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BuÇalışmaKitabı" defaultThemeVersion="166925"/>
  <mc:AlternateContent xmlns:mc="http://schemas.openxmlformats.org/markup-compatibility/2006">
    <mc:Choice Requires="x15">
      <x15ac:absPath xmlns:x15ac="http://schemas.microsoft.com/office/spreadsheetml/2010/11/ac" url="C:\Users\murat\Desktop\Gider Formları\Güncelleme 11122024\"/>
    </mc:Choice>
  </mc:AlternateContent>
  <xr:revisionPtr revIDLastSave="0" documentId="13_ncr:1_{DA514E2C-AF9C-4717-88D2-86552783CD21}" xr6:coauthVersionLast="47" xr6:coauthVersionMax="47" xr10:uidLastSave="{00000000-0000-0000-0000-000000000000}"/>
  <bookViews>
    <workbookView xWindow="-109" yWindow="-109" windowWidth="26301" windowHeight="14169" tabRatio="987" xr2:uid="{00000000-000D-0000-FFFF-FFFF00000000}"/>
  </bookViews>
  <sheets>
    <sheet name="Proje ve Personel Bilgileri" sheetId="1" r:id="rId1"/>
    <sheet name="KAPAK" sheetId="2" r:id="rId2"/>
    <sheet name="İÇİNDEKİLER" sheetId="42" r:id="rId3"/>
    <sheet name="TAAHHÜTNAME" sheetId="3" r:id="rId4"/>
    <sheet name="G011A (1.AY)" sheetId="4" r:id="rId5"/>
    <sheet name="G011A (2.AY)" sheetId="27" r:id="rId6"/>
    <sheet name="G011A (3.AY)" sheetId="28" r:id="rId7"/>
    <sheet name="G011A (4.AY)" sheetId="29" r:id="rId8"/>
    <sheet name="G011A (5.AY)" sheetId="31" r:id="rId9"/>
    <sheet name="G011A (6.AY)" sheetId="32" r:id="rId10"/>
    <sheet name="G011A (7.AY)" sheetId="33" r:id="rId11"/>
    <sheet name="G011A (8.AY)" sheetId="35" r:id="rId12"/>
    <sheet name="G011A (9.AY)" sheetId="36" r:id="rId13"/>
    <sheet name="G011A (10.AY)" sheetId="37" r:id="rId14"/>
    <sheet name="G011A (11.AY)" sheetId="38" r:id="rId15"/>
    <sheet name="G011A (12.AY)" sheetId="39" r:id="rId16"/>
    <sheet name="G011B" sheetId="11" r:id="rId17"/>
    <sheet name="G011C" sheetId="12" r:id="rId18"/>
    <sheet name="G011" sheetId="13" r:id="rId19"/>
    <sheet name="G012" sheetId="43" r:id="rId20"/>
    <sheet name="G015A" sheetId="19" r:id="rId21"/>
    <sheet name="G015B" sheetId="40" r:id="rId22"/>
    <sheet name="G018" sheetId="41" r:id="rId23"/>
    <sheet name="G020" sheetId="24" r:id="rId24"/>
  </sheets>
  <definedNames>
    <definedName name="AsgariUcret">'Proje ve Personel Bilgileri'!$I$13:$J$24</definedName>
    <definedName name="AUcret">'Proje ve Personel Bilgileri'!$C$8</definedName>
    <definedName name="BasvuruTarihi">'Proje ve Personel Bilgileri'!$C$5</definedName>
    <definedName name="G011CTablo">G011C!$B$9:$I$997</definedName>
    <definedName name="imzatarihi">'Proje ve Personel Bilgileri'!$C$9</definedName>
    <definedName name="kurulusyetkilisi">'Proje ve Personel Bilgileri'!$C$10</definedName>
    <definedName name="Personel">'Proje ve Personel Bilgileri'!$O$17</definedName>
    <definedName name="PersonelTablo">'Proje ve Personel Bilgileri'!$B$14:$G$113</definedName>
    <definedName name="PKodu">'Proje ve Personel Bilgileri'!$O$13</definedName>
    <definedName name="ProjeAdi">'Proje ve Personel Bilgileri'!$C$3</definedName>
    <definedName name="ProjeNo">'Proje ve Personel Bilgileri'!$C$2</definedName>
    <definedName name="SGKTAVAN">'Proje ve Personel Bilgileri'!$L$13:$M$24</definedName>
    <definedName name="_xlnm.Print_Area" localSheetId="18">INDIRECT('G011'!$O$1)</definedName>
    <definedName name="_xlnm.Print_Area" localSheetId="4">'G011A (1.AY)'!$A$1:$L$32</definedName>
    <definedName name="_xlnm.Print_Area" localSheetId="13">'G011A (10.AY)'!$A$1:$L$32</definedName>
    <definedName name="_xlnm.Print_Area" localSheetId="14">'G011A (11.AY)'!$A$1:$L$32</definedName>
    <definedName name="_xlnm.Print_Area" localSheetId="15">'G011A (12.AY)'!$A$1:$L$32</definedName>
    <definedName name="_xlnm.Print_Area" localSheetId="5">'G011A (2.AY)'!$A$1:$L$32</definedName>
    <definedName name="_xlnm.Print_Area" localSheetId="6">'G011A (3.AY)'!$A$1:$L$32</definedName>
    <definedName name="_xlnm.Print_Area" localSheetId="7">'G011A (4.AY)'!$A$1:$L$32</definedName>
    <definedName name="_xlnm.Print_Area" localSheetId="8">'G011A (5.AY)'!$A$1:$L$32</definedName>
    <definedName name="_xlnm.Print_Area" localSheetId="9">'G011A (6.AY)'!$A$1:$L$32</definedName>
    <definedName name="_xlnm.Print_Area" localSheetId="10">'G011A (7.AY)'!$A$1:$L$32</definedName>
    <definedName name="_xlnm.Print_Area" localSheetId="11">'G011A (8.AY)'!$A$1:$L$32</definedName>
    <definedName name="_xlnm.Print_Area" localSheetId="12">'G011A (9.AY)'!$A$1:$L$32</definedName>
    <definedName name="_xlnm.Print_Area" localSheetId="16">INDIRECT(G011B!$AW$1)</definedName>
    <definedName name="_xlnm.Print_Area" localSheetId="17">INDIRECT(G011C!$L$1)</definedName>
    <definedName name="_xlnm.Print_Area" localSheetId="19">INDIRECT('G012'!$P$1)</definedName>
    <definedName name="_xlnm.Print_Area" localSheetId="20">INDIRECT(G015A!$O$1)</definedName>
    <definedName name="_xlnm.Print_Area" localSheetId="21">G015B!$A$1:$J$27</definedName>
    <definedName name="_xlnm.Print_Area" localSheetId="23">'G020'!$A$1:$J$18</definedName>
    <definedName name="_xlnm.Print_Area" localSheetId="2">İÇİNDEKİLER!$A$1:$A$30</definedName>
    <definedName name="_xlnm.Print_Area" localSheetId="1">KAPAK!$A$1:$C$36</definedName>
    <definedName name="_xlnm.Print_Area" localSheetId="0">INDIRECT('Proje ve Personel Bilgileri'!$I$1)</definedName>
    <definedName name="_xlnm.Print_Area" localSheetId="3">TAAHHÜTNAME!$A$1:$A$8</definedName>
    <definedName name="Yil">'Proje ve Personel Bilgileri'!$C$4</definedName>
    <definedName name="Yillar">'Proje ve Personel Bilgileri'!$J$5:$J$9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55" i="39" l="1"/>
  <c r="O155" i="39"/>
  <c r="Q154" i="39"/>
  <c r="O154" i="39"/>
  <c r="Q153" i="39"/>
  <c r="O153" i="39"/>
  <c r="Q152" i="39"/>
  <c r="O152" i="39"/>
  <c r="Q151" i="39"/>
  <c r="O151" i="39"/>
  <c r="Q150" i="39"/>
  <c r="O150" i="39"/>
  <c r="Q149" i="39"/>
  <c r="O149" i="39"/>
  <c r="Q148" i="39"/>
  <c r="O148" i="39"/>
  <c r="Q147" i="39"/>
  <c r="O147" i="39"/>
  <c r="Q146" i="39"/>
  <c r="O146" i="39"/>
  <c r="Q145" i="39"/>
  <c r="O145" i="39"/>
  <c r="Q144" i="39"/>
  <c r="O144" i="39"/>
  <c r="Q143" i="39"/>
  <c r="O143" i="39"/>
  <c r="Q142" i="39"/>
  <c r="O142" i="39"/>
  <c r="Q141" i="39"/>
  <c r="O141" i="39"/>
  <c r="Q140" i="39"/>
  <c r="O140" i="39"/>
  <c r="Q139" i="39"/>
  <c r="O139" i="39"/>
  <c r="Q138" i="39"/>
  <c r="O138" i="39"/>
  <c r="Q137" i="39"/>
  <c r="O137" i="39"/>
  <c r="Q136" i="39"/>
  <c r="O136" i="39"/>
  <c r="Q123" i="39"/>
  <c r="O123" i="39"/>
  <c r="Q122" i="39"/>
  <c r="O122" i="39"/>
  <c r="Q121" i="39"/>
  <c r="O121" i="39"/>
  <c r="Q120" i="39"/>
  <c r="O120" i="39"/>
  <c r="Q119" i="39"/>
  <c r="O119" i="39"/>
  <c r="Q118" i="39"/>
  <c r="O118" i="39"/>
  <c r="Q117" i="39"/>
  <c r="O117" i="39"/>
  <c r="Q116" i="39"/>
  <c r="O116" i="39"/>
  <c r="Q115" i="39"/>
  <c r="O115" i="39"/>
  <c r="Q114" i="39"/>
  <c r="O114" i="39"/>
  <c r="Q113" i="39"/>
  <c r="O113" i="39"/>
  <c r="Q112" i="39"/>
  <c r="O112" i="39"/>
  <c r="Q111" i="39"/>
  <c r="O111" i="39"/>
  <c r="Q110" i="39"/>
  <c r="O110" i="39"/>
  <c r="Q109" i="39"/>
  <c r="O109" i="39"/>
  <c r="Q108" i="39"/>
  <c r="O108" i="39"/>
  <c r="Q107" i="39"/>
  <c r="O107" i="39"/>
  <c r="Q106" i="39"/>
  <c r="O106" i="39"/>
  <c r="Q105" i="39"/>
  <c r="O105" i="39"/>
  <c r="Q104" i="39"/>
  <c r="O104" i="39"/>
  <c r="Q91" i="39"/>
  <c r="O91" i="39"/>
  <c r="Q90" i="39"/>
  <c r="O90" i="39"/>
  <c r="Q89" i="39"/>
  <c r="O89" i="39"/>
  <c r="Q88" i="39"/>
  <c r="O88" i="39"/>
  <c r="Q87" i="39"/>
  <c r="O87" i="39"/>
  <c r="Q86" i="39"/>
  <c r="O86" i="39"/>
  <c r="Q85" i="39"/>
  <c r="O85" i="39"/>
  <c r="Q84" i="39"/>
  <c r="O84" i="39"/>
  <c r="Q83" i="39"/>
  <c r="O83" i="39"/>
  <c r="Q82" i="39"/>
  <c r="O82" i="39"/>
  <c r="Q81" i="39"/>
  <c r="O81" i="39"/>
  <c r="Q80" i="39"/>
  <c r="O80" i="39"/>
  <c r="Q79" i="39"/>
  <c r="O79" i="39"/>
  <c r="Q78" i="39"/>
  <c r="O78" i="39"/>
  <c r="Q77" i="39"/>
  <c r="O77" i="39"/>
  <c r="Q76" i="39"/>
  <c r="O76" i="39"/>
  <c r="Q75" i="39"/>
  <c r="O75" i="39"/>
  <c r="Q74" i="39"/>
  <c r="O74" i="39"/>
  <c r="Q73" i="39"/>
  <c r="O73" i="39"/>
  <c r="Q72" i="39"/>
  <c r="O72" i="39"/>
  <c r="Q59" i="39"/>
  <c r="O59" i="39"/>
  <c r="Q58" i="39"/>
  <c r="O58" i="39"/>
  <c r="Q57" i="39"/>
  <c r="O57" i="39"/>
  <c r="Q56" i="39"/>
  <c r="O56" i="39"/>
  <c r="Q55" i="39"/>
  <c r="O55" i="39"/>
  <c r="Q54" i="39"/>
  <c r="O54" i="39"/>
  <c r="Q53" i="39"/>
  <c r="O53" i="39"/>
  <c r="Q52" i="39"/>
  <c r="O52" i="39"/>
  <c r="Q51" i="39"/>
  <c r="O51" i="39"/>
  <c r="Q50" i="39"/>
  <c r="O50" i="39"/>
  <c r="Q49" i="39"/>
  <c r="O49" i="39"/>
  <c r="Q48" i="39"/>
  <c r="O48" i="39"/>
  <c r="Q47" i="39"/>
  <c r="O47" i="39"/>
  <c r="Q46" i="39"/>
  <c r="O46" i="39"/>
  <c r="Q45" i="39"/>
  <c r="O45" i="39"/>
  <c r="Q44" i="39"/>
  <c r="O44" i="39"/>
  <c r="Q43" i="39"/>
  <c r="O43" i="39"/>
  <c r="Q42" i="39"/>
  <c r="O42" i="39"/>
  <c r="Q41" i="39"/>
  <c r="O41" i="39"/>
  <c r="Q40" i="39"/>
  <c r="O40" i="39"/>
  <c r="Q27" i="39"/>
  <c r="O27" i="39"/>
  <c r="Q26" i="39"/>
  <c r="O26" i="39"/>
  <c r="Q25" i="39"/>
  <c r="O25" i="39"/>
  <c r="Q24" i="39"/>
  <c r="O24" i="39"/>
  <c r="Q23" i="39"/>
  <c r="O23" i="39"/>
  <c r="Q22" i="39"/>
  <c r="O22" i="39"/>
  <c r="Q21" i="39"/>
  <c r="O21" i="39"/>
  <c r="Q20" i="39"/>
  <c r="O20" i="39"/>
  <c r="Q19" i="39"/>
  <c r="O19" i="39"/>
  <c r="Q18" i="39"/>
  <c r="O18" i="39"/>
  <c r="Q17" i="39"/>
  <c r="O17" i="39"/>
  <c r="Q16" i="39"/>
  <c r="O16" i="39"/>
  <c r="Q15" i="39"/>
  <c r="O15" i="39"/>
  <c r="Q14" i="39"/>
  <c r="O14" i="39"/>
  <c r="Q13" i="39"/>
  <c r="O13" i="39"/>
  <c r="Q12" i="39"/>
  <c r="O12" i="39"/>
  <c r="Q11" i="39"/>
  <c r="O11" i="39"/>
  <c r="Q10" i="39"/>
  <c r="O10" i="39"/>
  <c r="Q9" i="39"/>
  <c r="O9" i="39"/>
  <c r="Q8" i="39"/>
  <c r="O8" i="39"/>
  <c r="Q155" i="38"/>
  <c r="O155" i="38"/>
  <c r="Q154" i="38"/>
  <c r="O154" i="38"/>
  <c r="Q153" i="38"/>
  <c r="O153" i="38"/>
  <c r="Q152" i="38"/>
  <c r="O152" i="38"/>
  <c r="Q151" i="38"/>
  <c r="O151" i="38"/>
  <c r="Q150" i="38"/>
  <c r="O150" i="38"/>
  <c r="Q149" i="38"/>
  <c r="O149" i="38"/>
  <c r="Q148" i="38"/>
  <c r="O148" i="38"/>
  <c r="Q147" i="38"/>
  <c r="O147" i="38"/>
  <c r="Q146" i="38"/>
  <c r="O146" i="38"/>
  <c r="Q145" i="38"/>
  <c r="O145" i="38"/>
  <c r="Q144" i="38"/>
  <c r="O144" i="38"/>
  <c r="Q143" i="38"/>
  <c r="O143" i="38"/>
  <c r="Q142" i="38"/>
  <c r="O142" i="38"/>
  <c r="Q141" i="38"/>
  <c r="O141" i="38"/>
  <c r="Q140" i="38"/>
  <c r="O140" i="38"/>
  <c r="Q139" i="38"/>
  <c r="O139" i="38"/>
  <c r="Q138" i="38"/>
  <c r="O138" i="38"/>
  <c r="Q137" i="38"/>
  <c r="O137" i="38"/>
  <c r="Q136" i="38"/>
  <c r="O136" i="38"/>
  <c r="Q123" i="38"/>
  <c r="O123" i="38"/>
  <c r="Q122" i="38"/>
  <c r="O122" i="38"/>
  <c r="Q121" i="38"/>
  <c r="O121" i="38"/>
  <c r="Q120" i="38"/>
  <c r="O120" i="38"/>
  <c r="Q119" i="38"/>
  <c r="O119" i="38"/>
  <c r="Q118" i="38"/>
  <c r="O118" i="38"/>
  <c r="Q117" i="38"/>
  <c r="O117" i="38"/>
  <c r="Q116" i="38"/>
  <c r="O116" i="38"/>
  <c r="Q115" i="38"/>
  <c r="O115" i="38"/>
  <c r="Q114" i="38"/>
  <c r="O114" i="38"/>
  <c r="Q113" i="38"/>
  <c r="O113" i="38"/>
  <c r="Q112" i="38"/>
  <c r="O112" i="38"/>
  <c r="Q111" i="38"/>
  <c r="O111" i="38"/>
  <c r="Q110" i="38"/>
  <c r="O110" i="38"/>
  <c r="Q109" i="38"/>
  <c r="O109" i="38"/>
  <c r="Q108" i="38"/>
  <c r="O108" i="38"/>
  <c r="Q107" i="38"/>
  <c r="O107" i="38"/>
  <c r="Q106" i="38"/>
  <c r="O106" i="38"/>
  <c r="Q105" i="38"/>
  <c r="O105" i="38"/>
  <c r="Q104" i="38"/>
  <c r="O104" i="38"/>
  <c r="Q91" i="38"/>
  <c r="O91" i="38"/>
  <c r="Q90" i="38"/>
  <c r="O90" i="38"/>
  <c r="Q89" i="38"/>
  <c r="O89" i="38"/>
  <c r="Q88" i="38"/>
  <c r="O88" i="38"/>
  <c r="Q87" i="38"/>
  <c r="O87" i="38"/>
  <c r="Q86" i="38"/>
  <c r="O86" i="38"/>
  <c r="Q85" i="38"/>
  <c r="O85" i="38"/>
  <c r="Q84" i="38"/>
  <c r="O84" i="38"/>
  <c r="Q83" i="38"/>
  <c r="O83" i="38"/>
  <c r="Q82" i="38"/>
  <c r="O82" i="38"/>
  <c r="Q81" i="38"/>
  <c r="O81" i="38"/>
  <c r="Q80" i="38"/>
  <c r="O80" i="38"/>
  <c r="Q79" i="38"/>
  <c r="O79" i="38"/>
  <c r="Q78" i="38"/>
  <c r="O78" i="38"/>
  <c r="Q77" i="38"/>
  <c r="O77" i="38"/>
  <c r="Q76" i="38"/>
  <c r="O76" i="38"/>
  <c r="Q75" i="38"/>
  <c r="O75" i="38"/>
  <c r="Q74" i="38"/>
  <c r="O74" i="38"/>
  <c r="Q73" i="38"/>
  <c r="O73" i="38"/>
  <c r="Q72" i="38"/>
  <c r="O72" i="38"/>
  <c r="Q59" i="38"/>
  <c r="O59" i="38"/>
  <c r="Q58" i="38"/>
  <c r="O58" i="38"/>
  <c r="Q57" i="38"/>
  <c r="O57" i="38"/>
  <c r="Q56" i="38"/>
  <c r="O56" i="38"/>
  <c r="Q55" i="38"/>
  <c r="O55" i="38"/>
  <c r="Q54" i="38"/>
  <c r="O54" i="38"/>
  <c r="Q53" i="38"/>
  <c r="O53" i="38"/>
  <c r="Q52" i="38"/>
  <c r="O52" i="38"/>
  <c r="Q51" i="38"/>
  <c r="O51" i="38"/>
  <c r="Q50" i="38"/>
  <c r="O50" i="38"/>
  <c r="Q49" i="38"/>
  <c r="O49" i="38"/>
  <c r="Q48" i="38"/>
  <c r="O48" i="38"/>
  <c r="Q47" i="38"/>
  <c r="O47" i="38"/>
  <c r="Q46" i="38"/>
  <c r="O46" i="38"/>
  <c r="Q45" i="38"/>
  <c r="O45" i="38"/>
  <c r="Q44" i="38"/>
  <c r="O44" i="38"/>
  <c r="Q43" i="38"/>
  <c r="O43" i="38"/>
  <c r="Q42" i="38"/>
  <c r="O42" i="38"/>
  <c r="Q41" i="38"/>
  <c r="O41" i="38"/>
  <c r="Q40" i="38"/>
  <c r="O40" i="38"/>
  <c r="Q27" i="38"/>
  <c r="O27" i="38"/>
  <c r="Q26" i="38"/>
  <c r="O26" i="38"/>
  <c r="Q25" i="38"/>
  <c r="O25" i="38"/>
  <c r="Q24" i="38"/>
  <c r="O24" i="38"/>
  <c r="Q23" i="38"/>
  <c r="O23" i="38"/>
  <c r="Q22" i="38"/>
  <c r="O22" i="38"/>
  <c r="Q21" i="38"/>
  <c r="O21" i="38"/>
  <c r="Q20" i="38"/>
  <c r="O20" i="38"/>
  <c r="Q19" i="38"/>
  <c r="O19" i="38"/>
  <c r="Q18" i="38"/>
  <c r="O18" i="38"/>
  <c r="Q17" i="38"/>
  <c r="O17" i="38"/>
  <c r="Q16" i="38"/>
  <c r="O16" i="38"/>
  <c r="Q15" i="38"/>
  <c r="O15" i="38"/>
  <c r="Q14" i="38"/>
  <c r="O14" i="38"/>
  <c r="Q13" i="38"/>
  <c r="O13" i="38"/>
  <c r="Q12" i="38"/>
  <c r="O12" i="38"/>
  <c r="Q11" i="38"/>
  <c r="O11" i="38"/>
  <c r="Q10" i="38"/>
  <c r="O10" i="38"/>
  <c r="Q9" i="38"/>
  <c r="O9" i="38"/>
  <c r="Q8" i="38"/>
  <c r="O8" i="38"/>
  <c r="Q155" i="37"/>
  <c r="O155" i="37"/>
  <c r="Q154" i="37"/>
  <c r="O154" i="37"/>
  <c r="Q153" i="37"/>
  <c r="O153" i="37"/>
  <c r="Q152" i="37"/>
  <c r="O152" i="37"/>
  <c r="Q151" i="37"/>
  <c r="O151" i="37"/>
  <c r="Q150" i="37"/>
  <c r="O150" i="37"/>
  <c r="Q149" i="37"/>
  <c r="O149" i="37"/>
  <c r="Q148" i="37"/>
  <c r="O148" i="37"/>
  <c r="Q147" i="37"/>
  <c r="O147" i="37"/>
  <c r="Q146" i="37"/>
  <c r="O146" i="37"/>
  <c r="Q145" i="37"/>
  <c r="O145" i="37"/>
  <c r="Q144" i="37"/>
  <c r="O144" i="37"/>
  <c r="Q143" i="37"/>
  <c r="O143" i="37"/>
  <c r="Q142" i="37"/>
  <c r="O142" i="37"/>
  <c r="Q141" i="37"/>
  <c r="O141" i="37"/>
  <c r="Q140" i="37"/>
  <c r="O140" i="37"/>
  <c r="Q139" i="37"/>
  <c r="O139" i="37"/>
  <c r="Q138" i="37"/>
  <c r="O138" i="37"/>
  <c r="Q137" i="37"/>
  <c r="O137" i="37"/>
  <c r="Q136" i="37"/>
  <c r="O136" i="37"/>
  <c r="Q123" i="37"/>
  <c r="O123" i="37"/>
  <c r="Q122" i="37"/>
  <c r="O122" i="37"/>
  <c r="Q121" i="37"/>
  <c r="O121" i="37"/>
  <c r="Q120" i="37"/>
  <c r="O120" i="37"/>
  <c r="Q119" i="37"/>
  <c r="O119" i="37"/>
  <c r="Q118" i="37"/>
  <c r="O118" i="37"/>
  <c r="Q117" i="37"/>
  <c r="O117" i="37"/>
  <c r="Q116" i="37"/>
  <c r="O116" i="37"/>
  <c r="Q115" i="37"/>
  <c r="O115" i="37"/>
  <c r="Q114" i="37"/>
  <c r="O114" i="37"/>
  <c r="Q113" i="37"/>
  <c r="O113" i="37"/>
  <c r="Q112" i="37"/>
  <c r="O112" i="37"/>
  <c r="Q111" i="37"/>
  <c r="O111" i="37"/>
  <c r="Q110" i="37"/>
  <c r="O110" i="37"/>
  <c r="Q109" i="37"/>
  <c r="O109" i="37"/>
  <c r="Q108" i="37"/>
  <c r="O108" i="37"/>
  <c r="Q107" i="37"/>
  <c r="O107" i="37"/>
  <c r="Q106" i="37"/>
  <c r="O106" i="37"/>
  <c r="Q105" i="37"/>
  <c r="O105" i="37"/>
  <c r="Q104" i="37"/>
  <c r="O104" i="37"/>
  <c r="Q91" i="37"/>
  <c r="O91" i="37"/>
  <c r="Q90" i="37"/>
  <c r="O90" i="37"/>
  <c r="Q89" i="37"/>
  <c r="O89" i="37"/>
  <c r="Q88" i="37"/>
  <c r="O88" i="37"/>
  <c r="Q87" i="37"/>
  <c r="O87" i="37"/>
  <c r="Q86" i="37"/>
  <c r="O86" i="37"/>
  <c r="Q85" i="37"/>
  <c r="O85" i="37"/>
  <c r="Q84" i="37"/>
  <c r="O84" i="37"/>
  <c r="Q83" i="37"/>
  <c r="O83" i="37"/>
  <c r="Q82" i="37"/>
  <c r="O82" i="37"/>
  <c r="Q81" i="37"/>
  <c r="O81" i="37"/>
  <c r="Q80" i="37"/>
  <c r="O80" i="37"/>
  <c r="Q79" i="37"/>
  <c r="O79" i="37"/>
  <c r="Q78" i="37"/>
  <c r="O78" i="37"/>
  <c r="Q77" i="37"/>
  <c r="O77" i="37"/>
  <c r="Q76" i="37"/>
  <c r="O76" i="37"/>
  <c r="Q75" i="37"/>
  <c r="O75" i="37"/>
  <c r="Q74" i="37"/>
  <c r="O74" i="37"/>
  <c r="Q73" i="37"/>
  <c r="O73" i="37"/>
  <c r="Q72" i="37"/>
  <c r="O72" i="37"/>
  <c r="Q59" i="37"/>
  <c r="O59" i="37"/>
  <c r="Q58" i="37"/>
  <c r="O58" i="37"/>
  <c r="Q57" i="37"/>
  <c r="O57" i="37"/>
  <c r="Q56" i="37"/>
  <c r="O56" i="37"/>
  <c r="Q55" i="37"/>
  <c r="O55" i="37"/>
  <c r="Q54" i="37"/>
  <c r="O54" i="37"/>
  <c r="Q53" i="37"/>
  <c r="O53" i="37"/>
  <c r="Q52" i="37"/>
  <c r="O52" i="37"/>
  <c r="Q51" i="37"/>
  <c r="O51" i="37"/>
  <c r="Q50" i="37"/>
  <c r="O50" i="37"/>
  <c r="Q49" i="37"/>
  <c r="O49" i="37"/>
  <c r="Q48" i="37"/>
  <c r="O48" i="37"/>
  <c r="Q47" i="37"/>
  <c r="O47" i="37"/>
  <c r="Q46" i="37"/>
  <c r="O46" i="37"/>
  <c r="Q45" i="37"/>
  <c r="O45" i="37"/>
  <c r="Q44" i="37"/>
  <c r="O44" i="37"/>
  <c r="Q43" i="37"/>
  <c r="O43" i="37"/>
  <c r="Q42" i="37"/>
  <c r="O42" i="37"/>
  <c r="Q41" i="37"/>
  <c r="O41" i="37"/>
  <c r="Q40" i="37"/>
  <c r="O40" i="37"/>
  <c r="Q27" i="37"/>
  <c r="O27" i="37"/>
  <c r="Q26" i="37"/>
  <c r="O26" i="37"/>
  <c r="Q25" i="37"/>
  <c r="O25" i="37"/>
  <c r="Q24" i="37"/>
  <c r="O24" i="37"/>
  <c r="Q23" i="37"/>
  <c r="O23" i="37"/>
  <c r="Q22" i="37"/>
  <c r="O22" i="37"/>
  <c r="Q21" i="37"/>
  <c r="O21" i="37"/>
  <c r="Q20" i="37"/>
  <c r="O20" i="37"/>
  <c r="Q19" i="37"/>
  <c r="O19" i="37"/>
  <c r="Q18" i="37"/>
  <c r="O18" i="37"/>
  <c r="Q17" i="37"/>
  <c r="O17" i="37"/>
  <c r="Q16" i="37"/>
  <c r="O16" i="37"/>
  <c r="Q15" i="37"/>
  <c r="O15" i="37"/>
  <c r="Q14" i="37"/>
  <c r="O14" i="37"/>
  <c r="Q13" i="37"/>
  <c r="O13" i="37"/>
  <c r="Q12" i="37"/>
  <c r="O12" i="37"/>
  <c r="Q11" i="37"/>
  <c r="O11" i="37"/>
  <c r="Q10" i="37"/>
  <c r="O10" i="37"/>
  <c r="Q9" i="37"/>
  <c r="O9" i="37"/>
  <c r="Q8" i="37"/>
  <c r="O8" i="37"/>
  <c r="Q155" i="36"/>
  <c r="O155" i="36"/>
  <c r="Q154" i="36"/>
  <c r="O154" i="36"/>
  <c r="Q153" i="36"/>
  <c r="O153" i="36"/>
  <c r="Q152" i="36"/>
  <c r="O152" i="36"/>
  <c r="Q151" i="36"/>
  <c r="O151" i="36"/>
  <c r="Q150" i="36"/>
  <c r="O150" i="36"/>
  <c r="Q149" i="36"/>
  <c r="O149" i="36"/>
  <c r="Q148" i="36"/>
  <c r="O148" i="36"/>
  <c r="Q147" i="36"/>
  <c r="O147" i="36"/>
  <c r="Q146" i="36"/>
  <c r="O146" i="36"/>
  <c r="Q145" i="36"/>
  <c r="O145" i="36"/>
  <c r="Q144" i="36"/>
  <c r="O144" i="36"/>
  <c r="Q143" i="36"/>
  <c r="O143" i="36"/>
  <c r="Q142" i="36"/>
  <c r="O142" i="36"/>
  <c r="Q141" i="36"/>
  <c r="O141" i="36"/>
  <c r="Q140" i="36"/>
  <c r="O140" i="36"/>
  <c r="Q139" i="36"/>
  <c r="O139" i="36"/>
  <c r="Q138" i="36"/>
  <c r="O138" i="36"/>
  <c r="Q137" i="36"/>
  <c r="O137" i="36"/>
  <c r="Q136" i="36"/>
  <c r="O136" i="36"/>
  <c r="Q123" i="36"/>
  <c r="O123" i="36"/>
  <c r="Q122" i="36"/>
  <c r="O122" i="36"/>
  <c r="Q121" i="36"/>
  <c r="O121" i="36"/>
  <c r="Q120" i="36"/>
  <c r="O120" i="36"/>
  <c r="Q119" i="36"/>
  <c r="O119" i="36"/>
  <c r="Q118" i="36"/>
  <c r="O118" i="36"/>
  <c r="Q117" i="36"/>
  <c r="O117" i="36"/>
  <c r="Q116" i="36"/>
  <c r="O116" i="36"/>
  <c r="Q115" i="36"/>
  <c r="O115" i="36"/>
  <c r="Q114" i="36"/>
  <c r="O114" i="36"/>
  <c r="Q113" i="36"/>
  <c r="O113" i="36"/>
  <c r="Q112" i="36"/>
  <c r="O112" i="36"/>
  <c r="Q111" i="36"/>
  <c r="O111" i="36"/>
  <c r="Q110" i="36"/>
  <c r="O110" i="36"/>
  <c r="Q109" i="36"/>
  <c r="O109" i="36"/>
  <c r="Q108" i="36"/>
  <c r="O108" i="36"/>
  <c r="Q107" i="36"/>
  <c r="O107" i="36"/>
  <c r="Q106" i="36"/>
  <c r="O106" i="36"/>
  <c r="Q105" i="36"/>
  <c r="O105" i="36"/>
  <c r="Q104" i="36"/>
  <c r="O104" i="36"/>
  <c r="Q91" i="36"/>
  <c r="O91" i="36"/>
  <c r="Q90" i="36"/>
  <c r="O90" i="36"/>
  <c r="Q89" i="36"/>
  <c r="O89" i="36"/>
  <c r="Q88" i="36"/>
  <c r="O88" i="36"/>
  <c r="Q87" i="36"/>
  <c r="O87" i="36"/>
  <c r="Q86" i="36"/>
  <c r="O86" i="36"/>
  <c r="Q85" i="36"/>
  <c r="O85" i="36"/>
  <c r="Q84" i="36"/>
  <c r="O84" i="36"/>
  <c r="Q83" i="36"/>
  <c r="O83" i="36"/>
  <c r="Q82" i="36"/>
  <c r="O82" i="36"/>
  <c r="Q81" i="36"/>
  <c r="O81" i="36"/>
  <c r="Q80" i="36"/>
  <c r="O80" i="36"/>
  <c r="Q79" i="36"/>
  <c r="O79" i="36"/>
  <c r="Q78" i="36"/>
  <c r="O78" i="36"/>
  <c r="Q77" i="36"/>
  <c r="O77" i="36"/>
  <c r="Q76" i="36"/>
  <c r="O76" i="36"/>
  <c r="Q75" i="36"/>
  <c r="O75" i="36"/>
  <c r="Q74" i="36"/>
  <c r="O74" i="36"/>
  <c r="Q73" i="36"/>
  <c r="O73" i="36"/>
  <c r="Q72" i="36"/>
  <c r="O72" i="36"/>
  <c r="Q59" i="36"/>
  <c r="O59" i="36"/>
  <c r="Q58" i="36"/>
  <c r="O58" i="36"/>
  <c r="Q57" i="36"/>
  <c r="O57" i="36"/>
  <c r="Q56" i="36"/>
  <c r="O56" i="36"/>
  <c r="Q55" i="36"/>
  <c r="O55" i="36"/>
  <c r="Q54" i="36"/>
  <c r="O54" i="36"/>
  <c r="Q53" i="36"/>
  <c r="O53" i="36"/>
  <c r="Q52" i="36"/>
  <c r="O52" i="36"/>
  <c r="Q51" i="36"/>
  <c r="O51" i="36"/>
  <c r="Q50" i="36"/>
  <c r="O50" i="36"/>
  <c r="Q49" i="36"/>
  <c r="O49" i="36"/>
  <c r="Q48" i="36"/>
  <c r="O48" i="36"/>
  <c r="Q47" i="36"/>
  <c r="O47" i="36"/>
  <c r="Q46" i="36"/>
  <c r="O46" i="36"/>
  <c r="Q45" i="36"/>
  <c r="O45" i="36"/>
  <c r="Q44" i="36"/>
  <c r="O44" i="36"/>
  <c r="Q43" i="36"/>
  <c r="O43" i="36"/>
  <c r="Q42" i="36"/>
  <c r="O42" i="36"/>
  <c r="Q41" i="36"/>
  <c r="O41" i="36"/>
  <c r="Q40" i="36"/>
  <c r="O40" i="36"/>
  <c r="Q27" i="36"/>
  <c r="O27" i="36"/>
  <c r="Q26" i="36"/>
  <c r="O26" i="36"/>
  <c r="Q25" i="36"/>
  <c r="O25" i="36"/>
  <c r="Q24" i="36"/>
  <c r="O24" i="36"/>
  <c r="Q23" i="36"/>
  <c r="O23" i="36"/>
  <c r="Q22" i="36"/>
  <c r="O22" i="36"/>
  <c r="Q21" i="36"/>
  <c r="O21" i="36"/>
  <c r="Q20" i="36"/>
  <c r="O20" i="36"/>
  <c r="Q19" i="36"/>
  <c r="O19" i="36"/>
  <c r="Q18" i="36"/>
  <c r="O18" i="36"/>
  <c r="Q17" i="36"/>
  <c r="O17" i="36"/>
  <c r="Q16" i="36"/>
  <c r="O16" i="36"/>
  <c r="Q15" i="36"/>
  <c r="O15" i="36"/>
  <c r="Q14" i="36"/>
  <c r="O14" i="36"/>
  <c r="Q13" i="36"/>
  <c r="O13" i="36"/>
  <c r="Q12" i="36"/>
  <c r="O12" i="36"/>
  <c r="Q11" i="36"/>
  <c r="O11" i="36"/>
  <c r="Q10" i="36"/>
  <c r="O10" i="36"/>
  <c r="Q9" i="36"/>
  <c r="O9" i="36"/>
  <c r="Q8" i="36"/>
  <c r="O8" i="36"/>
  <c r="Q155" i="35"/>
  <c r="O155" i="35"/>
  <c r="Q154" i="35"/>
  <c r="O154" i="35"/>
  <c r="Q153" i="35"/>
  <c r="O153" i="35"/>
  <c r="Q152" i="35"/>
  <c r="O152" i="35"/>
  <c r="Q151" i="35"/>
  <c r="O151" i="35"/>
  <c r="Q150" i="35"/>
  <c r="O150" i="35"/>
  <c r="Q149" i="35"/>
  <c r="O149" i="35"/>
  <c r="Q148" i="35"/>
  <c r="O148" i="35"/>
  <c r="Q147" i="35"/>
  <c r="O147" i="35"/>
  <c r="Q146" i="35"/>
  <c r="O146" i="35"/>
  <c r="Q145" i="35"/>
  <c r="O145" i="35"/>
  <c r="Q144" i="35"/>
  <c r="O144" i="35"/>
  <c r="Q143" i="35"/>
  <c r="O143" i="35"/>
  <c r="Q142" i="35"/>
  <c r="O142" i="35"/>
  <c r="Q141" i="35"/>
  <c r="O141" i="35"/>
  <c r="Q140" i="35"/>
  <c r="O140" i="35"/>
  <c r="Q139" i="35"/>
  <c r="O139" i="35"/>
  <c r="Q138" i="35"/>
  <c r="O138" i="35"/>
  <c r="Q137" i="35"/>
  <c r="O137" i="35"/>
  <c r="Q136" i="35"/>
  <c r="O136" i="35"/>
  <c r="Q123" i="35"/>
  <c r="O123" i="35"/>
  <c r="Q122" i="35"/>
  <c r="O122" i="35"/>
  <c r="Q121" i="35"/>
  <c r="O121" i="35"/>
  <c r="Q120" i="35"/>
  <c r="O120" i="35"/>
  <c r="Q119" i="35"/>
  <c r="O119" i="35"/>
  <c r="Q118" i="35"/>
  <c r="O118" i="35"/>
  <c r="Q117" i="35"/>
  <c r="O117" i="35"/>
  <c r="Q116" i="35"/>
  <c r="O116" i="35"/>
  <c r="Q115" i="35"/>
  <c r="O115" i="35"/>
  <c r="Q114" i="35"/>
  <c r="O114" i="35"/>
  <c r="Q113" i="35"/>
  <c r="O113" i="35"/>
  <c r="Q112" i="35"/>
  <c r="O112" i="35"/>
  <c r="Q111" i="35"/>
  <c r="O111" i="35"/>
  <c r="Q110" i="35"/>
  <c r="O110" i="35"/>
  <c r="Q109" i="35"/>
  <c r="O109" i="35"/>
  <c r="Q108" i="35"/>
  <c r="O108" i="35"/>
  <c r="Q107" i="35"/>
  <c r="O107" i="35"/>
  <c r="Q106" i="35"/>
  <c r="O106" i="35"/>
  <c r="Q105" i="35"/>
  <c r="O105" i="35"/>
  <c r="Q104" i="35"/>
  <c r="O104" i="35"/>
  <c r="Q91" i="35"/>
  <c r="O91" i="35"/>
  <c r="Q90" i="35"/>
  <c r="O90" i="35"/>
  <c r="Q89" i="35"/>
  <c r="O89" i="35"/>
  <c r="Q88" i="35"/>
  <c r="O88" i="35"/>
  <c r="Q87" i="35"/>
  <c r="O87" i="35"/>
  <c r="Q86" i="35"/>
  <c r="O86" i="35"/>
  <c r="Q85" i="35"/>
  <c r="O85" i="35"/>
  <c r="Q84" i="35"/>
  <c r="O84" i="35"/>
  <c r="Q83" i="35"/>
  <c r="O83" i="35"/>
  <c r="Q82" i="35"/>
  <c r="O82" i="35"/>
  <c r="Q81" i="35"/>
  <c r="O81" i="35"/>
  <c r="Q80" i="35"/>
  <c r="O80" i="35"/>
  <c r="Q79" i="35"/>
  <c r="O79" i="35"/>
  <c r="Q78" i="35"/>
  <c r="O78" i="35"/>
  <c r="Q77" i="35"/>
  <c r="O77" i="35"/>
  <c r="Q76" i="35"/>
  <c r="O76" i="35"/>
  <c r="Q75" i="35"/>
  <c r="O75" i="35"/>
  <c r="Q74" i="35"/>
  <c r="O74" i="35"/>
  <c r="Q73" i="35"/>
  <c r="O73" i="35"/>
  <c r="Q72" i="35"/>
  <c r="O72" i="35"/>
  <c r="Q59" i="35"/>
  <c r="O59" i="35"/>
  <c r="Q58" i="35"/>
  <c r="O58" i="35"/>
  <c r="Q57" i="35"/>
  <c r="O57" i="35"/>
  <c r="Q56" i="35"/>
  <c r="O56" i="35"/>
  <c r="Q55" i="35"/>
  <c r="O55" i="35"/>
  <c r="Q54" i="35"/>
  <c r="O54" i="35"/>
  <c r="Q53" i="35"/>
  <c r="O53" i="35"/>
  <c r="Q52" i="35"/>
  <c r="O52" i="35"/>
  <c r="Q51" i="35"/>
  <c r="O51" i="35"/>
  <c r="Q50" i="35"/>
  <c r="O50" i="35"/>
  <c r="Q49" i="35"/>
  <c r="O49" i="35"/>
  <c r="Q48" i="35"/>
  <c r="O48" i="35"/>
  <c r="Q47" i="35"/>
  <c r="O47" i="35"/>
  <c r="Q46" i="35"/>
  <c r="O46" i="35"/>
  <c r="Q45" i="35"/>
  <c r="O45" i="35"/>
  <c r="Q44" i="35"/>
  <c r="O44" i="35"/>
  <c r="Q43" i="35"/>
  <c r="O43" i="35"/>
  <c r="Q42" i="35"/>
  <c r="O42" i="35"/>
  <c r="Q41" i="35"/>
  <c r="O41" i="35"/>
  <c r="Q40" i="35"/>
  <c r="O40" i="35"/>
  <c r="Q27" i="35"/>
  <c r="O27" i="35"/>
  <c r="Q26" i="35"/>
  <c r="O26" i="35"/>
  <c r="Q25" i="35"/>
  <c r="O25" i="35"/>
  <c r="Q24" i="35"/>
  <c r="O24" i="35"/>
  <c r="Q23" i="35"/>
  <c r="O23" i="35"/>
  <c r="Q22" i="35"/>
  <c r="O22" i="35"/>
  <c r="Q21" i="35"/>
  <c r="O21" i="35"/>
  <c r="Q20" i="35"/>
  <c r="O20" i="35"/>
  <c r="Q19" i="35"/>
  <c r="O19" i="35"/>
  <c r="Q18" i="35"/>
  <c r="O18" i="35"/>
  <c r="Q17" i="35"/>
  <c r="O17" i="35"/>
  <c r="Q16" i="35"/>
  <c r="O16" i="35"/>
  <c r="Q15" i="35"/>
  <c r="O15" i="35"/>
  <c r="Q14" i="35"/>
  <c r="O14" i="35"/>
  <c r="Q13" i="35"/>
  <c r="O13" i="35"/>
  <c r="Q12" i="35"/>
  <c r="O12" i="35"/>
  <c r="Q11" i="35"/>
  <c r="O11" i="35"/>
  <c r="Q10" i="35"/>
  <c r="O10" i="35"/>
  <c r="Q9" i="35"/>
  <c r="O9" i="35"/>
  <c r="Q8" i="35"/>
  <c r="O8" i="35"/>
  <c r="Q155" i="33"/>
  <c r="O155" i="33"/>
  <c r="Q154" i="33"/>
  <c r="O154" i="33"/>
  <c r="Q153" i="33"/>
  <c r="O153" i="33"/>
  <c r="Q152" i="33"/>
  <c r="O152" i="33"/>
  <c r="Q151" i="33"/>
  <c r="O151" i="33"/>
  <c r="Q150" i="33"/>
  <c r="O150" i="33"/>
  <c r="Q149" i="33"/>
  <c r="O149" i="33"/>
  <c r="Q148" i="33"/>
  <c r="O148" i="33"/>
  <c r="Q147" i="33"/>
  <c r="O147" i="33"/>
  <c r="Q146" i="33"/>
  <c r="O146" i="33"/>
  <c r="Q145" i="33"/>
  <c r="O145" i="33"/>
  <c r="Q144" i="33"/>
  <c r="O144" i="33"/>
  <c r="Q143" i="33"/>
  <c r="O143" i="33"/>
  <c r="Q142" i="33"/>
  <c r="O142" i="33"/>
  <c r="Q141" i="33"/>
  <c r="O141" i="33"/>
  <c r="Q140" i="33"/>
  <c r="O140" i="33"/>
  <c r="Q139" i="33"/>
  <c r="O139" i="33"/>
  <c r="Q138" i="33"/>
  <c r="O138" i="33"/>
  <c r="Q137" i="33"/>
  <c r="O137" i="33"/>
  <c r="Q136" i="33"/>
  <c r="O136" i="33"/>
  <c r="Q123" i="33"/>
  <c r="O123" i="33"/>
  <c r="Q122" i="33"/>
  <c r="O122" i="33"/>
  <c r="Q121" i="33"/>
  <c r="O121" i="33"/>
  <c r="Q120" i="33"/>
  <c r="O120" i="33"/>
  <c r="Q119" i="33"/>
  <c r="O119" i="33"/>
  <c r="Q118" i="33"/>
  <c r="O118" i="33"/>
  <c r="Q117" i="33"/>
  <c r="O117" i="33"/>
  <c r="Q116" i="33"/>
  <c r="O116" i="33"/>
  <c r="Q115" i="33"/>
  <c r="O115" i="33"/>
  <c r="Q114" i="33"/>
  <c r="O114" i="33"/>
  <c r="Q113" i="33"/>
  <c r="O113" i="33"/>
  <c r="Q112" i="33"/>
  <c r="O112" i="33"/>
  <c r="Q111" i="33"/>
  <c r="O111" i="33"/>
  <c r="Q110" i="33"/>
  <c r="O110" i="33"/>
  <c r="Q109" i="33"/>
  <c r="O109" i="33"/>
  <c r="Q108" i="33"/>
  <c r="O108" i="33"/>
  <c r="Q107" i="33"/>
  <c r="O107" i="33"/>
  <c r="Q106" i="33"/>
  <c r="O106" i="33"/>
  <c r="Q105" i="33"/>
  <c r="O105" i="33"/>
  <c r="Q104" i="33"/>
  <c r="O104" i="33"/>
  <c r="Q91" i="33"/>
  <c r="O91" i="33"/>
  <c r="Q90" i="33"/>
  <c r="O90" i="33"/>
  <c r="Q89" i="33"/>
  <c r="O89" i="33"/>
  <c r="Q88" i="33"/>
  <c r="O88" i="33"/>
  <c r="Q87" i="33"/>
  <c r="O87" i="33"/>
  <c r="Q86" i="33"/>
  <c r="O86" i="33"/>
  <c r="Q85" i="33"/>
  <c r="O85" i="33"/>
  <c r="Q84" i="33"/>
  <c r="O84" i="33"/>
  <c r="Q83" i="33"/>
  <c r="O83" i="33"/>
  <c r="Q82" i="33"/>
  <c r="O82" i="33"/>
  <c r="Q81" i="33"/>
  <c r="O81" i="33"/>
  <c r="Q80" i="33"/>
  <c r="O80" i="33"/>
  <c r="Q79" i="33"/>
  <c r="O79" i="33"/>
  <c r="Q78" i="33"/>
  <c r="O78" i="33"/>
  <c r="Q77" i="33"/>
  <c r="O77" i="33"/>
  <c r="Q76" i="33"/>
  <c r="O76" i="33"/>
  <c r="Q75" i="33"/>
  <c r="O75" i="33"/>
  <c r="Q74" i="33"/>
  <c r="O74" i="33"/>
  <c r="Q73" i="33"/>
  <c r="O73" i="33"/>
  <c r="Q72" i="33"/>
  <c r="O72" i="33"/>
  <c r="Q59" i="33"/>
  <c r="O59" i="33"/>
  <c r="Q58" i="33"/>
  <c r="O58" i="33"/>
  <c r="Q57" i="33"/>
  <c r="O57" i="33"/>
  <c r="Q56" i="33"/>
  <c r="O56" i="33"/>
  <c r="Q55" i="33"/>
  <c r="O55" i="33"/>
  <c r="Q54" i="33"/>
  <c r="O54" i="33"/>
  <c r="Q53" i="33"/>
  <c r="O53" i="33"/>
  <c r="Q52" i="33"/>
  <c r="O52" i="33"/>
  <c r="Q51" i="33"/>
  <c r="O51" i="33"/>
  <c r="Q50" i="33"/>
  <c r="O50" i="33"/>
  <c r="Q49" i="33"/>
  <c r="O49" i="33"/>
  <c r="Q48" i="33"/>
  <c r="O48" i="33"/>
  <c r="Q47" i="33"/>
  <c r="O47" i="33"/>
  <c r="Q46" i="33"/>
  <c r="O46" i="33"/>
  <c r="Q45" i="33"/>
  <c r="O45" i="33"/>
  <c r="Q44" i="33"/>
  <c r="O44" i="33"/>
  <c r="Q43" i="33"/>
  <c r="O43" i="33"/>
  <c r="Q42" i="33"/>
  <c r="O42" i="33"/>
  <c r="Q41" i="33"/>
  <c r="O41" i="33"/>
  <c r="Q40" i="33"/>
  <c r="O40" i="33"/>
  <c r="Q27" i="33"/>
  <c r="O27" i="33"/>
  <c r="Q26" i="33"/>
  <c r="O26" i="33"/>
  <c r="Q25" i="33"/>
  <c r="O25" i="33"/>
  <c r="Q24" i="33"/>
  <c r="O24" i="33"/>
  <c r="Q23" i="33"/>
  <c r="O23" i="33"/>
  <c r="Q22" i="33"/>
  <c r="O22" i="33"/>
  <c r="Q21" i="33"/>
  <c r="O21" i="33"/>
  <c r="Q20" i="33"/>
  <c r="O20" i="33"/>
  <c r="Q19" i="33"/>
  <c r="O19" i="33"/>
  <c r="Q18" i="33"/>
  <c r="O18" i="33"/>
  <c r="Q17" i="33"/>
  <c r="O17" i="33"/>
  <c r="Q16" i="33"/>
  <c r="O16" i="33"/>
  <c r="Q15" i="33"/>
  <c r="O15" i="33"/>
  <c r="Q14" i="33"/>
  <c r="O14" i="33"/>
  <c r="Q13" i="33"/>
  <c r="O13" i="33"/>
  <c r="Q12" i="33"/>
  <c r="O12" i="33"/>
  <c r="Q11" i="33"/>
  <c r="O11" i="33"/>
  <c r="Q10" i="33"/>
  <c r="O10" i="33"/>
  <c r="Q9" i="33"/>
  <c r="O9" i="33"/>
  <c r="Q8" i="33"/>
  <c r="O8" i="33"/>
  <c r="Q155" i="32"/>
  <c r="O155" i="32"/>
  <c r="Q154" i="32"/>
  <c r="O154" i="32"/>
  <c r="Q153" i="32"/>
  <c r="O153" i="32"/>
  <c r="Q152" i="32"/>
  <c r="O152" i="32"/>
  <c r="Q151" i="32"/>
  <c r="O151" i="32"/>
  <c r="Q150" i="32"/>
  <c r="O150" i="32"/>
  <c r="Q149" i="32"/>
  <c r="O149" i="32"/>
  <c r="Q148" i="32"/>
  <c r="O148" i="32"/>
  <c r="Q147" i="32"/>
  <c r="O147" i="32"/>
  <c r="Q146" i="32"/>
  <c r="O146" i="32"/>
  <c r="Q145" i="32"/>
  <c r="O145" i="32"/>
  <c r="Q144" i="32"/>
  <c r="O144" i="32"/>
  <c r="Q143" i="32"/>
  <c r="O143" i="32"/>
  <c r="Q142" i="32"/>
  <c r="O142" i="32"/>
  <c r="Q141" i="32"/>
  <c r="O141" i="32"/>
  <c r="Q140" i="32"/>
  <c r="O140" i="32"/>
  <c r="Q139" i="32"/>
  <c r="O139" i="32"/>
  <c r="Q138" i="32"/>
  <c r="O138" i="32"/>
  <c r="Q137" i="32"/>
  <c r="O137" i="32"/>
  <c r="Q136" i="32"/>
  <c r="O136" i="32"/>
  <c r="Q123" i="32"/>
  <c r="O123" i="32"/>
  <c r="Q122" i="32"/>
  <c r="O122" i="32"/>
  <c r="Q121" i="32"/>
  <c r="O121" i="32"/>
  <c r="Q120" i="32"/>
  <c r="O120" i="32"/>
  <c r="Q119" i="32"/>
  <c r="O119" i="32"/>
  <c r="Q118" i="32"/>
  <c r="O118" i="32"/>
  <c r="Q117" i="32"/>
  <c r="O117" i="32"/>
  <c r="Q116" i="32"/>
  <c r="O116" i="32"/>
  <c r="Q115" i="32"/>
  <c r="O115" i="32"/>
  <c r="Q114" i="32"/>
  <c r="O114" i="32"/>
  <c r="Q113" i="32"/>
  <c r="O113" i="32"/>
  <c r="Q112" i="32"/>
  <c r="O112" i="32"/>
  <c r="Q111" i="32"/>
  <c r="O111" i="32"/>
  <c r="Q110" i="32"/>
  <c r="O110" i="32"/>
  <c r="Q109" i="32"/>
  <c r="O109" i="32"/>
  <c r="Q108" i="32"/>
  <c r="O108" i="32"/>
  <c r="Q107" i="32"/>
  <c r="O107" i="32"/>
  <c r="Q106" i="32"/>
  <c r="O106" i="32"/>
  <c r="Q105" i="32"/>
  <c r="O105" i="32"/>
  <c r="Q104" i="32"/>
  <c r="O104" i="32"/>
  <c r="Q91" i="32"/>
  <c r="O91" i="32"/>
  <c r="Q90" i="32"/>
  <c r="O90" i="32"/>
  <c r="Q89" i="32"/>
  <c r="O89" i="32"/>
  <c r="Q88" i="32"/>
  <c r="O88" i="32"/>
  <c r="Q87" i="32"/>
  <c r="O87" i="32"/>
  <c r="Q86" i="32"/>
  <c r="O86" i="32"/>
  <c r="Q85" i="32"/>
  <c r="O85" i="32"/>
  <c r="Q84" i="32"/>
  <c r="O84" i="32"/>
  <c r="Q83" i="32"/>
  <c r="O83" i="32"/>
  <c r="Q82" i="32"/>
  <c r="O82" i="32"/>
  <c r="Q81" i="32"/>
  <c r="O81" i="32"/>
  <c r="Q80" i="32"/>
  <c r="O80" i="32"/>
  <c r="Q79" i="32"/>
  <c r="O79" i="32"/>
  <c r="Q78" i="32"/>
  <c r="O78" i="32"/>
  <c r="Q77" i="32"/>
  <c r="O77" i="32"/>
  <c r="Q76" i="32"/>
  <c r="O76" i="32"/>
  <c r="Q75" i="32"/>
  <c r="O75" i="32"/>
  <c r="Q74" i="32"/>
  <c r="O74" i="32"/>
  <c r="Q73" i="32"/>
  <c r="O73" i="32"/>
  <c r="Q72" i="32"/>
  <c r="O72" i="32"/>
  <c r="Q59" i="32"/>
  <c r="O59" i="32"/>
  <c r="Q58" i="32"/>
  <c r="O58" i="32"/>
  <c r="Q57" i="32"/>
  <c r="O57" i="32"/>
  <c r="Q56" i="32"/>
  <c r="O56" i="32"/>
  <c r="Q55" i="32"/>
  <c r="O55" i="32"/>
  <c r="Q54" i="32"/>
  <c r="O54" i="32"/>
  <c r="Q53" i="32"/>
  <c r="O53" i="32"/>
  <c r="Q52" i="32"/>
  <c r="O52" i="32"/>
  <c r="Q51" i="32"/>
  <c r="O51" i="32"/>
  <c r="Q50" i="32"/>
  <c r="O50" i="32"/>
  <c r="Q49" i="32"/>
  <c r="O49" i="32"/>
  <c r="Q48" i="32"/>
  <c r="O48" i="32"/>
  <c r="Q47" i="32"/>
  <c r="O47" i="32"/>
  <c r="Q46" i="32"/>
  <c r="O46" i="32"/>
  <c r="Q45" i="32"/>
  <c r="O45" i="32"/>
  <c r="Q44" i="32"/>
  <c r="O44" i="32"/>
  <c r="Q43" i="32"/>
  <c r="O43" i="32"/>
  <c r="Q42" i="32"/>
  <c r="O42" i="32"/>
  <c r="Q41" i="32"/>
  <c r="O41" i="32"/>
  <c r="Q40" i="32"/>
  <c r="O40" i="32"/>
  <c r="Q27" i="32"/>
  <c r="O27" i="32"/>
  <c r="Q26" i="32"/>
  <c r="O26" i="32"/>
  <c r="Q25" i="32"/>
  <c r="O25" i="32"/>
  <c r="Q24" i="32"/>
  <c r="O24" i="32"/>
  <c r="Q23" i="32"/>
  <c r="O23" i="32"/>
  <c r="Q22" i="32"/>
  <c r="O22" i="32"/>
  <c r="Q21" i="32"/>
  <c r="O21" i="32"/>
  <c r="Q20" i="32"/>
  <c r="O20" i="32"/>
  <c r="Q19" i="32"/>
  <c r="O19" i="32"/>
  <c r="Q18" i="32"/>
  <c r="O18" i="32"/>
  <c r="Q17" i="32"/>
  <c r="O17" i="32"/>
  <c r="Q16" i="32"/>
  <c r="O16" i="32"/>
  <c r="Q15" i="32"/>
  <c r="O15" i="32"/>
  <c r="Q14" i="32"/>
  <c r="O14" i="32"/>
  <c r="Q13" i="32"/>
  <c r="O13" i="32"/>
  <c r="Q12" i="32"/>
  <c r="O12" i="32"/>
  <c r="Q11" i="32"/>
  <c r="O11" i="32"/>
  <c r="Q10" i="32"/>
  <c r="O10" i="32"/>
  <c r="Q9" i="32"/>
  <c r="O9" i="32"/>
  <c r="Q8" i="32"/>
  <c r="O8" i="32"/>
  <c r="Q155" i="31"/>
  <c r="O155" i="31"/>
  <c r="Q154" i="31"/>
  <c r="O154" i="31"/>
  <c r="Q153" i="31"/>
  <c r="O153" i="31"/>
  <c r="Q152" i="31"/>
  <c r="O152" i="31"/>
  <c r="Q151" i="31"/>
  <c r="O151" i="31"/>
  <c r="Q150" i="31"/>
  <c r="O150" i="31"/>
  <c r="Q149" i="31"/>
  <c r="O149" i="31"/>
  <c r="Q148" i="31"/>
  <c r="O148" i="31"/>
  <c r="Q147" i="31"/>
  <c r="O147" i="31"/>
  <c r="Q146" i="31"/>
  <c r="O146" i="31"/>
  <c r="Q145" i="31"/>
  <c r="O145" i="31"/>
  <c r="Q144" i="31"/>
  <c r="O144" i="31"/>
  <c r="Q143" i="31"/>
  <c r="O143" i="31"/>
  <c r="Q142" i="31"/>
  <c r="O142" i="31"/>
  <c r="Q141" i="31"/>
  <c r="O141" i="31"/>
  <c r="Q140" i="31"/>
  <c r="O140" i="31"/>
  <c r="Q139" i="31"/>
  <c r="O139" i="31"/>
  <c r="Q138" i="31"/>
  <c r="O138" i="31"/>
  <c r="Q137" i="31"/>
  <c r="O137" i="31"/>
  <c r="Q136" i="31"/>
  <c r="O136" i="31"/>
  <c r="Q123" i="31"/>
  <c r="O123" i="31"/>
  <c r="Q122" i="31"/>
  <c r="O122" i="31"/>
  <c r="Q121" i="31"/>
  <c r="O121" i="31"/>
  <c r="Q120" i="31"/>
  <c r="O120" i="31"/>
  <c r="Q119" i="31"/>
  <c r="O119" i="31"/>
  <c r="Q118" i="31"/>
  <c r="O118" i="31"/>
  <c r="Q117" i="31"/>
  <c r="O117" i="31"/>
  <c r="Q116" i="31"/>
  <c r="O116" i="31"/>
  <c r="Q115" i="31"/>
  <c r="O115" i="31"/>
  <c r="Q114" i="31"/>
  <c r="O114" i="31"/>
  <c r="Q113" i="31"/>
  <c r="O113" i="31"/>
  <c r="Q112" i="31"/>
  <c r="O112" i="31"/>
  <c r="Q111" i="31"/>
  <c r="O111" i="31"/>
  <c r="Q110" i="31"/>
  <c r="O110" i="31"/>
  <c r="Q109" i="31"/>
  <c r="O109" i="31"/>
  <c r="Q108" i="31"/>
  <c r="O108" i="31"/>
  <c r="Q107" i="31"/>
  <c r="O107" i="31"/>
  <c r="Q106" i="31"/>
  <c r="O106" i="31"/>
  <c r="Q105" i="31"/>
  <c r="O105" i="31"/>
  <c r="Q104" i="31"/>
  <c r="O104" i="31"/>
  <c r="Q91" i="31"/>
  <c r="O91" i="31"/>
  <c r="Q90" i="31"/>
  <c r="O90" i="31"/>
  <c r="Q89" i="31"/>
  <c r="O89" i="31"/>
  <c r="Q88" i="31"/>
  <c r="O88" i="31"/>
  <c r="Q87" i="31"/>
  <c r="O87" i="31"/>
  <c r="Q86" i="31"/>
  <c r="O86" i="31"/>
  <c r="Q85" i="31"/>
  <c r="O85" i="31"/>
  <c r="Q84" i="31"/>
  <c r="O84" i="31"/>
  <c r="Q83" i="31"/>
  <c r="O83" i="31"/>
  <c r="Q82" i="31"/>
  <c r="O82" i="31"/>
  <c r="Q81" i="31"/>
  <c r="O81" i="31"/>
  <c r="Q80" i="31"/>
  <c r="O80" i="31"/>
  <c r="Q79" i="31"/>
  <c r="O79" i="31"/>
  <c r="Q78" i="31"/>
  <c r="O78" i="31"/>
  <c r="Q77" i="31"/>
  <c r="O77" i="31"/>
  <c r="Q76" i="31"/>
  <c r="O76" i="31"/>
  <c r="Q75" i="31"/>
  <c r="O75" i="31"/>
  <c r="Q74" i="31"/>
  <c r="O74" i="31"/>
  <c r="Q73" i="31"/>
  <c r="O73" i="31"/>
  <c r="Q72" i="31"/>
  <c r="O72" i="31"/>
  <c r="Q59" i="31"/>
  <c r="O59" i="31"/>
  <c r="Q58" i="31"/>
  <c r="O58" i="31"/>
  <c r="Q57" i="31"/>
  <c r="O57" i="31"/>
  <c r="Q56" i="31"/>
  <c r="O56" i="31"/>
  <c r="Q55" i="31"/>
  <c r="O55" i="31"/>
  <c r="Q54" i="31"/>
  <c r="O54" i="31"/>
  <c r="Q53" i="31"/>
  <c r="O53" i="31"/>
  <c r="Q52" i="31"/>
  <c r="O52" i="31"/>
  <c r="Q51" i="31"/>
  <c r="O51" i="31"/>
  <c r="Q50" i="31"/>
  <c r="O50" i="31"/>
  <c r="Q49" i="31"/>
  <c r="O49" i="31"/>
  <c r="Q48" i="31"/>
  <c r="O48" i="31"/>
  <c r="Q47" i="31"/>
  <c r="O47" i="31"/>
  <c r="Q46" i="31"/>
  <c r="O46" i="31"/>
  <c r="Q45" i="31"/>
  <c r="O45" i="31"/>
  <c r="Q44" i="31"/>
  <c r="O44" i="31"/>
  <c r="Q43" i="31"/>
  <c r="O43" i="31"/>
  <c r="Q42" i="31"/>
  <c r="O42" i="31"/>
  <c r="Q41" i="31"/>
  <c r="O41" i="31"/>
  <c r="Q40" i="31"/>
  <c r="O40" i="31"/>
  <c r="Q27" i="31"/>
  <c r="O27" i="31"/>
  <c r="Q26" i="31"/>
  <c r="O26" i="31"/>
  <c r="Q25" i="31"/>
  <c r="O25" i="31"/>
  <c r="Q24" i="31"/>
  <c r="O24" i="31"/>
  <c r="Q23" i="31"/>
  <c r="O23" i="31"/>
  <c r="Q22" i="31"/>
  <c r="O22" i="31"/>
  <c r="Q21" i="31"/>
  <c r="O21" i="31"/>
  <c r="Q20" i="31"/>
  <c r="O20" i="31"/>
  <c r="Q19" i="31"/>
  <c r="O19" i="31"/>
  <c r="Q18" i="31"/>
  <c r="O18" i="31"/>
  <c r="Q17" i="31"/>
  <c r="O17" i="31"/>
  <c r="Q16" i="31"/>
  <c r="O16" i="31"/>
  <c r="Q15" i="31"/>
  <c r="O15" i="31"/>
  <c r="Q14" i="31"/>
  <c r="O14" i="31"/>
  <c r="Q13" i="31"/>
  <c r="O13" i="31"/>
  <c r="Q12" i="31"/>
  <c r="O12" i="31"/>
  <c r="Q11" i="31"/>
  <c r="O11" i="31"/>
  <c r="Q10" i="31"/>
  <c r="O10" i="31"/>
  <c r="Q9" i="31"/>
  <c r="O9" i="31"/>
  <c r="Q8" i="31"/>
  <c r="O8" i="31"/>
  <c r="Q155" i="29"/>
  <c r="O155" i="29"/>
  <c r="Q154" i="29"/>
  <c r="O154" i="29"/>
  <c r="Q153" i="29"/>
  <c r="O153" i="29"/>
  <c r="Q152" i="29"/>
  <c r="O152" i="29"/>
  <c r="Q151" i="29"/>
  <c r="O151" i="29"/>
  <c r="Q150" i="29"/>
  <c r="O150" i="29"/>
  <c r="Q149" i="29"/>
  <c r="O149" i="29"/>
  <c r="Q148" i="29"/>
  <c r="O148" i="29"/>
  <c r="Q147" i="29"/>
  <c r="O147" i="29"/>
  <c r="Q146" i="29"/>
  <c r="O146" i="29"/>
  <c r="Q145" i="29"/>
  <c r="O145" i="29"/>
  <c r="Q144" i="29"/>
  <c r="O144" i="29"/>
  <c r="Q143" i="29"/>
  <c r="O143" i="29"/>
  <c r="Q142" i="29"/>
  <c r="O142" i="29"/>
  <c r="Q141" i="29"/>
  <c r="O141" i="29"/>
  <c r="Q140" i="29"/>
  <c r="O140" i="29"/>
  <c r="Q139" i="29"/>
  <c r="O139" i="29"/>
  <c r="Q138" i="29"/>
  <c r="O138" i="29"/>
  <c r="Q137" i="29"/>
  <c r="O137" i="29"/>
  <c r="Q136" i="29"/>
  <c r="O136" i="29"/>
  <c r="Q123" i="29"/>
  <c r="O123" i="29"/>
  <c r="Q122" i="29"/>
  <c r="O122" i="29"/>
  <c r="Q121" i="29"/>
  <c r="O121" i="29"/>
  <c r="Q120" i="29"/>
  <c r="O120" i="29"/>
  <c r="Q119" i="29"/>
  <c r="O119" i="29"/>
  <c r="Q118" i="29"/>
  <c r="O118" i="29"/>
  <c r="Q117" i="29"/>
  <c r="O117" i="29"/>
  <c r="Q116" i="29"/>
  <c r="O116" i="29"/>
  <c r="Q115" i="29"/>
  <c r="O115" i="29"/>
  <c r="Q114" i="29"/>
  <c r="O114" i="29"/>
  <c r="Q113" i="29"/>
  <c r="O113" i="29"/>
  <c r="Q112" i="29"/>
  <c r="O112" i="29"/>
  <c r="Q111" i="29"/>
  <c r="O111" i="29"/>
  <c r="Q110" i="29"/>
  <c r="O110" i="29"/>
  <c r="Q109" i="29"/>
  <c r="O109" i="29"/>
  <c r="Q108" i="29"/>
  <c r="O108" i="29"/>
  <c r="Q107" i="29"/>
  <c r="O107" i="29"/>
  <c r="Q106" i="29"/>
  <c r="O106" i="29"/>
  <c r="Q105" i="29"/>
  <c r="O105" i="29"/>
  <c r="Q104" i="29"/>
  <c r="O104" i="29"/>
  <c r="Q91" i="29"/>
  <c r="O91" i="29"/>
  <c r="Q90" i="29"/>
  <c r="O90" i="29"/>
  <c r="Q89" i="29"/>
  <c r="O89" i="29"/>
  <c r="Q88" i="29"/>
  <c r="O88" i="29"/>
  <c r="Q87" i="29"/>
  <c r="O87" i="29"/>
  <c r="Q86" i="29"/>
  <c r="O86" i="29"/>
  <c r="Q85" i="29"/>
  <c r="O85" i="29"/>
  <c r="Q84" i="29"/>
  <c r="O84" i="29"/>
  <c r="Q83" i="29"/>
  <c r="O83" i="29"/>
  <c r="Q82" i="29"/>
  <c r="O82" i="29"/>
  <c r="Q81" i="29"/>
  <c r="O81" i="29"/>
  <c r="Q80" i="29"/>
  <c r="O80" i="29"/>
  <c r="Q79" i="29"/>
  <c r="O79" i="29"/>
  <c r="Q78" i="29"/>
  <c r="O78" i="29"/>
  <c r="Q77" i="29"/>
  <c r="O77" i="29"/>
  <c r="Q76" i="29"/>
  <c r="O76" i="29"/>
  <c r="Q75" i="29"/>
  <c r="O75" i="29"/>
  <c r="Q74" i="29"/>
  <c r="O74" i="29"/>
  <c r="Q73" i="29"/>
  <c r="O73" i="29"/>
  <c r="Q72" i="29"/>
  <c r="O72" i="29"/>
  <c r="Q59" i="29"/>
  <c r="O59" i="29"/>
  <c r="Q58" i="29"/>
  <c r="O58" i="29"/>
  <c r="Q57" i="29"/>
  <c r="O57" i="29"/>
  <c r="Q56" i="29"/>
  <c r="O56" i="29"/>
  <c r="Q55" i="29"/>
  <c r="O55" i="29"/>
  <c r="Q54" i="29"/>
  <c r="O54" i="29"/>
  <c r="Q53" i="29"/>
  <c r="O53" i="29"/>
  <c r="Q52" i="29"/>
  <c r="O52" i="29"/>
  <c r="Q51" i="29"/>
  <c r="O51" i="29"/>
  <c r="Q50" i="29"/>
  <c r="O50" i="29"/>
  <c r="Q49" i="29"/>
  <c r="O49" i="29"/>
  <c r="Q48" i="29"/>
  <c r="O48" i="29"/>
  <c r="Q47" i="29"/>
  <c r="O47" i="29"/>
  <c r="Q46" i="29"/>
  <c r="O46" i="29"/>
  <c r="Q45" i="29"/>
  <c r="O45" i="29"/>
  <c r="Q44" i="29"/>
  <c r="O44" i="29"/>
  <c r="Q43" i="29"/>
  <c r="O43" i="29"/>
  <c r="Q42" i="29"/>
  <c r="O42" i="29"/>
  <c r="Q41" i="29"/>
  <c r="O41" i="29"/>
  <c r="Q40" i="29"/>
  <c r="O40" i="29"/>
  <c r="Q27" i="29"/>
  <c r="O27" i="29"/>
  <c r="Q26" i="29"/>
  <c r="O26" i="29"/>
  <c r="Q25" i="29"/>
  <c r="O25" i="29"/>
  <c r="Q24" i="29"/>
  <c r="O24" i="29"/>
  <c r="Q23" i="29"/>
  <c r="O23" i="29"/>
  <c r="Q22" i="29"/>
  <c r="O22" i="29"/>
  <c r="Q21" i="29"/>
  <c r="O21" i="29"/>
  <c r="Q20" i="29"/>
  <c r="O20" i="29"/>
  <c r="Q19" i="29"/>
  <c r="O19" i="29"/>
  <c r="Q18" i="29"/>
  <c r="O18" i="29"/>
  <c r="Q17" i="29"/>
  <c r="O17" i="29"/>
  <c r="Q16" i="29"/>
  <c r="O16" i="29"/>
  <c r="Q15" i="29"/>
  <c r="O15" i="29"/>
  <c r="Q14" i="29"/>
  <c r="O14" i="29"/>
  <c r="Q13" i="29"/>
  <c r="O13" i="29"/>
  <c r="Q12" i="29"/>
  <c r="O12" i="29"/>
  <c r="Q11" i="29"/>
  <c r="O11" i="29"/>
  <c r="Q10" i="29"/>
  <c r="O10" i="29"/>
  <c r="Q9" i="29"/>
  <c r="O9" i="29"/>
  <c r="Q8" i="29"/>
  <c r="O8" i="29"/>
  <c r="Q155" i="28"/>
  <c r="O155" i="28"/>
  <c r="Q154" i="28"/>
  <c r="O154" i="28"/>
  <c r="Q153" i="28"/>
  <c r="O153" i="28"/>
  <c r="Q152" i="28"/>
  <c r="O152" i="28"/>
  <c r="Q151" i="28"/>
  <c r="O151" i="28"/>
  <c r="Q150" i="28"/>
  <c r="O150" i="28"/>
  <c r="Q149" i="28"/>
  <c r="O149" i="28"/>
  <c r="Q148" i="28"/>
  <c r="O148" i="28"/>
  <c r="Q147" i="28"/>
  <c r="O147" i="28"/>
  <c r="Q146" i="28"/>
  <c r="O146" i="28"/>
  <c r="Q145" i="28"/>
  <c r="O145" i="28"/>
  <c r="Q144" i="28"/>
  <c r="O144" i="28"/>
  <c r="Q143" i="28"/>
  <c r="O143" i="28"/>
  <c r="Q142" i="28"/>
  <c r="O142" i="28"/>
  <c r="Q141" i="28"/>
  <c r="O141" i="28"/>
  <c r="Q140" i="28"/>
  <c r="O140" i="28"/>
  <c r="Q139" i="28"/>
  <c r="O139" i="28"/>
  <c r="Q138" i="28"/>
  <c r="O138" i="28"/>
  <c r="Q137" i="28"/>
  <c r="O137" i="28"/>
  <c r="Q136" i="28"/>
  <c r="O136" i="28"/>
  <c r="Q123" i="28"/>
  <c r="O123" i="28"/>
  <c r="Q122" i="28"/>
  <c r="O122" i="28"/>
  <c r="Q121" i="28"/>
  <c r="O121" i="28"/>
  <c r="Q120" i="28"/>
  <c r="O120" i="28"/>
  <c r="Q119" i="28"/>
  <c r="O119" i="28"/>
  <c r="Q118" i="28"/>
  <c r="O118" i="28"/>
  <c r="Q117" i="28"/>
  <c r="O117" i="28"/>
  <c r="Q116" i="28"/>
  <c r="O116" i="28"/>
  <c r="Q115" i="28"/>
  <c r="O115" i="28"/>
  <c r="Q114" i="28"/>
  <c r="O114" i="28"/>
  <c r="Q113" i="28"/>
  <c r="O113" i="28"/>
  <c r="Q112" i="28"/>
  <c r="O112" i="28"/>
  <c r="Q111" i="28"/>
  <c r="O111" i="28"/>
  <c r="Q110" i="28"/>
  <c r="O110" i="28"/>
  <c r="Q109" i="28"/>
  <c r="O109" i="28"/>
  <c r="Q108" i="28"/>
  <c r="O108" i="28"/>
  <c r="Q107" i="28"/>
  <c r="O107" i="28"/>
  <c r="Q106" i="28"/>
  <c r="O106" i="28"/>
  <c r="Q105" i="28"/>
  <c r="O105" i="28"/>
  <c r="Q104" i="28"/>
  <c r="O104" i="28"/>
  <c r="Q91" i="28"/>
  <c r="O91" i="28"/>
  <c r="Q90" i="28"/>
  <c r="O90" i="28"/>
  <c r="Q89" i="28"/>
  <c r="O89" i="28"/>
  <c r="Q88" i="28"/>
  <c r="O88" i="28"/>
  <c r="Q87" i="28"/>
  <c r="O87" i="28"/>
  <c r="Q86" i="28"/>
  <c r="O86" i="28"/>
  <c r="Q85" i="28"/>
  <c r="O85" i="28"/>
  <c r="Q84" i="28"/>
  <c r="O84" i="28"/>
  <c r="Q83" i="28"/>
  <c r="O83" i="28"/>
  <c r="Q82" i="28"/>
  <c r="O82" i="28"/>
  <c r="Q81" i="28"/>
  <c r="O81" i="28"/>
  <c r="Q80" i="28"/>
  <c r="O80" i="28"/>
  <c r="Q79" i="28"/>
  <c r="O79" i="28"/>
  <c r="Q78" i="28"/>
  <c r="O78" i="28"/>
  <c r="Q77" i="28"/>
  <c r="O77" i="28"/>
  <c r="Q76" i="28"/>
  <c r="O76" i="28"/>
  <c r="Q75" i="28"/>
  <c r="O75" i="28"/>
  <c r="Q74" i="28"/>
  <c r="O74" i="28"/>
  <c r="Q73" i="28"/>
  <c r="O73" i="28"/>
  <c r="Q72" i="28"/>
  <c r="O72" i="28"/>
  <c r="Q59" i="28"/>
  <c r="O59" i="28"/>
  <c r="Q58" i="28"/>
  <c r="O58" i="28"/>
  <c r="Q57" i="28"/>
  <c r="O57" i="28"/>
  <c r="Q56" i="28"/>
  <c r="O56" i="28"/>
  <c r="Q55" i="28"/>
  <c r="O55" i="28"/>
  <c r="Q54" i="28"/>
  <c r="O54" i="28"/>
  <c r="Q53" i="28"/>
  <c r="O53" i="28"/>
  <c r="Q52" i="28"/>
  <c r="O52" i="28"/>
  <c r="Q51" i="28"/>
  <c r="O51" i="28"/>
  <c r="Q50" i="28"/>
  <c r="O50" i="28"/>
  <c r="Q49" i="28"/>
  <c r="O49" i="28"/>
  <c r="Q48" i="28"/>
  <c r="O48" i="28"/>
  <c r="Q47" i="28"/>
  <c r="O47" i="28"/>
  <c r="Q46" i="28"/>
  <c r="O46" i="28"/>
  <c r="Q45" i="28"/>
  <c r="O45" i="28"/>
  <c r="Q44" i="28"/>
  <c r="O44" i="28"/>
  <c r="Q43" i="28"/>
  <c r="O43" i="28"/>
  <c r="Q42" i="28"/>
  <c r="O42" i="28"/>
  <c r="Q41" i="28"/>
  <c r="O41" i="28"/>
  <c r="Q40" i="28"/>
  <c r="O40" i="28"/>
  <c r="Q27" i="28"/>
  <c r="O27" i="28"/>
  <c r="Q26" i="28"/>
  <c r="O26" i="28"/>
  <c r="Q25" i="28"/>
  <c r="O25" i="28"/>
  <c r="Q24" i="28"/>
  <c r="O24" i="28"/>
  <c r="Q23" i="28"/>
  <c r="O23" i="28"/>
  <c r="Q22" i="28"/>
  <c r="O22" i="28"/>
  <c r="Q21" i="28"/>
  <c r="O21" i="28"/>
  <c r="Q20" i="28"/>
  <c r="O20" i="28"/>
  <c r="Q19" i="28"/>
  <c r="O19" i="28"/>
  <c r="Q18" i="28"/>
  <c r="O18" i="28"/>
  <c r="Q17" i="28"/>
  <c r="O17" i="28"/>
  <c r="Q16" i="28"/>
  <c r="O16" i="28"/>
  <c r="Q15" i="28"/>
  <c r="O15" i="28"/>
  <c r="Q14" i="28"/>
  <c r="O14" i="28"/>
  <c r="Q13" i="28"/>
  <c r="O13" i="28"/>
  <c r="Q12" i="28"/>
  <c r="O12" i="28"/>
  <c r="Q11" i="28"/>
  <c r="O11" i="28"/>
  <c r="Q10" i="28"/>
  <c r="O10" i="28"/>
  <c r="Q9" i="28"/>
  <c r="O9" i="28"/>
  <c r="Q8" i="28"/>
  <c r="O8" i="28"/>
  <c r="Q155" i="27"/>
  <c r="O155" i="27"/>
  <c r="Q154" i="27"/>
  <c r="O154" i="27"/>
  <c r="Q153" i="27"/>
  <c r="O153" i="27"/>
  <c r="Q152" i="27"/>
  <c r="O152" i="27"/>
  <c r="Q151" i="27"/>
  <c r="O151" i="27"/>
  <c r="Q150" i="27"/>
  <c r="O150" i="27"/>
  <c r="Q149" i="27"/>
  <c r="O149" i="27"/>
  <c r="Q148" i="27"/>
  <c r="O148" i="27"/>
  <c r="Q147" i="27"/>
  <c r="O147" i="27"/>
  <c r="Q146" i="27"/>
  <c r="O146" i="27"/>
  <c r="Q145" i="27"/>
  <c r="O145" i="27"/>
  <c r="Q144" i="27"/>
  <c r="O144" i="27"/>
  <c r="Q143" i="27"/>
  <c r="O143" i="27"/>
  <c r="Q142" i="27"/>
  <c r="O142" i="27"/>
  <c r="Q141" i="27"/>
  <c r="O141" i="27"/>
  <c r="Q140" i="27"/>
  <c r="O140" i="27"/>
  <c r="Q139" i="27"/>
  <c r="O139" i="27"/>
  <c r="Q138" i="27"/>
  <c r="O138" i="27"/>
  <c r="Q137" i="27"/>
  <c r="O137" i="27"/>
  <c r="Q136" i="27"/>
  <c r="O136" i="27"/>
  <c r="Q123" i="27"/>
  <c r="O123" i="27"/>
  <c r="Q122" i="27"/>
  <c r="O122" i="27"/>
  <c r="Q121" i="27"/>
  <c r="O121" i="27"/>
  <c r="Q120" i="27"/>
  <c r="O120" i="27"/>
  <c r="Q119" i="27"/>
  <c r="O119" i="27"/>
  <c r="Q118" i="27"/>
  <c r="O118" i="27"/>
  <c r="Q117" i="27"/>
  <c r="O117" i="27"/>
  <c r="Q116" i="27"/>
  <c r="O116" i="27"/>
  <c r="Q115" i="27"/>
  <c r="O115" i="27"/>
  <c r="Q114" i="27"/>
  <c r="O114" i="27"/>
  <c r="Q113" i="27"/>
  <c r="O113" i="27"/>
  <c r="Q112" i="27"/>
  <c r="O112" i="27"/>
  <c r="Q111" i="27"/>
  <c r="O111" i="27"/>
  <c r="Q110" i="27"/>
  <c r="O110" i="27"/>
  <c r="Q109" i="27"/>
  <c r="O109" i="27"/>
  <c r="Q108" i="27"/>
  <c r="O108" i="27"/>
  <c r="Q107" i="27"/>
  <c r="O107" i="27"/>
  <c r="Q106" i="27"/>
  <c r="O106" i="27"/>
  <c r="Q105" i="27"/>
  <c r="O105" i="27"/>
  <c r="Q104" i="27"/>
  <c r="O104" i="27"/>
  <c r="Q91" i="27"/>
  <c r="O91" i="27"/>
  <c r="Q90" i="27"/>
  <c r="O90" i="27"/>
  <c r="Q89" i="27"/>
  <c r="O89" i="27"/>
  <c r="Q88" i="27"/>
  <c r="O88" i="27"/>
  <c r="Q87" i="27"/>
  <c r="O87" i="27"/>
  <c r="Q86" i="27"/>
  <c r="O86" i="27"/>
  <c r="Q85" i="27"/>
  <c r="O85" i="27"/>
  <c r="Q84" i="27"/>
  <c r="O84" i="27"/>
  <c r="Q83" i="27"/>
  <c r="O83" i="27"/>
  <c r="Q82" i="27"/>
  <c r="O82" i="27"/>
  <c r="Q81" i="27"/>
  <c r="O81" i="27"/>
  <c r="Q80" i="27"/>
  <c r="O80" i="27"/>
  <c r="Q79" i="27"/>
  <c r="O79" i="27"/>
  <c r="Q78" i="27"/>
  <c r="O78" i="27"/>
  <c r="Q77" i="27"/>
  <c r="O77" i="27"/>
  <c r="Q76" i="27"/>
  <c r="O76" i="27"/>
  <c r="Q75" i="27"/>
  <c r="O75" i="27"/>
  <c r="Q74" i="27"/>
  <c r="O74" i="27"/>
  <c r="Q73" i="27"/>
  <c r="O73" i="27"/>
  <c r="Q72" i="27"/>
  <c r="O72" i="27"/>
  <c r="Q59" i="27"/>
  <c r="O59" i="27"/>
  <c r="Q58" i="27"/>
  <c r="O58" i="27"/>
  <c r="Q57" i="27"/>
  <c r="O57" i="27"/>
  <c r="Q56" i="27"/>
  <c r="O56" i="27"/>
  <c r="Q55" i="27"/>
  <c r="O55" i="27"/>
  <c r="Q54" i="27"/>
  <c r="O54" i="27"/>
  <c r="Q53" i="27"/>
  <c r="O53" i="27"/>
  <c r="Q52" i="27"/>
  <c r="O52" i="27"/>
  <c r="Q51" i="27"/>
  <c r="O51" i="27"/>
  <c r="Q50" i="27"/>
  <c r="O50" i="27"/>
  <c r="Q49" i="27"/>
  <c r="O49" i="27"/>
  <c r="Q48" i="27"/>
  <c r="O48" i="27"/>
  <c r="Q47" i="27"/>
  <c r="O47" i="27"/>
  <c r="Q46" i="27"/>
  <c r="O46" i="27"/>
  <c r="Q45" i="27"/>
  <c r="O45" i="27"/>
  <c r="Q44" i="27"/>
  <c r="O44" i="27"/>
  <c r="Q43" i="27"/>
  <c r="O43" i="27"/>
  <c r="Q42" i="27"/>
  <c r="O42" i="27"/>
  <c r="Q41" i="27"/>
  <c r="O41" i="27"/>
  <c r="Q40" i="27"/>
  <c r="O40" i="27"/>
  <c r="Q27" i="27"/>
  <c r="O27" i="27"/>
  <c r="Q26" i="27"/>
  <c r="O26" i="27"/>
  <c r="Q25" i="27"/>
  <c r="O25" i="27"/>
  <c r="Q24" i="27"/>
  <c r="O24" i="27"/>
  <c r="Q23" i="27"/>
  <c r="O23" i="27"/>
  <c r="Q22" i="27"/>
  <c r="O22" i="27"/>
  <c r="Q21" i="27"/>
  <c r="O21" i="27"/>
  <c r="Q20" i="27"/>
  <c r="O20" i="27"/>
  <c r="Q19" i="27"/>
  <c r="O19" i="27"/>
  <c r="Q18" i="27"/>
  <c r="O18" i="27"/>
  <c r="Q17" i="27"/>
  <c r="O17" i="27"/>
  <c r="Q16" i="27"/>
  <c r="O16" i="27"/>
  <c r="Q15" i="27"/>
  <c r="O15" i="27"/>
  <c r="Q14" i="27"/>
  <c r="O14" i="27"/>
  <c r="Q13" i="27"/>
  <c r="O13" i="27"/>
  <c r="Q12" i="27"/>
  <c r="O12" i="27"/>
  <c r="Q11" i="27"/>
  <c r="O11" i="27"/>
  <c r="Q10" i="27"/>
  <c r="O10" i="27"/>
  <c r="Q9" i="27"/>
  <c r="O9" i="27"/>
  <c r="Q8" i="27"/>
  <c r="O8" i="27"/>
  <c r="Q155" i="4"/>
  <c r="O155" i="4"/>
  <c r="Q154" i="4"/>
  <c r="O154" i="4"/>
  <c r="Q153" i="4"/>
  <c r="O153" i="4"/>
  <c r="Q152" i="4"/>
  <c r="O152" i="4"/>
  <c r="Q151" i="4"/>
  <c r="O151" i="4"/>
  <c r="Q150" i="4"/>
  <c r="O150" i="4"/>
  <c r="Q149" i="4"/>
  <c r="O149" i="4"/>
  <c r="Q148" i="4"/>
  <c r="O148" i="4"/>
  <c r="Q147" i="4"/>
  <c r="O147" i="4"/>
  <c r="Q146" i="4"/>
  <c r="O146" i="4"/>
  <c r="Q145" i="4"/>
  <c r="O145" i="4"/>
  <c r="Q144" i="4"/>
  <c r="O144" i="4"/>
  <c r="Q143" i="4"/>
  <c r="O143" i="4"/>
  <c r="Q142" i="4"/>
  <c r="O142" i="4"/>
  <c r="Q141" i="4"/>
  <c r="O141" i="4"/>
  <c r="Q140" i="4"/>
  <c r="O140" i="4"/>
  <c r="Q139" i="4"/>
  <c r="O139" i="4"/>
  <c r="Q138" i="4"/>
  <c r="O138" i="4"/>
  <c r="Q137" i="4"/>
  <c r="O137" i="4"/>
  <c r="Q136" i="4"/>
  <c r="O136" i="4"/>
  <c r="Q123" i="4"/>
  <c r="O123" i="4"/>
  <c r="Q122" i="4"/>
  <c r="O122" i="4"/>
  <c r="Q121" i="4"/>
  <c r="O121" i="4"/>
  <c r="Q120" i="4"/>
  <c r="O120" i="4"/>
  <c r="Q119" i="4"/>
  <c r="O119" i="4"/>
  <c r="Q118" i="4"/>
  <c r="O118" i="4"/>
  <c r="Q117" i="4"/>
  <c r="O117" i="4"/>
  <c r="Q116" i="4"/>
  <c r="O116" i="4"/>
  <c r="Q115" i="4"/>
  <c r="O115" i="4"/>
  <c r="Q114" i="4"/>
  <c r="O114" i="4"/>
  <c r="Q113" i="4"/>
  <c r="O113" i="4"/>
  <c r="Q112" i="4"/>
  <c r="O112" i="4"/>
  <c r="Q111" i="4"/>
  <c r="O111" i="4"/>
  <c r="Q110" i="4"/>
  <c r="O110" i="4"/>
  <c r="Q109" i="4"/>
  <c r="O109" i="4"/>
  <c r="Q108" i="4"/>
  <c r="O108" i="4"/>
  <c r="Q107" i="4"/>
  <c r="O107" i="4"/>
  <c r="Q106" i="4"/>
  <c r="O106" i="4"/>
  <c r="Q105" i="4"/>
  <c r="O105" i="4"/>
  <c r="Q104" i="4"/>
  <c r="O104" i="4"/>
  <c r="Q91" i="4"/>
  <c r="O91" i="4"/>
  <c r="Q90" i="4"/>
  <c r="O90" i="4"/>
  <c r="Q89" i="4"/>
  <c r="O89" i="4"/>
  <c r="Q88" i="4"/>
  <c r="O88" i="4"/>
  <c r="Q87" i="4"/>
  <c r="O87" i="4"/>
  <c r="Q86" i="4"/>
  <c r="O86" i="4"/>
  <c r="Q85" i="4"/>
  <c r="O85" i="4"/>
  <c r="Q84" i="4"/>
  <c r="O84" i="4"/>
  <c r="Q83" i="4"/>
  <c r="O83" i="4"/>
  <c r="Q82" i="4"/>
  <c r="O82" i="4"/>
  <c r="Q81" i="4"/>
  <c r="O81" i="4"/>
  <c r="Q80" i="4"/>
  <c r="O80" i="4"/>
  <c r="Q79" i="4"/>
  <c r="O79" i="4"/>
  <c r="Q78" i="4"/>
  <c r="O78" i="4"/>
  <c r="Q77" i="4"/>
  <c r="O77" i="4"/>
  <c r="Q76" i="4"/>
  <c r="O76" i="4"/>
  <c r="Q75" i="4"/>
  <c r="O75" i="4"/>
  <c r="Q74" i="4"/>
  <c r="O74" i="4"/>
  <c r="Q73" i="4"/>
  <c r="O73" i="4"/>
  <c r="Q72" i="4"/>
  <c r="O72" i="4"/>
  <c r="Q59" i="4"/>
  <c r="O59" i="4"/>
  <c r="Q58" i="4"/>
  <c r="O58" i="4"/>
  <c r="Q57" i="4"/>
  <c r="O57" i="4"/>
  <c r="Q56" i="4"/>
  <c r="O56" i="4"/>
  <c r="Q55" i="4"/>
  <c r="O55" i="4"/>
  <c r="Q54" i="4"/>
  <c r="O54" i="4"/>
  <c r="Q53" i="4"/>
  <c r="O53" i="4"/>
  <c r="Q52" i="4"/>
  <c r="O52" i="4"/>
  <c r="Q51" i="4"/>
  <c r="O51" i="4"/>
  <c r="Q50" i="4"/>
  <c r="O50" i="4"/>
  <c r="Q49" i="4"/>
  <c r="O49" i="4"/>
  <c r="Q48" i="4"/>
  <c r="O48" i="4"/>
  <c r="Q47" i="4"/>
  <c r="O47" i="4"/>
  <c r="Q46" i="4"/>
  <c r="O46" i="4"/>
  <c r="Q45" i="4"/>
  <c r="O45" i="4"/>
  <c r="Q44" i="4"/>
  <c r="O44" i="4"/>
  <c r="Q43" i="4"/>
  <c r="O43" i="4"/>
  <c r="Q42" i="4"/>
  <c r="O42" i="4"/>
  <c r="Q41" i="4"/>
  <c r="O41" i="4"/>
  <c r="Q40" i="4"/>
  <c r="O40" i="4"/>
  <c r="Q27" i="4"/>
  <c r="O27" i="4"/>
  <c r="Q26" i="4"/>
  <c r="O26" i="4"/>
  <c r="Q25" i="4"/>
  <c r="O25" i="4"/>
  <c r="Q24" i="4"/>
  <c r="O24" i="4"/>
  <c r="Q23" i="4"/>
  <c r="O23" i="4"/>
  <c r="Q22" i="4"/>
  <c r="O22" i="4"/>
  <c r="Q21" i="4"/>
  <c r="O21" i="4"/>
  <c r="Q20" i="4"/>
  <c r="O20" i="4"/>
  <c r="Q19" i="4"/>
  <c r="O19" i="4"/>
  <c r="Q18" i="4"/>
  <c r="O18" i="4"/>
  <c r="Q17" i="4"/>
  <c r="O17" i="4"/>
  <c r="Q16" i="4"/>
  <c r="O16" i="4"/>
  <c r="Q15" i="4"/>
  <c r="O15" i="4"/>
  <c r="Q14" i="4"/>
  <c r="O14" i="4"/>
  <c r="Q13" i="4"/>
  <c r="O13" i="4"/>
  <c r="Q12" i="4"/>
  <c r="O12" i="4"/>
  <c r="Q11" i="4"/>
  <c r="O11" i="4"/>
  <c r="Q10" i="4"/>
  <c r="O10" i="4"/>
  <c r="Q9" i="4"/>
  <c r="O9" i="4"/>
  <c r="Q8" i="4"/>
  <c r="O8" i="4"/>
  <c r="P155" i="39"/>
  <c r="P154" i="39"/>
  <c r="P153" i="39"/>
  <c r="P152" i="39"/>
  <c r="P151" i="39"/>
  <c r="P150" i="39"/>
  <c r="P149" i="39"/>
  <c r="P148" i="39"/>
  <c r="P147" i="39"/>
  <c r="P146" i="39"/>
  <c r="P145" i="39"/>
  <c r="P144" i="39"/>
  <c r="P143" i="39"/>
  <c r="P142" i="39"/>
  <c r="P141" i="39"/>
  <c r="P140" i="39"/>
  <c r="P139" i="39"/>
  <c r="P138" i="39"/>
  <c r="P137" i="39"/>
  <c r="P136" i="39"/>
  <c r="P123" i="39"/>
  <c r="P122" i="39"/>
  <c r="P121" i="39"/>
  <c r="P120" i="39"/>
  <c r="P119" i="39"/>
  <c r="P118" i="39"/>
  <c r="P117" i="39"/>
  <c r="P116" i="39"/>
  <c r="P115" i="39"/>
  <c r="P114" i="39"/>
  <c r="P113" i="39"/>
  <c r="P112" i="39"/>
  <c r="P111" i="39"/>
  <c r="P110" i="39"/>
  <c r="P109" i="39"/>
  <c r="P108" i="39"/>
  <c r="P107" i="39"/>
  <c r="P106" i="39"/>
  <c r="P105" i="39"/>
  <c r="P104" i="39"/>
  <c r="P91" i="39"/>
  <c r="P90" i="39"/>
  <c r="P89" i="39"/>
  <c r="P88" i="39"/>
  <c r="P87" i="39"/>
  <c r="P86" i="39"/>
  <c r="P85" i="39"/>
  <c r="P84" i="39"/>
  <c r="P83" i="39"/>
  <c r="P82" i="39"/>
  <c r="P81" i="39"/>
  <c r="P80" i="39"/>
  <c r="P79" i="39"/>
  <c r="P78" i="39"/>
  <c r="P77" i="39"/>
  <c r="P76" i="39"/>
  <c r="P75" i="39"/>
  <c r="P74" i="39"/>
  <c r="P73" i="39"/>
  <c r="P72" i="39"/>
  <c r="P59" i="39"/>
  <c r="P58" i="39"/>
  <c r="P57" i="39"/>
  <c r="P56" i="39"/>
  <c r="P55" i="39"/>
  <c r="P54" i="39"/>
  <c r="P53" i="39"/>
  <c r="P52" i="39"/>
  <c r="P51" i="39"/>
  <c r="P50" i="39"/>
  <c r="P49" i="39"/>
  <c r="P48" i="39"/>
  <c r="P47" i="39"/>
  <c r="P46" i="39"/>
  <c r="P45" i="39"/>
  <c r="P44" i="39"/>
  <c r="P43" i="39"/>
  <c r="P42" i="39"/>
  <c r="P41" i="39"/>
  <c r="P40" i="39"/>
  <c r="P9" i="39"/>
  <c r="P10" i="39"/>
  <c r="P11" i="39"/>
  <c r="P12" i="39"/>
  <c r="P13" i="39"/>
  <c r="P14" i="39"/>
  <c r="P15" i="39"/>
  <c r="P16" i="39"/>
  <c r="P17" i="39"/>
  <c r="P18" i="39"/>
  <c r="P19" i="39"/>
  <c r="P20" i="39"/>
  <c r="P21" i="39"/>
  <c r="P22" i="39"/>
  <c r="P23" i="39"/>
  <c r="P24" i="39"/>
  <c r="P25" i="39"/>
  <c r="P26" i="39"/>
  <c r="P27" i="39"/>
  <c r="P8" i="39"/>
  <c r="P155" i="38"/>
  <c r="P154" i="38"/>
  <c r="P153" i="38"/>
  <c r="P152" i="38"/>
  <c r="P151" i="38"/>
  <c r="P150" i="38"/>
  <c r="P149" i="38"/>
  <c r="P148" i="38"/>
  <c r="P147" i="38"/>
  <c r="P146" i="38"/>
  <c r="P145" i="38"/>
  <c r="P144" i="38"/>
  <c r="P143" i="38"/>
  <c r="P142" i="38"/>
  <c r="P141" i="38"/>
  <c r="P140" i="38"/>
  <c r="P139" i="38"/>
  <c r="P138" i="38"/>
  <c r="P137" i="38"/>
  <c r="P136" i="38"/>
  <c r="P123" i="38"/>
  <c r="P122" i="38"/>
  <c r="P121" i="38"/>
  <c r="P120" i="38"/>
  <c r="P119" i="38"/>
  <c r="P118" i="38"/>
  <c r="P117" i="38"/>
  <c r="P116" i="38"/>
  <c r="P115" i="38"/>
  <c r="P114" i="38"/>
  <c r="P113" i="38"/>
  <c r="P112" i="38"/>
  <c r="P111" i="38"/>
  <c r="P110" i="38"/>
  <c r="P109" i="38"/>
  <c r="P108" i="38"/>
  <c r="P107" i="38"/>
  <c r="P106" i="38"/>
  <c r="P105" i="38"/>
  <c r="P104" i="38"/>
  <c r="P91" i="38"/>
  <c r="P90" i="38"/>
  <c r="P89" i="38"/>
  <c r="P88" i="38"/>
  <c r="P87" i="38"/>
  <c r="P86" i="38"/>
  <c r="P85" i="38"/>
  <c r="P84" i="38"/>
  <c r="P83" i="38"/>
  <c r="P82" i="38"/>
  <c r="P81" i="38"/>
  <c r="P80" i="38"/>
  <c r="P79" i="38"/>
  <c r="P78" i="38"/>
  <c r="P77" i="38"/>
  <c r="P76" i="38"/>
  <c r="P75" i="38"/>
  <c r="P74" i="38"/>
  <c r="P73" i="38"/>
  <c r="P72" i="38"/>
  <c r="P59" i="38"/>
  <c r="P58" i="38"/>
  <c r="P57" i="38"/>
  <c r="P56" i="38"/>
  <c r="P55" i="38"/>
  <c r="P54" i="38"/>
  <c r="P53" i="38"/>
  <c r="P52" i="38"/>
  <c r="P51" i="38"/>
  <c r="P50" i="38"/>
  <c r="P49" i="38"/>
  <c r="P48" i="38"/>
  <c r="P47" i="38"/>
  <c r="P46" i="38"/>
  <c r="P45" i="38"/>
  <c r="P44" i="38"/>
  <c r="P43" i="38"/>
  <c r="P42" i="38"/>
  <c r="P41" i="38"/>
  <c r="P40" i="38"/>
  <c r="P27" i="38"/>
  <c r="P26" i="38"/>
  <c r="P25" i="38"/>
  <c r="P24" i="38"/>
  <c r="P23" i="38"/>
  <c r="P22" i="38"/>
  <c r="P21" i="38"/>
  <c r="P20" i="38"/>
  <c r="P19" i="38"/>
  <c r="P18" i="38"/>
  <c r="P17" i="38"/>
  <c r="P16" i="38"/>
  <c r="P15" i="38"/>
  <c r="P14" i="38"/>
  <c r="P13" i="38"/>
  <c r="P12" i="38"/>
  <c r="P11" i="38"/>
  <c r="P10" i="38"/>
  <c r="P9" i="38"/>
  <c r="P8" i="38"/>
  <c r="P155" i="37"/>
  <c r="P154" i="37"/>
  <c r="P153" i="37"/>
  <c r="P152" i="37"/>
  <c r="P151" i="37"/>
  <c r="P150" i="37"/>
  <c r="P149" i="37"/>
  <c r="P148" i="37"/>
  <c r="P147" i="37"/>
  <c r="P146" i="37"/>
  <c r="P145" i="37"/>
  <c r="P144" i="37"/>
  <c r="P143" i="37"/>
  <c r="P142" i="37"/>
  <c r="P141" i="37"/>
  <c r="P140" i="37"/>
  <c r="P139" i="37"/>
  <c r="P138" i="37"/>
  <c r="P137" i="37"/>
  <c r="P136" i="37"/>
  <c r="P123" i="37"/>
  <c r="P122" i="37"/>
  <c r="P121" i="37"/>
  <c r="P120" i="37"/>
  <c r="P119" i="37"/>
  <c r="P118" i="37"/>
  <c r="P117" i="37"/>
  <c r="P116" i="37"/>
  <c r="P115" i="37"/>
  <c r="P114" i="37"/>
  <c r="P113" i="37"/>
  <c r="P112" i="37"/>
  <c r="P111" i="37"/>
  <c r="P110" i="37"/>
  <c r="P109" i="37"/>
  <c r="P108" i="37"/>
  <c r="P107" i="37"/>
  <c r="P106" i="37"/>
  <c r="P105" i="37"/>
  <c r="P104" i="37"/>
  <c r="P91" i="37"/>
  <c r="P90" i="37"/>
  <c r="P89" i="37"/>
  <c r="P88" i="37"/>
  <c r="P87" i="37"/>
  <c r="P86" i="37"/>
  <c r="P85" i="37"/>
  <c r="P84" i="37"/>
  <c r="P83" i="37"/>
  <c r="P82" i="37"/>
  <c r="P81" i="37"/>
  <c r="P80" i="37"/>
  <c r="P79" i="37"/>
  <c r="P78" i="37"/>
  <c r="P77" i="37"/>
  <c r="P76" i="37"/>
  <c r="P75" i="37"/>
  <c r="P74" i="37"/>
  <c r="P73" i="37"/>
  <c r="P72" i="37"/>
  <c r="P59" i="37"/>
  <c r="P58" i="37"/>
  <c r="P57" i="37"/>
  <c r="P56" i="37"/>
  <c r="P55" i="37"/>
  <c r="P54" i="37"/>
  <c r="P53" i="37"/>
  <c r="P52" i="37"/>
  <c r="P51" i="37"/>
  <c r="P50" i="37"/>
  <c r="P49" i="37"/>
  <c r="P48" i="37"/>
  <c r="P47" i="37"/>
  <c r="P46" i="37"/>
  <c r="P45" i="37"/>
  <c r="P44" i="37"/>
  <c r="P43" i="37"/>
  <c r="P42" i="37"/>
  <c r="P41" i="37"/>
  <c r="P40" i="37"/>
  <c r="P9" i="37"/>
  <c r="P10" i="37"/>
  <c r="P11" i="37"/>
  <c r="P12" i="37"/>
  <c r="P13" i="37"/>
  <c r="P14" i="37"/>
  <c r="P15" i="37"/>
  <c r="P16" i="37"/>
  <c r="P17" i="37"/>
  <c r="P18" i="37"/>
  <c r="P19" i="37"/>
  <c r="P20" i="37"/>
  <c r="P21" i="37"/>
  <c r="P22" i="37"/>
  <c r="P23" i="37"/>
  <c r="P24" i="37"/>
  <c r="P25" i="37"/>
  <c r="P26" i="37"/>
  <c r="P27" i="37"/>
  <c r="P8" i="37"/>
  <c r="P155" i="32"/>
  <c r="P154" i="32"/>
  <c r="P153" i="32"/>
  <c r="P152" i="32"/>
  <c r="P151" i="32"/>
  <c r="P150" i="32"/>
  <c r="P149" i="32"/>
  <c r="P148" i="32"/>
  <c r="P147" i="32"/>
  <c r="P146" i="32"/>
  <c r="P145" i="32"/>
  <c r="P144" i="32"/>
  <c r="P143" i="32"/>
  <c r="P142" i="32"/>
  <c r="P141" i="32"/>
  <c r="P140" i="32"/>
  <c r="P139" i="32"/>
  <c r="P138" i="32"/>
  <c r="P137" i="32"/>
  <c r="P136" i="32"/>
  <c r="P123" i="32"/>
  <c r="P122" i="32"/>
  <c r="P121" i="32"/>
  <c r="P120" i="32"/>
  <c r="P119" i="32"/>
  <c r="P118" i="32"/>
  <c r="P117" i="32"/>
  <c r="P116" i="32"/>
  <c r="P115" i="32"/>
  <c r="P114" i="32"/>
  <c r="P113" i="32"/>
  <c r="P112" i="32"/>
  <c r="P111" i="32"/>
  <c r="P110" i="32"/>
  <c r="P109" i="32"/>
  <c r="P108" i="32"/>
  <c r="P107" i="32"/>
  <c r="P106" i="32"/>
  <c r="P105" i="32"/>
  <c r="P104" i="32"/>
  <c r="P91" i="32"/>
  <c r="P90" i="32"/>
  <c r="P89" i="32"/>
  <c r="P88" i="32"/>
  <c r="P87" i="32"/>
  <c r="P86" i="32"/>
  <c r="P85" i="32"/>
  <c r="P84" i="32"/>
  <c r="P83" i="32"/>
  <c r="P82" i="32"/>
  <c r="P81" i="32"/>
  <c r="P80" i="32"/>
  <c r="P79" i="32"/>
  <c r="P78" i="32"/>
  <c r="P77" i="32"/>
  <c r="P76" i="32"/>
  <c r="P75" i="32"/>
  <c r="P74" i="32"/>
  <c r="P73" i="32"/>
  <c r="P72" i="32"/>
  <c r="P59" i="32"/>
  <c r="P58" i="32"/>
  <c r="P57" i="32"/>
  <c r="P56" i="32"/>
  <c r="P55" i="32"/>
  <c r="P54" i="32"/>
  <c r="P53" i="32"/>
  <c r="P52" i="32"/>
  <c r="P51" i="32"/>
  <c r="P50" i="32"/>
  <c r="P49" i="32"/>
  <c r="P48" i="32"/>
  <c r="P47" i="32"/>
  <c r="P46" i="32"/>
  <c r="P45" i="32"/>
  <c r="P44" i="32"/>
  <c r="P43" i="32"/>
  <c r="P42" i="32"/>
  <c r="P41" i="32"/>
  <c r="P40" i="32"/>
  <c r="P9" i="32"/>
  <c r="P10" i="32"/>
  <c r="P11" i="32"/>
  <c r="P12" i="32"/>
  <c r="P13" i="32"/>
  <c r="P14" i="32"/>
  <c r="P15" i="32"/>
  <c r="P16" i="32"/>
  <c r="P17" i="32"/>
  <c r="P18" i="32"/>
  <c r="P19" i="32"/>
  <c r="P20" i="32"/>
  <c r="P21" i="32"/>
  <c r="P22" i="32"/>
  <c r="P23" i="32"/>
  <c r="P24" i="32"/>
  <c r="P25" i="32"/>
  <c r="P26" i="32"/>
  <c r="P27" i="32"/>
  <c r="P8" i="32"/>
  <c r="P155" i="31"/>
  <c r="P154" i="31"/>
  <c r="P153" i="31"/>
  <c r="P152" i="31"/>
  <c r="P151" i="31"/>
  <c r="P150" i="31"/>
  <c r="P149" i="31"/>
  <c r="P148" i="31"/>
  <c r="P147" i="31"/>
  <c r="P146" i="31"/>
  <c r="P145" i="31"/>
  <c r="P144" i="31"/>
  <c r="P143" i="31"/>
  <c r="P142" i="31"/>
  <c r="P141" i="31"/>
  <c r="P140" i="31"/>
  <c r="P139" i="31"/>
  <c r="P138" i="31"/>
  <c r="P137" i="31"/>
  <c r="P136" i="31"/>
  <c r="P123" i="31"/>
  <c r="P122" i="31"/>
  <c r="P121" i="31"/>
  <c r="P120" i="31"/>
  <c r="P119" i="31"/>
  <c r="P118" i="31"/>
  <c r="P117" i="31"/>
  <c r="P116" i="31"/>
  <c r="P115" i="31"/>
  <c r="P114" i="31"/>
  <c r="P113" i="31"/>
  <c r="P112" i="31"/>
  <c r="P111" i="31"/>
  <c r="P110" i="31"/>
  <c r="P109" i="31"/>
  <c r="P108" i="31"/>
  <c r="P107" i="31"/>
  <c r="P106" i="31"/>
  <c r="P105" i="31"/>
  <c r="P104" i="31"/>
  <c r="P91" i="31"/>
  <c r="P90" i="31"/>
  <c r="P89" i="31"/>
  <c r="P88" i="31"/>
  <c r="P87" i="31"/>
  <c r="P86" i="31"/>
  <c r="P85" i="31"/>
  <c r="P84" i="31"/>
  <c r="P83" i="31"/>
  <c r="P82" i="31"/>
  <c r="P81" i="31"/>
  <c r="P80" i="31"/>
  <c r="P79" i="31"/>
  <c r="P78" i="31"/>
  <c r="P77" i="31"/>
  <c r="P76" i="31"/>
  <c r="P75" i="31"/>
  <c r="P74" i="31"/>
  <c r="P73" i="31"/>
  <c r="P72" i="31"/>
  <c r="P59" i="31"/>
  <c r="P58" i="31"/>
  <c r="P57" i="31"/>
  <c r="P56" i="31"/>
  <c r="P55" i="31"/>
  <c r="P54" i="31"/>
  <c r="P53" i="31"/>
  <c r="P52" i="31"/>
  <c r="P51" i="31"/>
  <c r="P50" i="31"/>
  <c r="P49" i="31"/>
  <c r="P48" i="31"/>
  <c r="P47" i="31"/>
  <c r="P46" i="31"/>
  <c r="P45" i="31"/>
  <c r="P44" i="31"/>
  <c r="P43" i="31"/>
  <c r="P42" i="31"/>
  <c r="P41" i="31"/>
  <c r="P40" i="31"/>
  <c r="P27" i="31"/>
  <c r="P26" i="31"/>
  <c r="P25" i="31"/>
  <c r="P24" i="31"/>
  <c r="P23" i="31"/>
  <c r="P22" i="31"/>
  <c r="P21" i="31"/>
  <c r="P20" i="31"/>
  <c r="P19" i="31"/>
  <c r="P18" i="31"/>
  <c r="P17" i="31"/>
  <c r="P16" i="31"/>
  <c r="P15" i="31"/>
  <c r="P14" i="31"/>
  <c r="P13" i="31"/>
  <c r="P12" i="31"/>
  <c r="P11" i="31"/>
  <c r="P10" i="31"/>
  <c r="P9" i="31"/>
  <c r="P8" i="31"/>
  <c r="P155" i="29"/>
  <c r="P154" i="29"/>
  <c r="P153" i="29"/>
  <c r="P152" i="29"/>
  <c r="P151" i="29"/>
  <c r="P150" i="29"/>
  <c r="P149" i="29"/>
  <c r="P148" i="29"/>
  <c r="P147" i="29"/>
  <c r="P146" i="29"/>
  <c r="P145" i="29"/>
  <c r="P144" i="29"/>
  <c r="P143" i="29"/>
  <c r="P142" i="29"/>
  <c r="P141" i="29"/>
  <c r="P140" i="29"/>
  <c r="P139" i="29"/>
  <c r="P138" i="29"/>
  <c r="P137" i="29"/>
  <c r="P136" i="29"/>
  <c r="P123" i="29"/>
  <c r="P122" i="29"/>
  <c r="P121" i="29"/>
  <c r="P120" i="29"/>
  <c r="P119" i="29"/>
  <c r="P118" i="29"/>
  <c r="P117" i="29"/>
  <c r="P116" i="29"/>
  <c r="P115" i="29"/>
  <c r="P114" i="29"/>
  <c r="P113" i="29"/>
  <c r="P112" i="29"/>
  <c r="P111" i="29"/>
  <c r="P110" i="29"/>
  <c r="P109" i="29"/>
  <c r="P108" i="29"/>
  <c r="P107" i="29"/>
  <c r="P106" i="29"/>
  <c r="P105" i="29"/>
  <c r="P104" i="29"/>
  <c r="P91" i="29"/>
  <c r="P90" i="29"/>
  <c r="P89" i="29"/>
  <c r="P88" i="29"/>
  <c r="P87" i="29"/>
  <c r="P86" i="29"/>
  <c r="P85" i="29"/>
  <c r="P84" i="29"/>
  <c r="P83" i="29"/>
  <c r="P82" i="29"/>
  <c r="P81" i="29"/>
  <c r="P80" i="29"/>
  <c r="P79" i="29"/>
  <c r="P78" i="29"/>
  <c r="P77" i="29"/>
  <c r="P76" i="29"/>
  <c r="P75" i="29"/>
  <c r="P74" i="29"/>
  <c r="P73" i="29"/>
  <c r="P72" i="29"/>
  <c r="P59" i="29"/>
  <c r="P58" i="29"/>
  <c r="P57" i="29"/>
  <c r="P56" i="29"/>
  <c r="P55" i="29"/>
  <c r="P54" i="29"/>
  <c r="P53" i="29"/>
  <c r="P52" i="29"/>
  <c r="P51" i="29"/>
  <c r="P50" i="29"/>
  <c r="P49" i="29"/>
  <c r="P48" i="29"/>
  <c r="P47" i="29"/>
  <c r="P46" i="29"/>
  <c r="P45" i="29"/>
  <c r="P44" i="29"/>
  <c r="P43" i="29"/>
  <c r="P42" i="29"/>
  <c r="P41" i="29"/>
  <c r="P40" i="29"/>
  <c r="P9" i="29"/>
  <c r="P10" i="29"/>
  <c r="P11" i="29"/>
  <c r="P12" i="29"/>
  <c r="P13" i="29"/>
  <c r="P14" i="29"/>
  <c r="P15" i="29"/>
  <c r="P16" i="29"/>
  <c r="P17" i="29"/>
  <c r="P18" i="29"/>
  <c r="P19" i="29"/>
  <c r="P20" i="29"/>
  <c r="P21" i="29"/>
  <c r="P22" i="29"/>
  <c r="P23" i="29"/>
  <c r="P24" i="29"/>
  <c r="P25" i="29"/>
  <c r="P26" i="29"/>
  <c r="P27" i="29"/>
  <c r="P8" i="29"/>
  <c r="F131" i="39"/>
  <c r="F99" i="39"/>
  <c r="F67" i="39"/>
  <c r="F35" i="39"/>
  <c r="F3" i="39"/>
  <c r="F131" i="38"/>
  <c r="F99" i="38"/>
  <c r="F67" i="38"/>
  <c r="F35" i="38"/>
  <c r="F3" i="38"/>
  <c r="F131" i="37"/>
  <c r="F99" i="37"/>
  <c r="F67" i="37"/>
  <c r="F35" i="37"/>
  <c r="F3" i="37"/>
  <c r="F131" i="36"/>
  <c r="F99" i="36"/>
  <c r="F67" i="36"/>
  <c r="F35" i="36"/>
  <c r="F3" i="36"/>
  <c r="F131" i="35"/>
  <c r="F99" i="35"/>
  <c r="F67" i="35"/>
  <c r="F35" i="35"/>
  <c r="F3" i="35"/>
  <c r="F131" i="33"/>
  <c r="F99" i="33"/>
  <c r="F67" i="33"/>
  <c r="F35" i="33"/>
  <c r="F3" i="33"/>
  <c r="F131" i="32"/>
  <c r="F99" i="32"/>
  <c r="F67" i="32"/>
  <c r="F35" i="32"/>
  <c r="F3" i="32"/>
  <c r="F131" i="31"/>
  <c r="F99" i="31"/>
  <c r="F67" i="31"/>
  <c r="F35" i="31"/>
  <c r="F3" i="31"/>
  <c r="F131" i="29"/>
  <c r="F99" i="29"/>
  <c r="F67" i="29"/>
  <c r="F35" i="29"/>
  <c r="F3" i="29"/>
  <c r="F131" i="28"/>
  <c r="F99" i="28"/>
  <c r="F67" i="28"/>
  <c r="F35" i="28"/>
  <c r="F3" i="28"/>
  <c r="F131" i="27"/>
  <c r="F99" i="27"/>
  <c r="F67" i="27"/>
  <c r="F35" i="27"/>
  <c r="F3" i="27"/>
  <c r="F131" i="4"/>
  <c r="F99" i="4"/>
  <c r="F67" i="4"/>
  <c r="F35" i="4"/>
  <c r="F3" i="4"/>
  <c r="C8" i="1"/>
  <c r="E159" i="39" l="1"/>
  <c r="U155" i="39"/>
  <c r="V1" i="39" s="1"/>
  <c r="N155" i="39"/>
  <c r="B155" i="39"/>
  <c r="L155" i="39" s="1"/>
  <c r="N154" i="39"/>
  <c r="B154" i="39"/>
  <c r="L154" i="39" s="1"/>
  <c r="N153" i="39"/>
  <c r="B153" i="39"/>
  <c r="L153" i="39" s="1"/>
  <c r="N152" i="39"/>
  <c r="B152" i="39"/>
  <c r="L152" i="39" s="1"/>
  <c r="N151" i="39"/>
  <c r="B151" i="39"/>
  <c r="L151" i="39" s="1"/>
  <c r="N150" i="39"/>
  <c r="B150" i="39"/>
  <c r="L150" i="39" s="1"/>
  <c r="N149" i="39"/>
  <c r="B149" i="39"/>
  <c r="L149" i="39" s="1"/>
  <c r="R148" i="39"/>
  <c r="N148" i="39"/>
  <c r="B148" i="39"/>
  <c r="L148" i="39" s="1"/>
  <c r="N147" i="39"/>
  <c r="R147" i="39" s="1"/>
  <c r="L147" i="39"/>
  <c r="B147" i="39"/>
  <c r="N146" i="39"/>
  <c r="B146" i="39"/>
  <c r="L146" i="39" s="1"/>
  <c r="N145" i="39"/>
  <c r="B145" i="39"/>
  <c r="L145" i="39" s="1"/>
  <c r="R144" i="39"/>
  <c r="N144" i="39"/>
  <c r="B144" i="39"/>
  <c r="L144" i="39" s="1"/>
  <c r="N143" i="39"/>
  <c r="R143" i="39" s="1"/>
  <c r="B143" i="39"/>
  <c r="L143" i="39" s="1"/>
  <c r="N142" i="39"/>
  <c r="B142" i="39"/>
  <c r="L142" i="39" s="1"/>
  <c r="N141" i="39"/>
  <c r="B141" i="39"/>
  <c r="L141" i="39" s="1"/>
  <c r="R140" i="39"/>
  <c r="N140" i="39"/>
  <c r="B140" i="39"/>
  <c r="L140" i="39" s="1"/>
  <c r="N139" i="39"/>
  <c r="B139" i="39"/>
  <c r="L139" i="39" s="1"/>
  <c r="N138" i="39"/>
  <c r="B138" i="39"/>
  <c r="L138" i="39" s="1"/>
  <c r="N137" i="39"/>
  <c r="B137" i="39"/>
  <c r="L137" i="39" s="1"/>
  <c r="R136" i="39"/>
  <c r="N136" i="39"/>
  <c r="B136" i="39"/>
  <c r="L136" i="39" s="1"/>
  <c r="B133" i="39"/>
  <c r="B132" i="39"/>
  <c r="A130" i="39"/>
  <c r="E127" i="39"/>
  <c r="U123" i="39"/>
  <c r="R123" i="39"/>
  <c r="N123" i="39"/>
  <c r="L123" i="39"/>
  <c r="B123" i="39"/>
  <c r="N122" i="39"/>
  <c r="B122" i="39"/>
  <c r="L122" i="39" s="1"/>
  <c r="N121" i="39"/>
  <c r="L121" i="39"/>
  <c r="B121" i="39"/>
  <c r="N120" i="39"/>
  <c r="B120" i="39"/>
  <c r="L120" i="39" s="1"/>
  <c r="R119" i="39"/>
  <c r="N119" i="39"/>
  <c r="L119" i="39"/>
  <c r="B119" i="39"/>
  <c r="N118" i="39"/>
  <c r="B118" i="39"/>
  <c r="L118" i="39" s="1"/>
  <c r="N117" i="39"/>
  <c r="L117" i="39"/>
  <c r="B117" i="39"/>
  <c r="N116" i="39"/>
  <c r="B116" i="39"/>
  <c r="L116" i="39" s="1"/>
  <c r="N115" i="39"/>
  <c r="B115" i="39"/>
  <c r="L115" i="39" s="1"/>
  <c r="N114" i="39"/>
  <c r="B114" i="39"/>
  <c r="L114" i="39" s="1"/>
  <c r="N113" i="39"/>
  <c r="L113" i="39"/>
  <c r="B113" i="39"/>
  <c r="N112" i="39"/>
  <c r="B112" i="39"/>
  <c r="L112" i="39" s="1"/>
  <c r="R111" i="39"/>
  <c r="N111" i="39"/>
  <c r="B111" i="39"/>
  <c r="L111" i="39" s="1"/>
  <c r="N110" i="39"/>
  <c r="B110" i="39"/>
  <c r="L110" i="39" s="1"/>
  <c r="N109" i="39"/>
  <c r="B109" i="39"/>
  <c r="L109" i="39" s="1"/>
  <c r="N108" i="39"/>
  <c r="B108" i="39"/>
  <c r="L108" i="39" s="1"/>
  <c r="R107" i="39"/>
  <c r="N107" i="39"/>
  <c r="B107" i="39"/>
  <c r="L107" i="39" s="1"/>
  <c r="N106" i="39"/>
  <c r="L106" i="39"/>
  <c r="B106" i="39"/>
  <c r="N105" i="39"/>
  <c r="B105" i="39"/>
  <c r="L105" i="39" s="1"/>
  <c r="N104" i="39"/>
  <c r="B104" i="39"/>
  <c r="L104" i="39" s="1"/>
  <c r="B101" i="39"/>
  <c r="B100" i="39"/>
  <c r="A98" i="39"/>
  <c r="E95" i="39"/>
  <c r="U91" i="39"/>
  <c r="N91" i="39"/>
  <c r="B91" i="39"/>
  <c r="L91" i="39" s="1"/>
  <c r="N90" i="39"/>
  <c r="B90" i="39"/>
  <c r="L90" i="39" s="1"/>
  <c r="N89" i="39"/>
  <c r="B89" i="39"/>
  <c r="L89" i="39" s="1"/>
  <c r="N88" i="39"/>
  <c r="B88" i="39"/>
  <c r="L88" i="39" s="1"/>
  <c r="R87" i="39"/>
  <c r="N87" i="39"/>
  <c r="B87" i="39"/>
  <c r="L87" i="39" s="1"/>
  <c r="N86" i="39"/>
  <c r="B86" i="39"/>
  <c r="L86" i="39" s="1"/>
  <c r="R85" i="39"/>
  <c r="N85" i="39"/>
  <c r="B85" i="39"/>
  <c r="L85" i="39" s="1"/>
  <c r="N84" i="39"/>
  <c r="R84" i="39" s="1"/>
  <c r="B84" i="39"/>
  <c r="L84" i="39" s="1"/>
  <c r="N83" i="39"/>
  <c r="B83" i="39"/>
  <c r="L83" i="39" s="1"/>
  <c r="N82" i="39"/>
  <c r="L82" i="39"/>
  <c r="B82" i="39"/>
  <c r="N81" i="39"/>
  <c r="B81" i="39"/>
  <c r="L81" i="39" s="1"/>
  <c r="N80" i="39"/>
  <c r="R80" i="39" s="1"/>
  <c r="B80" i="39"/>
  <c r="L80" i="39" s="1"/>
  <c r="N79" i="39"/>
  <c r="B79" i="39"/>
  <c r="L79" i="39" s="1"/>
  <c r="N78" i="39"/>
  <c r="B78" i="39"/>
  <c r="L78" i="39" s="1"/>
  <c r="N77" i="39"/>
  <c r="B77" i="39"/>
  <c r="L77" i="39" s="1"/>
  <c r="R76" i="39"/>
  <c r="N76" i="39"/>
  <c r="B76" i="39"/>
  <c r="L76" i="39" s="1"/>
  <c r="N75" i="39"/>
  <c r="L75" i="39"/>
  <c r="B75" i="39"/>
  <c r="N74" i="39"/>
  <c r="L74" i="39"/>
  <c r="B74" i="39"/>
  <c r="N73" i="39"/>
  <c r="B73" i="39"/>
  <c r="L73" i="39" s="1"/>
  <c r="R72" i="39"/>
  <c r="N72" i="39"/>
  <c r="B72" i="39"/>
  <c r="L72" i="39" s="1"/>
  <c r="B69" i="39"/>
  <c r="B68" i="39"/>
  <c r="A66" i="39"/>
  <c r="E63" i="39"/>
  <c r="U59" i="39"/>
  <c r="N59" i="39"/>
  <c r="L59" i="39"/>
  <c r="B59" i="39"/>
  <c r="R58" i="39"/>
  <c r="N58" i="39"/>
  <c r="B58" i="39"/>
  <c r="L58" i="39" s="1"/>
  <c r="R57" i="39"/>
  <c r="N57" i="39"/>
  <c r="B57" i="39"/>
  <c r="L57" i="39" s="1"/>
  <c r="N56" i="39"/>
  <c r="B56" i="39"/>
  <c r="L56" i="39" s="1"/>
  <c r="N55" i="39"/>
  <c r="B55" i="39"/>
  <c r="L55" i="39" s="1"/>
  <c r="N54" i="39"/>
  <c r="L54" i="39"/>
  <c r="B54" i="39"/>
  <c r="N53" i="39"/>
  <c r="B53" i="39"/>
  <c r="L53" i="39" s="1"/>
  <c r="N52" i="39"/>
  <c r="B52" i="39"/>
  <c r="L52" i="39" s="1"/>
  <c r="R51" i="39"/>
  <c r="N51" i="39"/>
  <c r="L51" i="39"/>
  <c r="B51" i="39"/>
  <c r="R50" i="39"/>
  <c r="N50" i="39"/>
  <c r="L50" i="39"/>
  <c r="B50" i="39"/>
  <c r="N49" i="39"/>
  <c r="B49" i="39"/>
  <c r="L49" i="39" s="1"/>
  <c r="N48" i="39"/>
  <c r="B48" i="39"/>
  <c r="L48" i="39" s="1"/>
  <c r="R47" i="39"/>
  <c r="N47" i="39"/>
  <c r="B47" i="39"/>
  <c r="L47" i="39" s="1"/>
  <c r="N46" i="39"/>
  <c r="L46" i="39"/>
  <c r="B46" i="39"/>
  <c r="N45" i="39"/>
  <c r="B45" i="39"/>
  <c r="L45" i="39" s="1"/>
  <c r="N44" i="39"/>
  <c r="B44" i="39"/>
  <c r="L44" i="39" s="1"/>
  <c r="R43" i="39"/>
  <c r="N43" i="39"/>
  <c r="B43" i="39"/>
  <c r="L43" i="39" s="1"/>
  <c r="N42" i="39"/>
  <c r="L42" i="39"/>
  <c r="B42" i="39"/>
  <c r="N41" i="39"/>
  <c r="B41" i="39"/>
  <c r="L41" i="39" s="1"/>
  <c r="N40" i="39"/>
  <c r="B40" i="39"/>
  <c r="L40" i="39" s="1"/>
  <c r="B37" i="39"/>
  <c r="B36" i="39"/>
  <c r="A34" i="39"/>
  <c r="E31" i="39"/>
  <c r="N27" i="39"/>
  <c r="B27" i="39"/>
  <c r="L27" i="39" s="1"/>
  <c r="N26" i="39"/>
  <c r="L26" i="39"/>
  <c r="B26" i="39"/>
  <c r="R25" i="39"/>
  <c r="N25" i="39"/>
  <c r="B25" i="39"/>
  <c r="L25" i="39" s="1"/>
  <c r="N24" i="39"/>
  <c r="L24" i="39"/>
  <c r="B24" i="39"/>
  <c r="N23" i="39"/>
  <c r="B23" i="39"/>
  <c r="L23" i="39" s="1"/>
  <c r="R22" i="39"/>
  <c r="N22" i="39"/>
  <c r="L22" i="39"/>
  <c r="B22" i="39"/>
  <c r="N21" i="39"/>
  <c r="B21" i="39"/>
  <c r="L21" i="39" s="1"/>
  <c r="N20" i="39"/>
  <c r="L20" i="39"/>
  <c r="B20" i="39"/>
  <c r="N19" i="39"/>
  <c r="B19" i="39"/>
  <c r="L19" i="39" s="1"/>
  <c r="R18" i="39"/>
  <c r="N18" i="39"/>
  <c r="L18" i="39"/>
  <c r="B18" i="39"/>
  <c r="R17" i="39"/>
  <c r="N17" i="39"/>
  <c r="B17" i="39"/>
  <c r="L17" i="39" s="1"/>
  <c r="N16" i="39"/>
  <c r="L16" i="39"/>
  <c r="B16" i="39"/>
  <c r="N15" i="39"/>
  <c r="B15" i="39"/>
  <c r="L15" i="39" s="1"/>
  <c r="N14" i="39"/>
  <c r="L14" i="39"/>
  <c r="B14" i="39"/>
  <c r="R13" i="39"/>
  <c r="N13" i="39"/>
  <c r="B13" i="39"/>
  <c r="L13" i="39" s="1"/>
  <c r="N12" i="39"/>
  <c r="L12" i="39"/>
  <c r="B12" i="39"/>
  <c r="N11" i="39"/>
  <c r="B11" i="39"/>
  <c r="L11" i="39" s="1"/>
  <c r="N10" i="39"/>
  <c r="B10" i="39"/>
  <c r="L10" i="39" s="1"/>
  <c r="N9" i="39"/>
  <c r="B9" i="39"/>
  <c r="L9" i="39" s="1"/>
  <c r="N8" i="39"/>
  <c r="L8" i="39"/>
  <c r="AB8" i="11" s="1"/>
  <c r="B8" i="39"/>
  <c r="B5" i="39"/>
  <c r="B4" i="39"/>
  <c r="A2" i="39"/>
  <c r="E159" i="38"/>
  <c r="U155" i="38"/>
  <c r="N155" i="38"/>
  <c r="B155" i="38"/>
  <c r="L155" i="38" s="1"/>
  <c r="N154" i="38"/>
  <c r="B154" i="38"/>
  <c r="L154" i="38" s="1"/>
  <c r="N153" i="38"/>
  <c r="B153" i="38"/>
  <c r="L153" i="38" s="1"/>
  <c r="N152" i="38"/>
  <c r="B152" i="38"/>
  <c r="L152" i="38" s="1"/>
  <c r="R151" i="38"/>
  <c r="N151" i="38"/>
  <c r="B151" i="38"/>
  <c r="L151" i="38" s="1"/>
  <c r="N150" i="38"/>
  <c r="B150" i="38"/>
  <c r="L150" i="38" s="1"/>
  <c r="N149" i="38"/>
  <c r="B149" i="38"/>
  <c r="L149" i="38" s="1"/>
  <c r="N148" i="38"/>
  <c r="B148" i="38"/>
  <c r="L148" i="38" s="1"/>
  <c r="R147" i="38"/>
  <c r="N147" i="38"/>
  <c r="B147" i="38"/>
  <c r="L147" i="38" s="1"/>
  <c r="N146" i="38"/>
  <c r="B146" i="38"/>
  <c r="L146" i="38" s="1"/>
  <c r="N145" i="38"/>
  <c r="B145" i="38"/>
  <c r="L145" i="38" s="1"/>
  <c r="N144" i="38"/>
  <c r="B144" i="38"/>
  <c r="L144" i="38" s="1"/>
  <c r="R143" i="38"/>
  <c r="N143" i="38"/>
  <c r="B143" i="38"/>
  <c r="L143" i="38" s="1"/>
  <c r="N142" i="38"/>
  <c r="B142" i="38"/>
  <c r="L142" i="38" s="1"/>
  <c r="N141" i="38"/>
  <c r="B141" i="38"/>
  <c r="L141" i="38" s="1"/>
  <c r="N140" i="38"/>
  <c r="B140" i="38"/>
  <c r="L140" i="38" s="1"/>
  <c r="R139" i="38"/>
  <c r="N139" i="38"/>
  <c r="B139" i="38"/>
  <c r="L139" i="38" s="1"/>
  <c r="N138" i="38"/>
  <c r="B138" i="38"/>
  <c r="L138" i="38" s="1"/>
  <c r="N137" i="38"/>
  <c r="B137" i="38"/>
  <c r="L137" i="38" s="1"/>
  <c r="N136" i="38"/>
  <c r="B136" i="38"/>
  <c r="L136" i="38" s="1"/>
  <c r="B133" i="38"/>
  <c r="B132" i="38"/>
  <c r="A130" i="38"/>
  <c r="E127" i="38"/>
  <c r="U123" i="38"/>
  <c r="N123" i="38"/>
  <c r="B123" i="38"/>
  <c r="L123" i="38" s="1"/>
  <c r="N122" i="38"/>
  <c r="B122" i="38"/>
  <c r="L122" i="38" s="1"/>
  <c r="N121" i="38"/>
  <c r="B121" i="38"/>
  <c r="L121" i="38" s="1"/>
  <c r="R120" i="38"/>
  <c r="N120" i="38"/>
  <c r="B120" i="38"/>
  <c r="L120" i="38" s="1"/>
  <c r="R119" i="38"/>
  <c r="N119" i="38"/>
  <c r="B119" i="38"/>
  <c r="L119" i="38" s="1"/>
  <c r="N118" i="38"/>
  <c r="L118" i="38"/>
  <c r="B118" i="38"/>
  <c r="N117" i="38"/>
  <c r="B117" i="38"/>
  <c r="L117" i="38" s="1"/>
  <c r="N116" i="38"/>
  <c r="B116" i="38"/>
  <c r="L116" i="38" s="1"/>
  <c r="R115" i="38"/>
  <c r="N115" i="38"/>
  <c r="L115" i="38"/>
  <c r="B115" i="38"/>
  <c r="N114" i="38"/>
  <c r="B114" i="38"/>
  <c r="L114" i="38" s="1"/>
  <c r="N113" i="38"/>
  <c r="B113" i="38"/>
  <c r="L113" i="38" s="1"/>
  <c r="N112" i="38"/>
  <c r="B112" i="38"/>
  <c r="L112" i="38" s="1"/>
  <c r="N111" i="38"/>
  <c r="L111" i="38"/>
  <c r="B111" i="38"/>
  <c r="N110" i="38"/>
  <c r="L110" i="38"/>
  <c r="B110" i="38"/>
  <c r="N109" i="38"/>
  <c r="B109" i="38"/>
  <c r="L109" i="38" s="1"/>
  <c r="R108" i="38"/>
  <c r="N108" i="38"/>
  <c r="B108" i="38"/>
  <c r="L108" i="38" s="1"/>
  <c r="R107" i="38"/>
  <c r="N107" i="38"/>
  <c r="L107" i="38"/>
  <c r="B107" i="38"/>
  <c r="N106" i="38"/>
  <c r="L106" i="38"/>
  <c r="B106" i="38"/>
  <c r="N105" i="38"/>
  <c r="B105" i="38"/>
  <c r="L105" i="38" s="1"/>
  <c r="R104" i="38"/>
  <c r="N104" i="38"/>
  <c r="L104" i="38"/>
  <c r="B104" i="38"/>
  <c r="B101" i="38"/>
  <c r="B100" i="38"/>
  <c r="A98" i="38"/>
  <c r="E95" i="38"/>
  <c r="U91" i="38"/>
  <c r="N91" i="38"/>
  <c r="B91" i="38"/>
  <c r="L91" i="38" s="1"/>
  <c r="N90" i="38"/>
  <c r="B90" i="38"/>
  <c r="L90" i="38" s="1"/>
  <c r="R89" i="38"/>
  <c r="N89" i="38"/>
  <c r="B89" i="38"/>
  <c r="L89" i="38" s="1"/>
  <c r="N88" i="38"/>
  <c r="B88" i="38"/>
  <c r="L88" i="38" s="1"/>
  <c r="N87" i="38"/>
  <c r="B87" i="38"/>
  <c r="L87" i="38" s="1"/>
  <c r="N86" i="38"/>
  <c r="B86" i="38"/>
  <c r="L86" i="38" s="1"/>
  <c r="R85" i="38"/>
  <c r="N85" i="38"/>
  <c r="B85" i="38"/>
  <c r="L85" i="38" s="1"/>
  <c r="R84" i="38"/>
  <c r="N84" i="38"/>
  <c r="L84" i="38"/>
  <c r="B84" i="38"/>
  <c r="N83" i="38"/>
  <c r="B83" i="38"/>
  <c r="L83" i="38" s="1"/>
  <c r="N82" i="38"/>
  <c r="B82" i="38"/>
  <c r="L82" i="38" s="1"/>
  <c r="R81" i="38"/>
  <c r="N81" i="38"/>
  <c r="B81" i="38"/>
  <c r="L81" i="38" s="1"/>
  <c r="R80" i="38"/>
  <c r="N80" i="38"/>
  <c r="B80" i="38"/>
  <c r="L80" i="38" s="1"/>
  <c r="N79" i="38"/>
  <c r="B79" i="38"/>
  <c r="L79" i="38" s="1"/>
  <c r="N78" i="38"/>
  <c r="B78" i="38"/>
  <c r="L78" i="38" s="1"/>
  <c r="N77" i="38"/>
  <c r="B77" i="38"/>
  <c r="L77" i="38" s="1"/>
  <c r="R76" i="38"/>
  <c r="N76" i="38"/>
  <c r="B76" i="38"/>
  <c r="L76" i="38" s="1"/>
  <c r="N75" i="38"/>
  <c r="B75" i="38"/>
  <c r="L75" i="38" s="1"/>
  <c r="N74" i="38"/>
  <c r="B74" i="38"/>
  <c r="L74" i="38" s="1"/>
  <c r="R73" i="38"/>
  <c r="N73" i="38"/>
  <c r="B73" i="38"/>
  <c r="L73" i="38" s="1"/>
  <c r="N72" i="38"/>
  <c r="L72" i="38"/>
  <c r="B72" i="38"/>
  <c r="B69" i="38"/>
  <c r="B68" i="38"/>
  <c r="A66" i="38"/>
  <c r="E63" i="38"/>
  <c r="U59" i="38"/>
  <c r="V1" i="38" s="1"/>
  <c r="N59" i="38"/>
  <c r="L59" i="38"/>
  <c r="B59" i="38"/>
  <c r="N58" i="38"/>
  <c r="B58" i="38"/>
  <c r="L58" i="38" s="1"/>
  <c r="N57" i="38"/>
  <c r="L57" i="38"/>
  <c r="B57" i="38"/>
  <c r="N56" i="38"/>
  <c r="B56" i="38"/>
  <c r="L56" i="38" s="1"/>
  <c r="N55" i="38"/>
  <c r="L55" i="38"/>
  <c r="B55" i="38"/>
  <c r="R54" i="38"/>
  <c r="N54" i="38"/>
  <c r="B54" i="38"/>
  <c r="L54" i="38" s="1"/>
  <c r="N53" i="38"/>
  <c r="B53" i="38"/>
  <c r="L53" i="38" s="1"/>
  <c r="R52" i="38"/>
  <c r="N52" i="38"/>
  <c r="B52" i="38"/>
  <c r="L52" i="38" s="1"/>
  <c r="N51" i="38"/>
  <c r="B51" i="38"/>
  <c r="L51" i="38" s="1"/>
  <c r="N50" i="38"/>
  <c r="B50" i="38"/>
  <c r="L50" i="38" s="1"/>
  <c r="N49" i="38"/>
  <c r="B49" i="38"/>
  <c r="L49" i="38" s="1"/>
  <c r="N48" i="38"/>
  <c r="B48" i="38"/>
  <c r="L48" i="38" s="1"/>
  <c r="N47" i="38"/>
  <c r="B47" i="38"/>
  <c r="L47" i="38" s="1"/>
  <c r="N46" i="38"/>
  <c r="B46" i="38"/>
  <c r="L46" i="38" s="1"/>
  <c r="R45" i="38"/>
  <c r="N45" i="38"/>
  <c r="B45" i="38"/>
  <c r="L45" i="38" s="1"/>
  <c r="N44" i="38"/>
  <c r="L44" i="38"/>
  <c r="B44" i="38"/>
  <c r="N43" i="38"/>
  <c r="B43" i="38"/>
  <c r="L43" i="38" s="1"/>
  <c r="N42" i="38"/>
  <c r="B42" i="38"/>
  <c r="L42" i="38" s="1"/>
  <c r="R41" i="38"/>
  <c r="N41" i="38"/>
  <c r="L41" i="38"/>
  <c r="B41" i="38"/>
  <c r="N40" i="38"/>
  <c r="B40" i="38"/>
  <c r="L40" i="38" s="1"/>
  <c r="B37" i="38"/>
  <c r="B36" i="38"/>
  <c r="A34" i="38"/>
  <c r="E31" i="38"/>
  <c r="N27" i="38"/>
  <c r="B27" i="38"/>
  <c r="L27" i="38" s="1"/>
  <c r="R26" i="38"/>
  <c r="N26" i="38"/>
  <c r="B26" i="38"/>
  <c r="L26" i="38" s="1"/>
  <c r="N25" i="38"/>
  <c r="L25" i="38"/>
  <c r="B25" i="38"/>
  <c r="N24" i="38"/>
  <c r="B24" i="38"/>
  <c r="L24" i="38" s="1"/>
  <c r="N23" i="38"/>
  <c r="B23" i="38"/>
  <c r="L23" i="38" s="1"/>
  <c r="R22" i="38"/>
  <c r="N22" i="38"/>
  <c r="B22" i="38"/>
  <c r="L22" i="38" s="1"/>
  <c r="R21" i="38"/>
  <c r="N21" i="38"/>
  <c r="L21" i="38"/>
  <c r="B21" i="38"/>
  <c r="N20" i="38"/>
  <c r="B20" i="38"/>
  <c r="L20" i="38" s="1"/>
  <c r="N19" i="38"/>
  <c r="B19" i="38"/>
  <c r="L19" i="38" s="1"/>
  <c r="N18" i="38"/>
  <c r="B18" i="38"/>
  <c r="L18" i="38" s="1"/>
  <c r="R17" i="38"/>
  <c r="N17" i="38"/>
  <c r="B17" i="38"/>
  <c r="L17" i="38" s="1"/>
  <c r="N16" i="38"/>
  <c r="B16" i="38"/>
  <c r="L16" i="38" s="1"/>
  <c r="N15" i="38"/>
  <c r="B15" i="38"/>
  <c r="L15" i="38" s="1"/>
  <c r="N14" i="38"/>
  <c r="B14" i="38"/>
  <c r="L14" i="38" s="1"/>
  <c r="N13" i="38"/>
  <c r="B13" i="38"/>
  <c r="L13" i="38" s="1"/>
  <c r="N12" i="38"/>
  <c r="B12" i="38"/>
  <c r="L12" i="38" s="1"/>
  <c r="N11" i="38"/>
  <c r="B11" i="38"/>
  <c r="L11" i="38" s="1"/>
  <c r="R10" i="38"/>
  <c r="N10" i="38"/>
  <c r="B10" i="38"/>
  <c r="L10" i="38" s="1"/>
  <c r="N9" i="38"/>
  <c r="L9" i="38"/>
  <c r="B9" i="38"/>
  <c r="N8" i="38"/>
  <c r="B8" i="38"/>
  <c r="L8" i="38" s="1"/>
  <c r="Z8" i="11" s="1"/>
  <c r="B5" i="38"/>
  <c r="B4" i="38"/>
  <c r="A2" i="38"/>
  <c r="E159" i="37"/>
  <c r="U155" i="37"/>
  <c r="R155" i="37"/>
  <c r="N155" i="37"/>
  <c r="B155" i="37"/>
  <c r="L155" i="37" s="1"/>
  <c r="N154" i="37"/>
  <c r="B154" i="37"/>
  <c r="L154" i="37" s="1"/>
  <c r="N153" i="37"/>
  <c r="B153" i="37"/>
  <c r="L153" i="37" s="1"/>
  <c r="R152" i="37"/>
  <c r="N152" i="37"/>
  <c r="B152" i="37"/>
  <c r="L152" i="37" s="1"/>
  <c r="R151" i="37"/>
  <c r="N151" i="37"/>
  <c r="B151" i="37"/>
  <c r="L151" i="37" s="1"/>
  <c r="N150" i="37"/>
  <c r="L150" i="37"/>
  <c r="B150" i="37"/>
  <c r="N149" i="37"/>
  <c r="B149" i="37"/>
  <c r="L149" i="37" s="1"/>
  <c r="N148" i="37"/>
  <c r="B148" i="37"/>
  <c r="L148" i="37" s="1"/>
  <c r="R147" i="37"/>
  <c r="N147" i="37"/>
  <c r="B147" i="37"/>
  <c r="L147" i="37" s="1"/>
  <c r="N146" i="37"/>
  <c r="L146" i="37"/>
  <c r="B146" i="37"/>
  <c r="N145" i="37"/>
  <c r="B145" i="37"/>
  <c r="L145" i="37" s="1"/>
  <c r="N144" i="37"/>
  <c r="B144" i="37"/>
  <c r="L144" i="37" s="1"/>
  <c r="R143" i="37"/>
  <c r="N143" i="37"/>
  <c r="B143" i="37"/>
  <c r="L143" i="37" s="1"/>
  <c r="N142" i="37"/>
  <c r="L142" i="37"/>
  <c r="B142" i="37"/>
  <c r="N141" i="37"/>
  <c r="B141" i="37"/>
  <c r="L141" i="37" s="1"/>
  <c r="N140" i="37"/>
  <c r="B140" i="37"/>
  <c r="L140" i="37" s="1"/>
  <c r="R139" i="37"/>
  <c r="N139" i="37"/>
  <c r="B139" i="37"/>
  <c r="L139" i="37" s="1"/>
  <c r="N138" i="37"/>
  <c r="B138" i="37"/>
  <c r="L138" i="37" s="1"/>
  <c r="N137" i="37"/>
  <c r="B137" i="37"/>
  <c r="L137" i="37" s="1"/>
  <c r="R136" i="37"/>
  <c r="N136" i="37"/>
  <c r="B136" i="37"/>
  <c r="L136" i="37" s="1"/>
  <c r="B133" i="37"/>
  <c r="B132" i="37"/>
  <c r="A130" i="37"/>
  <c r="E127" i="37"/>
  <c r="U123" i="37"/>
  <c r="R123" i="37"/>
  <c r="N123" i="37"/>
  <c r="B123" i="37"/>
  <c r="L123" i="37" s="1"/>
  <c r="N122" i="37"/>
  <c r="B122" i="37"/>
  <c r="L122" i="37" s="1"/>
  <c r="N121" i="37"/>
  <c r="L121" i="37"/>
  <c r="B121" i="37"/>
  <c r="N120" i="37"/>
  <c r="B120" i="37"/>
  <c r="L120" i="37" s="1"/>
  <c r="R119" i="37"/>
  <c r="N119" i="37"/>
  <c r="L119" i="37"/>
  <c r="B119" i="37"/>
  <c r="N118" i="37"/>
  <c r="L118" i="37"/>
  <c r="B118" i="37"/>
  <c r="N117" i="37"/>
  <c r="B117" i="37"/>
  <c r="L117" i="37" s="1"/>
  <c r="N116" i="37"/>
  <c r="B116" i="37"/>
  <c r="L116" i="37" s="1"/>
  <c r="R115" i="37"/>
  <c r="N115" i="37"/>
  <c r="L115" i="37"/>
  <c r="B115" i="37"/>
  <c r="N114" i="37"/>
  <c r="L114" i="37"/>
  <c r="B114" i="37"/>
  <c r="N113" i="37"/>
  <c r="L113" i="37"/>
  <c r="B113" i="37"/>
  <c r="R112" i="37"/>
  <c r="N112" i="37"/>
  <c r="B112" i="37"/>
  <c r="L112" i="37" s="1"/>
  <c r="R111" i="37"/>
  <c r="N111" i="37"/>
  <c r="B111" i="37"/>
  <c r="L111" i="37" s="1"/>
  <c r="N110" i="37"/>
  <c r="L110" i="37"/>
  <c r="B110" i="37"/>
  <c r="N109" i="37"/>
  <c r="L109" i="37"/>
  <c r="B109" i="37"/>
  <c r="N108" i="37"/>
  <c r="L108" i="37"/>
  <c r="B108" i="37"/>
  <c r="R107" i="37"/>
  <c r="N107" i="37"/>
  <c r="B107" i="37"/>
  <c r="L107" i="37" s="1"/>
  <c r="N106" i="37"/>
  <c r="L106" i="37"/>
  <c r="B106" i="37"/>
  <c r="N105" i="37"/>
  <c r="L105" i="37"/>
  <c r="B105" i="37"/>
  <c r="R104" i="37"/>
  <c r="N104" i="37"/>
  <c r="B104" i="37"/>
  <c r="L104" i="37" s="1"/>
  <c r="B101" i="37"/>
  <c r="B100" i="37"/>
  <c r="A98" i="37"/>
  <c r="E95" i="37"/>
  <c r="U91" i="37"/>
  <c r="V1" i="37" s="1"/>
  <c r="N91" i="37"/>
  <c r="B91" i="37"/>
  <c r="L91" i="37" s="1"/>
  <c r="N90" i="37"/>
  <c r="B90" i="37"/>
  <c r="L90" i="37" s="1"/>
  <c r="N89" i="37"/>
  <c r="B89" i="37"/>
  <c r="L89" i="37" s="1"/>
  <c r="R88" i="37"/>
  <c r="N88" i="37"/>
  <c r="B88" i="37"/>
  <c r="L88" i="37" s="1"/>
  <c r="N87" i="37"/>
  <c r="B87" i="37"/>
  <c r="L87" i="37" s="1"/>
  <c r="N86" i="37"/>
  <c r="B86" i="37"/>
  <c r="L86" i="37" s="1"/>
  <c r="N85" i="37"/>
  <c r="B85" i="37"/>
  <c r="L85" i="37" s="1"/>
  <c r="N84" i="37"/>
  <c r="B84" i="37"/>
  <c r="L84" i="37" s="1"/>
  <c r="N83" i="37"/>
  <c r="B83" i="37"/>
  <c r="L83" i="37" s="1"/>
  <c r="N82" i="37"/>
  <c r="B82" i="37"/>
  <c r="L82" i="37" s="1"/>
  <c r="N81" i="37"/>
  <c r="B81" i="37"/>
  <c r="L81" i="37" s="1"/>
  <c r="N80" i="37"/>
  <c r="B80" i="37"/>
  <c r="L80" i="37" s="1"/>
  <c r="N79" i="37"/>
  <c r="L79" i="37"/>
  <c r="B79" i="37"/>
  <c r="N78" i="37"/>
  <c r="B78" i="37"/>
  <c r="L78" i="37" s="1"/>
  <c r="N77" i="37"/>
  <c r="B77" i="37"/>
  <c r="L77" i="37" s="1"/>
  <c r="N76" i="37"/>
  <c r="B76" i="37"/>
  <c r="L76" i="37" s="1"/>
  <c r="N75" i="37"/>
  <c r="B75" i="37"/>
  <c r="L75" i="37" s="1"/>
  <c r="N74" i="37"/>
  <c r="B74" i="37"/>
  <c r="L74" i="37" s="1"/>
  <c r="N73" i="37"/>
  <c r="B73" i="37"/>
  <c r="L73" i="37" s="1"/>
  <c r="R72" i="37"/>
  <c r="N72" i="37"/>
  <c r="B72" i="37"/>
  <c r="L72" i="37" s="1"/>
  <c r="B69" i="37"/>
  <c r="B68" i="37"/>
  <c r="A66" i="37"/>
  <c r="E63" i="37"/>
  <c r="U59" i="37"/>
  <c r="N59" i="37"/>
  <c r="B59" i="37"/>
  <c r="L59" i="37" s="1"/>
  <c r="R58" i="37"/>
  <c r="N58" i="37"/>
  <c r="L58" i="37"/>
  <c r="B58" i="37"/>
  <c r="N57" i="37"/>
  <c r="B57" i="37"/>
  <c r="L57" i="37" s="1"/>
  <c r="R56" i="37"/>
  <c r="N56" i="37"/>
  <c r="L56" i="37"/>
  <c r="B56" i="37"/>
  <c r="N55" i="37"/>
  <c r="L55" i="37"/>
  <c r="B55" i="37"/>
  <c r="R54" i="37"/>
  <c r="N54" i="37"/>
  <c r="B54" i="37"/>
  <c r="L54" i="37" s="1"/>
  <c r="N53" i="37"/>
  <c r="L53" i="37"/>
  <c r="B53" i="37"/>
  <c r="R52" i="37"/>
  <c r="N52" i="37"/>
  <c r="B52" i="37"/>
  <c r="L52" i="37" s="1"/>
  <c r="N51" i="37"/>
  <c r="L51" i="37"/>
  <c r="B51" i="37"/>
  <c r="N50" i="37"/>
  <c r="L50" i="37"/>
  <c r="B50" i="37"/>
  <c r="N49" i="37"/>
  <c r="B49" i="37"/>
  <c r="L49" i="37" s="1"/>
  <c r="N48" i="37"/>
  <c r="L48" i="37"/>
  <c r="B48" i="37"/>
  <c r="N47" i="37"/>
  <c r="L47" i="37"/>
  <c r="B47" i="37"/>
  <c r="N46" i="37"/>
  <c r="L46" i="37"/>
  <c r="B46" i="37"/>
  <c r="N45" i="37"/>
  <c r="L45" i="37"/>
  <c r="B45" i="37"/>
  <c r="R44" i="37"/>
  <c r="N44" i="37"/>
  <c r="B44" i="37"/>
  <c r="L44" i="37" s="1"/>
  <c r="N43" i="37"/>
  <c r="B43" i="37"/>
  <c r="L43" i="37" s="1"/>
  <c r="R42" i="37"/>
  <c r="N42" i="37"/>
  <c r="L42" i="37"/>
  <c r="B42" i="37"/>
  <c r="N41" i="37"/>
  <c r="L41" i="37"/>
  <c r="B41" i="37"/>
  <c r="R40" i="37"/>
  <c r="N40" i="37"/>
  <c r="L40" i="37"/>
  <c r="B40" i="37"/>
  <c r="B37" i="37"/>
  <c r="B36" i="37"/>
  <c r="A34" i="37"/>
  <c r="E31" i="37"/>
  <c r="N27" i="37"/>
  <c r="B27" i="37"/>
  <c r="L27" i="37" s="1"/>
  <c r="R26" i="37"/>
  <c r="N26" i="37"/>
  <c r="B26" i="37"/>
  <c r="L26" i="37" s="1"/>
  <c r="N25" i="37"/>
  <c r="B25" i="37"/>
  <c r="L25" i="37" s="1"/>
  <c r="N24" i="37"/>
  <c r="L24" i="37"/>
  <c r="B24" i="37"/>
  <c r="N23" i="37"/>
  <c r="B23" i="37"/>
  <c r="L23" i="37" s="1"/>
  <c r="N22" i="37"/>
  <c r="B22" i="37"/>
  <c r="L22" i="37" s="1"/>
  <c r="R21" i="37"/>
  <c r="N21" i="37"/>
  <c r="L21" i="37"/>
  <c r="B21" i="37"/>
  <c r="N20" i="37"/>
  <c r="L20" i="37"/>
  <c r="B20" i="37"/>
  <c r="N19" i="37"/>
  <c r="B19" i="37"/>
  <c r="L19" i="37" s="1"/>
  <c r="R18" i="37"/>
  <c r="N18" i="37"/>
  <c r="B18" i="37"/>
  <c r="L18" i="37" s="1"/>
  <c r="N17" i="37"/>
  <c r="L17" i="37"/>
  <c r="B17" i="37"/>
  <c r="N16" i="37"/>
  <c r="L16" i="37"/>
  <c r="B16" i="37"/>
  <c r="N15" i="37"/>
  <c r="B15" i="37"/>
  <c r="L15" i="37" s="1"/>
  <c r="R14" i="37"/>
  <c r="N14" i="37"/>
  <c r="B14" i="37"/>
  <c r="L14" i="37" s="1"/>
  <c r="R13" i="37"/>
  <c r="N13" i="37"/>
  <c r="B13" i="37"/>
  <c r="L13" i="37" s="1"/>
  <c r="N12" i="37"/>
  <c r="L12" i="37"/>
  <c r="B12" i="37"/>
  <c r="N11" i="37"/>
  <c r="B11" i="37"/>
  <c r="L11" i="37" s="1"/>
  <c r="R10" i="37"/>
  <c r="N10" i="37"/>
  <c r="B10" i="37"/>
  <c r="L10" i="37" s="1"/>
  <c r="N9" i="37"/>
  <c r="L9" i="37"/>
  <c r="B9" i="37"/>
  <c r="N8" i="37"/>
  <c r="B8" i="37"/>
  <c r="L8" i="37" s="1"/>
  <c r="X8" i="11" s="1"/>
  <c r="B5" i="37"/>
  <c r="B4" i="37"/>
  <c r="A2" i="37"/>
  <c r="E159" i="36"/>
  <c r="U155" i="36"/>
  <c r="N155" i="36"/>
  <c r="B155" i="36"/>
  <c r="L155" i="36" s="1"/>
  <c r="N154" i="36"/>
  <c r="B154" i="36"/>
  <c r="L154" i="36" s="1"/>
  <c r="N153" i="36"/>
  <c r="R153" i="36" s="1"/>
  <c r="B153" i="36"/>
  <c r="L153" i="36" s="1"/>
  <c r="N152" i="36"/>
  <c r="B152" i="36"/>
  <c r="L152" i="36" s="1"/>
  <c r="N151" i="36"/>
  <c r="B151" i="36"/>
  <c r="L151" i="36" s="1"/>
  <c r="N150" i="36"/>
  <c r="B150" i="36"/>
  <c r="L150" i="36" s="1"/>
  <c r="R149" i="36"/>
  <c r="N149" i="36"/>
  <c r="B149" i="36"/>
  <c r="L149" i="36" s="1"/>
  <c r="N148" i="36"/>
  <c r="B148" i="36"/>
  <c r="L148" i="36" s="1"/>
  <c r="N147" i="36"/>
  <c r="B147" i="36"/>
  <c r="L147" i="36" s="1"/>
  <c r="R146" i="36"/>
  <c r="N146" i="36"/>
  <c r="B146" i="36"/>
  <c r="L146" i="36" s="1"/>
  <c r="R145" i="36"/>
  <c r="N145" i="36"/>
  <c r="L145" i="36"/>
  <c r="B145" i="36"/>
  <c r="N144" i="36"/>
  <c r="L144" i="36"/>
  <c r="B144" i="36"/>
  <c r="N143" i="36"/>
  <c r="B143" i="36"/>
  <c r="L143" i="36" s="1"/>
  <c r="N142" i="36"/>
  <c r="B142" i="36"/>
  <c r="L142" i="36" s="1"/>
  <c r="R141" i="36"/>
  <c r="N141" i="36"/>
  <c r="B141" i="36"/>
  <c r="L141" i="36" s="1"/>
  <c r="N140" i="36"/>
  <c r="L140" i="36"/>
  <c r="B140" i="36"/>
  <c r="N139" i="36"/>
  <c r="B139" i="36"/>
  <c r="L139" i="36" s="1"/>
  <c r="N138" i="36"/>
  <c r="B138" i="36"/>
  <c r="L138" i="36" s="1"/>
  <c r="R137" i="36"/>
  <c r="N137" i="36"/>
  <c r="L137" i="36"/>
  <c r="B137" i="36"/>
  <c r="N136" i="36"/>
  <c r="B136" i="36"/>
  <c r="L136" i="36" s="1"/>
  <c r="B133" i="36"/>
  <c r="B132" i="36"/>
  <c r="A130" i="36"/>
  <c r="E127" i="36"/>
  <c r="U123" i="36"/>
  <c r="R123" i="36"/>
  <c r="N123" i="36"/>
  <c r="B123" i="36"/>
  <c r="L123" i="36" s="1"/>
  <c r="R122" i="36"/>
  <c r="N122" i="36"/>
  <c r="B122" i="36"/>
  <c r="L122" i="36" s="1"/>
  <c r="N121" i="36"/>
  <c r="B121" i="36"/>
  <c r="L121" i="36" s="1"/>
  <c r="N120" i="36"/>
  <c r="B120" i="36"/>
  <c r="L120" i="36" s="1"/>
  <c r="R119" i="36"/>
  <c r="N119" i="36"/>
  <c r="B119" i="36"/>
  <c r="L119" i="36" s="1"/>
  <c r="N118" i="36"/>
  <c r="B118" i="36"/>
  <c r="L118" i="36" s="1"/>
  <c r="N117" i="36"/>
  <c r="L117" i="36"/>
  <c r="B117" i="36"/>
  <c r="N116" i="36"/>
  <c r="B116" i="36"/>
  <c r="L116" i="36" s="1"/>
  <c r="R115" i="36"/>
  <c r="N115" i="36"/>
  <c r="L115" i="36"/>
  <c r="B115" i="36"/>
  <c r="N114" i="36"/>
  <c r="B114" i="36"/>
  <c r="L114" i="36" s="1"/>
  <c r="N113" i="36"/>
  <c r="B113" i="36"/>
  <c r="L113" i="36" s="1"/>
  <c r="N112" i="36"/>
  <c r="B112" i="36"/>
  <c r="L112" i="36" s="1"/>
  <c r="R111" i="36"/>
  <c r="N111" i="36"/>
  <c r="B111" i="36"/>
  <c r="L111" i="36" s="1"/>
  <c r="N110" i="36"/>
  <c r="B110" i="36"/>
  <c r="L110" i="36" s="1"/>
  <c r="N109" i="36"/>
  <c r="L109" i="36"/>
  <c r="B109" i="36"/>
  <c r="N108" i="36"/>
  <c r="B108" i="36"/>
  <c r="L108" i="36" s="1"/>
  <c r="R107" i="36"/>
  <c r="N107" i="36"/>
  <c r="L107" i="36"/>
  <c r="B107" i="36"/>
  <c r="N106" i="36"/>
  <c r="B106" i="36"/>
  <c r="L106" i="36" s="1"/>
  <c r="N105" i="36"/>
  <c r="B105" i="36"/>
  <c r="L105" i="36" s="1"/>
  <c r="N104" i="36"/>
  <c r="B104" i="36"/>
  <c r="L104" i="36" s="1"/>
  <c r="B101" i="36"/>
  <c r="B100" i="36"/>
  <c r="A98" i="36"/>
  <c r="E95" i="36"/>
  <c r="U91" i="36"/>
  <c r="R91" i="36"/>
  <c r="N91" i="36"/>
  <c r="B91" i="36"/>
  <c r="L91" i="36" s="1"/>
  <c r="R90" i="36"/>
  <c r="N90" i="36"/>
  <c r="B90" i="36"/>
  <c r="L90" i="36" s="1"/>
  <c r="N89" i="36"/>
  <c r="B89" i="36"/>
  <c r="L89" i="36" s="1"/>
  <c r="N88" i="36"/>
  <c r="L88" i="36"/>
  <c r="B88" i="36"/>
  <c r="N87" i="36"/>
  <c r="B87" i="36"/>
  <c r="L87" i="36" s="1"/>
  <c r="N86" i="36"/>
  <c r="B86" i="36"/>
  <c r="L86" i="36" s="1"/>
  <c r="N85" i="36"/>
  <c r="B85" i="36"/>
  <c r="L85" i="36" s="1"/>
  <c r="N84" i="36"/>
  <c r="L84" i="36"/>
  <c r="B84" i="36"/>
  <c r="N83" i="36"/>
  <c r="B83" i="36"/>
  <c r="L83" i="36" s="1"/>
  <c r="R82" i="36"/>
  <c r="N82" i="36"/>
  <c r="B82" i="36"/>
  <c r="L82" i="36" s="1"/>
  <c r="N81" i="36"/>
  <c r="B81" i="36"/>
  <c r="L81" i="36" s="1"/>
  <c r="N80" i="36"/>
  <c r="L80" i="36"/>
  <c r="B80" i="36"/>
  <c r="N79" i="36"/>
  <c r="B79" i="36"/>
  <c r="L79" i="36" s="1"/>
  <c r="N78" i="36"/>
  <c r="B78" i="36"/>
  <c r="L78" i="36" s="1"/>
  <c r="R77" i="36"/>
  <c r="N77" i="36"/>
  <c r="L77" i="36"/>
  <c r="B77" i="36"/>
  <c r="N76" i="36"/>
  <c r="B76" i="36"/>
  <c r="L76" i="36" s="1"/>
  <c r="N75" i="36"/>
  <c r="B75" i="36"/>
  <c r="L75" i="36" s="1"/>
  <c r="N74" i="36"/>
  <c r="B74" i="36"/>
  <c r="L74" i="36" s="1"/>
  <c r="N73" i="36"/>
  <c r="L73" i="36"/>
  <c r="B73" i="36"/>
  <c r="N72" i="36"/>
  <c r="B72" i="36"/>
  <c r="L72" i="36" s="1"/>
  <c r="B69" i="36"/>
  <c r="B68" i="36"/>
  <c r="A66" i="36"/>
  <c r="E63" i="36"/>
  <c r="U59" i="36"/>
  <c r="N59" i="36"/>
  <c r="B59" i="36"/>
  <c r="L59" i="36" s="1"/>
  <c r="N58" i="36"/>
  <c r="B58" i="36"/>
  <c r="L58" i="36" s="1"/>
  <c r="N57" i="36"/>
  <c r="B57" i="36"/>
  <c r="L57" i="36" s="1"/>
  <c r="N56" i="36"/>
  <c r="L56" i="36"/>
  <c r="B56" i="36"/>
  <c r="N55" i="36"/>
  <c r="B55" i="36"/>
  <c r="L55" i="36" s="1"/>
  <c r="N54" i="36"/>
  <c r="L54" i="36"/>
  <c r="B54" i="36"/>
  <c r="R53" i="36"/>
  <c r="N53" i="36"/>
  <c r="B53" i="36"/>
  <c r="L53" i="36" s="1"/>
  <c r="N52" i="36"/>
  <c r="L52" i="36"/>
  <c r="B52" i="36"/>
  <c r="N51" i="36"/>
  <c r="B51" i="36"/>
  <c r="L51" i="36" s="1"/>
  <c r="N50" i="36"/>
  <c r="B50" i="36"/>
  <c r="L50" i="36" s="1"/>
  <c r="N49" i="36"/>
  <c r="B49" i="36"/>
  <c r="L49" i="36" s="1"/>
  <c r="R48" i="36"/>
  <c r="N48" i="36"/>
  <c r="L48" i="36"/>
  <c r="B48" i="36"/>
  <c r="N47" i="36"/>
  <c r="B47" i="36"/>
  <c r="L47" i="36" s="1"/>
  <c r="N46" i="36"/>
  <c r="L46" i="36"/>
  <c r="B46" i="36"/>
  <c r="N45" i="36"/>
  <c r="B45" i="36"/>
  <c r="L45" i="36" s="1"/>
  <c r="R44" i="36"/>
  <c r="N44" i="36"/>
  <c r="B44" i="36"/>
  <c r="L44" i="36" s="1"/>
  <c r="N43" i="36"/>
  <c r="B43" i="36"/>
  <c r="L43" i="36" s="1"/>
  <c r="N42" i="36"/>
  <c r="B42" i="36"/>
  <c r="L42" i="36" s="1"/>
  <c r="N41" i="36"/>
  <c r="B41" i="36"/>
  <c r="L41" i="36" s="1"/>
  <c r="R40" i="36"/>
  <c r="N40" i="36"/>
  <c r="L40" i="36"/>
  <c r="B40" i="36"/>
  <c r="B37" i="36"/>
  <c r="B36" i="36"/>
  <c r="A34" i="36"/>
  <c r="E31" i="36"/>
  <c r="N27" i="36"/>
  <c r="B27" i="36"/>
  <c r="L27" i="36" s="1"/>
  <c r="N26" i="36"/>
  <c r="B26" i="36"/>
  <c r="L26" i="36" s="1"/>
  <c r="N25" i="36"/>
  <c r="B25" i="36"/>
  <c r="L25" i="36" s="1"/>
  <c r="N24" i="36"/>
  <c r="B24" i="36"/>
  <c r="L24" i="36" s="1"/>
  <c r="R23" i="36"/>
  <c r="N23" i="36"/>
  <c r="B23" i="36"/>
  <c r="L23" i="36" s="1"/>
  <c r="N22" i="36"/>
  <c r="B22" i="36"/>
  <c r="L22" i="36" s="1"/>
  <c r="N21" i="36"/>
  <c r="B21" i="36"/>
  <c r="L21" i="36" s="1"/>
  <c r="N20" i="36"/>
  <c r="L20" i="36"/>
  <c r="B20" i="36"/>
  <c r="R19" i="36"/>
  <c r="N19" i="36"/>
  <c r="B19" i="36"/>
  <c r="L19" i="36" s="1"/>
  <c r="N18" i="36"/>
  <c r="B18" i="36"/>
  <c r="L18" i="36" s="1"/>
  <c r="N17" i="36"/>
  <c r="L17" i="36"/>
  <c r="B17" i="36"/>
  <c r="N16" i="36"/>
  <c r="B16" i="36"/>
  <c r="L16" i="36" s="1"/>
  <c r="R15" i="36"/>
  <c r="N15" i="36"/>
  <c r="B15" i="36"/>
  <c r="L15" i="36" s="1"/>
  <c r="N14" i="36"/>
  <c r="L14" i="36"/>
  <c r="B14" i="36"/>
  <c r="N13" i="36"/>
  <c r="B13" i="36"/>
  <c r="L13" i="36" s="1"/>
  <c r="N12" i="36"/>
  <c r="L12" i="36"/>
  <c r="B12" i="36"/>
  <c r="R11" i="36"/>
  <c r="N11" i="36"/>
  <c r="B11" i="36"/>
  <c r="L11" i="36" s="1"/>
  <c r="N10" i="36"/>
  <c r="L10" i="36"/>
  <c r="B10" i="36"/>
  <c r="N9" i="36"/>
  <c r="B9" i="36"/>
  <c r="L9" i="36" s="1"/>
  <c r="N8" i="36"/>
  <c r="L8" i="36"/>
  <c r="V8" i="11" s="1"/>
  <c r="B8" i="36"/>
  <c r="B5" i="36"/>
  <c r="B4" i="36"/>
  <c r="A2" i="36"/>
  <c r="E159" i="35"/>
  <c r="U155" i="35"/>
  <c r="N155" i="35"/>
  <c r="B155" i="35"/>
  <c r="L155" i="35" s="1"/>
  <c r="N154" i="35"/>
  <c r="B154" i="35"/>
  <c r="L154" i="35" s="1"/>
  <c r="R153" i="35"/>
  <c r="N153" i="35"/>
  <c r="B153" i="35"/>
  <c r="L153" i="35" s="1"/>
  <c r="R152" i="35"/>
  <c r="N152" i="35"/>
  <c r="B152" i="35"/>
  <c r="L152" i="35" s="1"/>
  <c r="N151" i="35"/>
  <c r="B151" i="35"/>
  <c r="L151" i="35" s="1"/>
  <c r="N150" i="35"/>
  <c r="B150" i="35"/>
  <c r="L150" i="35" s="1"/>
  <c r="R149" i="35"/>
  <c r="N149" i="35"/>
  <c r="B149" i="35"/>
  <c r="L149" i="35" s="1"/>
  <c r="R148" i="35"/>
  <c r="N148" i="35"/>
  <c r="B148" i="35"/>
  <c r="L148" i="35" s="1"/>
  <c r="N147" i="35"/>
  <c r="B147" i="35"/>
  <c r="L147" i="35" s="1"/>
  <c r="N146" i="35"/>
  <c r="B146" i="35"/>
  <c r="L146" i="35" s="1"/>
  <c r="R145" i="35"/>
  <c r="N145" i="35"/>
  <c r="B145" i="35"/>
  <c r="L145" i="35" s="1"/>
  <c r="R144" i="35"/>
  <c r="N144" i="35"/>
  <c r="B144" i="35"/>
  <c r="L144" i="35" s="1"/>
  <c r="N143" i="35"/>
  <c r="B143" i="35"/>
  <c r="L143" i="35" s="1"/>
  <c r="N142" i="35"/>
  <c r="B142" i="35"/>
  <c r="L142" i="35" s="1"/>
  <c r="R141" i="35"/>
  <c r="N141" i="35"/>
  <c r="B141" i="35"/>
  <c r="L141" i="35" s="1"/>
  <c r="R140" i="35"/>
  <c r="N140" i="35"/>
  <c r="B140" i="35"/>
  <c r="L140" i="35" s="1"/>
  <c r="N139" i="35"/>
  <c r="B139" i="35"/>
  <c r="L139" i="35" s="1"/>
  <c r="N138" i="35"/>
  <c r="B138" i="35"/>
  <c r="L138" i="35" s="1"/>
  <c r="R137" i="35"/>
  <c r="N137" i="35"/>
  <c r="B137" i="35"/>
  <c r="L137" i="35" s="1"/>
  <c r="R136" i="35"/>
  <c r="N136" i="35"/>
  <c r="B136" i="35"/>
  <c r="L136" i="35" s="1"/>
  <c r="B133" i="35"/>
  <c r="B132" i="35"/>
  <c r="A130" i="35"/>
  <c r="E127" i="35"/>
  <c r="U123" i="35"/>
  <c r="V1" i="35" s="1"/>
  <c r="N123" i="35"/>
  <c r="L123" i="35"/>
  <c r="B123" i="35"/>
  <c r="N122" i="35"/>
  <c r="B122" i="35"/>
  <c r="L122" i="35" s="1"/>
  <c r="N121" i="35"/>
  <c r="B121" i="35"/>
  <c r="L121" i="35" s="1"/>
  <c r="R120" i="35"/>
  <c r="N120" i="35"/>
  <c r="B120" i="35"/>
  <c r="L120" i="35" s="1"/>
  <c r="N119" i="35"/>
  <c r="L119" i="35"/>
  <c r="B119" i="35"/>
  <c r="N118" i="35"/>
  <c r="B118" i="35"/>
  <c r="L118" i="35" s="1"/>
  <c r="N117" i="35"/>
  <c r="B117" i="35"/>
  <c r="L117" i="35" s="1"/>
  <c r="R116" i="35"/>
  <c r="N116" i="35"/>
  <c r="B116" i="35"/>
  <c r="L116" i="35" s="1"/>
  <c r="N115" i="35"/>
  <c r="L115" i="35"/>
  <c r="B115" i="35"/>
  <c r="N114" i="35"/>
  <c r="L114" i="35"/>
  <c r="B114" i="35"/>
  <c r="N113" i="35"/>
  <c r="B113" i="35"/>
  <c r="L113" i="35" s="1"/>
  <c r="R112" i="35"/>
  <c r="N112" i="35"/>
  <c r="B112" i="35"/>
  <c r="L112" i="35" s="1"/>
  <c r="N111" i="35"/>
  <c r="B111" i="35"/>
  <c r="L111" i="35" s="1"/>
  <c r="N110" i="35"/>
  <c r="L110" i="35"/>
  <c r="B110" i="35"/>
  <c r="N109" i="35"/>
  <c r="B109" i="35"/>
  <c r="L109" i="35" s="1"/>
  <c r="N108" i="35"/>
  <c r="B108" i="35"/>
  <c r="L108" i="35" s="1"/>
  <c r="N107" i="35"/>
  <c r="B107" i="35"/>
  <c r="L107" i="35" s="1"/>
  <c r="N106" i="35"/>
  <c r="L106" i="35"/>
  <c r="B106" i="35"/>
  <c r="N105" i="35"/>
  <c r="B105" i="35"/>
  <c r="L105" i="35" s="1"/>
  <c r="N104" i="35"/>
  <c r="B104" i="35"/>
  <c r="L104" i="35" s="1"/>
  <c r="B101" i="35"/>
  <c r="B100" i="35"/>
  <c r="A98" i="35"/>
  <c r="E95" i="35"/>
  <c r="U91" i="35"/>
  <c r="N91" i="35"/>
  <c r="B91" i="35"/>
  <c r="L91" i="35" s="1"/>
  <c r="R90" i="35"/>
  <c r="N90" i="35"/>
  <c r="B90" i="35"/>
  <c r="L90" i="35" s="1"/>
  <c r="N89" i="35"/>
  <c r="B89" i="35"/>
  <c r="L89" i="35" s="1"/>
  <c r="N88" i="35"/>
  <c r="B88" i="35"/>
  <c r="L88" i="35" s="1"/>
  <c r="N87" i="35"/>
  <c r="B87" i="35"/>
  <c r="L87" i="35" s="1"/>
  <c r="R86" i="35"/>
  <c r="N86" i="35"/>
  <c r="B86" i="35"/>
  <c r="L86" i="35" s="1"/>
  <c r="N85" i="35"/>
  <c r="B85" i="35"/>
  <c r="L85" i="35" s="1"/>
  <c r="N84" i="35"/>
  <c r="B84" i="35"/>
  <c r="L84" i="35" s="1"/>
  <c r="N83" i="35"/>
  <c r="B83" i="35"/>
  <c r="L83" i="35" s="1"/>
  <c r="R82" i="35"/>
  <c r="N82" i="35"/>
  <c r="B82" i="35"/>
  <c r="L82" i="35" s="1"/>
  <c r="N81" i="35"/>
  <c r="B81" i="35"/>
  <c r="L81" i="35" s="1"/>
  <c r="N80" i="35"/>
  <c r="B80" i="35"/>
  <c r="L80" i="35" s="1"/>
  <c r="N79" i="35"/>
  <c r="B79" i="35"/>
  <c r="L79" i="35" s="1"/>
  <c r="R78" i="35"/>
  <c r="N78" i="35"/>
  <c r="B78" i="35"/>
  <c r="L78" i="35" s="1"/>
  <c r="R77" i="35"/>
  <c r="N77" i="35"/>
  <c r="B77" i="35"/>
  <c r="L77" i="35" s="1"/>
  <c r="N76" i="35"/>
  <c r="B76" i="35"/>
  <c r="L76" i="35" s="1"/>
  <c r="N75" i="35"/>
  <c r="B75" i="35"/>
  <c r="L75" i="35" s="1"/>
  <c r="N74" i="35"/>
  <c r="B74" i="35"/>
  <c r="L74" i="35" s="1"/>
  <c r="N73" i="35"/>
  <c r="B73" i="35"/>
  <c r="L73" i="35" s="1"/>
  <c r="N72" i="35"/>
  <c r="B72" i="35"/>
  <c r="L72" i="35" s="1"/>
  <c r="B69" i="35"/>
  <c r="B68" i="35"/>
  <c r="A66" i="35"/>
  <c r="E63" i="35"/>
  <c r="U59" i="35"/>
  <c r="R59" i="35"/>
  <c r="N59" i="35"/>
  <c r="B59" i="35"/>
  <c r="L59" i="35" s="1"/>
  <c r="N58" i="35"/>
  <c r="B58" i="35"/>
  <c r="L58" i="35" s="1"/>
  <c r="N57" i="35"/>
  <c r="B57" i="35"/>
  <c r="L57" i="35" s="1"/>
  <c r="N56" i="35"/>
  <c r="L56" i="35"/>
  <c r="B56" i="35"/>
  <c r="R55" i="35"/>
  <c r="N55" i="35"/>
  <c r="L55" i="35"/>
  <c r="B55" i="35"/>
  <c r="N54" i="35"/>
  <c r="L54" i="35"/>
  <c r="B54" i="35"/>
  <c r="N53" i="35"/>
  <c r="B53" i="35"/>
  <c r="L53" i="35" s="1"/>
  <c r="N52" i="35"/>
  <c r="L52" i="35"/>
  <c r="B52" i="35"/>
  <c r="N51" i="35"/>
  <c r="B51" i="35"/>
  <c r="L51" i="35" s="1"/>
  <c r="N50" i="35"/>
  <c r="L50" i="35"/>
  <c r="B50" i="35"/>
  <c r="N49" i="35"/>
  <c r="B49" i="35"/>
  <c r="L49" i="35" s="1"/>
  <c r="R48" i="35"/>
  <c r="N48" i="35"/>
  <c r="L48" i="35"/>
  <c r="B48" i="35"/>
  <c r="N47" i="35"/>
  <c r="B47" i="35"/>
  <c r="L47" i="35" s="1"/>
  <c r="R46" i="35"/>
  <c r="N46" i="35"/>
  <c r="L46" i="35"/>
  <c r="B46" i="35"/>
  <c r="N45" i="35"/>
  <c r="B45" i="35"/>
  <c r="L45" i="35" s="1"/>
  <c r="R44" i="35"/>
  <c r="N44" i="35"/>
  <c r="B44" i="35"/>
  <c r="L44" i="35" s="1"/>
  <c r="N43" i="35"/>
  <c r="L43" i="35"/>
  <c r="B43" i="35"/>
  <c r="N42" i="35"/>
  <c r="B42" i="35"/>
  <c r="L42" i="35" s="1"/>
  <c r="N41" i="35"/>
  <c r="B41" i="35"/>
  <c r="L41" i="35" s="1"/>
  <c r="N40" i="35"/>
  <c r="B40" i="35"/>
  <c r="L40" i="35" s="1"/>
  <c r="B37" i="35"/>
  <c r="B36" i="35"/>
  <c r="A34" i="35"/>
  <c r="E31" i="35"/>
  <c r="N27" i="35"/>
  <c r="B27" i="35"/>
  <c r="L27" i="35" s="1"/>
  <c r="R26" i="35"/>
  <c r="N26" i="35"/>
  <c r="B26" i="35"/>
  <c r="L26" i="35" s="1"/>
  <c r="N25" i="35"/>
  <c r="B25" i="35"/>
  <c r="L25" i="35" s="1"/>
  <c r="N24" i="35"/>
  <c r="B24" i="35"/>
  <c r="L24" i="35" s="1"/>
  <c r="N23" i="35"/>
  <c r="B23" i="35"/>
  <c r="L23" i="35" s="1"/>
  <c r="R22" i="35"/>
  <c r="N22" i="35"/>
  <c r="B22" i="35"/>
  <c r="L22" i="35" s="1"/>
  <c r="N21" i="35"/>
  <c r="L21" i="35"/>
  <c r="B21" i="35"/>
  <c r="N20" i="35"/>
  <c r="B20" i="35"/>
  <c r="L20" i="35" s="1"/>
  <c r="N19" i="35"/>
  <c r="B19" i="35"/>
  <c r="L19" i="35" s="1"/>
  <c r="R18" i="35"/>
  <c r="N18" i="35"/>
  <c r="B18" i="35"/>
  <c r="L18" i="35" s="1"/>
  <c r="N17" i="35"/>
  <c r="L17" i="35"/>
  <c r="B17" i="35"/>
  <c r="N16" i="35"/>
  <c r="B16" i="35"/>
  <c r="L16" i="35" s="1"/>
  <c r="N15" i="35"/>
  <c r="B15" i="35"/>
  <c r="L15" i="35" s="1"/>
  <c r="R14" i="35"/>
  <c r="N14" i="35"/>
  <c r="B14" i="35"/>
  <c r="L14" i="35" s="1"/>
  <c r="N13" i="35"/>
  <c r="B13" i="35"/>
  <c r="L13" i="35" s="1"/>
  <c r="N12" i="35"/>
  <c r="B12" i="35"/>
  <c r="L12" i="35" s="1"/>
  <c r="N11" i="35"/>
  <c r="B11" i="35"/>
  <c r="L11" i="35" s="1"/>
  <c r="R10" i="35"/>
  <c r="N10" i="35"/>
  <c r="B10" i="35"/>
  <c r="L10" i="35" s="1"/>
  <c r="N9" i="35"/>
  <c r="B9" i="35"/>
  <c r="L9" i="35" s="1"/>
  <c r="N8" i="35"/>
  <c r="B8" i="35"/>
  <c r="L8" i="35" s="1"/>
  <c r="T8" i="11" s="1"/>
  <c r="B5" i="35"/>
  <c r="B4" i="35"/>
  <c r="A2" i="35"/>
  <c r="E159" i="33"/>
  <c r="U155" i="33"/>
  <c r="R155" i="33"/>
  <c r="N155" i="33"/>
  <c r="B155" i="33"/>
  <c r="L155" i="33" s="1"/>
  <c r="N154" i="33"/>
  <c r="L154" i="33"/>
  <c r="B154" i="33"/>
  <c r="N153" i="33"/>
  <c r="B153" i="33"/>
  <c r="L153" i="33" s="1"/>
  <c r="N152" i="33"/>
  <c r="B152" i="33"/>
  <c r="L152" i="33" s="1"/>
  <c r="R151" i="33"/>
  <c r="N151" i="33"/>
  <c r="B151" i="33"/>
  <c r="L151" i="33" s="1"/>
  <c r="R150" i="33"/>
  <c r="N150" i="33"/>
  <c r="B150" i="33"/>
  <c r="L150" i="33" s="1"/>
  <c r="N149" i="33"/>
  <c r="B149" i="33"/>
  <c r="L149" i="33" s="1"/>
  <c r="N148" i="33"/>
  <c r="B148" i="33"/>
  <c r="L148" i="33" s="1"/>
  <c r="N147" i="33"/>
  <c r="B147" i="33"/>
  <c r="L147" i="33" s="1"/>
  <c r="R146" i="33"/>
  <c r="N146" i="33"/>
  <c r="B146" i="33"/>
  <c r="L146" i="33" s="1"/>
  <c r="N145" i="33"/>
  <c r="B145" i="33"/>
  <c r="L145" i="33" s="1"/>
  <c r="N144" i="33"/>
  <c r="B144" i="33"/>
  <c r="L144" i="33" s="1"/>
  <c r="N143" i="33"/>
  <c r="B143" i="33"/>
  <c r="L143" i="33" s="1"/>
  <c r="N142" i="33"/>
  <c r="B142" i="33"/>
  <c r="L142" i="33" s="1"/>
  <c r="N141" i="33"/>
  <c r="B141" i="33"/>
  <c r="L141" i="33" s="1"/>
  <c r="N140" i="33"/>
  <c r="B140" i="33"/>
  <c r="L140" i="33" s="1"/>
  <c r="R139" i="33"/>
  <c r="N139" i="33"/>
  <c r="B139" i="33"/>
  <c r="L139" i="33" s="1"/>
  <c r="N138" i="33"/>
  <c r="B138" i="33"/>
  <c r="L138" i="33" s="1"/>
  <c r="N137" i="33"/>
  <c r="B137" i="33"/>
  <c r="L137" i="33" s="1"/>
  <c r="N136" i="33"/>
  <c r="B136" i="33"/>
  <c r="L136" i="33" s="1"/>
  <c r="B133" i="33"/>
  <c r="B132" i="33"/>
  <c r="A130" i="33"/>
  <c r="E127" i="33"/>
  <c r="U123" i="33"/>
  <c r="N123" i="33"/>
  <c r="B123" i="33"/>
  <c r="L123" i="33" s="1"/>
  <c r="N122" i="33"/>
  <c r="L122" i="33"/>
  <c r="B122" i="33"/>
  <c r="N121" i="33"/>
  <c r="B121" i="33"/>
  <c r="L121" i="33" s="1"/>
  <c r="R120" i="33"/>
  <c r="N120" i="33"/>
  <c r="L120" i="33"/>
  <c r="B120" i="33"/>
  <c r="N119" i="33"/>
  <c r="B119" i="33"/>
  <c r="L119" i="33" s="1"/>
  <c r="N118" i="33"/>
  <c r="L118" i="33"/>
  <c r="B118" i="33"/>
  <c r="N117" i="33"/>
  <c r="B117" i="33"/>
  <c r="L117" i="33" s="1"/>
  <c r="R116" i="33"/>
  <c r="N116" i="33"/>
  <c r="B116" i="33"/>
  <c r="L116" i="33" s="1"/>
  <c r="N115" i="33"/>
  <c r="B115" i="33"/>
  <c r="L115" i="33" s="1"/>
  <c r="N114" i="33"/>
  <c r="L114" i="33"/>
  <c r="B114" i="33"/>
  <c r="N113" i="33"/>
  <c r="B113" i="33"/>
  <c r="L113" i="33" s="1"/>
  <c r="R112" i="33"/>
  <c r="N112" i="33"/>
  <c r="L112" i="33"/>
  <c r="B112" i="33"/>
  <c r="N111" i="33"/>
  <c r="B111" i="33"/>
  <c r="L111" i="33" s="1"/>
  <c r="N110" i="33"/>
  <c r="L110" i="33"/>
  <c r="B110" i="33"/>
  <c r="N109" i="33"/>
  <c r="B109" i="33"/>
  <c r="L109" i="33" s="1"/>
  <c r="R108" i="33"/>
  <c r="N108" i="33"/>
  <c r="L108" i="33"/>
  <c r="B108" i="33"/>
  <c r="N107" i="33"/>
  <c r="B107" i="33"/>
  <c r="L107" i="33" s="1"/>
  <c r="N106" i="33"/>
  <c r="L106" i="33"/>
  <c r="B106" i="33"/>
  <c r="N105" i="33"/>
  <c r="B105" i="33"/>
  <c r="L105" i="33" s="1"/>
  <c r="N104" i="33"/>
  <c r="L104" i="33"/>
  <c r="B104" i="33"/>
  <c r="B101" i="33"/>
  <c r="B100" i="33"/>
  <c r="A98" i="33"/>
  <c r="E95" i="33"/>
  <c r="U91" i="33"/>
  <c r="V1" i="33" s="1"/>
  <c r="R91" i="33"/>
  <c r="N91" i="33"/>
  <c r="L91" i="33"/>
  <c r="B91" i="33"/>
  <c r="N90" i="33"/>
  <c r="B90" i="33"/>
  <c r="L90" i="33" s="1"/>
  <c r="N89" i="33"/>
  <c r="B89" i="33"/>
  <c r="L89" i="33" s="1"/>
  <c r="N88" i="33"/>
  <c r="B88" i="33"/>
  <c r="L88" i="33" s="1"/>
  <c r="R87" i="33"/>
  <c r="N87" i="33"/>
  <c r="B87" i="33"/>
  <c r="L87" i="33" s="1"/>
  <c r="N86" i="33"/>
  <c r="B86" i="33"/>
  <c r="L86" i="33" s="1"/>
  <c r="N85" i="33"/>
  <c r="B85" i="33"/>
  <c r="L85" i="33" s="1"/>
  <c r="N84" i="33"/>
  <c r="B84" i="33"/>
  <c r="L84" i="33" s="1"/>
  <c r="N83" i="33"/>
  <c r="B83" i="33"/>
  <c r="L83" i="33" s="1"/>
  <c r="N82" i="33"/>
  <c r="B82" i="33"/>
  <c r="L82" i="33" s="1"/>
  <c r="N81" i="33"/>
  <c r="B81" i="33"/>
  <c r="L81" i="33" s="1"/>
  <c r="N80" i="33"/>
  <c r="B80" i="33"/>
  <c r="L80" i="33" s="1"/>
  <c r="N79" i="33"/>
  <c r="B79" i="33"/>
  <c r="L79" i="33" s="1"/>
  <c r="N78" i="33"/>
  <c r="B78" i="33"/>
  <c r="L78" i="33" s="1"/>
  <c r="N77" i="33"/>
  <c r="B77" i="33"/>
  <c r="L77" i="33" s="1"/>
  <c r="N76" i="33"/>
  <c r="B76" i="33"/>
  <c r="L76" i="33" s="1"/>
  <c r="N75" i="33"/>
  <c r="B75" i="33"/>
  <c r="L75" i="33" s="1"/>
  <c r="N74" i="33"/>
  <c r="B74" i="33"/>
  <c r="L74" i="33" s="1"/>
  <c r="N73" i="33"/>
  <c r="B73" i="33"/>
  <c r="L73" i="33" s="1"/>
  <c r="N72" i="33"/>
  <c r="B72" i="33"/>
  <c r="L72" i="33" s="1"/>
  <c r="B69" i="33"/>
  <c r="B68" i="33"/>
  <c r="A66" i="33"/>
  <c r="E63" i="33"/>
  <c r="U59" i="33"/>
  <c r="R59" i="33"/>
  <c r="N59" i="33"/>
  <c r="L59" i="33"/>
  <c r="B59" i="33"/>
  <c r="N58" i="33"/>
  <c r="B58" i="33"/>
  <c r="L58" i="33" s="1"/>
  <c r="R57" i="33"/>
  <c r="N57" i="33"/>
  <c r="B57" i="33"/>
  <c r="L57" i="33" s="1"/>
  <c r="N56" i="33"/>
  <c r="B56" i="33"/>
  <c r="L56" i="33" s="1"/>
  <c r="N55" i="33"/>
  <c r="B55" i="33"/>
  <c r="L55" i="33" s="1"/>
  <c r="R54" i="33"/>
  <c r="N54" i="33"/>
  <c r="B54" i="33"/>
  <c r="L54" i="33" s="1"/>
  <c r="R53" i="33"/>
  <c r="N53" i="33"/>
  <c r="L53" i="33"/>
  <c r="B53" i="33"/>
  <c r="N52" i="33"/>
  <c r="B52" i="33"/>
  <c r="L52" i="33" s="1"/>
  <c r="R51" i="33"/>
  <c r="N51" i="33"/>
  <c r="B51" i="33"/>
  <c r="L51" i="33" s="1"/>
  <c r="R50" i="33"/>
  <c r="N50" i="33"/>
  <c r="L50" i="33"/>
  <c r="B50" i="33"/>
  <c r="N49" i="33"/>
  <c r="L49" i="33"/>
  <c r="B49" i="33"/>
  <c r="N48" i="33"/>
  <c r="B48" i="33"/>
  <c r="L48" i="33" s="1"/>
  <c r="R47" i="33"/>
  <c r="N47" i="33"/>
  <c r="L47" i="33"/>
  <c r="B47" i="33"/>
  <c r="R46" i="33"/>
  <c r="N46" i="33"/>
  <c r="L46" i="33"/>
  <c r="B46" i="33"/>
  <c r="N45" i="33"/>
  <c r="B45" i="33"/>
  <c r="L45" i="33" s="1"/>
  <c r="R44" i="33"/>
  <c r="N44" i="33"/>
  <c r="B44" i="33"/>
  <c r="L44" i="33" s="1"/>
  <c r="N43" i="33"/>
  <c r="B43" i="33"/>
  <c r="L43" i="33" s="1"/>
  <c r="N42" i="33"/>
  <c r="B42" i="33"/>
  <c r="L42" i="33" s="1"/>
  <c r="N41" i="33"/>
  <c r="B41" i="33"/>
  <c r="L41" i="33" s="1"/>
  <c r="N40" i="33"/>
  <c r="B40" i="33"/>
  <c r="L40" i="33" s="1"/>
  <c r="B37" i="33"/>
  <c r="B36" i="33"/>
  <c r="A34" i="33"/>
  <c r="E31" i="33"/>
  <c r="R27" i="33"/>
  <c r="N27" i="33"/>
  <c r="B27" i="33"/>
  <c r="L27" i="33" s="1"/>
  <c r="N26" i="33"/>
  <c r="B26" i="33"/>
  <c r="L26" i="33" s="1"/>
  <c r="N25" i="33"/>
  <c r="B25" i="33"/>
  <c r="L25" i="33" s="1"/>
  <c r="R24" i="33"/>
  <c r="N24" i="33"/>
  <c r="B24" i="33"/>
  <c r="L24" i="33" s="1"/>
  <c r="N23" i="33"/>
  <c r="B23" i="33"/>
  <c r="L23" i="33" s="1"/>
  <c r="N22" i="33"/>
  <c r="B22" i="33"/>
  <c r="L22" i="33" s="1"/>
  <c r="N21" i="33"/>
  <c r="B21" i="33"/>
  <c r="L21" i="33" s="1"/>
  <c r="N20" i="33"/>
  <c r="B20" i="33"/>
  <c r="L20" i="33" s="1"/>
  <c r="R19" i="33"/>
  <c r="N19" i="33"/>
  <c r="B19" i="33"/>
  <c r="L19" i="33" s="1"/>
  <c r="N18" i="33"/>
  <c r="B18" i="33"/>
  <c r="L18" i="33" s="1"/>
  <c r="N17" i="33"/>
  <c r="B17" i="33"/>
  <c r="L17" i="33" s="1"/>
  <c r="N16" i="33"/>
  <c r="B16" i="33"/>
  <c r="L16" i="33" s="1"/>
  <c r="R15" i="33"/>
  <c r="N15" i="33"/>
  <c r="B15" i="33"/>
  <c r="L15" i="33" s="1"/>
  <c r="N14" i="33"/>
  <c r="B14" i="33"/>
  <c r="L14" i="33" s="1"/>
  <c r="N13" i="33"/>
  <c r="B13" i="33"/>
  <c r="L13" i="33" s="1"/>
  <c r="R12" i="33"/>
  <c r="N12" i="33"/>
  <c r="B12" i="33"/>
  <c r="L12" i="33" s="1"/>
  <c r="R11" i="33"/>
  <c r="N11" i="33"/>
  <c r="B11" i="33"/>
  <c r="L11" i="33" s="1"/>
  <c r="N10" i="33"/>
  <c r="B10" i="33"/>
  <c r="L10" i="33" s="1"/>
  <c r="N9" i="33"/>
  <c r="B9" i="33"/>
  <c r="L9" i="33" s="1"/>
  <c r="R8" i="33"/>
  <c r="N8" i="33"/>
  <c r="B8" i="33"/>
  <c r="L8" i="33" s="1"/>
  <c r="R8" i="11" s="1"/>
  <c r="B5" i="33"/>
  <c r="B4" i="33"/>
  <c r="A2" i="33"/>
  <c r="E159" i="32"/>
  <c r="U155" i="32"/>
  <c r="N155" i="32"/>
  <c r="B155" i="32"/>
  <c r="L155" i="32" s="1"/>
  <c r="R154" i="32"/>
  <c r="N154" i="32"/>
  <c r="B154" i="32"/>
  <c r="L154" i="32" s="1"/>
  <c r="N153" i="32"/>
  <c r="B153" i="32"/>
  <c r="L153" i="32" s="1"/>
  <c r="N152" i="32"/>
  <c r="B152" i="32"/>
  <c r="L152" i="32" s="1"/>
  <c r="N151" i="32"/>
  <c r="B151" i="32"/>
  <c r="L151" i="32" s="1"/>
  <c r="N150" i="32"/>
  <c r="B150" i="32"/>
  <c r="L150" i="32" s="1"/>
  <c r="R149" i="32"/>
  <c r="N149" i="32"/>
  <c r="B149" i="32"/>
  <c r="L149" i="32" s="1"/>
  <c r="N148" i="32"/>
  <c r="B148" i="32"/>
  <c r="L148" i="32" s="1"/>
  <c r="N147" i="32"/>
  <c r="B147" i="32"/>
  <c r="L147" i="32" s="1"/>
  <c r="N146" i="32"/>
  <c r="B146" i="32"/>
  <c r="L146" i="32" s="1"/>
  <c r="R145" i="32"/>
  <c r="N145" i="32"/>
  <c r="B145" i="32"/>
  <c r="L145" i="32" s="1"/>
  <c r="N144" i="32"/>
  <c r="B144" i="32"/>
  <c r="L144" i="32" s="1"/>
  <c r="N143" i="32"/>
  <c r="B143" i="32"/>
  <c r="L143" i="32" s="1"/>
  <c r="N142" i="32"/>
  <c r="B142" i="32"/>
  <c r="L142" i="32" s="1"/>
  <c r="R141" i="32"/>
  <c r="N141" i="32"/>
  <c r="B141" i="32"/>
  <c r="L141" i="32" s="1"/>
  <c r="N140" i="32"/>
  <c r="B140" i="32"/>
  <c r="L140" i="32" s="1"/>
  <c r="N139" i="32"/>
  <c r="B139" i="32"/>
  <c r="L139" i="32" s="1"/>
  <c r="R138" i="32"/>
  <c r="N138" i="32"/>
  <c r="B138" i="32"/>
  <c r="L138" i="32" s="1"/>
  <c r="N137" i="32"/>
  <c r="L137" i="32"/>
  <c r="B137" i="32"/>
  <c r="N136" i="32"/>
  <c r="B136" i="32"/>
  <c r="L136" i="32" s="1"/>
  <c r="B133" i="32"/>
  <c r="B132" i="32"/>
  <c r="A130" i="32"/>
  <c r="E127" i="32"/>
  <c r="U123" i="32"/>
  <c r="N123" i="32"/>
  <c r="B123" i="32"/>
  <c r="L123" i="32" s="1"/>
  <c r="N122" i="32"/>
  <c r="B122" i="32"/>
  <c r="L122" i="32" s="1"/>
  <c r="R121" i="32"/>
  <c r="N121" i="32"/>
  <c r="B121" i="32"/>
  <c r="L121" i="32" s="1"/>
  <c r="N120" i="32"/>
  <c r="B120" i="32"/>
  <c r="L120" i="32" s="1"/>
  <c r="N119" i="32"/>
  <c r="B119" i="32"/>
  <c r="L119" i="32" s="1"/>
  <c r="N118" i="32"/>
  <c r="B118" i="32"/>
  <c r="L118" i="32" s="1"/>
  <c r="N117" i="32"/>
  <c r="L117" i="32"/>
  <c r="B117" i="32"/>
  <c r="R116" i="32"/>
  <c r="N116" i="32"/>
  <c r="B116" i="32"/>
  <c r="L116" i="32" s="1"/>
  <c r="N115" i="32"/>
  <c r="L115" i="32"/>
  <c r="B115" i="32"/>
  <c r="N114" i="32"/>
  <c r="B114" i="32"/>
  <c r="L114" i="32" s="1"/>
  <c r="N113" i="32"/>
  <c r="B113" i="32"/>
  <c r="L113" i="32" s="1"/>
  <c r="N112" i="32"/>
  <c r="B112" i="32"/>
  <c r="L112" i="32" s="1"/>
  <c r="N111" i="32"/>
  <c r="B111" i="32"/>
  <c r="L111" i="32" s="1"/>
  <c r="N110" i="32"/>
  <c r="B110" i="32"/>
  <c r="L110" i="32" s="1"/>
  <c r="R109" i="32"/>
  <c r="N109" i="32"/>
  <c r="B109" i="32"/>
  <c r="L109" i="32" s="1"/>
  <c r="R108" i="32"/>
  <c r="N108" i="32"/>
  <c r="B108" i="32"/>
  <c r="L108" i="32" s="1"/>
  <c r="N107" i="32"/>
  <c r="B107" i="32"/>
  <c r="L107" i="32" s="1"/>
  <c r="N106" i="32"/>
  <c r="B106" i="32"/>
  <c r="L106" i="32" s="1"/>
  <c r="N105" i="32"/>
  <c r="B105" i="32"/>
  <c r="L105" i="32" s="1"/>
  <c r="N104" i="32"/>
  <c r="B104" i="32"/>
  <c r="L104" i="32" s="1"/>
  <c r="B101" i="32"/>
  <c r="B100" i="32"/>
  <c r="A98" i="32"/>
  <c r="E95" i="32"/>
  <c r="U91" i="32"/>
  <c r="N91" i="32"/>
  <c r="L91" i="32"/>
  <c r="B91" i="32"/>
  <c r="N90" i="32"/>
  <c r="B90" i="32"/>
  <c r="L90" i="32" s="1"/>
  <c r="N89" i="32"/>
  <c r="B89" i="32"/>
  <c r="L89" i="32" s="1"/>
  <c r="N88" i="32"/>
  <c r="B88" i="32"/>
  <c r="L88" i="32" s="1"/>
  <c r="R87" i="32"/>
  <c r="N87" i="32"/>
  <c r="L87" i="32"/>
  <c r="B87" i="32"/>
  <c r="N86" i="32"/>
  <c r="B86" i="32"/>
  <c r="L86" i="32" s="1"/>
  <c r="N85" i="32"/>
  <c r="B85" i="32"/>
  <c r="L85" i="32" s="1"/>
  <c r="N84" i="32"/>
  <c r="B84" i="32"/>
  <c r="L84" i="32" s="1"/>
  <c r="N83" i="32"/>
  <c r="L83" i="32"/>
  <c r="B83" i="32"/>
  <c r="R82" i="32"/>
  <c r="N82" i="32"/>
  <c r="B82" i="32"/>
  <c r="L82" i="32" s="1"/>
  <c r="N81" i="32"/>
  <c r="L81" i="32"/>
  <c r="B81" i="32"/>
  <c r="N80" i="32"/>
  <c r="B80" i="32"/>
  <c r="L80" i="32" s="1"/>
  <c r="N79" i="32"/>
  <c r="B79" i="32"/>
  <c r="L79" i="32" s="1"/>
  <c r="N78" i="32"/>
  <c r="L78" i="32"/>
  <c r="B78" i="32"/>
  <c r="N77" i="32"/>
  <c r="L77" i="32"/>
  <c r="B77" i="32"/>
  <c r="N76" i="32"/>
  <c r="B76" i="32"/>
  <c r="L76" i="32" s="1"/>
  <c r="R75" i="32"/>
  <c r="N75" i="32"/>
  <c r="B75" i="32"/>
  <c r="L75" i="32" s="1"/>
  <c r="N74" i="32"/>
  <c r="B74" i="32"/>
  <c r="L74" i="32" s="1"/>
  <c r="N73" i="32"/>
  <c r="B73" i="32"/>
  <c r="L73" i="32" s="1"/>
  <c r="N72" i="32"/>
  <c r="B72" i="32"/>
  <c r="L72" i="32" s="1"/>
  <c r="B69" i="32"/>
  <c r="B68" i="32"/>
  <c r="A66" i="32"/>
  <c r="E63" i="32"/>
  <c r="U59" i="32"/>
  <c r="V1" i="32" s="1"/>
  <c r="N59" i="32"/>
  <c r="B59" i="32"/>
  <c r="L59" i="32" s="1"/>
  <c r="R58" i="32"/>
  <c r="N58" i="32"/>
  <c r="B58" i="32"/>
  <c r="L58" i="32" s="1"/>
  <c r="R57" i="32"/>
  <c r="N57" i="32"/>
  <c r="L57" i="32"/>
  <c r="B57" i="32"/>
  <c r="N56" i="32"/>
  <c r="B56" i="32"/>
  <c r="L56" i="32" s="1"/>
  <c r="N55" i="32"/>
  <c r="B55" i="32"/>
  <c r="L55" i="32" s="1"/>
  <c r="R54" i="32"/>
  <c r="N54" i="32"/>
  <c r="B54" i="32"/>
  <c r="L54" i="32" s="1"/>
  <c r="R53" i="32"/>
  <c r="N53" i="32"/>
  <c r="B53" i="32"/>
  <c r="L53" i="32" s="1"/>
  <c r="N52" i="32"/>
  <c r="B52" i="32"/>
  <c r="L52" i="32" s="1"/>
  <c r="N51" i="32"/>
  <c r="B51" i="32"/>
  <c r="L51" i="32" s="1"/>
  <c r="N50" i="32"/>
  <c r="B50" i="32"/>
  <c r="L50" i="32" s="1"/>
  <c r="N49" i="32"/>
  <c r="L49" i="32"/>
  <c r="B49" i="32"/>
  <c r="N48" i="32"/>
  <c r="L48" i="32"/>
  <c r="B48" i="32"/>
  <c r="N47" i="32"/>
  <c r="B47" i="32"/>
  <c r="L47" i="32" s="1"/>
  <c r="N46" i="32"/>
  <c r="B46" i="32"/>
  <c r="L46" i="32" s="1"/>
  <c r="N45" i="32"/>
  <c r="L45" i="32"/>
  <c r="B45" i="32"/>
  <c r="N44" i="32"/>
  <c r="B44" i="32"/>
  <c r="L44" i="32" s="1"/>
  <c r="R43" i="32"/>
  <c r="N43" i="32"/>
  <c r="B43" i="32"/>
  <c r="L43" i="32" s="1"/>
  <c r="R42" i="32"/>
  <c r="N42" i="32"/>
  <c r="B42" i="32"/>
  <c r="L42" i="32" s="1"/>
  <c r="R41" i="32"/>
  <c r="N41" i="32"/>
  <c r="B41" i="32"/>
  <c r="L41" i="32" s="1"/>
  <c r="N40" i="32"/>
  <c r="L40" i="32"/>
  <c r="B40" i="32"/>
  <c r="B37" i="32"/>
  <c r="B36" i="32"/>
  <c r="A34" i="32"/>
  <c r="E31" i="32"/>
  <c r="N27" i="32"/>
  <c r="B27" i="32"/>
  <c r="L27" i="32" s="1"/>
  <c r="N26" i="32"/>
  <c r="L26" i="32"/>
  <c r="B26" i="32"/>
  <c r="N25" i="32"/>
  <c r="B25" i="32"/>
  <c r="L25" i="32" s="1"/>
  <c r="N24" i="32"/>
  <c r="B24" i="32"/>
  <c r="L24" i="32" s="1"/>
  <c r="R23" i="32"/>
  <c r="N23" i="32"/>
  <c r="B23" i="32"/>
  <c r="L23" i="32" s="1"/>
  <c r="N22" i="32"/>
  <c r="L22" i="32"/>
  <c r="B22" i="32"/>
  <c r="N21" i="32"/>
  <c r="B21" i="32"/>
  <c r="L21" i="32" s="1"/>
  <c r="N20" i="32"/>
  <c r="L20" i="32"/>
  <c r="B20" i="32"/>
  <c r="R19" i="32"/>
  <c r="N19" i="32"/>
  <c r="B19" i="32"/>
  <c r="L19" i="32" s="1"/>
  <c r="N18" i="32"/>
  <c r="B18" i="32"/>
  <c r="L18" i="32" s="1"/>
  <c r="N17" i="32"/>
  <c r="B17" i="32"/>
  <c r="L17" i="32" s="1"/>
  <c r="N16" i="32"/>
  <c r="L16" i="32"/>
  <c r="B16" i="32"/>
  <c r="N15" i="32"/>
  <c r="B15" i="32"/>
  <c r="L15" i="32" s="1"/>
  <c r="N14" i="32"/>
  <c r="L14" i="32"/>
  <c r="B14" i="32"/>
  <c r="N13" i="32"/>
  <c r="B13" i="32"/>
  <c r="L13" i="32" s="1"/>
  <c r="N12" i="32"/>
  <c r="L12" i="32"/>
  <c r="B12" i="32"/>
  <c r="N11" i="32"/>
  <c r="B11" i="32"/>
  <c r="L11" i="32" s="1"/>
  <c r="N10" i="32"/>
  <c r="L10" i="32"/>
  <c r="B10" i="32"/>
  <c r="N9" i="32"/>
  <c r="B9" i="32"/>
  <c r="L9" i="32" s="1"/>
  <c r="N8" i="32"/>
  <c r="L8" i="32"/>
  <c r="P8" i="11" s="1"/>
  <c r="B8" i="32"/>
  <c r="B5" i="32"/>
  <c r="B4" i="32"/>
  <c r="A2" i="32"/>
  <c r="E159" i="31"/>
  <c r="U155" i="31"/>
  <c r="N155" i="31"/>
  <c r="B155" i="31"/>
  <c r="L155" i="31" s="1"/>
  <c r="N154" i="31"/>
  <c r="B154" i="31"/>
  <c r="L154" i="31" s="1"/>
  <c r="N153" i="31"/>
  <c r="B153" i="31"/>
  <c r="L153" i="31" s="1"/>
  <c r="N152" i="31"/>
  <c r="B152" i="31"/>
  <c r="L152" i="31" s="1"/>
  <c r="N151" i="31"/>
  <c r="L151" i="31"/>
  <c r="B151" i="31"/>
  <c r="N150" i="31"/>
  <c r="B150" i="31"/>
  <c r="L150" i="31" s="1"/>
  <c r="R149" i="31"/>
  <c r="N149" i="31"/>
  <c r="B149" i="31"/>
  <c r="L149" i="31" s="1"/>
  <c r="R148" i="31"/>
  <c r="N148" i="31"/>
  <c r="B148" i="31"/>
  <c r="L148" i="31" s="1"/>
  <c r="N147" i="31"/>
  <c r="L147" i="31"/>
  <c r="B147" i="31"/>
  <c r="N146" i="31"/>
  <c r="B146" i="31"/>
  <c r="L146" i="31" s="1"/>
  <c r="N145" i="31"/>
  <c r="L145" i="31"/>
  <c r="B145" i="31"/>
  <c r="N144" i="31"/>
  <c r="B144" i="31"/>
  <c r="L144" i="31" s="1"/>
  <c r="N143" i="31"/>
  <c r="B143" i="31"/>
  <c r="L143" i="31" s="1"/>
  <c r="N142" i="31"/>
  <c r="B142" i="31"/>
  <c r="L142" i="31" s="1"/>
  <c r="R141" i="31"/>
  <c r="N141" i="31"/>
  <c r="B141" i="31"/>
  <c r="L141" i="31" s="1"/>
  <c r="N140" i="31"/>
  <c r="B140" i="31"/>
  <c r="L140" i="31" s="1"/>
  <c r="N139" i="31"/>
  <c r="L139" i="31"/>
  <c r="B139" i="31"/>
  <c r="N138" i="31"/>
  <c r="B138" i="31"/>
  <c r="L138" i="31" s="1"/>
  <c r="R137" i="31"/>
  <c r="N137" i="31"/>
  <c r="L137" i="31"/>
  <c r="B137" i="31"/>
  <c r="N136" i="31"/>
  <c r="B136" i="31"/>
  <c r="L136" i="31" s="1"/>
  <c r="B133" i="31"/>
  <c r="B132" i="31"/>
  <c r="A130" i="31"/>
  <c r="E127" i="31"/>
  <c r="U123" i="31"/>
  <c r="R123" i="31"/>
  <c r="N123" i="31"/>
  <c r="B123" i="31"/>
  <c r="L123" i="31" s="1"/>
  <c r="N122" i="31"/>
  <c r="B122" i="31"/>
  <c r="L122" i="31" s="1"/>
  <c r="N121" i="31"/>
  <c r="B121" i="31"/>
  <c r="L121" i="31" s="1"/>
  <c r="N120" i="31"/>
  <c r="B120" i="31"/>
  <c r="L120" i="31" s="1"/>
  <c r="R119" i="31"/>
  <c r="N119" i="31"/>
  <c r="L119" i="31"/>
  <c r="B119" i="31"/>
  <c r="N118" i="31"/>
  <c r="B118" i="31"/>
  <c r="L118" i="31" s="1"/>
  <c r="N117" i="31"/>
  <c r="B117" i="31"/>
  <c r="L117" i="31" s="1"/>
  <c r="R116" i="31"/>
  <c r="N116" i="31"/>
  <c r="B116" i="31"/>
  <c r="L116" i="31" s="1"/>
  <c r="R115" i="31"/>
  <c r="N115" i="31"/>
  <c r="B115" i="31"/>
  <c r="L115" i="31" s="1"/>
  <c r="N114" i="31"/>
  <c r="B114" i="31"/>
  <c r="L114" i="31" s="1"/>
  <c r="N113" i="31"/>
  <c r="L113" i="31"/>
  <c r="B113" i="31"/>
  <c r="N112" i="31"/>
  <c r="B112" i="31"/>
  <c r="L112" i="31" s="1"/>
  <c r="R111" i="31"/>
  <c r="N111" i="31"/>
  <c r="B111" i="31"/>
  <c r="L111" i="31" s="1"/>
  <c r="N110" i="31"/>
  <c r="B110" i="31"/>
  <c r="L110" i="31" s="1"/>
  <c r="R109" i="31"/>
  <c r="N109" i="31"/>
  <c r="B109" i="31"/>
  <c r="L109" i="31" s="1"/>
  <c r="N108" i="31"/>
  <c r="B108" i="31"/>
  <c r="L108" i="31" s="1"/>
  <c r="N107" i="31"/>
  <c r="L107" i="31"/>
  <c r="B107" i="31"/>
  <c r="N106" i="31"/>
  <c r="B106" i="31"/>
  <c r="L106" i="31" s="1"/>
  <c r="R105" i="31"/>
  <c r="N105" i="31"/>
  <c r="L105" i="31"/>
  <c r="B105" i="31"/>
  <c r="N104" i="31"/>
  <c r="B104" i="31"/>
  <c r="L104" i="31" s="1"/>
  <c r="B101" i="31"/>
  <c r="B100" i="31"/>
  <c r="A98" i="31"/>
  <c r="E95" i="31"/>
  <c r="U91" i="31"/>
  <c r="R91" i="31"/>
  <c r="N91" i="31"/>
  <c r="B91" i="31"/>
  <c r="L91" i="31" s="1"/>
  <c r="N90" i="31"/>
  <c r="B90" i="31"/>
  <c r="L90" i="31" s="1"/>
  <c r="N89" i="31"/>
  <c r="B89" i="31"/>
  <c r="L89" i="31" s="1"/>
  <c r="N88" i="31"/>
  <c r="B88" i="31"/>
  <c r="L88" i="31" s="1"/>
  <c r="N87" i="31"/>
  <c r="B87" i="31"/>
  <c r="L87" i="31" s="1"/>
  <c r="R86" i="31"/>
  <c r="N86" i="31"/>
  <c r="B86" i="31"/>
  <c r="L86" i="31" s="1"/>
  <c r="R85" i="31"/>
  <c r="N85" i="31"/>
  <c r="B85" i="31"/>
  <c r="L85" i="31" s="1"/>
  <c r="N84" i="31"/>
  <c r="L84" i="31"/>
  <c r="B84" i="31"/>
  <c r="N83" i="31"/>
  <c r="B83" i="31"/>
  <c r="L83" i="31" s="1"/>
  <c r="R82" i="31"/>
  <c r="N82" i="31"/>
  <c r="L82" i="31"/>
  <c r="B82" i="31"/>
  <c r="R81" i="31"/>
  <c r="N81" i="31"/>
  <c r="B81" i="31"/>
  <c r="L81" i="31" s="1"/>
  <c r="N80" i="31"/>
  <c r="L80" i="31"/>
  <c r="B80" i="31"/>
  <c r="N79" i="31"/>
  <c r="B79" i="31"/>
  <c r="L79" i="31" s="1"/>
  <c r="N78" i="31"/>
  <c r="B78" i="31"/>
  <c r="L78" i="31" s="1"/>
  <c r="N77" i="31"/>
  <c r="B77" i="31"/>
  <c r="L77" i="31" s="1"/>
  <c r="N76" i="31"/>
  <c r="L76" i="31"/>
  <c r="B76" i="31"/>
  <c r="R75" i="31"/>
  <c r="N75" i="31"/>
  <c r="B75" i="31"/>
  <c r="L75" i="31" s="1"/>
  <c r="N74" i="31"/>
  <c r="L74" i="31"/>
  <c r="B74" i="31"/>
  <c r="N73" i="31"/>
  <c r="B73" i="31"/>
  <c r="L73" i="31" s="1"/>
  <c r="N72" i="31"/>
  <c r="B72" i="31"/>
  <c r="L72" i="31" s="1"/>
  <c r="B69" i="31"/>
  <c r="B68" i="31"/>
  <c r="A66" i="31"/>
  <c r="E63" i="31"/>
  <c r="U59" i="31"/>
  <c r="N59" i="31"/>
  <c r="B59" i="31"/>
  <c r="L59" i="31" s="1"/>
  <c r="R58" i="31"/>
  <c r="N58" i="31"/>
  <c r="L58" i="31"/>
  <c r="B58" i="31"/>
  <c r="N57" i="31"/>
  <c r="B57" i="31"/>
  <c r="L57" i="31" s="1"/>
  <c r="R56" i="31"/>
  <c r="N56" i="31"/>
  <c r="B56" i="31"/>
  <c r="L56" i="31" s="1"/>
  <c r="N55" i="31"/>
  <c r="B55" i="31"/>
  <c r="L55" i="31" s="1"/>
  <c r="R54" i="31"/>
  <c r="N54" i="31"/>
  <c r="L54" i="31"/>
  <c r="B54" i="31"/>
  <c r="N53" i="31"/>
  <c r="B53" i="31"/>
  <c r="L53" i="31" s="1"/>
  <c r="R52" i="31"/>
  <c r="N52" i="31"/>
  <c r="L52" i="31"/>
  <c r="B52" i="31"/>
  <c r="N51" i="31"/>
  <c r="B51" i="31"/>
  <c r="L51" i="31" s="1"/>
  <c r="R50" i="31"/>
  <c r="N50" i="31"/>
  <c r="L50" i="31"/>
  <c r="B50" i="31"/>
  <c r="N49" i="31"/>
  <c r="B49" i="31"/>
  <c r="L49" i="31" s="1"/>
  <c r="R48" i="31"/>
  <c r="N48" i="31"/>
  <c r="B48" i="31"/>
  <c r="L48" i="31" s="1"/>
  <c r="N47" i="31"/>
  <c r="B47" i="31"/>
  <c r="L47" i="31" s="1"/>
  <c r="R46" i="31"/>
  <c r="N46" i="31"/>
  <c r="L46" i="31"/>
  <c r="B46" i="31"/>
  <c r="N45" i="31"/>
  <c r="B45" i="31"/>
  <c r="L45" i="31" s="1"/>
  <c r="R44" i="31"/>
  <c r="N44" i="31"/>
  <c r="L44" i="31"/>
  <c r="B44" i="31"/>
  <c r="R43" i="31"/>
  <c r="N43" i="31"/>
  <c r="B43" i="31"/>
  <c r="L43" i="31" s="1"/>
  <c r="R42" i="31"/>
  <c r="N42" i="31"/>
  <c r="B42" i="31"/>
  <c r="L42" i="31" s="1"/>
  <c r="N41" i="31"/>
  <c r="B41" i="31"/>
  <c r="L41" i="31" s="1"/>
  <c r="N40" i="31"/>
  <c r="B40" i="31"/>
  <c r="L40" i="31" s="1"/>
  <c r="B37" i="31"/>
  <c r="B36" i="31"/>
  <c r="A34" i="31"/>
  <c r="E31" i="31"/>
  <c r="R27" i="31"/>
  <c r="N27" i="31"/>
  <c r="B27" i="31"/>
  <c r="L27" i="31" s="1"/>
  <c r="N26" i="31"/>
  <c r="L26" i="31"/>
  <c r="B26" i="31"/>
  <c r="N25" i="31"/>
  <c r="B25" i="31"/>
  <c r="L25" i="31" s="1"/>
  <c r="R24" i="31"/>
  <c r="N24" i="31"/>
  <c r="B24" i="31"/>
  <c r="L24" i="31" s="1"/>
  <c r="R23" i="31"/>
  <c r="N23" i="31"/>
  <c r="B23" i="31"/>
  <c r="L23" i="31" s="1"/>
  <c r="N22" i="31"/>
  <c r="B22" i="31"/>
  <c r="L22" i="31" s="1"/>
  <c r="N21" i="31"/>
  <c r="B21" i="31"/>
  <c r="L21" i="31" s="1"/>
  <c r="R20" i="31"/>
  <c r="N20" i="31"/>
  <c r="B20" i="31"/>
  <c r="L20" i="31" s="1"/>
  <c r="N19" i="31"/>
  <c r="B19" i="31"/>
  <c r="L19" i="31" s="1"/>
  <c r="N18" i="31"/>
  <c r="B18" i="31"/>
  <c r="L18" i="31" s="1"/>
  <c r="N17" i="31"/>
  <c r="B17" i="31"/>
  <c r="L17" i="31" s="1"/>
  <c r="N16" i="31"/>
  <c r="B16" i="31"/>
  <c r="L16" i="31" s="1"/>
  <c r="R15" i="31"/>
  <c r="N15" i="31"/>
  <c r="B15" i="31"/>
  <c r="L15" i="31" s="1"/>
  <c r="N14" i="31"/>
  <c r="B14" i="31"/>
  <c r="L14" i="31" s="1"/>
  <c r="N13" i="31"/>
  <c r="B13" i="31"/>
  <c r="L13" i="31" s="1"/>
  <c r="N12" i="31"/>
  <c r="B12" i="31"/>
  <c r="L12" i="31" s="1"/>
  <c r="N11" i="31"/>
  <c r="B11" i="31"/>
  <c r="L11" i="31" s="1"/>
  <c r="N10" i="31"/>
  <c r="L10" i="31"/>
  <c r="B10" i="31"/>
  <c r="N9" i="31"/>
  <c r="B9" i="31"/>
  <c r="L9" i="31" s="1"/>
  <c r="R8" i="31"/>
  <c r="N8" i="31"/>
  <c r="B8" i="31"/>
  <c r="L8" i="31" s="1"/>
  <c r="N8" i="11" s="1"/>
  <c r="B5" i="31"/>
  <c r="B4" i="31"/>
  <c r="A2" i="31"/>
  <c r="V1" i="31"/>
  <c r="E159" i="29"/>
  <c r="U155" i="29"/>
  <c r="R155" i="29"/>
  <c r="N155" i="29"/>
  <c r="B155" i="29"/>
  <c r="L155" i="29" s="1"/>
  <c r="N154" i="29"/>
  <c r="B154" i="29"/>
  <c r="L154" i="29" s="1"/>
  <c r="N153" i="29"/>
  <c r="B153" i="29"/>
  <c r="L153" i="29" s="1"/>
  <c r="R152" i="29"/>
  <c r="N152" i="29"/>
  <c r="B152" i="29"/>
  <c r="L152" i="29" s="1"/>
  <c r="R151" i="29"/>
  <c r="N151" i="29"/>
  <c r="B151" i="29"/>
  <c r="L151" i="29" s="1"/>
  <c r="N150" i="29"/>
  <c r="L150" i="29"/>
  <c r="B150" i="29"/>
  <c r="N149" i="29"/>
  <c r="B149" i="29"/>
  <c r="L149" i="29" s="1"/>
  <c r="N148" i="29"/>
  <c r="B148" i="29"/>
  <c r="L148" i="29" s="1"/>
  <c r="R147" i="29"/>
  <c r="N147" i="29"/>
  <c r="B147" i="29"/>
  <c r="L147" i="29" s="1"/>
  <c r="N146" i="29"/>
  <c r="L146" i="29"/>
  <c r="B146" i="29"/>
  <c r="N145" i="29"/>
  <c r="B145" i="29"/>
  <c r="L145" i="29" s="1"/>
  <c r="N144" i="29"/>
  <c r="B144" i="29"/>
  <c r="L144" i="29" s="1"/>
  <c r="N143" i="29"/>
  <c r="B143" i="29"/>
  <c r="L143" i="29" s="1"/>
  <c r="N142" i="29"/>
  <c r="B142" i="29"/>
  <c r="L142" i="29" s="1"/>
  <c r="N141" i="29"/>
  <c r="B141" i="29"/>
  <c r="L141" i="29" s="1"/>
  <c r="R140" i="29"/>
  <c r="N140" i="29"/>
  <c r="B140" i="29"/>
  <c r="L140" i="29" s="1"/>
  <c r="N139" i="29"/>
  <c r="B139" i="29"/>
  <c r="L139" i="29" s="1"/>
  <c r="N138" i="29"/>
  <c r="B138" i="29"/>
  <c r="L138" i="29" s="1"/>
  <c r="N137" i="29"/>
  <c r="B137" i="29"/>
  <c r="L137" i="29" s="1"/>
  <c r="R136" i="29"/>
  <c r="N136" i="29"/>
  <c r="B136" i="29"/>
  <c r="L136" i="29" s="1"/>
  <c r="B133" i="29"/>
  <c r="B132" i="29"/>
  <c r="A130" i="29"/>
  <c r="E127" i="29"/>
  <c r="U123" i="29"/>
  <c r="R123" i="29"/>
  <c r="N123" i="29"/>
  <c r="B123" i="29"/>
  <c r="L123" i="29" s="1"/>
  <c r="R122" i="29"/>
  <c r="N122" i="29"/>
  <c r="L122" i="29"/>
  <c r="B122" i="29"/>
  <c r="N121" i="29"/>
  <c r="B121" i="29"/>
  <c r="L121" i="29" s="1"/>
  <c r="N120" i="29"/>
  <c r="B120" i="29"/>
  <c r="L120" i="29" s="1"/>
  <c r="N119" i="29"/>
  <c r="B119" i="29"/>
  <c r="L119" i="29" s="1"/>
  <c r="R118" i="29"/>
  <c r="N118" i="29"/>
  <c r="B118" i="29"/>
  <c r="L118" i="29" s="1"/>
  <c r="N117" i="29"/>
  <c r="B117" i="29"/>
  <c r="L117" i="29" s="1"/>
  <c r="N116" i="29"/>
  <c r="L116" i="29"/>
  <c r="B116" i="29"/>
  <c r="N115" i="29"/>
  <c r="B115" i="29"/>
  <c r="L115" i="29" s="1"/>
  <c r="N114" i="29"/>
  <c r="B114" i="29"/>
  <c r="L114" i="29" s="1"/>
  <c r="N113" i="29"/>
  <c r="L113" i="29"/>
  <c r="B113" i="29"/>
  <c r="N112" i="29"/>
  <c r="B112" i="29"/>
  <c r="L112" i="29" s="1"/>
  <c r="N111" i="29"/>
  <c r="B111" i="29"/>
  <c r="L111" i="29" s="1"/>
  <c r="N110" i="29"/>
  <c r="B110" i="29"/>
  <c r="L110" i="29" s="1"/>
  <c r="N109" i="29"/>
  <c r="B109" i="29"/>
  <c r="L109" i="29" s="1"/>
  <c r="N108" i="29"/>
  <c r="B108" i="29"/>
  <c r="L108" i="29" s="1"/>
  <c r="N107" i="29"/>
  <c r="B107" i="29"/>
  <c r="L107" i="29" s="1"/>
  <c r="R106" i="29"/>
  <c r="N106" i="29"/>
  <c r="L106" i="29"/>
  <c r="B106" i="29"/>
  <c r="N105" i="29"/>
  <c r="B105" i="29"/>
  <c r="L105" i="29" s="1"/>
  <c r="N104" i="29"/>
  <c r="L104" i="29"/>
  <c r="B104" i="29"/>
  <c r="B101" i="29"/>
  <c r="B100" i="29"/>
  <c r="A98" i="29"/>
  <c r="E95" i="29"/>
  <c r="U91" i="29"/>
  <c r="N91" i="29"/>
  <c r="B91" i="29"/>
  <c r="L91" i="29" s="1"/>
  <c r="N90" i="29"/>
  <c r="B90" i="29"/>
  <c r="L90" i="29" s="1"/>
  <c r="N89" i="29"/>
  <c r="B89" i="29"/>
  <c r="L89" i="29" s="1"/>
  <c r="R88" i="29"/>
  <c r="N88" i="29"/>
  <c r="L88" i="29"/>
  <c r="B88" i="29"/>
  <c r="N87" i="29"/>
  <c r="L87" i="29"/>
  <c r="B87" i="29"/>
  <c r="N86" i="29"/>
  <c r="B86" i="29"/>
  <c r="L86" i="29" s="1"/>
  <c r="N85" i="29"/>
  <c r="B85" i="29"/>
  <c r="L85" i="29" s="1"/>
  <c r="N84" i="29"/>
  <c r="L84" i="29"/>
  <c r="B84" i="29"/>
  <c r="N83" i="29"/>
  <c r="L83" i="29"/>
  <c r="B83" i="29"/>
  <c r="N82" i="29"/>
  <c r="B82" i="29"/>
  <c r="L82" i="29" s="1"/>
  <c r="N81" i="29"/>
  <c r="B81" i="29"/>
  <c r="L81" i="29" s="1"/>
  <c r="N80" i="29"/>
  <c r="B80" i="29"/>
  <c r="L80" i="29" s="1"/>
  <c r="N79" i="29"/>
  <c r="B79" i="29"/>
  <c r="L79" i="29" s="1"/>
  <c r="N78" i="29"/>
  <c r="B78" i="29"/>
  <c r="L78" i="29" s="1"/>
  <c r="N77" i="29"/>
  <c r="B77" i="29"/>
  <c r="L77" i="29" s="1"/>
  <c r="N76" i="29"/>
  <c r="L76" i="29"/>
  <c r="B76" i="29"/>
  <c r="N75" i="29"/>
  <c r="B75" i="29"/>
  <c r="L75" i="29" s="1"/>
  <c r="N74" i="29"/>
  <c r="B74" i="29"/>
  <c r="L74" i="29" s="1"/>
  <c r="N73" i="29"/>
  <c r="B73" i="29"/>
  <c r="L73" i="29" s="1"/>
  <c r="N72" i="29"/>
  <c r="B72" i="29"/>
  <c r="L72" i="29" s="1"/>
  <c r="B69" i="29"/>
  <c r="B68" i="29"/>
  <c r="A66" i="29"/>
  <c r="E63" i="29"/>
  <c r="U59" i="29"/>
  <c r="N59" i="29"/>
  <c r="B59" i="29"/>
  <c r="L59" i="29" s="1"/>
  <c r="N58" i="29"/>
  <c r="L58" i="29"/>
  <c r="B58" i="29"/>
  <c r="N57" i="29"/>
  <c r="B57" i="29"/>
  <c r="L57" i="29" s="1"/>
  <c r="R56" i="29"/>
  <c r="N56" i="29"/>
  <c r="B56" i="29"/>
  <c r="L56" i="29" s="1"/>
  <c r="N55" i="29"/>
  <c r="B55" i="29"/>
  <c r="L55" i="29" s="1"/>
  <c r="N54" i="29"/>
  <c r="B54" i="29"/>
  <c r="L54" i="29" s="1"/>
  <c r="N53" i="29"/>
  <c r="B53" i="29"/>
  <c r="L53" i="29" s="1"/>
  <c r="N52" i="29"/>
  <c r="B52" i="29"/>
  <c r="L52" i="29" s="1"/>
  <c r="R51" i="29"/>
  <c r="N51" i="29"/>
  <c r="L51" i="29"/>
  <c r="B51" i="29"/>
  <c r="N50" i="29"/>
  <c r="B50" i="29"/>
  <c r="L50" i="29" s="1"/>
  <c r="N49" i="29"/>
  <c r="B49" i="29"/>
  <c r="L49" i="29" s="1"/>
  <c r="N48" i="29"/>
  <c r="B48" i="29"/>
  <c r="L48" i="29" s="1"/>
  <c r="R47" i="29"/>
  <c r="N47" i="29"/>
  <c r="B47" i="29"/>
  <c r="L47" i="29" s="1"/>
  <c r="N46" i="29"/>
  <c r="B46" i="29"/>
  <c r="L46" i="29" s="1"/>
  <c r="N45" i="29"/>
  <c r="B45" i="29"/>
  <c r="L45" i="29" s="1"/>
  <c r="N44" i="29"/>
  <c r="B44" i="29"/>
  <c r="L44" i="29" s="1"/>
  <c r="N43" i="29"/>
  <c r="L43" i="29"/>
  <c r="B43" i="29"/>
  <c r="N42" i="29"/>
  <c r="L42" i="29"/>
  <c r="B42" i="29"/>
  <c r="N41" i="29"/>
  <c r="B41" i="29"/>
  <c r="L41" i="29" s="1"/>
  <c r="R40" i="29"/>
  <c r="N40" i="29"/>
  <c r="B40" i="29"/>
  <c r="L40" i="29" s="1"/>
  <c r="B37" i="29"/>
  <c r="B36" i="29"/>
  <c r="A34" i="29"/>
  <c r="E31" i="29"/>
  <c r="N27" i="29"/>
  <c r="B27" i="29"/>
  <c r="L27" i="29" s="1"/>
  <c r="N26" i="29"/>
  <c r="B26" i="29"/>
  <c r="L26" i="29" s="1"/>
  <c r="R25" i="29"/>
  <c r="N25" i="29"/>
  <c r="B25" i="29"/>
  <c r="L25" i="29" s="1"/>
  <c r="N24" i="29"/>
  <c r="L24" i="29"/>
  <c r="B24" i="29"/>
  <c r="N23" i="29"/>
  <c r="B23" i="29"/>
  <c r="L23" i="29" s="1"/>
  <c r="N22" i="29"/>
  <c r="B22" i="29"/>
  <c r="L22" i="29" s="1"/>
  <c r="R21" i="29"/>
  <c r="N21" i="29"/>
  <c r="B21" i="29"/>
  <c r="L21" i="29" s="1"/>
  <c r="N20" i="29"/>
  <c r="L20" i="29"/>
  <c r="B20" i="29"/>
  <c r="N19" i="29"/>
  <c r="B19" i="29"/>
  <c r="L19" i="29" s="1"/>
  <c r="N18" i="29"/>
  <c r="B18" i="29"/>
  <c r="L18" i="29" s="1"/>
  <c r="R17" i="29"/>
  <c r="N17" i="29"/>
  <c r="B17" i="29"/>
  <c r="L17" i="29" s="1"/>
  <c r="N16" i="29"/>
  <c r="L16" i="29"/>
  <c r="B16" i="29"/>
  <c r="N15" i="29"/>
  <c r="B15" i="29"/>
  <c r="L15" i="29" s="1"/>
  <c r="N14" i="29"/>
  <c r="B14" i="29"/>
  <c r="L14" i="29" s="1"/>
  <c r="R13" i="29"/>
  <c r="N13" i="29"/>
  <c r="B13" i="29"/>
  <c r="L13" i="29" s="1"/>
  <c r="N12" i="29"/>
  <c r="L12" i="29"/>
  <c r="B12" i="29"/>
  <c r="N11" i="29"/>
  <c r="B11" i="29"/>
  <c r="L11" i="29" s="1"/>
  <c r="N10" i="29"/>
  <c r="B10" i="29"/>
  <c r="L10" i="29" s="1"/>
  <c r="R9" i="29"/>
  <c r="N9" i="29"/>
  <c r="B9" i="29"/>
  <c r="L9" i="29" s="1"/>
  <c r="N8" i="29"/>
  <c r="L8" i="29"/>
  <c r="L8" i="11" s="1"/>
  <c r="B8" i="29"/>
  <c r="B5" i="29"/>
  <c r="B4" i="29"/>
  <c r="A2" i="29"/>
  <c r="E159" i="28"/>
  <c r="U155" i="28"/>
  <c r="N155" i="28"/>
  <c r="B155" i="28"/>
  <c r="L155" i="28" s="1"/>
  <c r="N154" i="28"/>
  <c r="B154" i="28"/>
  <c r="L154" i="28" s="1"/>
  <c r="N153" i="28"/>
  <c r="B153" i="28"/>
  <c r="L153" i="28" s="1"/>
  <c r="R152" i="28"/>
  <c r="N152" i="28"/>
  <c r="B152" i="28"/>
  <c r="L152" i="28" s="1"/>
  <c r="N151" i="28"/>
  <c r="R151" i="28" s="1"/>
  <c r="L151" i="28"/>
  <c r="B151" i="28"/>
  <c r="N150" i="28"/>
  <c r="B150" i="28"/>
  <c r="L150" i="28" s="1"/>
  <c r="N149" i="28"/>
  <c r="B149" i="28"/>
  <c r="L149" i="28" s="1"/>
  <c r="R148" i="28"/>
  <c r="N148" i="28"/>
  <c r="B148" i="28"/>
  <c r="L148" i="28" s="1"/>
  <c r="N147" i="28"/>
  <c r="B147" i="28"/>
  <c r="L147" i="28" s="1"/>
  <c r="N146" i="28"/>
  <c r="B146" i="28"/>
  <c r="L146" i="28" s="1"/>
  <c r="N145" i="28"/>
  <c r="B145" i="28"/>
  <c r="L145" i="28" s="1"/>
  <c r="N144" i="28"/>
  <c r="R144" i="28" s="1"/>
  <c r="B144" i="28"/>
  <c r="L144" i="28" s="1"/>
  <c r="N143" i="28"/>
  <c r="B143" i="28"/>
  <c r="L143" i="28" s="1"/>
  <c r="N142" i="28"/>
  <c r="B142" i="28"/>
  <c r="L142" i="28" s="1"/>
  <c r="N141" i="28"/>
  <c r="B141" i="28"/>
  <c r="L141" i="28" s="1"/>
  <c r="N140" i="28"/>
  <c r="R140" i="28" s="1"/>
  <c r="B140" i="28"/>
  <c r="L140" i="28" s="1"/>
  <c r="R139" i="28"/>
  <c r="N139" i="28"/>
  <c r="B139" i="28"/>
  <c r="L139" i="28" s="1"/>
  <c r="N138" i="28"/>
  <c r="B138" i="28"/>
  <c r="L138" i="28" s="1"/>
  <c r="N137" i="28"/>
  <c r="B137" i="28"/>
  <c r="L137" i="28" s="1"/>
  <c r="N136" i="28"/>
  <c r="B136" i="28"/>
  <c r="L136" i="28" s="1"/>
  <c r="B133" i="28"/>
  <c r="B132" i="28"/>
  <c r="A130" i="28"/>
  <c r="E127" i="28"/>
  <c r="U123" i="28"/>
  <c r="N123" i="28"/>
  <c r="L123" i="28"/>
  <c r="B123" i="28"/>
  <c r="N122" i="28"/>
  <c r="L122" i="28"/>
  <c r="B122" i="28"/>
  <c r="N121" i="28"/>
  <c r="B121" i="28"/>
  <c r="L121" i="28" s="1"/>
  <c r="R120" i="28"/>
  <c r="N120" i="28"/>
  <c r="B120" i="28"/>
  <c r="L120" i="28" s="1"/>
  <c r="N119" i="28"/>
  <c r="L119" i="28"/>
  <c r="B119" i="28"/>
  <c r="N118" i="28"/>
  <c r="B118" i="28"/>
  <c r="L118" i="28" s="1"/>
  <c r="N117" i="28"/>
  <c r="B117" i="28"/>
  <c r="L117" i="28" s="1"/>
  <c r="N116" i="28"/>
  <c r="R116" i="28" s="1"/>
  <c r="B116" i="28"/>
  <c r="L116" i="28" s="1"/>
  <c r="R115" i="28"/>
  <c r="N115" i="28"/>
  <c r="L115" i="28"/>
  <c r="B115" i="28"/>
  <c r="N114" i="28"/>
  <c r="B114" i="28"/>
  <c r="L114" i="28" s="1"/>
  <c r="N113" i="28"/>
  <c r="B113" i="28"/>
  <c r="L113" i="28" s="1"/>
  <c r="N112" i="28"/>
  <c r="B112" i="28"/>
  <c r="L112" i="28" s="1"/>
  <c r="N111" i="28"/>
  <c r="L111" i="28"/>
  <c r="B111" i="28"/>
  <c r="R110" i="28"/>
  <c r="N110" i="28"/>
  <c r="B110" i="28"/>
  <c r="L110" i="28" s="1"/>
  <c r="N109" i="28"/>
  <c r="B109" i="28"/>
  <c r="L109" i="28" s="1"/>
  <c r="R108" i="28"/>
  <c r="N108" i="28"/>
  <c r="B108" i="28"/>
  <c r="L108" i="28" s="1"/>
  <c r="R107" i="28"/>
  <c r="N107" i="28"/>
  <c r="B107" i="28"/>
  <c r="L107" i="28" s="1"/>
  <c r="R106" i="28"/>
  <c r="N106" i="28"/>
  <c r="L106" i="28"/>
  <c r="B106" i="28"/>
  <c r="N105" i="28"/>
  <c r="B105" i="28"/>
  <c r="L105" i="28" s="1"/>
  <c r="N104" i="28"/>
  <c r="B104" i="28"/>
  <c r="L104" i="28" s="1"/>
  <c r="B101" i="28"/>
  <c r="B100" i="28"/>
  <c r="A98" i="28"/>
  <c r="E95" i="28"/>
  <c r="U91" i="28"/>
  <c r="N91" i="28"/>
  <c r="B91" i="28"/>
  <c r="L91" i="28" s="1"/>
  <c r="N90" i="28"/>
  <c r="B90" i="28"/>
  <c r="L90" i="28" s="1"/>
  <c r="N89" i="28"/>
  <c r="B89" i="28"/>
  <c r="L89" i="28" s="1"/>
  <c r="R88" i="28"/>
  <c r="N88" i="28"/>
  <c r="B88" i="28"/>
  <c r="L88" i="28" s="1"/>
  <c r="N87" i="28"/>
  <c r="B87" i="28"/>
  <c r="L87" i="28" s="1"/>
  <c r="N86" i="28"/>
  <c r="B86" i="28"/>
  <c r="L86" i="28" s="1"/>
  <c r="R85" i="28"/>
  <c r="N85" i="28"/>
  <c r="B85" i="28"/>
  <c r="L85" i="28" s="1"/>
  <c r="N84" i="28"/>
  <c r="B84" i="28"/>
  <c r="L84" i="28" s="1"/>
  <c r="N83" i="28"/>
  <c r="B83" i="28"/>
  <c r="L83" i="28" s="1"/>
  <c r="N82" i="28"/>
  <c r="B82" i="28"/>
  <c r="L82" i="28" s="1"/>
  <c r="N81" i="28"/>
  <c r="R81" i="28" s="1"/>
  <c r="B81" i="28"/>
  <c r="L81" i="28" s="1"/>
  <c r="R80" i="28"/>
  <c r="N80" i="28"/>
  <c r="L80" i="28"/>
  <c r="B80" i="28"/>
  <c r="N79" i="28"/>
  <c r="B79" i="28"/>
  <c r="L79" i="28" s="1"/>
  <c r="N78" i="28"/>
  <c r="B78" i="28"/>
  <c r="L78" i="28" s="1"/>
  <c r="N77" i="28"/>
  <c r="R77" i="28" s="1"/>
  <c r="B77" i="28"/>
  <c r="L77" i="28" s="1"/>
  <c r="R76" i="28"/>
  <c r="N76" i="28"/>
  <c r="B76" i="28"/>
  <c r="L76" i="28" s="1"/>
  <c r="N75" i="28"/>
  <c r="B75" i="28"/>
  <c r="L75" i="28" s="1"/>
  <c r="N74" i="28"/>
  <c r="B74" i="28"/>
  <c r="L74" i="28" s="1"/>
  <c r="R73" i="28"/>
  <c r="N73" i="28"/>
  <c r="B73" i="28"/>
  <c r="L73" i="28" s="1"/>
  <c r="N72" i="28"/>
  <c r="B72" i="28"/>
  <c r="L72" i="28" s="1"/>
  <c r="B69" i="28"/>
  <c r="B68" i="28"/>
  <c r="A66" i="28"/>
  <c r="E63" i="28"/>
  <c r="U59" i="28"/>
  <c r="N59" i="28"/>
  <c r="L59" i="28"/>
  <c r="B59" i="28"/>
  <c r="N58" i="28"/>
  <c r="B58" i="28"/>
  <c r="L58" i="28" s="1"/>
  <c r="N57" i="28"/>
  <c r="B57" i="28"/>
  <c r="L57" i="28" s="1"/>
  <c r="R56" i="28"/>
  <c r="N56" i="28"/>
  <c r="B56" i="28"/>
  <c r="L56" i="28" s="1"/>
  <c r="N55" i="28"/>
  <c r="L55" i="28"/>
  <c r="B55" i="28"/>
  <c r="N54" i="28"/>
  <c r="B54" i="28"/>
  <c r="L54" i="28" s="1"/>
  <c r="N53" i="28"/>
  <c r="B53" i="28"/>
  <c r="L53" i="28" s="1"/>
  <c r="R52" i="28"/>
  <c r="N52" i="28"/>
  <c r="B52" i="28"/>
  <c r="L52" i="28" s="1"/>
  <c r="N51" i="28"/>
  <c r="L51" i="28"/>
  <c r="B51" i="28"/>
  <c r="N50" i="28"/>
  <c r="B50" i="28"/>
  <c r="L50" i="28" s="1"/>
  <c r="N49" i="28"/>
  <c r="B49" i="28"/>
  <c r="L49" i="28" s="1"/>
  <c r="R48" i="28"/>
  <c r="N48" i="28"/>
  <c r="B48" i="28"/>
  <c r="L48" i="28" s="1"/>
  <c r="N47" i="28"/>
  <c r="R47" i="28" s="1"/>
  <c r="L47" i="28"/>
  <c r="B47" i="28"/>
  <c r="N46" i="28"/>
  <c r="B46" i="28"/>
  <c r="L46" i="28" s="1"/>
  <c r="N45" i="28"/>
  <c r="B45" i="28"/>
  <c r="L45" i="28" s="1"/>
  <c r="N44" i="28"/>
  <c r="B44" i="28"/>
  <c r="L44" i="28" s="1"/>
  <c r="N43" i="28"/>
  <c r="L43" i="28"/>
  <c r="B43" i="28"/>
  <c r="N42" i="28"/>
  <c r="L42" i="28"/>
  <c r="B42" i="28"/>
  <c r="N41" i="28"/>
  <c r="L41" i="28"/>
  <c r="B41" i="28"/>
  <c r="N40" i="28"/>
  <c r="B40" i="28"/>
  <c r="L40" i="28" s="1"/>
  <c r="B37" i="28"/>
  <c r="B36" i="28"/>
  <c r="A34" i="28"/>
  <c r="E31" i="28"/>
  <c r="N27" i="28"/>
  <c r="B27" i="28"/>
  <c r="L27" i="28" s="1"/>
  <c r="N26" i="28"/>
  <c r="L26" i="28"/>
  <c r="B26" i="28"/>
  <c r="N25" i="28"/>
  <c r="L25" i="28"/>
  <c r="B25" i="28"/>
  <c r="N24" i="28"/>
  <c r="B24" i="28"/>
  <c r="L24" i="28" s="1"/>
  <c r="N23" i="28"/>
  <c r="B23" i="28"/>
  <c r="L23" i="28" s="1"/>
  <c r="N22" i="28"/>
  <c r="B22" i="28"/>
  <c r="L22" i="28" s="1"/>
  <c r="N21" i="28"/>
  <c r="L21" i="28"/>
  <c r="B21" i="28"/>
  <c r="N20" i="28"/>
  <c r="L20" i="28"/>
  <c r="B20" i="28"/>
  <c r="R19" i="28"/>
  <c r="N19" i="28"/>
  <c r="B19" i="28"/>
  <c r="L19" i="28" s="1"/>
  <c r="N18" i="28"/>
  <c r="L18" i="28"/>
  <c r="B18" i="28"/>
  <c r="N17" i="28"/>
  <c r="L17" i="28"/>
  <c r="B17" i="28"/>
  <c r="N16" i="28"/>
  <c r="B16" i="28"/>
  <c r="L16" i="28" s="1"/>
  <c r="R15" i="28"/>
  <c r="N15" i="28"/>
  <c r="B15" i="28"/>
  <c r="L15" i="28" s="1"/>
  <c r="N14" i="28"/>
  <c r="R14" i="28" s="1"/>
  <c r="B14" i="28"/>
  <c r="L14" i="28" s="1"/>
  <c r="N13" i="28"/>
  <c r="L13" i="28"/>
  <c r="B13" i="28"/>
  <c r="N12" i="28"/>
  <c r="B12" i="28"/>
  <c r="L12" i="28" s="1"/>
  <c r="R11" i="28"/>
  <c r="N11" i="28"/>
  <c r="B11" i="28"/>
  <c r="L11" i="28" s="1"/>
  <c r="N10" i="28"/>
  <c r="B10" i="28"/>
  <c r="L10" i="28" s="1"/>
  <c r="N9" i="28"/>
  <c r="L9" i="28"/>
  <c r="B9" i="28"/>
  <c r="N8" i="28"/>
  <c r="B8" i="28"/>
  <c r="L8" i="28" s="1"/>
  <c r="J8" i="11" s="1"/>
  <c r="B5" i="28"/>
  <c r="B4" i="28"/>
  <c r="A2" i="28"/>
  <c r="E159" i="27"/>
  <c r="U155" i="27"/>
  <c r="R155" i="27"/>
  <c r="N155" i="27"/>
  <c r="B155" i="27"/>
  <c r="L155" i="27" s="1"/>
  <c r="N154" i="27"/>
  <c r="B154" i="27"/>
  <c r="L154" i="27" s="1"/>
  <c r="N153" i="27"/>
  <c r="B153" i="27"/>
  <c r="L153" i="27" s="1"/>
  <c r="N152" i="27"/>
  <c r="B152" i="27"/>
  <c r="L152" i="27" s="1"/>
  <c r="R151" i="27"/>
  <c r="N151" i="27"/>
  <c r="B151" i="27"/>
  <c r="L151" i="27" s="1"/>
  <c r="R150" i="27"/>
  <c r="N150" i="27"/>
  <c r="B150" i="27"/>
  <c r="L150" i="27" s="1"/>
  <c r="N149" i="27"/>
  <c r="B149" i="27"/>
  <c r="L149" i="27" s="1"/>
  <c r="N148" i="27"/>
  <c r="B148" i="27"/>
  <c r="L148" i="27" s="1"/>
  <c r="N147" i="27"/>
  <c r="R147" i="27" s="1"/>
  <c r="B147" i="27"/>
  <c r="L147" i="27" s="1"/>
  <c r="R146" i="27"/>
  <c r="N146" i="27"/>
  <c r="B146" i="27"/>
  <c r="L146" i="27" s="1"/>
  <c r="N145" i="27"/>
  <c r="B145" i="27"/>
  <c r="L145" i="27" s="1"/>
  <c r="N144" i="27"/>
  <c r="B144" i="27"/>
  <c r="L144" i="27" s="1"/>
  <c r="N143" i="27"/>
  <c r="R143" i="27" s="1"/>
  <c r="B143" i="27"/>
  <c r="L143" i="27" s="1"/>
  <c r="N142" i="27"/>
  <c r="R142" i="27" s="1"/>
  <c r="B142" i="27"/>
  <c r="L142" i="27" s="1"/>
  <c r="N141" i="27"/>
  <c r="B141" i="27"/>
  <c r="L141" i="27" s="1"/>
  <c r="N140" i="27"/>
  <c r="B140" i="27"/>
  <c r="L140" i="27" s="1"/>
  <c r="R139" i="27"/>
  <c r="N139" i="27"/>
  <c r="B139" i="27"/>
  <c r="L139" i="27" s="1"/>
  <c r="N138" i="27"/>
  <c r="R138" i="27" s="1"/>
  <c r="B138" i="27"/>
  <c r="L138" i="27" s="1"/>
  <c r="N137" i="27"/>
  <c r="B137" i="27"/>
  <c r="L137" i="27" s="1"/>
  <c r="N136" i="27"/>
  <c r="B136" i="27"/>
  <c r="L136" i="27" s="1"/>
  <c r="B133" i="27"/>
  <c r="B132" i="27"/>
  <c r="A130" i="27"/>
  <c r="E127" i="27"/>
  <c r="U123" i="27"/>
  <c r="N123" i="27"/>
  <c r="L123" i="27"/>
  <c r="B123" i="27"/>
  <c r="N122" i="27"/>
  <c r="B122" i="27"/>
  <c r="L122" i="27" s="1"/>
  <c r="N121" i="27"/>
  <c r="R121" i="27" s="1"/>
  <c r="L121" i="27"/>
  <c r="B121" i="27"/>
  <c r="R120" i="27"/>
  <c r="N120" i="27"/>
  <c r="L120" i="27"/>
  <c r="B120" i="27"/>
  <c r="N119" i="27"/>
  <c r="B119" i="27"/>
  <c r="L119" i="27" s="1"/>
  <c r="N118" i="27"/>
  <c r="B118" i="27"/>
  <c r="L118" i="27" s="1"/>
  <c r="N117" i="27"/>
  <c r="B117" i="27"/>
  <c r="L117" i="27" s="1"/>
  <c r="R116" i="27"/>
  <c r="N116" i="27"/>
  <c r="L116" i="27"/>
  <c r="B116" i="27"/>
  <c r="N115" i="27"/>
  <c r="B115" i="27"/>
  <c r="L115" i="27" s="1"/>
  <c r="N114" i="27"/>
  <c r="B114" i="27"/>
  <c r="L114" i="27" s="1"/>
  <c r="N113" i="27"/>
  <c r="B113" i="27"/>
  <c r="L113" i="27" s="1"/>
  <c r="N112" i="27"/>
  <c r="R112" i="27" s="1"/>
  <c r="L112" i="27"/>
  <c r="B112" i="27"/>
  <c r="N111" i="27"/>
  <c r="L111" i="27"/>
  <c r="B111" i="27"/>
  <c r="N110" i="27"/>
  <c r="B110" i="27"/>
  <c r="L110" i="27" s="1"/>
  <c r="R109" i="27"/>
  <c r="N109" i="27"/>
  <c r="B109" i="27"/>
  <c r="L109" i="27" s="1"/>
  <c r="N108" i="27"/>
  <c r="R108" i="27" s="1"/>
  <c r="B108" i="27"/>
  <c r="L108" i="27" s="1"/>
  <c r="N107" i="27"/>
  <c r="L107" i="27"/>
  <c r="B107" i="27"/>
  <c r="N106" i="27"/>
  <c r="B106" i="27"/>
  <c r="L106" i="27" s="1"/>
  <c r="N105" i="27"/>
  <c r="R105" i="27" s="1"/>
  <c r="L105" i="27"/>
  <c r="B105" i="27"/>
  <c r="N104" i="27"/>
  <c r="B104" i="27"/>
  <c r="L104" i="27" s="1"/>
  <c r="B101" i="27"/>
  <c r="B100" i="27"/>
  <c r="A98" i="27"/>
  <c r="E95" i="27"/>
  <c r="U91" i="27"/>
  <c r="N91" i="27"/>
  <c r="R91" i="27" s="1"/>
  <c r="L91" i="27"/>
  <c r="B91" i="27"/>
  <c r="N90" i="27"/>
  <c r="B90" i="27"/>
  <c r="L90" i="27" s="1"/>
  <c r="N89" i="27"/>
  <c r="B89" i="27"/>
  <c r="L89" i="27" s="1"/>
  <c r="R88" i="27"/>
  <c r="N88" i="27"/>
  <c r="B88" i="27"/>
  <c r="L88" i="27" s="1"/>
  <c r="R87" i="27"/>
  <c r="N87" i="27"/>
  <c r="L87" i="27"/>
  <c r="B87" i="27"/>
  <c r="N86" i="27"/>
  <c r="B86" i="27"/>
  <c r="L86" i="27" s="1"/>
  <c r="N85" i="27"/>
  <c r="B85" i="27"/>
  <c r="L85" i="27" s="1"/>
  <c r="N84" i="27"/>
  <c r="B84" i="27"/>
  <c r="L84" i="27" s="1"/>
  <c r="R83" i="27"/>
  <c r="N83" i="27"/>
  <c r="B83" i="27"/>
  <c r="L83" i="27" s="1"/>
  <c r="N82" i="27"/>
  <c r="B82" i="27"/>
  <c r="L82" i="27" s="1"/>
  <c r="N81" i="27"/>
  <c r="B81" i="27"/>
  <c r="L81" i="27" s="1"/>
  <c r="R80" i="27"/>
  <c r="N80" i="27"/>
  <c r="B80" i="27"/>
  <c r="L80" i="27" s="1"/>
  <c r="R79" i="27"/>
  <c r="N79" i="27"/>
  <c r="B79" i="27"/>
  <c r="L79" i="27" s="1"/>
  <c r="N78" i="27"/>
  <c r="B78" i="27"/>
  <c r="L78" i="27" s="1"/>
  <c r="N77" i="27"/>
  <c r="B77" i="27"/>
  <c r="L77" i="27" s="1"/>
  <c r="R76" i="27"/>
  <c r="N76" i="27"/>
  <c r="B76" i="27"/>
  <c r="L76" i="27" s="1"/>
  <c r="R75" i="27"/>
  <c r="N75" i="27"/>
  <c r="B75" i="27"/>
  <c r="L75" i="27" s="1"/>
  <c r="N74" i="27"/>
  <c r="B74" i="27"/>
  <c r="L74" i="27" s="1"/>
  <c r="N73" i="27"/>
  <c r="B73" i="27"/>
  <c r="L73" i="27" s="1"/>
  <c r="R72" i="27"/>
  <c r="N72" i="27"/>
  <c r="B72" i="27"/>
  <c r="L72" i="27" s="1"/>
  <c r="B69" i="27"/>
  <c r="B68" i="27"/>
  <c r="A66" i="27"/>
  <c r="E63" i="27"/>
  <c r="U59" i="27"/>
  <c r="N59" i="27"/>
  <c r="R59" i="27" s="1"/>
  <c r="B59" i="27"/>
  <c r="L59" i="27" s="1"/>
  <c r="N58" i="27"/>
  <c r="B58" i="27"/>
  <c r="L58" i="27" s="1"/>
  <c r="R57" i="27"/>
  <c r="N57" i="27"/>
  <c r="L57" i="27"/>
  <c r="B57" i="27"/>
  <c r="N56" i="27"/>
  <c r="B56" i="27"/>
  <c r="L56" i="27" s="1"/>
  <c r="R55" i="27"/>
  <c r="N55" i="27"/>
  <c r="B55" i="27"/>
  <c r="L55" i="27" s="1"/>
  <c r="N54" i="27"/>
  <c r="B54" i="27"/>
  <c r="L54" i="27" s="1"/>
  <c r="N53" i="27"/>
  <c r="B53" i="27"/>
  <c r="L53" i="27" s="1"/>
  <c r="N52" i="27"/>
  <c r="B52" i="27"/>
  <c r="L52" i="27" s="1"/>
  <c r="N51" i="27"/>
  <c r="L51" i="27"/>
  <c r="B51" i="27"/>
  <c r="N50" i="27"/>
  <c r="B50" i="27"/>
  <c r="L50" i="27" s="1"/>
  <c r="N49" i="27"/>
  <c r="R49" i="27" s="1"/>
  <c r="L49" i="27"/>
  <c r="B49" i="27"/>
  <c r="N48" i="27"/>
  <c r="B48" i="27"/>
  <c r="L48" i="27" s="1"/>
  <c r="R47" i="27"/>
  <c r="N47" i="27"/>
  <c r="L47" i="27"/>
  <c r="B47" i="27"/>
  <c r="N46" i="27"/>
  <c r="L46" i="27"/>
  <c r="B46" i="27"/>
  <c r="N45" i="27"/>
  <c r="B45" i="27"/>
  <c r="L45" i="27" s="1"/>
  <c r="R44" i="27"/>
  <c r="N44" i="27"/>
  <c r="B44" i="27"/>
  <c r="L44" i="27" s="1"/>
  <c r="N43" i="27"/>
  <c r="B43" i="27"/>
  <c r="L43" i="27" s="1"/>
  <c r="N42" i="27"/>
  <c r="B42" i="27"/>
  <c r="L42" i="27" s="1"/>
  <c r="R41" i="27"/>
  <c r="N41" i="27"/>
  <c r="B41" i="27"/>
  <c r="L41" i="27" s="1"/>
  <c r="R40" i="27"/>
  <c r="N40" i="27"/>
  <c r="B40" i="27"/>
  <c r="L40" i="27" s="1"/>
  <c r="B37" i="27"/>
  <c r="B36" i="27"/>
  <c r="A34" i="27"/>
  <c r="E31" i="27"/>
  <c r="N27" i="27"/>
  <c r="B27" i="27"/>
  <c r="L27" i="27" s="1"/>
  <c r="N26" i="27"/>
  <c r="B26" i="27"/>
  <c r="L26" i="27" s="1"/>
  <c r="R25" i="27"/>
  <c r="N25" i="27"/>
  <c r="B25" i="27"/>
  <c r="L25" i="27" s="1"/>
  <c r="N24" i="27"/>
  <c r="R24" i="27" s="1"/>
  <c r="L24" i="27"/>
  <c r="B24" i="27"/>
  <c r="N23" i="27"/>
  <c r="B23" i="27"/>
  <c r="L23" i="27" s="1"/>
  <c r="N22" i="27"/>
  <c r="B22" i="27"/>
  <c r="L22" i="27" s="1"/>
  <c r="R21" i="27"/>
  <c r="N21" i="27"/>
  <c r="B21" i="27"/>
  <c r="L21" i="27" s="1"/>
  <c r="R20" i="27"/>
  <c r="N20" i="27"/>
  <c r="B20" i="27"/>
  <c r="L20" i="27" s="1"/>
  <c r="N19" i="27"/>
  <c r="B19" i="27"/>
  <c r="L19" i="27" s="1"/>
  <c r="N18" i="27"/>
  <c r="B18" i="27"/>
  <c r="L18" i="27" s="1"/>
  <c r="N17" i="27"/>
  <c r="R17" i="27" s="1"/>
  <c r="B17" i="27"/>
  <c r="L17" i="27" s="1"/>
  <c r="N16" i="27"/>
  <c r="B16" i="27"/>
  <c r="L16" i="27" s="1"/>
  <c r="N15" i="27"/>
  <c r="B15" i="27"/>
  <c r="L15" i="27" s="1"/>
  <c r="N14" i="27"/>
  <c r="B14" i="27"/>
  <c r="L14" i="27" s="1"/>
  <c r="N13" i="27"/>
  <c r="B13" i="27"/>
  <c r="L13" i="27" s="1"/>
  <c r="R12" i="27"/>
  <c r="N12" i="27"/>
  <c r="B12" i="27"/>
  <c r="L12" i="27" s="1"/>
  <c r="N11" i="27"/>
  <c r="B11" i="27"/>
  <c r="L11" i="27" s="1"/>
  <c r="N10" i="27"/>
  <c r="B10" i="27"/>
  <c r="L10" i="27" s="1"/>
  <c r="N9" i="27"/>
  <c r="R9" i="27" s="1"/>
  <c r="B9" i="27"/>
  <c r="L9" i="27" s="1"/>
  <c r="N8" i="27"/>
  <c r="B8" i="27"/>
  <c r="L8" i="27" s="1"/>
  <c r="H8" i="11" s="1"/>
  <c r="B5" i="27"/>
  <c r="B4" i="27"/>
  <c r="A2" i="27"/>
  <c r="T145" i="31" l="1"/>
  <c r="S145" i="31"/>
  <c r="R145" i="31"/>
  <c r="S15" i="32"/>
  <c r="R15" i="32"/>
  <c r="P45" i="33"/>
  <c r="T45" i="33" s="1"/>
  <c r="S45" i="33"/>
  <c r="R45" i="33"/>
  <c r="P81" i="35"/>
  <c r="R81" i="35"/>
  <c r="R16" i="36"/>
  <c r="P16" i="36"/>
  <c r="T16" i="36" s="1"/>
  <c r="S16" i="36"/>
  <c r="R46" i="38"/>
  <c r="R22" i="27"/>
  <c r="P22" i="27"/>
  <c r="T22" i="27" s="1"/>
  <c r="R42" i="27"/>
  <c r="P42" i="27"/>
  <c r="S51" i="27"/>
  <c r="P51" i="27"/>
  <c r="R74" i="32"/>
  <c r="R111" i="32"/>
  <c r="S111" i="32"/>
  <c r="T140" i="32"/>
  <c r="S143" i="32"/>
  <c r="R155" i="32"/>
  <c r="S155" i="32"/>
  <c r="P20" i="33"/>
  <c r="R20" i="33"/>
  <c r="P119" i="35"/>
  <c r="R119" i="35"/>
  <c r="R8" i="36"/>
  <c r="P8" i="36"/>
  <c r="P114" i="36"/>
  <c r="R84" i="37"/>
  <c r="S18" i="38"/>
  <c r="R18" i="38"/>
  <c r="R82" i="39"/>
  <c r="P114" i="27"/>
  <c r="T12" i="29"/>
  <c r="R12" i="29"/>
  <c r="R19" i="27"/>
  <c r="P19" i="27"/>
  <c r="T19" i="27" s="1"/>
  <c r="R77" i="27"/>
  <c r="P77" i="27"/>
  <c r="T77" i="27" s="1"/>
  <c r="R16" i="28"/>
  <c r="P16" i="28"/>
  <c r="R46" i="27"/>
  <c r="P110" i="27"/>
  <c r="R119" i="27"/>
  <c r="P119" i="27"/>
  <c r="R26" i="28"/>
  <c r="P26" i="28"/>
  <c r="P72" i="28"/>
  <c r="P79" i="28"/>
  <c r="P111" i="28"/>
  <c r="R17" i="31"/>
  <c r="T17" i="31"/>
  <c r="T74" i="31"/>
  <c r="R74" i="31"/>
  <c r="R83" i="31"/>
  <c r="R136" i="31"/>
  <c r="S146" i="31"/>
  <c r="R26" i="32"/>
  <c r="R48" i="32"/>
  <c r="T91" i="32"/>
  <c r="R91" i="32"/>
  <c r="T122" i="32"/>
  <c r="P40" i="33"/>
  <c r="S40" i="33"/>
  <c r="R40" i="33"/>
  <c r="P76" i="33"/>
  <c r="R76" i="33"/>
  <c r="P106" i="33"/>
  <c r="P114" i="33"/>
  <c r="P43" i="35"/>
  <c r="R43" i="35"/>
  <c r="P110" i="35"/>
  <c r="R58" i="36"/>
  <c r="P58" i="36"/>
  <c r="P74" i="36"/>
  <c r="T74" i="36" s="1"/>
  <c r="S74" i="36"/>
  <c r="R74" i="36"/>
  <c r="P106" i="36"/>
  <c r="P138" i="36"/>
  <c r="T138" i="36" s="1"/>
  <c r="R142" i="37"/>
  <c r="S26" i="39"/>
  <c r="R26" i="39"/>
  <c r="T120" i="39"/>
  <c r="R120" i="39"/>
  <c r="P12" i="27"/>
  <c r="T12" i="27" s="1"/>
  <c r="P21" i="27"/>
  <c r="T21" i="27" s="1"/>
  <c r="S21" i="27"/>
  <c r="R23" i="27"/>
  <c r="P23" i="27"/>
  <c r="S23" i="27"/>
  <c r="R26" i="27"/>
  <c r="P26" i="27"/>
  <c r="T26" i="27" s="1"/>
  <c r="P41" i="27"/>
  <c r="T41" i="27" s="1"/>
  <c r="S41" i="27"/>
  <c r="R45" i="27"/>
  <c r="P45" i="27"/>
  <c r="P52" i="27"/>
  <c r="P54" i="27"/>
  <c r="S54" i="27"/>
  <c r="S76" i="27"/>
  <c r="P76" i="27"/>
  <c r="T76" i="27" s="1"/>
  <c r="P78" i="27"/>
  <c r="S78" i="27"/>
  <c r="S80" i="27"/>
  <c r="P80" i="27"/>
  <c r="S104" i="27"/>
  <c r="P104" i="27"/>
  <c r="T104" i="27" s="1"/>
  <c r="R115" i="27"/>
  <c r="P115" i="27"/>
  <c r="T115" i="27" s="1"/>
  <c r="P117" i="27"/>
  <c r="R140" i="27"/>
  <c r="P140" i="27"/>
  <c r="R149" i="27"/>
  <c r="P149" i="27"/>
  <c r="S149" i="27"/>
  <c r="P10" i="28"/>
  <c r="P19" i="28"/>
  <c r="T19" i="28" s="1"/>
  <c r="R21" i="28"/>
  <c r="P21" i="28"/>
  <c r="R24" i="28"/>
  <c r="P24" i="28"/>
  <c r="S44" i="28"/>
  <c r="P44" i="28"/>
  <c r="T44" i="28" s="1"/>
  <c r="R44" i="28"/>
  <c r="P57" i="28"/>
  <c r="R86" i="28"/>
  <c r="P86" i="28"/>
  <c r="R121" i="28"/>
  <c r="P121" i="28"/>
  <c r="T121" i="28" s="1"/>
  <c r="R137" i="28"/>
  <c r="P137" i="28"/>
  <c r="S142" i="28"/>
  <c r="P142" i="28"/>
  <c r="R149" i="28"/>
  <c r="P149" i="28"/>
  <c r="T40" i="29"/>
  <c r="S77" i="29"/>
  <c r="R77" i="29"/>
  <c r="R87" i="29"/>
  <c r="S105" i="29"/>
  <c r="R105" i="29"/>
  <c r="R111" i="29"/>
  <c r="T41" i="31"/>
  <c r="R41" i="31"/>
  <c r="R72" i="31"/>
  <c r="S72" i="31"/>
  <c r="T90" i="31"/>
  <c r="S90" i="31"/>
  <c r="R90" i="31"/>
  <c r="S11" i="32"/>
  <c r="R44" i="32"/>
  <c r="S44" i="32"/>
  <c r="R153" i="32"/>
  <c r="P48" i="33"/>
  <c r="S48" i="33"/>
  <c r="R48" i="33"/>
  <c r="S17" i="35"/>
  <c r="P17" i="35"/>
  <c r="T17" i="35" s="1"/>
  <c r="R17" i="35"/>
  <c r="P104" i="35"/>
  <c r="T104" i="35" s="1"/>
  <c r="R104" i="35"/>
  <c r="P120" i="36"/>
  <c r="S120" i="36"/>
  <c r="R138" i="36"/>
  <c r="P148" i="36"/>
  <c r="S148" i="36"/>
  <c r="T18" i="37"/>
  <c r="S55" i="37"/>
  <c r="S14" i="38"/>
  <c r="R14" i="38"/>
  <c r="T152" i="38"/>
  <c r="R152" i="38"/>
  <c r="R24" i="39"/>
  <c r="S24" i="39"/>
  <c r="T24" i="39"/>
  <c r="T59" i="39"/>
  <c r="S59" i="39"/>
  <c r="R59" i="39"/>
  <c r="R77" i="39"/>
  <c r="P13" i="27"/>
  <c r="S13" i="27"/>
  <c r="P56" i="27"/>
  <c r="P81" i="27"/>
  <c r="P18" i="28"/>
  <c r="R18" i="28"/>
  <c r="P47" i="28"/>
  <c r="T47" i="28" s="1"/>
  <c r="P144" i="28"/>
  <c r="T144" i="28" s="1"/>
  <c r="T119" i="29"/>
  <c r="R119" i="29"/>
  <c r="S137" i="29"/>
  <c r="T47" i="31"/>
  <c r="T120" i="31"/>
  <c r="S120" i="31"/>
  <c r="R120" i="31"/>
  <c r="R42" i="33"/>
  <c r="P42" i="33"/>
  <c r="P122" i="33"/>
  <c r="P104" i="28"/>
  <c r="P123" i="28"/>
  <c r="T123" i="28" s="1"/>
  <c r="R123" i="28"/>
  <c r="T79" i="29"/>
  <c r="R107" i="29"/>
  <c r="T79" i="32"/>
  <c r="R79" i="32"/>
  <c r="S8" i="27"/>
  <c r="P8" i="27"/>
  <c r="T8" i="27" s="1"/>
  <c r="P82" i="27"/>
  <c r="P89" i="27"/>
  <c r="T89" i="27" s="1"/>
  <c r="R12" i="28"/>
  <c r="S12" i="28"/>
  <c r="P12" i="28"/>
  <c r="T12" i="28" s="1"/>
  <c r="P116" i="28"/>
  <c r="T116" i="28" s="1"/>
  <c r="P118" i="28"/>
  <c r="T148" i="29"/>
  <c r="S148" i="29"/>
  <c r="R148" i="29"/>
  <c r="T12" i="31"/>
  <c r="R12" i="31"/>
  <c r="S16" i="27"/>
  <c r="P16" i="27"/>
  <c r="R154" i="27"/>
  <c r="P154" i="27"/>
  <c r="T154" i="27" s="1"/>
  <c r="S40" i="28"/>
  <c r="P40" i="28"/>
  <c r="P89" i="28"/>
  <c r="T89" i="28" s="1"/>
  <c r="S89" i="28"/>
  <c r="S115" i="29"/>
  <c r="R115" i="29"/>
  <c r="S139" i="29"/>
  <c r="R139" i="29"/>
  <c r="T149" i="29"/>
  <c r="T113" i="31"/>
  <c r="T120" i="32"/>
  <c r="T116" i="37"/>
  <c r="R116" i="37"/>
  <c r="T48" i="38"/>
  <c r="R48" i="38"/>
  <c r="T75" i="39"/>
  <c r="R75" i="39"/>
  <c r="P45" i="28"/>
  <c r="T45" i="28" s="1"/>
  <c r="S45" i="28"/>
  <c r="P53" i="28"/>
  <c r="T53" i="28" s="1"/>
  <c r="P151" i="28"/>
  <c r="T151" i="28" s="1"/>
  <c r="S151" i="28"/>
  <c r="T19" i="31"/>
  <c r="S19" i="31"/>
  <c r="R78" i="31"/>
  <c r="R50" i="32"/>
  <c r="P121" i="27"/>
  <c r="T121" i="27" s="1"/>
  <c r="S121" i="27"/>
  <c r="R45" i="28"/>
  <c r="P59" i="28"/>
  <c r="S136" i="28"/>
  <c r="P136" i="28"/>
  <c r="T136" i="28" s="1"/>
  <c r="R136" i="28"/>
  <c r="R153" i="28"/>
  <c r="P153" i="28"/>
  <c r="S153" i="28"/>
  <c r="S84" i="27"/>
  <c r="P84" i="27"/>
  <c r="T84" i="27" s="1"/>
  <c r="R41" i="28"/>
  <c r="P41" i="28"/>
  <c r="T41" i="28" s="1"/>
  <c r="P74" i="28"/>
  <c r="S84" i="28"/>
  <c r="P84" i="28"/>
  <c r="S74" i="27"/>
  <c r="P74" i="27"/>
  <c r="P88" i="27"/>
  <c r="T88" i="27" s="1"/>
  <c r="P106" i="27"/>
  <c r="P151" i="27"/>
  <c r="T151" i="27" s="1"/>
  <c r="S151" i="27"/>
  <c r="P27" i="28"/>
  <c r="T85" i="29"/>
  <c r="R85" i="29"/>
  <c r="R50" i="37"/>
  <c r="R144" i="38"/>
  <c r="R8" i="27"/>
  <c r="R10" i="27"/>
  <c r="P10" i="27"/>
  <c r="P25" i="27"/>
  <c r="T25" i="27" s="1"/>
  <c r="S25" i="27"/>
  <c r="R27" i="27"/>
  <c r="P27" i="27"/>
  <c r="S27" i="27"/>
  <c r="P47" i="27"/>
  <c r="T47" i="27" s="1"/>
  <c r="R52" i="27"/>
  <c r="S55" i="27"/>
  <c r="P55" i="27"/>
  <c r="P57" i="27"/>
  <c r="T57" i="27" s="1"/>
  <c r="R84" i="27"/>
  <c r="P90" i="27"/>
  <c r="T90" i="27" s="1"/>
  <c r="S90" i="27"/>
  <c r="R104" i="27"/>
  <c r="P111" i="27"/>
  <c r="R117" i="27"/>
  <c r="S120" i="27"/>
  <c r="P120" i="27"/>
  <c r="T120" i="27" s="1"/>
  <c r="S139" i="27"/>
  <c r="P139" i="27"/>
  <c r="T139" i="27" s="1"/>
  <c r="R144" i="27"/>
  <c r="S144" i="27"/>
  <c r="P144" i="27"/>
  <c r="S146" i="27"/>
  <c r="P146" i="27"/>
  <c r="T146" i="27" s="1"/>
  <c r="R152" i="27"/>
  <c r="R10" i="28"/>
  <c r="R17" i="28"/>
  <c r="P17" i="28"/>
  <c r="T17" i="28" s="1"/>
  <c r="R27" i="28"/>
  <c r="R42" i="28"/>
  <c r="P42" i="28"/>
  <c r="T42" i="28" s="1"/>
  <c r="P55" i="28"/>
  <c r="S80" i="28"/>
  <c r="P80" i="28"/>
  <c r="T80" i="28" s="1"/>
  <c r="R82" i="28"/>
  <c r="P82" i="28"/>
  <c r="R84" i="28"/>
  <c r="P87" i="28"/>
  <c r="R89" i="28"/>
  <c r="P119" i="28"/>
  <c r="S119" i="28"/>
  <c r="R119" i="28"/>
  <c r="P143" i="28"/>
  <c r="T143" i="28" s="1"/>
  <c r="R143" i="28"/>
  <c r="P154" i="28"/>
  <c r="T154" i="28" s="1"/>
  <c r="S19" i="29"/>
  <c r="S27" i="29"/>
  <c r="S144" i="29"/>
  <c r="R144" i="29"/>
  <c r="T10" i="31"/>
  <c r="S10" i="31"/>
  <c r="R104" i="31"/>
  <c r="R9" i="32"/>
  <c r="T9" i="32"/>
  <c r="R11" i="32"/>
  <c r="T19" i="32"/>
  <c r="S19" i="32"/>
  <c r="S59" i="32"/>
  <c r="R120" i="32"/>
  <c r="P8" i="33"/>
  <c r="T8" i="33" s="1"/>
  <c r="R13" i="33"/>
  <c r="P13" i="33"/>
  <c r="T13" i="33" s="1"/>
  <c r="P55" i="33"/>
  <c r="R55" i="33"/>
  <c r="R89" i="33"/>
  <c r="P89" i="33"/>
  <c r="T89" i="33" s="1"/>
  <c r="S89" i="33"/>
  <c r="P104" i="33"/>
  <c r="R104" i="33"/>
  <c r="P138" i="33"/>
  <c r="S138" i="33"/>
  <c r="R138" i="33"/>
  <c r="P141" i="33"/>
  <c r="T141" i="33" s="1"/>
  <c r="S141" i="33"/>
  <c r="P89" i="35"/>
  <c r="T89" i="35" s="1"/>
  <c r="R89" i="35"/>
  <c r="P18" i="36"/>
  <c r="S18" i="36"/>
  <c r="R18" i="36"/>
  <c r="P84" i="36"/>
  <c r="S84" i="36"/>
  <c r="R106" i="37"/>
  <c r="T106" i="37"/>
  <c r="R11" i="38"/>
  <c r="S11" i="38"/>
  <c r="S136" i="38"/>
  <c r="R136" i="38"/>
  <c r="R54" i="39"/>
  <c r="R89" i="39"/>
  <c r="T89" i="39"/>
  <c r="R145" i="39"/>
  <c r="P24" i="27"/>
  <c r="T24" i="27" s="1"/>
  <c r="P46" i="27"/>
  <c r="P91" i="27"/>
  <c r="T91" i="27" s="1"/>
  <c r="S91" i="27"/>
  <c r="P105" i="27"/>
  <c r="T105" i="27" s="1"/>
  <c r="P112" i="27"/>
  <c r="R136" i="27"/>
  <c r="S136" i="27"/>
  <c r="M136" i="27" s="1"/>
  <c r="P136" i="27"/>
  <c r="T136" i="27" s="1"/>
  <c r="P23" i="28"/>
  <c r="T23" i="28" s="1"/>
  <c r="R23" i="28"/>
  <c r="P83" i="28"/>
  <c r="T20" i="29"/>
  <c r="S20" i="29"/>
  <c r="R20" i="29"/>
  <c r="S57" i="29"/>
  <c r="S16" i="31"/>
  <c r="R16" i="31"/>
  <c r="S26" i="31"/>
  <c r="R17" i="33"/>
  <c r="P17" i="33"/>
  <c r="P84" i="33"/>
  <c r="S84" i="33"/>
  <c r="R84" i="33"/>
  <c r="S76" i="37"/>
  <c r="R76" i="37"/>
  <c r="R25" i="38"/>
  <c r="P17" i="27"/>
  <c r="T17" i="27" s="1"/>
  <c r="S17" i="27"/>
  <c r="S48" i="27"/>
  <c r="M48" i="27" s="1"/>
  <c r="P48" i="27"/>
  <c r="T48" i="27" s="1"/>
  <c r="R123" i="27"/>
  <c r="P123" i="27"/>
  <c r="T123" i="27" s="1"/>
  <c r="T23" i="29"/>
  <c r="T48" i="29"/>
  <c r="R48" i="29"/>
  <c r="R19" i="31"/>
  <c r="R143" i="31"/>
  <c r="T143" i="31"/>
  <c r="S143" i="31"/>
  <c r="R49" i="28"/>
  <c r="P49" i="28"/>
  <c r="T49" i="28" s="1"/>
  <c r="R59" i="28"/>
  <c r="R13" i="32"/>
  <c r="P72" i="27"/>
  <c r="T72" i="27" s="1"/>
  <c r="P113" i="27"/>
  <c r="R137" i="27"/>
  <c r="P137" i="27"/>
  <c r="T137" i="27" s="1"/>
  <c r="S137" i="27"/>
  <c r="R8" i="28"/>
  <c r="S8" i="28"/>
  <c r="P8" i="28"/>
  <c r="T8" i="28" s="1"/>
  <c r="R46" i="28"/>
  <c r="P46" i="28"/>
  <c r="T46" i="28" s="1"/>
  <c r="R72" i="28"/>
  <c r="P75" i="28"/>
  <c r="P77" i="28"/>
  <c r="T77" i="28" s="1"/>
  <c r="P114" i="28"/>
  <c r="T114" i="28" s="1"/>
  <c r="S16" i="29"/>
  <c r="R16" i="29"/>
  <c r="T24" i="29"/>
  <c r="S24" i="29"/>
  <c r="R24" i="29"/>
  <c r="T43" i="29"/>
  <c r="R43" i="29"/>
  <c r="S59" i="31"/>
  <c r="R88" i="31"/>
  <c r="T152" i="31"/>
  <c r="R152" i="31"/>
  <c r="R46" i="32"/>
  <c r="S72" i="32"/>
  <c r="P108" i="35"/>
  <c r="T108" i="35" s="1"/>
  <c r="R108" i="35"/>
  <c r="R14" i="27"/>
  <c r="P14" i="27"/>
  <c r="S20" i="27"/>
  <c r="P20" i="27"/>
  <c r="S40" i="27"/>
  <c r="P40" i="27"/>
  <c r="T40" i="27" s="1"/>
  <c r="R50" i="27"/>
  <c r="P50" i="27"/>
  <c r="V1" i="27"/>
  <c r="P75" i="27"/>
  <c r="T75" i="27" s="1"/>
  <c r="S75" i="27"/>
  <c r="P79" i="27"/>
  <c r="T79" i="27" s="1"/>
  <c r="S79" i="27"/>
  <c r="P83" i="27"/>
  <c r="T83" i="27" s="1"/>
  <c r="P109" i="27"/>
  <c r="T109" i="27" s="1"/>
  <c r="S109" i="27"/>
  <c r="R113" i="27"/>
  <c r="P122" i="27"/>
  <c r="R141" i="27"/>
  <c r="P141" i="27"/>
  <c r="S141" i="27"/>
  <c r="P155" i="27"/>
  <c r="T155" i="27" s="1"/>
  <c r="P15" i="28"/>
  <c r="T15" i="28" s="1"/>
  <c r="R22" i="28"/>
  <c r="P22" i="28"/>
  <c r="R58" i="28"/>
  <c r="P58" i="28"/>
  <c r="T58" i="28" s="1"/>
  <c r="P108" i="28"/>
  <c r="T108" i="28" s="1"/>
  <c r="P110" i="28"/>
  <c r="R112" i="28"/>
  <c r="P112" i="28"/>
  <c r="P122" i="28"/>
  <c r="P138" i="28"/>
  <c r="R41" i="29"/>
  <c r="T41" i="29"/>
  <c r="T59" i="29"/>
  <c r="S59" i="29"/>
  <c r="R59" i="29"/>
  <c r="R21" i="31"/>
  <c r="T21" i="31"/>
  <c r="S21" i="31"/>
  <c r="S49" i="31"/>
  <c r="S57" i="31"/>
  <c r="T77" i="31"/>
  <c r="R77" i="31"/>
  <c r="R52" i="32"/>
  <c r="S86" i="32"/>
  <c r="R86" i="32"/>
  <c r="R105" i="32"/>
  <c r="R115" i="32"/>
  <c r="S115" i="32"/>
  <c r="T115" i="32"/>
  <c r="R137" i="32"/>
  <c r="R151" i="32"/>
  <c r="S151" i="32"/>
  <c r="T151" i="32"/>
  <c r="P86" i="33"/>
  <c r="P155" i="36"/>
  <c r="S155" i="36"/>
  <c r="T123" i="38"/>
  <c r="S123" i="38"/>
  <c r="R123" i="38"/>
  <c r="R15" i="27"/>
  <c r="P15" i="27"/>
  <c r="T15" i="27" s="1"/>
  <c r="S15" i="27"/>
  <c r="S138" i="27"/>
  <c r="P138" i="27"/>
  <c r="T138" i="27" s="1"/>
  <c r="R148" i="27"/>
  <c r="S148" i="27"/>
  <c r="P148" i="27"/>
  <c r="P9" i="28"/>
  <c r="T9" i="28" s="1"/>
  <c r="R145" i="27"/>
  <c r="P145" i="27"/>
  <c r="T145" i="27" s="1"/>
  <c r="S145" i="27"/>
  <c r="S91" i="28"/>
  <c r="P91" i="28"/>
  <c r="P147" i="28"/>
  <c r="T147" i="28" s="1"/>
  <c r="S147" i="28"/>
  <c r="R45" i="29"/>
  <c r="R56" i="27"/>
  <c r="S58" i="27"/>
  <c r="P58" i="27"/>
  <c r="R73" i="27"/>
  <c r="P73" i="27"/>
  <c r="P86" i="27"/>
  <c r="S86" i="27"/>
  <c r="P108" i="27"/>
  <c r="T108" i="27" s="1"/>
  <c r="S142" i="27"/>
  <c r="P142" i="27"/>
  <c r="T142" i="27" s="1"/>
  <c r="P147" i="27"/>
  <c r="T147" i="27" s="1"/>
  <c r="S147" i="27"/>
  <c r="S152" i="27"/>
  <c r="P152" i="27"/>
  <c r="T152" i="27" s="1"/>
  <c r="P14" i="28"/>
  <c r="T14" i="28" s="1"/>
  <c r="P81" i="28"/>
  <c r="T81" i="28" s="1"/>
  <c r="S81" i="28"/>
  <c r="R13" i="27"/>
  <c r="P43" i="27"/>
  <c r="R48" i="27"/>
  <c r="P59" i="27"/>
  <c r="T59" i="27" s="1"/>
  <c r="R111" i="28"/>
  <c r="S140" i="28"/>
  <c r="P140" i="28"/>
  <c r="T140" i="28" s="1"/>
  <c r="R147" i="28"/>
  <c r="S8" i="29"/>
  <c r="T8" i="29"/>
  <c r="R8" i="29"/>
  <c r="R146" i="29"/>
  <c r="T146" i="29"/>
  <c r="T108" i="31"/>
  <c r="S108" i="31"/>
  <c r="R108" i="31"/>
  <c r="P9" i="27"/>
  <c r="T9" i="27" s="1"/>
  <c r="S9" i="27"/>
  <c r="R11" i="27"/>
  <c r="P11" i="27"/>
  <c r="T11" i="27" s="1"/>
  <c r="R16" i="27"/>
  <c r="T16" i="27" s="1"/>
  <c r="M16" i="27" s="1"/>
  <c r="R18" i="27"/>
  <c r="P18" i="27"/>
  <c r="T18" i="27" s="1"/>
  <c r="P44" i="27"/>
  <c r="T44" i="27" s="1"/>
  <c r="P49" i="27"/>
  <c r="T49" i="27" s="1"/>
  <c r="S49" i="27"/>
  <c r="R53" i="27"/>
  <c r="P53" i="27"/>
  <c r="T53" i="27" s="1"/>
  <c r="S53" i="27"/>
  <c r="P85" i="27"/>
  <c r="S85" i="27"/>
  <c r="S87" i="27"/>
  <c r="P87" i="27"/>
  <c r="T87" i="27" s="1"/>
  <c r="P107" i="27"/>
  <c r="P116" i="27"/>
  <c r="T116" i="27" s="1"/>
  <c r="P118" i="27"/>
  <c r="P143" i="27"/>
  <c r="T143" i="27" s="1"/>
  <c r="S143" i="27"/>
  <c r="S150" i="27"/>
  <c r="P150" i="27"/>
  <c r="T150" i="27" s="1"/>
  <c r="R153" i="27"/>
  <c r="P153" i="27"/>
  <c r="S153" i="27"/>
  <c r="P11" i="28"/>
  <c r="T11" i="28" s="1"/>
  <c r="R13" i="28"/>
  <c r="P13" i="28"/>
  <c r="R20" i="28"/>
  <c r="S20" i="28"/>
  <c r="P20" i="28"/>
  <c r="R25" i="28"/>
  <c r="P25" i="28"/>
  <c r="T25" i="28" s="1"/>
  <c r="R40" i="28"/>
  <c r="P51" i="28"/>
  <c r="S51" i="28"/>
  <c r="P56" i="28"/>
  <c r="T56" i="28" s="1"/>
  <c r="P78" i="28"/>
  <c r="P85" i="28"/>
  <c r="T85" i="28" s="1"/>
  <c r="S85" i="28"/>
  <c r="S88" i="28"/>
  <c r="P88" i="28"/>
  <c r="T88" i="28" s="1"/>
  <c r="R90" i="28"/>
  <c r="P90" i="28"/>
  <c r="T90" i="28" s="1"/>
  <c r="P106" i="28"/>
  <c r="S120" i="28"/>
  <c r="P120" i="28"/>
  <c r="T120" i="28" s="1"/>
  <c r="P146" i="28"/>
  <c r="P155" i="28"/>
  <c r="S155" i="28"/>
  <c r="V1" i="29"/>
  <c r="S73" i="29"/>
  <c r="R73" i="29"/>
  <c r="T81" i="29"/>
  <c r="S81" i="29"/>
  <c r="R81" i="29"/>
  <c r="R80" i="31"/>
  <c r="T117" i="31"/>
  <c r="S117" i="31"/>
  <c r="S140" i="31"/>
  <c r="R140" i="31"/>
  <c r="R17" i="32"/>
  <c r="T17" i="32"/>
  <c r="T22" i="32"/>
  <c r="R22" i="32"/>
  <c r="T78" i="32"/>
  <c r="R78" i="32"/>
  <c r="R113" i="32"/>
  <c r="S142" i="32"/>
  <c r="T142" i="32"/>
  <c r="R142" i="32"/>
  <c r="P23" i="33"/>
  <c r="T23" i="33" s="1"/>
  <c r="R23" i="33"/>
  <c r="P56" i="33"/>
  <c r="S56" i="33"/>
  <c r="R56" i="33"/>
  <c r="P50" i="35"/>
  <c r="S9" i="37"/>
  <c r="R9" i="37"/>
  <c r="T144" i="37"/>
  <c r="S144" i="37"/>
  <c r="R144" i="37"/>
  <c r="T109" i="38"/>
  <c r="R10" i="29"/>
  <c r="R14" i="29"/>
  <c r="T14" i="29"/>
  <c r="R18" i="29"/>
  <c r="T18" i="29"/>
  <c r="R22" i="29"/>
  <c r="R26" i="29"/>
  <c r="T26" i="29"/>
  <c r="S26" i="29"/>
  <c r="T55" i="29"/>
  <c r="S55" i="29"/>
  <c r="S76" i="29"/>
  <c r="S80" i="29"/>
  <c r="T84" i="29"/>
  <c r="S84" i="29"/>
  <c r="T89" i="29"/>
  <c r="T123" i="29"/>
  <c r="S123" i="29"/>
  <c r="T143" i="29"/>
  <c r="S143" i="29"/>
  <c r="R150" i="29"/>
  <c r="T150" i="29"/>
  <c r="S150" i="29"/>
  <c r="S14" i="31"/>
  <c r="T23" i="31"/>
  <c r="S23" i="31"/>
  <c r="T44" i="31"/>
  <c r="S44" i="31"/>
  <c r="T46" i="31"/>
  <c r="T48" i="31"/>
  <c r="T50" i="31"/>
  <c r="T52" i="31"/>
  <c r="T54" i="31"/>
  <c r="T56" i="31"/>
  <c r="T58" i="31"/>
  <c r="T85" i="31"/>
  <c r="T106" i="31"/>
  <c r="T112" i="31"/>
  <c r="S112" i="31"/>
  <c r="T116" i="31"/>
  <c r="S116" i="31"/>
  <c r="T118" i="31"/>
  <c r="T138" i="31"/>
  <c r="R147" i="31"/>
  <c r="T147" i="31"/>
  <c r="S147" i="31"/>
  <c r="S10" i="32"/>
  <c r="S14" i="32"/>
  <c r="T18" i="32"/>
  <c r="S18" i="32"/>
  <c r="T57" i="32"/>
  <c r="S76" i="32"/>
  <c r="S83" i="32"/>
  <c r="S90" i="32"/>
  <c r="T117" i="32"/>
  <c r="S144" i="32"/>
  <c r="T146" i="32"/>
  <c r="T150" i="32"/>
  <c r="R25" i="33"/>
  <c r="P25" i="33"/>
  <c r="T25" i="33" s="1"/>
  <c r="P49" i="33"/>
  <c r="S49" i="33"/>
  <c r="P52" i="33"/>
  <c r="T52" i="33" s="1"/>
  <c r="S52" i="33"/>
  <c r="R52" i="33"/>
  <c r="P58" i="33"/>
  <c r="T58" i="33" s="1"/>
  <c r="S58" i="33"/>
  <c r="R58" i="33"/>
  <c r="P112" i="33"/>
  <c r="T112" i="33" s="1"/>
  <c r="S112" i="33"/>
  <c r="P120" i="33"/>
  <c r="T120" i="33" s="1"/>
  <c r="S120" i="33"/>
  <c r="P147" i="33"/>
  <c r="S147" i="33"/>
  <c r="R147" i="33"/>
  <c r="P25" i="35"/>
  <c r="T25" i="35" s="1"/>
  <c r="R25" i="35"/>
  <c r="P48" i="35"/>
  <c r="T48" i="35" s="1"/>
  <c r="P58" i="35"/>
  <c r="P114" i="35"/>
  <c r="P136" i="35"/>
  <c r="T136" i="35" s="1"/>
  <c r="S136" i="35"/>
  <c r="R138" i="35"/>
  <c r="P138" i="35"/>
  <c r="T138" i="35" s="1"/>
  <c r="P144" i="35"/>
  <c r="T144" i="35" s="1"/>
  <c r="R146" i="35"/>
  <c r="P146" i="35"/>
  <c r="T146" i="35" s="1"/>
  <c r="P152" i="35"/>
  <c r="T152" i="35" s="1"/>
  <c r="S152" i="35"/>
  <c r="R154" i="35"/>
  <c r="P154" i="35"/>
  <c r="T154" i="35" s="1"/>
  <c r="P14" i="36"/>
  <c r="S14" i="36"/>
  <c r="R14" i="36"/>
  <c r="S46" i="36"/>
  <c r="P46" i="36"/>
  <c r="P51" i="36"/>
  <c r="T51" i="36" s="1"/>
  <c r="S51" i="36"/>
  <c r="R51" i="36"/>
  <c r="P56" i="36"/>
  <c r="R56" i="36"/>
  <c r="P80" i="36"/>
  <c r="S80" i="36"/>
  <c r="P112" i="36"/>
  <c r="T112" i="36" s="1"/>
  <c r="R112" i="36"/>
  <c r="P144" i="36"/>
  <c r="T144" i="36" s="1"/>
  <c r="S144" i="36"/>
  <c r="T14" i="37"/>
  <c r="T26" i="37"/>
  <c r="R46" i="37"/>
  <c r="T48" i="37"/>
  <c r="S48" i="37"/>
  <c r="R48" i="37"/>
  <c r="T53" i="37"/>
  <c r="S140" i="37"/>
  <c r="R140" i="37"/>
  <c r="R150" i="37"/>
  <c r="S9" i="38"/>
  <c r="R9" i="38"/>
  <c r="R137" i="38"/>
  <c r="S137" i="38"/>
  <c r="T137" i="38"/>
  <c r="R145" i="38"/>
  <c r="S145" i="38"/>
  <c r="T145" i="38"/>
  <c r="S153" i="38"/>
  <c r="T153" i="38"/>
  <c r="R153" i="38"/>
  <c r="S9" i="39"/>
  <c r="R9" i="39"/>
  <c r="T14" i="39"/>
  <c r="R14" i="39"/>
  <c r="S41" i="39"/>
  <c r="T41" i="39"/>
  <c r="R41" i="39"/>
  <c r="R73" i="39"/>
  <c r="T73" i="39"/>
  <c r="S115" i="39"/>
  <c r="S46" i="29"/>
  <c r="R55" i="29"/>
  <c r="R91" i="29"/>
  <c r="T91" i="29"/>
  <c r="S114" i="29"/>
  <c r="T136" i="29"/>
  <c r="T152" i="29"/>
  <c r="R9" i="31"/>
  <c r="T9" i="31"/>
  <c r="S9" i="31"/>
  <c r="T20" i="31"/>
  <c r="T43" i="31"/>
  <c r="T114" i="31"/>
  <c r="T122" i="31"/>
  <c r="T144" i="31"/>
  <c r="T149" i="31"/>
  <c r="S149" i="31"/>
  <c r="R154" i="31"/>
  <c r="T154" i="31"/>
  <c r="S154" i="31"/>
  <c r="T41" i="32"/>
  <c r="S41" i="32"/>
  <c r="T47" i="32"/>
  <c r="S47" i="32"/>
  <c r="T53" i="32"/>
  <c r="S55" i="32"/>
  <c r="S73" i="32"/>
  <c r="T73" i="32"/>
  <c r="S85" i="32"/>
  <c r="S106" i="32"/>
  <c r="T106" i="32"/>
  <c r="R119" i="32"/>
  <c r="S119" i="32"/>
  <c r="T121" i="32"/>
  <c r="T141" i="32"/>
  <c r="R9" i="33"/>
  <c r="P9" i="33"/>
  <c r="T9" i="33" s="1"/>
  <c r="P16" i="33"/>
  <c r="P74" i="33"/>
  <c r="T74" i="33" s="1"/>
  <c r="P80" i="33"/>
  <c r="S80" i="33"/>
  <c r="R80" i="33"/>
  <c r="P82" i="33"/>
  <c r="S82" i="33"/>
  <c r="P115" i="33"/>
  <c r="S115" i="33"/>
  <c r="R115" i="33"/>
  <c r="P123" i="33"/>
  <c r="R123" i="33"/>
  <c r="P152" i="33"/>
  <c r="R152" i="33"/>
  <c r="P13" i="35"/>
  <c r="S13" i="35"/>
  <c r="R13" i="35"/>
  <c r="P41" i="35"/>
  <c r="P74" i="35"/>
  <c r="S74" i="35"/>
  <c r="R74" i="35"/>
  <c r="P76" i="35"/>
  <c r="S76" i="35"/>
  <c r="R123" i="35"/>
  <c r="P123" i="35"/>
  <c r="T123" i="35" s="1"/>
  <c r="P22" i="36"/>
  <c r="S22" i="36"/>
  <c r="R22" i="36"/>
  <c r="P41" i="36"/>
  <c r="S41" i="36"/>
  <c r="R41" i="36"/>
  <c r="P75" i="36"/>
  <c r="S75" i="36"/>
  <c r="P78" i="36"/>
  <c r="S78" i="36"/>
  <c r="R78" i="36"/>
  <c r="P88" i="36"/>
  <c r="S88" i="36"/>
  <c r="P91" i="36"/>
  <c r="S91" i="36"/>
  <c r="R104" i="36"/>
  <c r="P104" i="36"/>
  <c r="T74" i="37"/>
  <c r="T120" i="37"/>
  <c r="R120" i="37"/>
  <c r="R20" i="38"/>
  <c r="S20" i="38"/>
  <c r="R50" i="38"/>
  <c r="T50" i="38"/>
  <c r="S53" i="38"/>
  <c r="R53" i="38"/>
  <c r="R74" i="38"/>
  <c r="T74" i="38"/>
  <c r="S77" i="38"/>
  <c r="T77" i="38"/>
  <c r="R77" i="38"/>
  <c r="R12" i="39"/>
  <c r="S12" i="39"/>
  <c r="T12" i="39"/>
  <c r="S21" i="39"/>
  <c r="R21" i="39"/>
  <c r="S56" i="39"/>
  <c r="R56" i="39"/>
  <c r="R139" i="39"/>
  <c r="R141" i="39"/>
  <c r="T151" i="39"/>
  <c r="R151" i="39"/>
  <c r="S78" i="29"/>
  <c r="T82" i="29"/>
  <c r="T110" i="29"/>
  <c r="S110" i="29"/>
  <c r="T112" i="29"/>
  <c r="S112" i="29"/>
  <c r="S118" i="29"/>
  <c r="T118" i="29"/>
  <c r="R138" i="29"/>
  <c r="T147" i="29"/>
  <c r="R154" i="29"/>
  <c r="S11" i="31"/>
  <c r="R25" i="31"/>
  <c r="R76" i="31"/>
  <c r="S76" i="31"/>
  <c r="S82" i="31"/>
  <c r="T82" i="31"/>
  <c r="S89" i="31"/>
  <c r="T137" i="31"/>
  <c r="S137" i="31"/>
  <c r="S142" i="31"/>
  <c r="T142" i="31"/>
  <c r="R151" i="31"/>
  <c r="T151" i="31"/>
  <c r="S12" i="32"/>
  <c r="T27" i="32"/>
  <c r="S27" i="32"/>
  <c r="S45" i="32"/>
  <c r="T45" i="32"/>
  <c r="T49" i="32"/>
  <c r="S49" i="32"/>
  <c r="S51" i="32"/>
  <c r="T75" i="32"/>
  <c r="S75" i="32"/>
  <c r="T82" i="32"/>
  <c r="T104" i="32"/>
  <c r="T110" i="32"/>
  <c r="T112" i="32"/>
  <c r="S112" i="32"/>
  <c r="R123" i="32"/>
  <c r="S123" i="32"/>
  <c r="T123" i="32"/>
  <c r="S136" i="32"/>
  <c r="S139" i="32"/>
  <c r="T154" i="32"/>
  <c r="S154" i="32"/>
  <c r="R21" i="33"/>
  <c r="P21" i="33"/>
  <c r="T21" i="33" s="1"/>
  <c r="P46" i="33"/>
  <c r="T46" i="33" s="1"/>
  <c r="S46" i="33"/>
  <c r="P118" i="33"/>
  <c r="T118" i="33" s="1"/>
  <c r="P145" i="33"/>
  <c r="R148" i="33"/>
  <c r="P148" i="33"/>
  <c r="T148" i="33" s="1"/>
  <c r="P54" i="35"/>
  <c r="T54" i="35" s="1"/>
  <c r="S54" i="35"/>
  <c r="R54" i="35"/>
  <c r="P79" i="35"/>
  <c r="S79" i="35"/>
  <c r="P85" i="35"/>
  <c r="T85" i="35" s="1"/>
  <c r="S85" i="35"/>
  <c r="R85" i="35"/>
  <c r="S106" i="35"/>
  <c r="P106" i="35"/>
  <c r="P86" i="36"/>
  <c r="S86" i="36"/>
  <c r="R86" i="36"/>
  <c r="P110" i="36"/>
  <c r="P118" i="36"/>
  <c r="T118" i="36" s="1"/>
  <c r="R24" i="37"/>
  <c r="T24" i="37"/>
  <c r="S80" i="37"/>
  <c r="R80" i="37"/>
  <c r="T118" i="37"/>
  <c r="T153" i="37"/>
  <c r="T72" i="38"/>
  <c r="T83" i="38"/>
  <c r="T88" i="38"/>
  <c r="R88" i="38"/>
  <c r="T116" i="38"/>
  <c r="R116" i="38"/>
  <c r="R140" i="38"/>
  <c r="T148" i="38"/>
  <c r="R148" i="38"/>
  <c r="T10" i="39"/>
  <c r="R10" i="39"/>
  <c r="R46" i="39"/>
  <c r="S49" i="39"/>
  <c r="R49" i="39"/>
  <c r="R115" i="39"/>
  <c r="S43" i="28"/>
  <c r="P43" i="28"/>
  <c r="S48" i="28"/>
  <c r="P48" i="28"/>
  <c r="T48" i="28" s="1"/>
  <c r="S52" i="28"/>
  <c r="P52" i="28"/>
  <c r="T52" i="28" s="1"/>
  <c r="R54" i="28"/>
  <c r="P54" i="28"/>
  <c r="T54" i="28" s="1"/>
  <c r="P73" i="28"/>
  <c r="T73" i="28" s="1"/>
  <c r="S73" i="28"/>
  <c r="V1" i="28"/>
  <c r="S115" i="28"/>
  <c r="P115" i="28"/>
  <c r="T115" i="28" s="1"/>
  <c r="R117" i="28"/>
  <c r="P117" i="28"/>
  <c r="S117" i="28"/>
  <c r="S139" i="28"/>
  <c r="P139" i="28"/>
  <c r="T139" i="28" s="1"/>
  <c r="R145" i="28"/>
  <c r="P145" i="28"/>
  <c r="T145" i="28" s="1"/>
  <c r="S145" i="28"/>
  <c r="P150" i="28"/>
  <c r="S152" i="28"/>
  <c r="P152" i="28"/>
  <c r="T152" i="28" s="1"/>
  <c r="T9" i="29"/>
  <c r="S9" i="29"/>
  <c r="T13" i="29"/>
  <c r="S13" i="29"/>
  <c r="T17" i="29"/>
  <c r="S17" i="29"/>
  <c r="T21" i="29"/>
  <c r="T25" i="29"/>
  <c r="S49" i="29"/>
  <c r="T51" i="29"/>
  <c r="S51" i="29"/>
  <c r="T56" i="29"/>
  <c r="R76" i="29"/>
  <c r="R80" i="29"/>
  <c r="R84" i="29"/>
  <c r="T88" i="29"/>
  <c r="S88" i="29"/>
  <c r="S104" i="29"/>
  <c r="T106" i="29"/>
  <c r="S116" i="29"/>
  <c r="T122" i="29"/>
  <c r="S122" i="29"/>
  <c r="T140" i="29"/>
  <c r="S140" i="29"/>
  <c r="R143" i="29"/>
  <c r="T8" i="31"/>
  <c r="S8" i="31"/>
  <c r="R11" i="31"/>
  <c r="R13" i="31"/>
  <c r="T13" i="31"/>
  <c r="S13" i="31"/>
  <c r="S27" i="31"/>
  <c r="T79" i="31"/>
  <c r="R84" i="31"/>
  <c r="T84" i="31"/>
  <c r="S84" i="31"/>
  <c r="T105" i="31"/>
  <c r="S105" i="31"/>
  <c r="R112" i="31"/>
  <c r="T119" i="31"/>
  <c r="R139" i="31"/>
  <c r="S139" i="31"/>
  <c r="R10" i="32"/>
  <c r="R14" i="32"/>
  <c r="R18" i="32"/>
  <c r="R25" i="32"/>
  <c r="R40" i="32"/>
  <c r="S40" i="32"/>
  <c r="R45" i="32"/>
  <c r="R47" i="32"/>
  <c r="R49" i="32"/>
  <c r="T58" i="32"/>
  <c r="S77" i="32"/>
  <c r="S80" i="32"/>
  <c r="S87" i="32"/>
  <c r="T87" i="32"/>
  <c r="R90" i="32"/>
  <c r="R104" i="32"/>
  <c r="R112" i="32"/>
  <c r="S114" i="32"/>
  <c r="T114" i="32"/>
  <c r="S145" i="32"/>
  <c r="T145" i="32"/>
  <c r="T149" i="32"/>
  <c r="S149" i="32"/>
  <c r="T152" i="32"/>
  <c r="S12" i="33"/>
  <c r="P12" i="33"/>
  <c r="T12" i="33" s="1"/>
  <c r="R16" i="33"/>
  <c r="R49" i="33"/>
  <c r="P59" i="33"/>
  <c r="T59" i="33" s="1"/>
  <c r="P75" i="33"/>
  <c r="T75" i="33" s="1"/>
  <c r="R75" i="33"/>
  <c r="P88" i="33"/>
  <c r="S88" i="33"/>
  <c r="R88" i="33"/>
  <c r="P110" i="33"/>
  <c r="P116" i="33"/>
  <c r="T116" i="33" s="1"/>
  <c r="S116" i="33"/>
  <c r="P143" i="33"/>
  <c r="T143" i="33" s="1"/>
  <c r="R143" i="33"/>
  <c r="P153" i="33"/>
  <c r="P21" i="35"/>
  <c r="T21" i="35" s="1"/>
  <c r="S21" i="35"/>
  <c r="R21" i="35"/>
  <c r="R12" i="36"/>
  <c r="P12" i="36"/>
  <c r="S12" i="36"/>
  <c r="P52" i="36"/>
  <c r="S52" i="36"/>
  <c r="R52" i="36"/>
  <c r="R54" i="36"/>
  <c r="P54" i="36"/>
  <c r="S54" i="36"/>
  <c r="P76" i="36"/>
  <c r="P108" i="36"/>
  <c r="T108" i="36" s="1"/>
  <c r="P142" i="36"/>
  <c r="T142" i="36" s="1"/>
  <c r="S142" i="36"/>
  <c r="R142" i="36"/>
  <c r="T22" i="37"/>
  <c r="S22" i="37"/>
  <c r="S148" i="37"/>
  <c r="R148" i="37"/>
  <c r="R40" i="38"/>
  <c r="T40" i="38"/>
  <c r="T104" i="38"/>
  <c r="S104" i="38"/>
  <c r="T111" i="38"/>
  <c r="S111" i="38"/>
  <c r="R19" i="39"/>
  <c r="T19" i="39"/>
  <c r="S19" i="39"/>
  <c r="R86" i="39"/>
  <c r="S86" i="39"/>
  <c r="T88" i="39"/>
  <c r="R88" i="39"/>
  <c r="R113" i="39"/>
  <c r="S113" i="39"/>
  <c r="T113" i="39"/>
  <c r="S121" i="39"/>
  <c r="S152" i="39"/>
  <c r="R152" i="39"/>
  <c r="R50" i="28"/>
  <c r="P50" i="28"/>
  <c r="T50" i="28" s="1"/>
  <c r="S76" i="28"/>
  <c r="P76" i="28"/>
  <c r="T76" i="28" s="1"/>
  <c r="R105" i="28"/>
  <c r="P105" i="28"/>
  <c r="T105" i="28" s="1"/>
  <c r="S105" i="28"/>
  <c r="P107" i="28"/>
  <c r="T107" i="28" s="1"/>
  <c r="S107" i="28"/>
  <c r="R109" i="28"/>
  <c r="P109" i="28"/>
  <c r="S109" i="28"/>
  <c r="R113" i="28"/>
  <c r="P113" i="28"/>
  <c r="T113" i="28" s="1"/>
  <c r="S113" i="28"/>
  <c r="R141" i="28"/>
  <c r="P141" i="28"/>
  <c r="S148" i="28"/>
  <c r="P148" i="28"/>
  <c r="T148" i="28" s="1"/>
  <c r="T47" i="29"/>
  <c r="S47" i="29"/>
  <c r="R72" i="29"/>
  <c r="T75" i="29"/>
  <c r="S75" i="29"/>
  <c r="R89" i="29"/>
  <c r="S108" i="29"/>
  <c r="R110" i="29"/>
  <c r="R114" i="29"/>
  <c r="S120" i="29"/>
  <c r="R142" i="29"/>
  <c r="S142" i="29"/>
  <c r="T151" i="29"/>
  <c r="S151" i="29"/>
  <c r="T155" i="29"/>
  <c r="S155" i="29"/>
  <c r="T15" i="31"/>
  <c r="S22" i="31"/>
  <c r="T24" i="31"/>
  <c r="S24" i="31"/>
  <c r="R40" i="31"/>
  <c r="T40" i="31"/>
  <c r="S42" i="31"/>
  <c r="T42" i="31"/>
  <c r="T75" i="31"/>
  <c r="S75" i="31"/>
  <c r="T81" i="31"/>
  <c r="S81" i="31"/>
  <c r="S86" i="31"/>
  <c r="T86" i="31"/>
  <c r="R89" i="31"/>
  <c r="T109" i="31"/>
  <c r="T111" i="31"/>
  <c r="S111" i="31"/>
  <c r="T115" i="31"/>
  <c r="S115" i="31"/>
  <c r="T123" i="31"/>
  <c r="S123" i="31"/>
  <c r="T141" i="31"/>
  <c r="S141" i="31"/>
  <c r="R144" i="31"/>
  <c r="T148" i="31"/>
  <c r="R153" i="31"/>
  <c r="S153" i="31"/>
  <c r="R21" i="32"/>
  <c r="T21" i="32"/>
  <c r="T23" i="32"/>
  <c r="R27" i="32"/>
  <c r="T42" i="32"/>
  <c r="T54" i="32"/>
  <c r="S54" i="32"/>
  <c r="R56" i="32"/>
  <c r="T56" i="32"/>
  <c r="S56" i="32"/>
  <c r="R83" i="32"/>
  <c r="S89" i="32"/>
  <c r="R107" i="32"/>
  <c r="S107" i="32"/>
  <c r="T107" i="32"/>
  <c r="S109" i="32"/>
  <c r="T109" i="32"/>
  <c r="T116" i="32"/>
  <c r="R117" i="32"/>
  <c r="T138" i="32"/>
  <c r="S138" i="32"/>
  <c r="R146" i="32"/>
  <c r="R150" i="32"/>
  <c r="S27" i="33"/>
  <c r="P27" i="33"/>
  <c r="T27" i="33" s="1"/>
  <c r="P72" i="33"/>
  <c r="T72" i="33" s="1"/>
  <c r="R72" i="33"/>
  <c r="P78" i="33"/>
  <c r="P108" i="33"/>
  <c r="T108" i="33" s="1"/>
  <c r="S108" i="33"/>
  <c r="S9" i="35"/>
  <c r="P9" i="35"/>
  <c r="T9" i="35" s="1"/>
  <c r="R9" i="35"/>
  <c r="P52" i="35"/>
  <c r="R52" i="35"/>
  <c r="R121" i="35"/>
  <c r="P121" i="35"/>
  <c r="P140" i="35"/>
  <c r="T140" i="35" s="1"/>
  <c r="S140" i="35"/>
  <c r="R142" i="35"/>
  <c r="P142" i="35"/>
  <c r="P148" i="35"/>
  <c r="T148" i="35" s="1"/>
  <c r="S148" i="35"/>
  <c r="R150" i="35"/>
  <c r="P150" i="35"/>
  <c r="T150" i="35" s="1"/>
  <c r="P10" i="36"/>
  <c r="T10" i="36" s="1"/>
  <c r="S10" i="36"/>
  <c r="R10" i="36"/>
  <c r="R26" i="36"/>
  <c r="P26" i="36"/>
  <c r="T26" i="36" s="1"/>
  <c r="R108" i="36"/>
  <c r="R116" i="36"/>
  <c r="P116" i="36"/>
  <c r="T116" i="36" s="1"/>
  <c r="S116" i="36"/>
  <c r="P140" i="36"/>
  <c r="S140" i="36"/>
  <c r="R20" i="37"/>
  <c r="T20" i="37"/>
  <c r="R22" i="37"/>
  <c r="S78" i="37"/>
  <c r="T108" i="37"/>
  <c r="T111" i="37"/>
  <c r="S111" i="37"/>
  <c r="R121" i="37"/>
  <c r="R146" i="37"/>
  <c r="S13" i="38"/>
  <c r="T13" i="38"/>
  <c r="R13" i="38"/>
  <c r="R27" i="38"/>
  <c r="S27" i="38"/>
  <c r="S57" i="38"/>
  <c r="R57" i="38"/>
  <c r="R72" i="38"/>
  <c r="R111" i="38"/>
  <c r="R141" i="38"/>
  <c r="S141" i="38"/>
  <c r="T141" i="38"/>
  <c r="R149" i="38"/>
  <c r="S149" i="38"/>
  <c r="T149" i="38"/>
  <c r="S10" i="39"/>
  <c r="S42" i="39"/>
  <c r="R42" i="39"/>
  <c r="R79" i="39"/>
  <c r="R149" i="39"/>
  <c r="S149" i="39"/>
  <c r="T149" i="39"/>
  <c r="P79" i="33"/>
  <c r="S79" i="33"/>
  <c r="P90" i="33"/>
  <c r="P107" i="33"/>
  <c r="P111" i="33"/>
  <c r="S111" i="33"/>
  <c r="P119" i="33"/>
  <c r="S119" i="33"/>
  <c r="R136" i="33"/>
  <c r="P136" i="33"/>
  <c r="P142" i="33"/>
  <c r="T142" i="33" s="1"/>
  <c r="R154" i="33"/>
  <c r="P154" i="33"/>
  <c r="T154" i="33" s="1"/>
  <c r="S154" i="33"/>
  <c r="P42" i="35"/>
  <c r="S42" i="35"/>
  <c r="R45" i="35"/>
  <c r="P45" i="35"/>
  <c r="P51" i="35"/>
  <c r="S51" i="35"/>
  <c r="P56" i="35"/>
  <c r="T56" i="35" s="1"/>
  <c r="P73" i="35"/>
  <c r="T73" i="35" s="1"/>
  <c r="S73" i="35"/>
  <c r="P78" i="35"/>
  <c r="T78" i="35" s="1"/>
  <c r="S78" i="35"/>
  <c r="P83" i="35"/>
  <c r="T83" i="35" s="1"/>
  <c r="S83" i="35"/>
  <c r="P87" i="35"/>
  <c r="S87" i="35"/>
  <c r="R91" i="35"/>
  <c r="P91" i="35"/>
  <c r="T91" i="35" s="1"/>
  <c r="S91" i="35"/>
  <c r="P115" i="35"/>
  <c r="T115" i="35" s="1"/>
  <c r="S115" i="35"/>
  <c r="R117" i="35"/>
  <c r="P117" i="35"/>
  <c r="T117" i="35" s="1"/>
  <c r="S117" i="35"/>
  <c r="R20" i="36"/>
  <c r="P20" i="36"/>
  <c r="T20" i="36" s="1"/>
  <c r="S20" i="36"/>
  <c r="R24" i="36"/>
  <c r="P24" i="36"/>
  <c r="P43" i="36"/>
  <c r="P45" i="36"/>
  <c r="T45" i="36" s="1"/>
  <c r="S45" i="36"/>
  <c r="P89" i="36"/>
  <c r="V1" i="36"/>
  <c r="P107" i="36"/>
  <c r="T107" i="36" s="1"/>
  <c r="P123" i="36"/>
  <c r="T123" i="36" s="1"/>
  <c r="S123" i="36"/>
  <c r="P137" i="36"/>
  <c r="T137" i="36" s="1"/>
  <c r="P146" i="36"/>
  <c r="T146" i="36" s="1"/>
  <c r="S146" i="36"/>
  <c r="P152" i="36"/>
  <c r="S152" i="36"/>
  <c r="R11" i="37"/>
  <c r="T11" i="37"/>
  <c r="S11" i="37"/>
  <c r="S13" i="37"/>
  <c r="T13" i="37"/>
  <c r="S17" i="37"/>
  <c r="S21" i="37"/>
  <c r="T21" i="37"/>
  <c r="S25" i="37"/>
  <c r="S41" i="37"/>
  <c r="T52" i="37"/>
  <c r="S57" i="37"/>
  <c r="T57" i="37"/>
  <c r="T72" i="37"/>
  <c r="R75" i="37"/>
  <c r="T75" i="37"/>
  <c r="S75" i="37"/>
  <c r="T82" i="37"/>
  <c r="S82" i="37"/>
  <c r="T88" i="37"/>
  <c r="S88" i="37"/>
  <c r="T107" i="37"/>
  <c r="S107" i="37"/>
  <c r="T139" i="37"/>
  <c r="S139" i="37"/>
  <c r="T152" i="37"/>
  <c r="S152" i="37"/>
  <c r="R154" i="37"/>
  <c r="T22" i="38"/>
  <c r="S22" i="38"/>
  <c r="R24" i="38"/>
  <c r="T24" i="38"/>
  <c r="S24" i="38"/>
  <c r="S45" i="38"/>
  <c r="T45" i="38"/>
  <c r="S55" i="38"/>
  <c r="T80" i="38"/>
  <c r="S80" i="38"/>
  <c r="T84" i="38"/>
  <c r="S84" i="38"/>
  <c r="T107" i="38"/>
  <c r="S107" i="38"/>
  <c r="S112" i="38"/>
  <c r="T114" i="38"/>
  <c r="S13" i="39"/>
  <c r="T13" i="39"/>
  <c r="R16" i="39"/>
  <c r="S16" i="39"/>
  <c r="S25" i="39"/>
  <c r="T25" i="39"/>
  <c r="T44" i="39"/>
  <c r="S44" i="39"/>
  <c r="T48" i="39"/>
  <c r="S48" i="39"/>
  <c r="T83" i="39"/>
  <c r="S83" i="39"/>
  <c r="T106" i="39"/>
  <c r="T108" i="39"/>
  <c r="T112" i="39"/>
  <c r="S112" i="39"/>
  <c r="R10" i="33"/>
  <c r="P10" i="33"/>
  <c r="T10" i="33" s="1"/>
  <c r="R14" i="33"/>
  <c r="P14" i="33"/>
  <c r="T14" i="33" s="1"/>
  <c r="R18" i="33"/>
  <c r="P18" i="33"/>
  <c r="T18" i="33" s="1"/>
  <c r="S24" i="33"/>
  <c r="P24" i="33"/>
  <c r="T24" i="33" s="1"/>
  <c r="P43" i="33"/>
  <c r="S43" i="33"/>
  <c r="P51" i="33"/>
  <c r="T51" i="33" s="1"/>
  <c r="P54" i="33"/>
  <c r="T54" i="33" s="1"/>
  <c r="S54" i="33"/>
  <c r="P57" i="33"/>
  <c r="T57" i="33" s="1"/>
  <c r="R77" i="33"/>
  <c r="P77" i="33"/>
  <c r="T77" i="33" s="1"/>
  <c r="P83" i="33"/>
  <c r="T83" i="33" s="1"/>
  <c r="R117" i="33"/>
  <c r="P117" i="33"/>
  <c r="T117" i="33" s="1"/>
  <c r="R140" i="33"/>
  <c r="P140" i="33"/>
  <c r="T140" i="33" s="1"/>
  <c r="P149" i="33"/>
  <c r="T149" i="33" s="1"/>
  <c r="P151" i="33"/>
  <c r="T151" i="33" s="1"/>
  <c r="S151" i="33"/>
  <c r="R11" i="35"/>
  <c r="P11" i="35"/>
  <c r="S11" i="35"/>
  <c r="R15" i="35"/>
  <c r="P15" i="35"/>
  <c r="T15" i="35" s="1"/>
  <c r="R19" i="35"/>
  <c r="P19" i="35"/>
  <c r="T19" i="35" s="1"/>
  <c r="S19" i="35"/>
  <c r="R23" i="35"/>
  <c r="P23" i="35"/>
  <c r="T23" i="35" s="1"/>
  <c r="S23" i="35"/>
  <c r="R27" i="35"/>
  <c r="P27" i="35"/>
  <c r="S27" i="35"/>
  <c r="R40" i="35"/>
  <c r="P40" i="35"/>
  <c r="S40" i="35"/>
  <c r="P47" i="35"/>
  <c r="S47" i="35"/>
  <c r="R56" i="35"/>
  <c r="P80" i="35"/>
  <c r="S80" i="35"/>
  <c r="P111" i="35"/>
  <c r="S111" i="35"/>
  <c r="R113" i="35"/>
  <c r="P113" i="35"/>
  <c r="T113" i="35" s="1"/>
  <c r="R115" i="35"/>
  <c r="P137" i="35"/>
  <c r="T137" i="35" s="1"/>
  <c r="S137" i="35"/>
  <c r="P139" i="35"/>
  <c r="S139" i="35"/>
  <c r="P141" i="35"/>
  <c r="T141" i="35" s="1"/>
  <c r="S141" i="35"/>
  <c r="P143" i="35"/>
  <c r="P145" i="35"/>
  <c r="T145" i="35" s="1"/>
  <c r="S145" i="35"/>
  <c r="P147" i="35"/>
  <c r="S147" i="35"/>
  <c r="P149" i="35"/>
  <c r="T149" i="35" s="1"/>
  <c r="S149" i="35"/>
  <c r="P151" i="35"/>
  <c r="P153" i="35"/>
  <c r="T153" i="35" s="1"/>
  <c r="S153" i="35"/>
  <c r="P155" i="35"/>
  <c r="S155" i="35"/>
  <c r="P27" i="36"/>
  <c r="T27" i="36" s="1"/>
  <c r="S27" i="36"/>
  <c r="P47" i="36"/>
  <c r="P49" i="36"/>
  <c r="S49" i="36"/>
  <c r="P59" i="36"/>
  <c r="P72" i="36"/>
  <c r="R81" i="36"/>
  <c r="P81" i="36"/>
  <c r="T81" i="36" s="1"/>
  <c r="P83" i="36"/>
  <c r="T83" i="36" s="1"/>
  <c r="P85" i="36"/>
  <c r="T85" i="36" s="1"/>
  <c r="S85" i="36"/>
  <c r="R105" i="36"/>
  <c r="P105" i="36"/>
  <c r="S105" i="36"/>
  <c r="P111" i="36"/>
  <c r="T111" i="36" s="1"/>
  <c r="S111" i="36"/>
  <c r="P119" i="36"/>
  <c r="T119" i="36" s="1"/>
  <c r="S119" i="36"/>
  <c r="R121" i="36"/>
  <c r="P121" i="36"/>
  <c r="T121" i="36" s="1"/>
  <c r="P139" i="36"/>
  <c r="T139" i="36" s="1"/>
  <c r="S139" i="36"/>
  <c r="P141" i="36"/>
  <c r="T141" i="36" s="1"/>
  <c r="S141" i="36"/>
  <c r="P150" i="36"/>
  <c r="T150" i="36" s="1"/>
  <c r="R15" i="37"/>
  <c r="T15" i="37"/>
  <c r="S15" i="37"/>
  <c r="R19" i="37"/>
  <c r="T19" i="37"/>
  <c r="S19" i="37"/>
  <c r="R23" i="37"/>
  <c r="T23" i="37"/>
  <c r="R27" i="37"/>
  <c r="S43" i="37"/>
  <c r="T54" i="37"/>
  <c r="T59" i="37"/>
  <c r="S59" i="37"/>
  <c r="R91" i="37"/>
  <c r="S91" i="37"/>
  <c r="T112" i="37"/>
  <c r="T143" i="37"/>
  <c r="S143" i="37"/>
  <c r="R8" i="38"/>
  <c r="S8" i="38"/>
  <c r="R15" i="38"/>
  <c r="T15" i="38"/>
  <c r="S15" i="38"/>
  <c r="S17" i="38"/>
  <c r="T17" i="38"/>
  <c r="T42" i="38"/>
  <c r="R82" i="38"/>
  <c r="R86" i="38"/>
  <c r="T86" i="38"/>
  <c r="R90" i="38"/>
  <c r="T90" i="38"/>
  <c r="S90" i="38"/>
  <c r="S105" i="38"/>
  <c r="T105" i="38"/>
  <c r="T119" i="38"/>
  <c r="S119" i="38"/>
  <c r="R121" i="38"/>
  <c r="S121" i="38"/>
  <c r="T121" i="38"/>
  <c r="R138" i="38"/>
  <c r="R142" i="38"/>
  <c r="T142" i="38"/>
  <c r="R146" i="38"/>
  <c r="T146" i="38"/>
  <c r="S146" i="38"/>
  <c r="R150" i="38"/>
  <c r="T150" i="38"/>
  <c r="R23" i="39"/>
  <c r="T58" i="39"/>
  <c r="T72" i="39"/>
  <c r="S72" i="39"/>
  <c r="T76" i="39"/>
  <c r="S76" i="39"/>
  <c r="T91" i="39"/>
  <c r="S91" i="39"/>
  <c r="R106" i="39"/>
  <c r="T116" i="39"/>
  <c r="S116" i="39"/>
  <c r="S118" i="39"/>
  <c r="T122" i="39"/>
  <c r="S122" i="39"/>
  <c r="R137" i="39"/>
  <c r="T137" i="39"/>
  <c r="R22" i="33"/>
  <c r="P22" i="33"/>
  <c r="T22" i="33" s="1"/>
  <c r="R26" i="33"/>
  <c r="P26" i="33"/>
  <c r="T26" i="33" s="1"/>
  <c r="P87" i="33"/>
  <c r="T87" i="33" s="1"/>
  <c r="S87" i="33"/>
  <c r="R105" i="33"/>
  <c r="P105" i="33"/>
  <c r="T105" i="33" s="1"/>
  <c r="R107" i="33"/>
  <c r="R109" i="33"/>
  <c r="P109" i="33"/>
  <c r="T109" i="33" s="1"/>
  <c r="R111" i="33"/>
  <c r="R113" i="33"/>
  <c r="P113" i="33"/>
  <c r="R119" i="33"/>
  <c r="R121" i="33"/>
  <c r="P121" i="33"/>
  <c r="T121" i="33" s="1"/>
  <c r="P146" i="33"/>
  <c r="T146" i="33" s="1"/>
  <c r="S146" i="33"/>
  <c r="R49" i="35"/>
  <c r="P49" i="35"/>
  <c r="T49" i="35" s="1"/>
  <c r="R53" i="35"/>
  <c r="P53" i="35"/>
  <c r="T53" i="35" s="1"/>
  <c r="S53" i="35"/>
  <c r="P59" i="35"/>
  <c r="T59" i="35" s="1"/>
  <c r="P82" i="35"/>
  <c r="T82" i="35" s="1"/>
  <c r="S82" i="35"/>
  <c r="P84" i="35"/>
  <c r="S84" i="35"/>
  <c r="P86" i="35"/>
  <c r="T86" i="35" s="1"/>
  <c r="S86" i="35"/>
  <c r="P88" i="35"/>
  <c r="S88" i="35"/>
  <c r="P90" i="35"/>
  <c r="T90" i="35" s="1"/>
  <c r="S90" i="35"/>
  <c r="P107" i="35"/>
  <c r="T107" i="35" s="1"/>
  <c r="S107" i="35"/>
  <c r="R109" i="35"/>
  <c r="P109" i="35"/>
  <c r="R111" i="35"/>
  <c r="P120" i="35"/>
  <c r="T120" i="35" s="1"/>
  <c r="P40" i="36"/>
  <c r="T40" i="36" s="1"/>
  <c r="S40" i="36"/>
  <c r="R45" i="36"/>
  <c r="R49" i="36"/>
  <c r="P55" i="36"/>
  <c r="S55" i="36"/>
  <c r="P77" i="36"/>
  <c r="T77" i="36" s="1"/>
  <c r="R79" i="36"/>
  <c r="P79" i="36"/>
  <c r="R83" i="36"/>
  <c r="P87" i="36"/>
  <c r="P90" i="36"/>
  <c r="T90" i="36" s="1"/>
  <c r="R109" i="36"/>
  <c r="P109" i="36"/>
  <c r="S109" i="36"/>
  <c r="P115" i="36"/>
  <c r="T115" i="36" s="1"/>
  <c r="S115" i="36"/>
  <c r="R117" i="36"/>
  <c r="P117" i="36"/>
  <c r="S117" i="36"/>
  <c r="P143" i="36"/>
  <c r="S143" i="36"/>
  <c r="S145" i="36"/>
  <c r="P145" i="36"/>
  <c r="T145" i="36" s="1"/>
  <c r="R150" i="36"/>
  <c r="P154" i="36"/>
  <c r="T154" i="36" s="1"/>
  <c r="T40" i="37"/>
  <c r="S40" i="37"/>
  <c r="T56" i="37"/>
  <c r="R77" i="37"/>
  <c r="S77" i="37"/>
  <c r="T77" i="37"/>
  <c r="R79" i="37"/>
  <c r="T79" i="37"/>
  <c r="S79" i="37"/>
  <c r="T119" i="37"/>
  <c r="S119" i="37"/>
  <c r="T147" i="37"/>
  <c r="S147" i="37"/>
  <c r="S155" i="37"/>
  <c r="R12" i="38"/>
  <c r="R19" i="38"/>
  <c r="S21" i="38"/>
  <c r="T21" i="38"/>
  <c r="S49" i="38"/>
  <c r="T49" i="38"/>
  <c r="T56" i="38"/>
  <c r="S56" i="38"/>
  <c r="R58" i="38"/>
  <c r="T58" i="38"/>
  <c r="S58" i="38"/>
  <c r="R11" i="39"/>
  <c r="T11" i="39"/>
  <c r="S11" i="39"/>
  <c r="S18" i="39"/>
  <c r="T18" i="39"/>
  <c r="R20" i="39"/>
  <c r="S20" i="39"/>
  <c r="T20" i="39"/>
  <c r="T51" i="39"/>
  <c r="S51" i="39"/>
  <c r="R53" i="39"/>
  <c r="T53" i="39"/>
  <c r="S57" i="39"/>
  <c r="T57" i="39"/>
  <c r="R74" i="39"/>
  <c r="T74" i="39"/>
  <c r="R78" i="39"/>
  <c r="S78" i="39"/>
  <c r="R81" i="39"/>
  <c r="T81" i="39"/>
  <c r="R83" i="39"/>
  <c r="T85" i="39"/>
  <c r="T87" i="39"/>
  <c r="S87" i="39"/>
  <c r="T144" i="39"/>
  <c r="S144" i="39"/>
  <c r="T148" i="39"/>
  <c r="S148" i="39"/>
  <c r="T155" i="39"/>
  <c r="S155" i="39"/>
  <c r="S11" i="33"/>
  <c r="P11" i="33"/>
  <c r="T11" i="33" s="1"/>
  <c r="P15" i="33"/>
  <c r="T15" i="33" s="1"/>
  <c r="S15" i="33"/>
  <c r="S19" i="33"/>
  <c r="P19" i="33"/>
  <c r="T19" i="33" s="1"/>
  <c r="R41" i="33"/>
  <c r="P41" i="33"/>
  <c r="T41" i="33" s="1"/>
  <c r="P44" i="33"/>
  <c r="T44" i="33" s="1"/>
  <c r="P47" i="33"/>
  <c r="T47" i="33" s="1"/>
  <c r="P50" i="33"/>
  <c r="T50" i="33" s="1"/>
  <c r="S50" i="33"/>
  <c r="P53" i="33"/>
  <c r="T53" i="33" s="1"/>
  <c r="S53" i="33"/>
  <c r="R73" i="33"/>
  <c r="P73" i="33"/>
  <c r="T73" i="33" s="1"/>
  <c r="R79" i="33"/>
  <c r="R81" i="33"/>
  <c r="P81" i="33"/>
  <c r="T81" i="33" s="1"/>
  <c r="S81" i="33"/>
  <c r="R83" i="33"/>
  <c r="R85" i="33"/>
  <c r="P85" i="33"/>
  <c r="S85" i="33"/>
  <c r="P91" i="33"/>
  <c r="T91" i="33" s="1"/>
  <c r="S91" i="33"/>
  <c r="R142" i="33"/>
  <c r="R144" i="33"/>
  <c r="P144" i="33"/>
  <c r="T144" i="33" s="1"/>
  <c r="S144" i="33"/>
  <c r="P10" i="35"/>
  <c r="T10" i="35" s="1"/>
  <c r="S10" i="35"/>
  <c r="P14" i="35"/>
  <c r="T14" i="35" s="1"/>
  <c r="S14" i="35"/>
  <c r="P18" i="35"/>
  <c r="T18" i="35" s="1"/>
  <c r="S18" i="35"/>
  <c r="P22" i="35"/>
  <c r="T22" i="35" s="1"/>
  <c r="S22" i="35"/>
  <c r="P26" i="35"/>
  <c r="T26" i="35" s="1"/>
  <c r="S26" i="35"/>
  <c r="R42" i="35"/>
  <c r="P46" i="35"/>
  <c r="T46" i="35" s="1"/>
  <c r="R47" i="35"/>
  <c r="R51" i="35"/>
  <c r="P55" i="35"/>
  <c r="T55" i="35" s="1"/>
  <c r="S55" i="35"/>
  <c r="R73" i="35"/>
  <c r="P75" i="35"/>
  <c r="P77" i="35"/>
  <c r="T77" i="35" s="1"/>
  <c r="S77" i="35"/>
  <c r="R107" i="35"/>
  <c r="P116" i="35"/>
  <c r="T116" i="35" s="1"/>
  <c r="P122" i="35"/>
  <c r="R9" i="36"/>
  <c r="P9" i="36"/>
  <c r="T9" i="36" s="1"/>
  <c r="P11" i="36"/>
  <c r="T11" i="36" s="1"/>
  <c r="S11" i="36"/>
  <c r="R13" i="36"/>
  <c r="P13" i="36"/>
  <c r="T13" i="36" s="1"/>
  <c r="P15" i="36"/>
  <c r="T15" i="36" s="1"/>
  <c r="R27" i="36"/>
  <c r="P44" i="36"/>
  <c r="T44" i="36" s="1"/>
  <c r="S44" i="36"/>
  <c r="P53" i="36"/>
  <c r="T53" i="36" s="1"/>
  <c r="P57" i="36"/>
  <c r="R85" i="36"/>
  <c r="R113" i="36"/>
  <c r="P113" i="36"/>
  <c r="T113" i="36" s="1"/>
  <c r="S113" i="36"/>
  <c r="P147" i="36"/>
  <c r="S147" i="36"/>
  <c r="S149" i="36"/>
  <c r="P149" i="36"/>
  <c r="T149" i="36" s="1"/>
  <c r="R154" i="36"/>
  <c r="R17" i="37"/>
  <c r="R25" i="37"/>
  <c r="T42" i="37"/>
  <c r="S42" i="37"/>
  <c r="T58" i="37"/>
  <c r="R73" i="37"/>
  <c r="S73" i="37"/>
  <c r="T73" i="37"/>
  <c r="R81" i="37"/>
  <c r="S81" i="37"/>
  <c r="R83" i="37"/>
  <c r="S83" i="37"/>
  <c r="R85" i="37"/>
  <c r="S85" i="37"/>
  <c r="T85" i="37"/>
  <c r="R110" i="37"/>
  <c r="T110" i="37"/>
  <c r="S110" i="37"/>
  <c r="T115" i="37"/>
  <c r="S115" i="37"/>
  <c r="T123" i="37"/>
  <c r="S123" i="37"/>
  <c r="T136" i="37"/>
  <c r="S136" i="37"/>
  <c r="S145" i="37"/>
  <c r="T151" i="37"/>
  <c r="S151" i="37"/>
  <c r="T10" i="38"/>
  <c r="S10" i="38"/>
  <c r="T26" i="38"/>
  <c r="S26" i="38"/>
  <c r="S41" i="38"/>
  <c r="T41" i="38"/>
  <c r="R43" i="38"/>
  <c r="T43" i="38"/>
  <c r="T52" i="38"/>
  <c r="S52" i="38"/>
  <c r="R56" i="38"/>
  <c r="T76" i="38"/>
  <c r="S76" i="38"/>
  <c r="S89" i="38"/>
  <c r="T89" i="38"/>
  <c r="T108" i="38"/>
  <c r="S108" i="38"/>
  <c r="R112" i="38"/>
  <c r="T115" i="38"/>
  <c r="T117" i="38"/>
  <c r="T139" i="38"/>
  <c r="S139" i="38"/>
  <c r="T143" i="38"/>
  <c r="S143" i="38"/>
  <c r="T147" i="38"/>
  <c r="S147" i="38"/>
  <c r="T151" i="38"/>
  <c r="S151" i="38"/>
  <c r="R154" i="38"/>
  <c r="T154" i="38"/>
  <c r="S17" i="39"/>
  <c r="T17" i="39"/>
  <c r="R40" i="39"/>
  <c r="S40" i="39"/>
  <c r="T43" i="39"/>
  <c r="R45" i="39"/>
  <c r="T45" i="39"/>
  <c r="T47" i="39"/>
  <c r="S47" i="39"/>
  <c r="R48" i="39"/>
  <c r="R55" i="39"/>
  <c r="R109" i="39"/>
  <c r="S109" i="39"/>
  <c r="T109" i="39"/>
  <c r="R112" i="39"/>
  <c r="R116" i="39"/>
  <c r="T138" i="39"/>
  <c r="T140" i="39"/>
  <c r="S140" i="39"/>
  <c r="R153" i="39"/>
  <c r="T153" i="39"/>
  <c r="S153" i="39"/>
  <c r="P137" i="33"/>
  <c r="T137" i="33" s="1"/>
  <c r="P139" i="33"/>
  <c r="T139" i="33" s="1"/>
  <c r="S139" i="33"/>
  <c r="P150" i="33"/>
  <c r="T150" i="33" s="1"/>
  <c r="S150" i="33"/>
  <c r="P155" i="33"/>
  <c r="T155" i="33" s="1"/>
  <c r="S155" i="33"/>
  <c r="R8" i="35"/>
  <c r="P8" i="35"/>
  <c r="T8" i="35" s="1"/>
  <c r="R12" i="35"/>
  <c r="P12" i="35"/>
  <c r="T12" i="35" s="1"/>
  <c r="R16" i="35"/>
  <c r="P16" i="35"/>
  <c r="T16" i="35" s="1"/>
  <c r="R20" i="35"/>
  <c r="P20" i="35"/>
  <c r="R24" i="35"/>
  <c r="P24" i="35"/>
  <c r="T24" i="35" s="1"/>
  <c r="P44" i="35"/>
  <c r="T44" i="35" s="1"/>
  <c r="S44" i="35"/>
  <c r="P57" i="35"/>
  <c r="P72" i="35"/>
  <c r="S72" i="35"/>
  <c r="P105" i="35"/>
  <c r="T105" i="35" s="1"/>
  <c r="P112" i="35"/>
  <c r="T112" i="35" s="1"/>
  <c r="S118" i="35"/>
  <c r="P118" i="35"/>
  <c r="R17" i="36"/>
  <c r="P17" i="36"/>
  <c r="T17" i="36" s="1"/>
  <c r="P19" i="36"/>
  <c r="T19" i="36" s="1"/>
  <c r="R21" i="36"/>
  <c r="P21" i="36"/>
  <c r="P23" i="36"/>
  <c r="T23" i="36" s="1"/>
  <c r="S23" i="36"/>
  <c r="R25" i="36"/>
  <c r="P25" i="36"/>
  <c r="T25" i="36" s="1"/>
  <c r="P42" i="36"/>
  <c r="T42" i="36" s="1"/>
  <c r="S42" i="36"/>
  <c r="P48" i="36"/>
  <c r="T48" i="36" s="1"/>
  <c r="S48" i="36"/>
  <c r="R50" i="36"/>
  <c r="P50" i="36"/>
  <c r="S50" i="36"/>
  <c r="R73" i="36"/>
  <c r="P73" i="36"/>
  <c r="T73" i="36" s="1"/>
  <c r="S73" i="36"/>
  <c r="P82" i="36"/>
  <c r="T82" i="36" s="1"/>
  <c r="S82" i="36"/>
  <c r="P122" i="36"/>
  <c r="T122" i="36" s="1"/>
  <c r="S122" i="36"/>
  <c r="S136" i="36"/>
  <c r="P136" i="36"/>
  <c r="P151" i="36"/>
  <c r="T151" i="36" s="1"/>
  <c r="S151" i="36"/>
  <c r="S153" i="36"/>
  <c r="P153" i="36"/>
  <c r="T153" i="36" s="1"/>
  <c r="R8" i="37"/>
  <c r="T10" i="37"/>
  <c r="T44" i="37"/>
  <c r="S44" i="37"/>
  <c r="R87" i="37"/>
  <c r="T87" i="37"/>
  <c r="S87" i="37"/>
  <c r="R89" i="37"/>
  <c r="S89" i="37"/>
  <c r="T89" i="37"/>
  <c r="T104" i="37"/>
  <c r="S104" i="37"/>
  <c r="R117" i="37"/>
  <c r="T117" i="37"/>
  <c r="R138" i="37"/>
  <c r="T138" i="37"/>
  <c r="S138" i="37"/>
  <c r="S149" i="37"/>
  <c r="R16" i="38"/>
  <c r="T16" i="38"/>
  <c r="S16" i="38"/>
  <c r="R23" i="38"/>
  <c r="T23" i="38"/>
  <c r="S23" i="38"/>
  <c r="R49" i="38"/>
  <c r="T54" i="38"/>
  <c r="R78" i="38"/>
  <c r="T78" i="38"/>
  <c r="S81" i="38"/>
  <c r="T81" i="38"/>
  <c r="S85" i="38"/>
  <c r="T85" i="38"/>
  <c r="T120" i="38"/>
  <c r="S120" i="38"/>
  <c r="R8" i="39"/>
  <c r="T8" i="39"/>
  <c r="S8" i="39"/>
  <c r="R15" i="39"/>
  <c r="T15" i="39"/>
  <c r="S22" i="39"/>
  <c r="T22" i="39"/>
  <c r="R27" i="39"/>
  <c r="T27" i="39"/>
  <c r="T50" i="39"/>
  <c r="S50" i="39"/>
  <c r="T80" i="39"/>
  <c r="S80" i="39"/>
  <c r="T84" i="39"/>
  <c r="S84" i="39"/>
  <c r="R105" i="39"/>
  <c r="T105" i="39"/>
  <c r="T107" i="39"/>
  <c r="S107" i="39"/>
  <c r="T111" i="39"/>
  <c r="T119" i="39"/>
  <c r="S119" i="39"/>
  <c r="T123" i="39"/>
  <c r="S123" i="39"/>
  <c r="T136" i="39"/>
  <c r="S136" i="39"/>
  <c r="T143" i="39"/>
  <c r="S143" i="39"/>
  <c r="T147" i="39"/>
  <c r="S147" i="39"/>
  <c r="R155" i="39"/>
  <c r="S24" i="28"/>
  <c r="T72" i="28"/>
  <c r="T20" i="27"/>
  <c r="S42" i="32"/>
  <c r="T57" i="38"/>
  <c r="M57" i="38" s="1"/>
  <c r="S144" i="35"/>
  <c r="M76" i="27"/>
  <c r="M85" i="28"/>
  <c r="T22" i="28"/>
  <c r="M49" i="27"/>
  <c r="S58" i="32"/>
  <c r="T111" i="32"/>
  <c r="M111" i="32" s="1"/>
  <c r="S46" i="32"/>
  <c r="S46" i="28"/>
  <c r="M46" i="28" s="1"/>
  <c r="T48" i="33"/>
  <c r="L28" i="27"/>
  <c r="I28" i="27" s="1"/>
  <c r="T46" i="27"/>
  <c r="T112" i="27"/>
  <c r="S140" i="27"/>
  <c r="S72" i="28"/>
  <c r="M145" i="31"/>
  <c r="S105" i="32"/>
  <c r="L28" i="36"/>
  <c r="D28" i="36" s="1"/>
  <c r="L28" i="28"/>
  <c r="H28" i="28" s="1"/>
  <c r="T26" i="28"/>
  <c r="T52" i="32"/>
  <c r="S83" i="33"/>
  <c r="L28" i="39"/>
  <c r="S106" i="39"/>
  <c r="R91" i="39"/>
  <c r="R108" i="39"/>
  <c r="R142" i="39"/>
  <c r="R138" i="39"/>
  <c r="R90" i="39"/>
  <c r="R117" i="39"/>
  <c r="R44" i="39"/>
  <c r="R52" i="39"/>
  <c r="S53" i="39"/>
  <c r="S54" i="39"/>
  <c r="S104" i="39"/>
  <c r="S117" i="39"/>
  <c r="T145" i="39"/>
  <c r="T54" i="39"/>
  <c r="S75" i="39"/>
  <c r="T82" i="39"/>
  <c r="R104" i="39"/>
  <c r="R110" i="39"/>
  <c r="R122" i="39"/>
  <c r="R154" i="39"/>
  <c r="R150" i="39"/>
  <c r="R114" i="39"/>
  <c r="R118" i="39"/>
  <c r="R146" i="39"/>
  <c r="R121" i="39"/>
  <c r="S145" i="39"/>
  <c r="L28" i="38"/>
  <c r="T11" i="38"/>
  <c r="R117" i="38"/>
  <c r="T14" i="38"/>
  <c r="T18" i="38"/>
  <c r="R87" i="38"/>
  <c r="T87" i="38" s="1"/>
  <c r="R42" i="38"/>
  <c r="R47" i="38"/>
  <c r="S48" i="38"/>
  <c r="R75" i="38"/>
  <c r="S82" i="38"/>
  <c r="R105" i="38"/>
  <c r="R110" i="38"/>
  <c r="R51" i="38"/>
  <c r="R59" i="38"/>
  <c r="R44" i="38"/>
  <c r="R91" i="38"/>
  <c r="R114" i="38"/>
  <c r="S142" i="38"/>
  <c r="T46" i="38"/>
  <c r="R55" i="38"/>
  <c r="R118" i="38"/>
  <c r="R122" i="38"/>
  <c r="T20" i="38"/>
  <c r="T73" i="38"/>
  <c r="R79" i="38"/>
  <c r="R109" i="38"/>
  <c r="R83" i="38"/>
  <c r="R106" i="38"/>
  <c r="R113" i="38"/>
  <c r="R155" i="38"/>
  <c r="T155" i="38" s="1"/>
  <c r="T138" i="38"/>
  <c r="S72" i="38"/>
  <c r="S155" i="38"/>
  <c r="L28" i="37"/>
  <c r="R149" i="37"/>
  <c r="S14" i="37"/>
  <c r="S23" i="37"/>
  <c r="R108" i="37"/>
  <c r="T155" i="37"/>
  <c r="R105" i="37"/>
  <c r="T105" i="37" s="1"/>
  <c r="R109" i="37"/>
  <c r="R118" i="37"/>
  <c r="R145" i="37"/>
  <c r="S16" i="37"/>
  <c r="R41" i="37"/>
  <c r="T41" i="37" s="1"/>
  <c r="R43" i="37"/>
  <c r="R45" i="37"/>
  <c r="R47" i="37"/>
  <c r="R49" i="37"/>
  <c r="R51" i="37"/>
  <c r="R53" i="37"/>
  <c r="R55" i="37"/>
  <c r="R57" i="37"/>
  <c r="R59" i="37"/>
  <c r="T76" i="37"/>
  <c r="R86" i="37"/>
  <c r="R113" i="37"/>
  <c r="T113" i="37" s="1"/>
  <c r="R114" i="37"/>
  <c r="R90" i="37"/>
  <c r="T90" i="37" s="1"/>
  <c r="R78" i="37"/>
  <c r="R12" i="37"/>
  <c r="R16" i="37"/>
  <c r="R74" i="37"/>
  <c r="S108" i="37"/>
  <c r="R141" i="37"/>
  <c r="S18" i="37"/>
  <c r="T84" i="37"/>
  <c r="S51" i="37"/>
  <c r="R122" i="37"/>
  <c r="T122" i="37" s="1"/>
  <c r="T43" i="37"/>
  <c r="S90" i="37"/>
  <c r="R82" i="37"/>
  <c r="S116" i="37"/>
  <c r="R137" i="37"/>
  <c r="R153" i="37"/>
  <c r="T146" i="37"/>
  <c r="T150" i="37"/>
  <c r="T8" i="36"/>
  <c r="S8" i="36"/>
  <c r="S24" i="36"/>
  <c r="R55" i="36"/>
  <c r="R75" i="36"/>
  <c r="S108" i="36"/>
  <c r="S106" i="36"/>
  <c r="S114" i="36"/>
  <c r="R118" i="36"/>
  <c r="R42" i="36"/>
  <c r="R46" i="36"/>
  <c r="R76" i="36"/>
  <c r="R114" i="36"/>
  <c r="R89" i="36"/>
  <c r="R106" i="36"/>
  <c r="R110" i="36"/>
  <c r="R43" i="36"/>
  <c r="R47" i="36"/>
  <c r="T47" i="36" s="1"/>
  <c r="T55" i="36"/>
  <c r="R59" i="36"/>
  <c r="T120" i="36"/>
  <c r="R72" i="36"/>
  <c r="T104" i="36"/>
  <c r="S104" i="36"/>
  <c r="R136" i="36"/>
  <c r="R57" i="36"/>
  <c r="R87" i="36"/>
  <c r="T91" i="36"/>
  <c r="R120" i="36"/>
  <c r="S58" i="36"/>
  <c r="R80" i="36"/>
  <c r="R84" i="36"/>
  <c r="T84" i="36" s="1"/>
  <c r="R88" i="36"/>
  <c r="R139" i="36"/>
  <c r="R143" i="36"/>
  <c r="R147" i="36"/>
  <c r="T148" i="36"/>
  <c r="R151" i="36"/>
  <c r="R155" i="36"/>
  <c r="T155" i="36" s="1"/>
  <c r="R140" i="36"/>
  <c r="R144" i="36"/>
  <c r="R148" i="36"/>
  <c r="R152" i="36"/>
  <c r="S138" i="36"/>
  <c r="S154" i="36"/>
  <c r="L28" i="35"/>
  <c r="T81" i="35"/>
  <c r="R105" i="35"/>
  <c r="S15" i="35"/>
  <c r="R87" i="35"/>
  <c r="R83" i="35"/>
  <c r="T11" i="35"/>
  <c r="R79" i="35"/>
  <c r="T79" i="35" s="1"/>
  <c r="R41" i="35"/>
  <c r="R106" i="35"/>
  <c r="S25" i="35"/>
  <c r="R50" i="35"/>
  <c r="T50" i="35" s="1"/>
  <c r="R57" i="35"/>
  <c r="R58" i="35"/>
  <c r="R75" i="35"/>
  <c r="R110" i="35"/>
  <c r="S110" i="35"/>
  <c r="R114" i="35"/>
  <c r="R118" i="35"/>
  <c r="R122" i="35"/>
  <c r="S46" i="35"/>
  <c r="S75" i="35"/>
  <c r="R72" i="35"/>
  <c r="R76" i="35"/>
  <c r="R80" i="35"/>
  <c r="R84" i="35"/>
  <c r="R88" i="35"/>
  <c r="S113" i="35"/>
  <c r="R139" i="35"/>
  <c r="T139" i="35" s="1"/>
  <c r="R143" i="35"/>
  <c r="T143" i="35" s="1"/>
  <c r="R147" i="35"/>
  <c r="T147" i="35" s="1"/>
  <c r="R151" i="35"/>
  <c r="T151" i="35" s="1"/>
  <c r="R155" i="35"/>
  <c r="S121" i="35"/>
  <c r="S119" i="35"/>
  <c r="T142" i="35"/>
  <c r="T119" i="35"/>
  <c r="S154" i="35"/>
  <c r="T17" i="33"/>
  <c r="L28" i="33"/>
  <c r="S9" i="33"/>
  <c r="S13" i="33"/>
  <c r="R78" i="33"/>
  <c r="R122" i="33"/>
  <c r="T122" i="33" s="1"/>
  <c r="M45" i="33"/>
  <c r="R82" i="33"/>
  <c r="T82" i="33" s="1"/>
  <c r="T42" i="33"/>
  <c r="R74" i="33"/>
  <c r="R110" i="33"/>
  <c r="R114" i="33"/>
  <c r="R137" i="33"/>
  <c r="S10" i="33"/>
  <c r="R86" i="33"/>
  <c r="R43" i="33"/>
  <c r="S74" i="33"/>
  <c r="R118" i="33"/>
  <c r="T136" i="33"/>
  <c r="R149" i="33"/>
  <c r="R153" i="33"/>
  <c r="S153" i="33"/>
  <c r="S57" i="33"/>
  <c r="R90" i="33"/>
  <c r="T90" i="33"/>
  <c r="R106" i="33"/>
  <c r="S106" i="33"/>
  <c r="T106" i="33"/>
  <c r="R145" i="33"/>
  <c r="T145" i="33"/>
  <c r="S149" i="33"/>
  <c r="R141" i="33"/>
  <c r="S121" i="33"/>
  <c r="S107" i="33"/>
  <c r="S123" i="33"/>
  <c r="S104" i="33"/>
  <c r="S23" i="32"/>
  <c r="L28" i="32"/>
  <c r="R8" i="32"/>
  <c r="R12" i="32"/>
  <c r="T12" i="32" s="1"/>
  <c r="T13" i="32"/>
  <c r="R16" i="32"/>
  <c r="T16" i="32" s="1"/>
  <c r="R20" i="32"/>
  <c r="R24" i="32"/>
  <c r="T24" i="32" s="1"/>
  <c r="T25" i="32"/>
  <c r="S81" i="32"/>
  <c r="T108" i="32"/>
  <c r="R114" i="32"/>
  <c r="T155" i="32"/>
  <c r="M155" i="32" s="1"/>
  <c r="R55" i="32"/>
  <c r="S26" i="32"/>
  <c r="T43" i="32"/>
  <c r="S43" i="32"/>
  <c r="R72" i="32"/>
  <c r="T72" i="32" s="1"/>
  <c r="T74" i="32"/>
  <c r="R110" i="32"/>
  <c r="R122" i="32"/>
  <c r="S122" i="32"/>
  <c r="R118" i="32"/>
  <c r="S48" i="32"/>
  <c r="S52" i="32"/>
  <c r="R51" i="32"/>
  <c r="R59" i="32"/>
  <c r="R106" i="32"/>
  <c r="R76" i="32"/>
  <c r="R80" i="32"/>
  <c r="R84" i="32"/>
  <c r="T84" i="32" s="1"/>
  <c r="R88" i="32"/>
  <c r="R139" i="32"/>
  <c r="R143" i="32"/>
  <c r="T143" i="32" s="1"/>
  <c r="M143" i="32" s="1"/>
  <c r="R147" i="32"/>
  <c r="R73" i="32"/>
  <c r="R77" i="32"/>
  <c r="T77" i="32" s="1"/>
  <c r="R81" i="32"/>
  <c r="R85" i="32"/>
  <c r="R89" i="32"/>
  <c r="R136" i="32"/>
  <c r="R140" i="32"/>
  <c r="R144" i="32"/>
  <c r="R148" i="32"/>
  <c r="R152" i="32"/>
  <c r="T153" i="32"/>
  <c r="S84" i="32"/>
  <c r="S88" i="32"/>
  <c r="T80" i="32"/>
  <c r="T55" i="31"/>
  <c r="T59" i="31"/>
  <c r="L28" i="31"/>
  <c r="S15" i="31"/>
  <c r="T26" i="31"/>
  <c r="T51" i="31"/>
  <c r="R10" i="31"/>
  <c r="T11" i="31"/>
  <c r="R14" i="31"/>
  <c r="R18" i="31"/>
  <c r="R22" i="31"/>
  <c r="R26" i="31"/>
  <c r="T27" i="31"/>
  <c r="R79" i="31"/>
  <c r="T91" i="31"/>
  <c r="R114" i="31"/>
  <c r="S114" i="31"/>
  <c r="T136" i="31"/>
  <c r="R146" i="31"/>
  <c r="T146" i="31" s="1"/>
  <c r="R150" i="31"/>
  <c r="T150" i="31"/>
  <c r="R110" i="31"/>
  <c r="R142" i="31"/>
  <c r="S109" i="31"/>
  <c r="R118" i="31"/>
  <c r="S136" i="31"/>
  <c r="T140" i="31"/>
  <c r="R106" i="31"/>
  <c r="S107" i="31"/>
  <c r="R122" i="31"/>
  <c r="S122" i="31"/>
  <c r="R113" i="31"/>
  <c r="S113" i="31"/>
  <c r="S45" i="31"/>
  <c r="S47" i="31"/>
  <c r="S48" i="31"/>
  <c r="M48" i="31" s="1"/>
  <c r="S51" i="31"/>
  <c r="S53" i="31"/>
  <c r="S73" i="31"/>
  <c r="S83" i="31"/>
  <c r="T83" i="31"/>
  <c r="R87" i="31"/>
  <c r="R107" i="31"/>
  <c r="R117" i="31"/>
  <c r="S148" i="31"/>
  <c r="R121" i="31"/>
  <c r="S121" i="31"/>
  <c r="R45" i="31"/>
  <c r="T45" i="31" s="1"/>
  <c r="R47" i="31"/>
  <c r="R49" i="31"/>
  <c r="R51" i="31"/>
  <c r="S52" i="31"/>
  <c r="R53" i="31"/>
  <c r="R55" i="31"/>
  <c r="R57" i="31"/>
  <c r="T57" i="31" s="1"/>
  <c r="R59" i="31"/>
  <c r="R73" i="31"/>
  <c r="S79" i="31"/>
  <c r="T121" i="31"/>
  <c r="R138" i="31"/>
  <c r="R155" i="31"/>
  <c r="T155" i="31" s="1"/>
  <c r="S119" i="31"/>
  <c r="T19" i="29"/>
  <c r="L28" i="29"/>
  <c r="R74" i="29"/>
  <c r="R11" i="29"/>
  <c r="R15" i="29"/>
  <c r="R19" i="29"/>
  <c r="R23" i="29"/>
  <c r="R27" i="29"/>
  <c r="T27" i="29" s="1"/>
  <c r="R50" i="29"/>
  <c r="T50" i="29" s="1"/>
  <c r="R58" i="29"/>
  <c r="S107" i="29"/>
  <c r="T111" i="29"/>
  <c r="R141" i="29"/>
  <c r="R149" i="29"/>
  <c r="R117" i="29"/>
  <c r="S117" i="29"/>
  <c r="R53" i="29"/>
  <c r="R83" i="29"/>
  <c r="R86" i="29"/>
  <c r="R113" i="29"/>
  <c r="S45" i="29"/>
  <c r="S72" i="29"/>
  <c r="T105" i="29"/>
  <c r="S106" i="29"/>
  <c r="R109" i="29"/>
  <c r="T10" i="29"/>
  <c r="T22" i="29"/>
  <c r="R42" i="29"/>
  <c r="R44" i="29"/>
  <c r="R46" i="29"/>
  <c r="T46" i="29" s="1"/>
  <c r="S52" i="29"/>
  <c r="R54" i="29"/>
  <c r="T54" i="29" s="1"/>
  <c r="R79" i="29"/>
  <c r="R82" i="29"/>
  <c r="S109" i="29"/>
  <c r="R116" i="29"/>
  <c r="R137" i="29"/>
  <c r="R145" i="29"/>
  <c r="S145" i="29"/>
  <c r="R153" i="29"/>
  <c r="T153" i="29"/>
  <c r="S11" i="29"/>
  <c r="S15" i="29"/>
  <c r="S23" i="29"/>
  <c r="R104" i="29"/>
  <c r="R112" i="29"/>
  <c r="R49" i="29"/>
  <c r="T49" i="29" s="1"/>
  <c r="S50" i="29"/>
  <c r="R52" i="29"/>
  <c r="R57" i="29"/>
  <c r="S58" i="29"/>
  <c r="R78" i="29"/>
  <c r="R90" i="29"/>
  <c r="S90" i="29"/>
  <c r="R108" i="29"/>
  <c r="R75" i="29"/>
  <c r="T108" i="29"/>
  <c r="R121" i="29"/>
  <c r="S121" i="29"/>
  <c r="R120" i="29"/>
  <c r="T87" i="29"/>
  <c r="S111" i="29"/>
  <c r="S119" i="29"/>
  <c r="T138" i="29"/>
  <c r="T142" i="29"/>
  <c r="T16" i="28"/>
  <c r="S18" i="28"/>
  <c r="T20" i="28"/>
  <c r="S10" i="28"/>
  <c r="T24" i="28"/>
  <c r="S14" i="28"/>
  <c r="S27" i="28"/>
  <c r="R87" i="28"/>
  <c r="T87" i="28" s="1"/>
  <c r="R91" i="28"/>
  <c r="T106" i="28"/>
  <c r="R138" i="28"/>
  <c r="T138" i="28" s="1"/>
  <c r="S144" i="28"/>
  <c r="R146" i="28"/>
  <c r="T146" i="28" s="1"/>
  <c r="R79" i="28"/>
  <c r="T13" i="28"/>
  <c r="T21" i="28"/>
  <c r="S59" i="28"/>
  <c r="T59" i="28"/>
  <c r="R78" i="28"/>
  <c r="R114" i="28"/>
  <c r="T117" i="28"/>
  <c r="R122" i="28"/>
  <c r="T122" i="28" s="1"/>
  <c r="S13" i="28"/>
  <c r="T86" i="28"/>
  <c r="T149" i="28"/>
  <c r="R75" i="28"/>
  <c r="T75" i="28"/>
  <c r="R142" i="28"/>
  <c r="T142" i="28"/>
  <c r="R154" i="28"/>
  <c r="T112" i="28"/>
  <c r="R9" i="28"/>
  <c r="S15" i="28"/>
  <c r="S19" i="28"/>
  <c r="M19" i="28" s="1"/>
  <c r="S22" i="28"/>
  <c r="S26" i="28"/>
  <c r="R43" i="28"/>
  <c r="R51" i="28"/>
  <c r="T51" i="28" s="1"/>
  <c r="S55" i="28"/>
  <c r="S58" i="28"/>
  <c r="R74" i="28"/>
  <c r="T74" i="28" s="1"/>
  <c r="R83" i="28"/>
  <c r="S83" i="28"/>
  <c r="R104" i="28"/>
  <c r="T110" i="28"/>
  <c r="R53" i="28"/>
  <c r="R55" i="28"/>
  <c r="T55" i="28" s="1"/>
  <c r="R57" i="28"/>
  <c r="T57" i="28" s="1"/>
  <c r="R118" i="28"/>
  <c r="S118" i="28"/>
  <c r="R150" i="28"/>
  <c r="S121" i="28"/>
  <c r="R155" i="28"/>
  <c r="S82" i="28"/>
  <c r="S86" i="28"/>
  <c r="M17" i="27"/>
  <c r="R81" i="27"/>
  <c r="T80" i="27"/>
  <c r="M80" i="27" s="1"/>
  <c r="S89" i="27"/>
  <c r="R89" i="27"/>
  <c r="R111" i="27"/>
  <c r="R114" i="27"/>
  <c r="T114" i="27" s="1"/>
  <c r="S114" i="27"/>
  <c r="T140" i="27"/>
  <c r="R90" i="27"/>
  <c r="T10" i="27"/>
  <c r="T14" i="27"/>
  <c r="T42" i="27"/>
  <c r="T50" i="27"/>
  <c r="T73" i="27"/>
  <c r="R86" i="27"/>
  <c r="S105" i="27"/>
  <c r="R74" i="27"/>
  <c r="R78" i="27"/>
  <c r="T78" i="27" s="1"/>
  <c r="S11" i="27"/>
  <c r="S57" i="27"/>
  <c r="M57" i="27" s="1"/>
  <c r="R107" i="27"/>
  <c r="T23" i="27"/>
  <c r="M23" i="27" s="1"/>
  <c r="T27" i="27"/>
  <c r="R43" i="27"/>
  <c r="T43" i="27" s="1"/>
  <c r="T45" i="27"/>
  <c r="R51" i="27"/>
  <c r="T51" i="27" s="1"/>
  <c r="T55" i="27"/>
  <c r="R85" i="27"/>
  <c r="R110" i="27"/>
  <c r="R118" i="27"/>
  <c r="R122" i="27"/>
  <c r="T122" i="27"/>
  <c r="S46" i="27"/>
  <c r="R82" i="27"/>
  <c r="T148" i="27"/>
  <c r="T106" i="27"/>
  <c r="S47" i="27"/>
  <c r="M47" i="27" s="1"/>
  <c r="R54" i="27"/>
  <c r="T54" i="27" s="1"/>
  <c r="R58" i="27"/>
  <c r="T58" i="27" s="1"/>
  <c r="S82" i="27"/>
  <c r="S83" i="27"/>
  <c r="R106" i="27"/>
  <c r="S113" i="27"/>
  <c r="S117" i="27"/>
  <c r="T141" i="27"/>
  <c r="T149" i="27"/>
  <c r="T153" i="27"/>
  <c r="M153" i="27" s="1"/>
  <c r="S115" i="27"/>
  <c r="T119" i="27"/>
  <c r="S154" i="27"/>
  <c r="S155" i="27"/>
  <c r="S123" i="27"/>
  <c r="C14" i="24"/>
  <c r="E31" i="41"/>
  <c r="E188" i="40"/>
  <c r="E161" i="40"/>
  <c r="E134" i="40"/>
  <c r="E107" i="40"/>
  <c r="E80" i="40"/>
  <c r="E53" i="40"/>
  <c r="E26" i="40"/>
  <c r="E188" i="19"/>
  <c r="E161" i="19"/>
  <c r="E134" i="19"/>
  <c r="E107" i="19"/>
  <c r="E80" i="19"/>
  <c r="E53" i="19"/>
  <c r="E26" i="19"/>
  <c r="E200" i="43"/>
  <c r="E171" i="43"/>
  <c r="E142" i="43"/>
  <c r="E113" i="43"/>
  <c r="E84" i="43"/>
  <c r="E55" i="43"/>
  <c r="E26" i="43"/>
  <c r="D395" i="13"/>
  <c r="D362" i="13"/>
  <c r="D329" i="13"/>
  <c r="D296" i="13"/>
  <c r="D263" i="13"/>
  <c r="D230" i="13"/>
  <c r="D197" i="13"/>
  <c r="D164" i="13"/>
  <c r="D131" i="13"/>
  <c r="D98" i="13"/>
  <c r="D65" i="13"/>
  <c r="D32" i="13"/>
  <c r="D169" i="12"/>
  <c r="D135" i="12"/>
  <c r="D101" i="12"/>
  <c r="D67" i="12"/>
  <c r="D33" i="12"/>
  <c r="G159" i="11"/>
  <c r="G127" i="11"/>
  <c r="G95" i="11"/>
  <c r="G63" i="11"/>
  <c r="G31" i="11"/>
  <c r="E159" i="4"/>
  <c r="E127" i="4"/>
  <c r="E95" i="4"/>
  <c r="E63" i="4"/>
  <c r="E31" i="4"/>
  <c r="A6" i="3"/>
  <c r="I1" i="1"/>
  <c r="C9" i="1"/>
  <c r="T59" i="36" l="1"/>
  <c r="M54" i="33"/>
  <c r="M9" i="27"/>
  <c r="M24" i="33"/>
  <c r="M54" i="35"/>
  <c r="M107" i="37"/>
  <c r="M137" i="38"/>
  <c r="M110" i="29"/>
  <c r="M140" i="29"/>
  <c r="M152" i="37"/>
  <c r="M44" i="37"/>
  <c r="M119" i="29"/>
  <c r="M10" i="31"/>
  <c r="S110" i="32"/>
  <c r="M110" i="32" s="1"/>
  <c r="S137" i="37"/>
  <c r="M22" i="38"/>
  <c r="M143" i="31"/>
  <c r="M89" i="33"/>
  <c r="M89" i="28"/>
  <c r="T51" i="38"/>
  <c r="T58" i="35"/>
  <c r="T87" i="35"/>
  <c r="M87" i="35" s="1"/>
  <c r="M76" i="37"/>
  <c r="M147" i="39"/>
  <c r="S83" i="38"/>
  <c r="M51" i="29"/>
  <c r="M87" i="27"/>
  <c r="T49" i="31"/>
  <c r="M49" i="31" s="1"/>
  <c r="M84" i="36"/>
  <c r="M12" i="28"/>
  <c r="M107" i="28"/>
  <c r="M82" i="35"/>
  <c r="M8" i="27"/>
  <c r="M17" i="35"/>
  <c r="M18" i="35"/>
  <c r="M13" i="37"/>
  <c r="M113" i="39"/>
  <c r="M138" i="32"/>
  <c r="M41" i="39"/>
  <c r="S59" i="33"/>
  <c r="M14" i="37"/>
  <c r="S108" i="39"/>
  <c r="M108" i="39" s="1"/>
  <c r="S74" i="37"/>
  <c r="M74" i="37" s="1"/>
  <c r="M13" i="31"/>
  <c r="M57" i="33"/>
  <c r="S24" i="35"/>
  <c r="S105" i="35"/>
  <c r="M105" i="35" s="1"/>
  <c r="M10" i="36"/>
  <c r="M115" i="31"/>
  <c r="M148" i="28"/>
  <c r="M104" i="38"/>
  <c r="T147" i="36"/>
  <c r="S118" i="27"/>
  <c r="C28" i="36"/>
  <c r="S113" i="38"/>
  <c r="T44" i="38"/>
  <c r="T79" i="33"/>
  <c r="M79" i="33" s="1"/>
  <c r="M111" i="37"/>
  <c r="M75" i="37"/>
  <c r="M137" i="27"/>
  <c r="M90" i="31"/>
  <c r="M41" i="27"/>
  <c r="M21" i="27"/>
  <c r="M151" i="33"/>
  <c r="M73" i="35"/>
  <c r="M107" i="32"/>
  <c r="S11" i="28"/>
  <c r="T41" i="35"/>
  <c r="S20" i="37"/>
  <c r="S50" i="35"/>
  <c r="M50" i="35" s="1"/>
  <c r="M142" i="29"/>
  <c r="T116" i="29"/>
  <c r="M116" i="29" s="1"/>
  <c r="S150" i="38"/>
  <c r="S154" i="37"/>
  <c r="M44" i="35"/>
  <c r="M119" i="36"/>
  <c r="M149" i="38"/>
  <c r="M8" i="31"/>
  <c r="S23" i="28"/>
  <c r="M23" i="28" s="1"/>
  <c r="T83" i="29"/>
  <c r="S46" i="31"/>
  <c r="M46" i="31" s="1"/>
  <c r="M112" i="39"/>
  <c r="M78" i="35"/>
  <c r="S54" i="31"/>
  <c r="M54" i="31" s="1"/>
  <c r="S145" i="33"/>
  <c r="M26" i="35"/>
  <c r="M50" i="33"/>
  <c r="S122" i="27"/>
  <c r="M27" i="27"/>
  <c r="S90" i="28"/>
  <c r="T53" i="31"/>
  <c r="S24" i="32"/>
  <c r="M24" i="32" s="1"/>
  <c r="M16" i="36"/>
  <c r="J28" i="27"/>
  <c r="M58" i="28"/>
  <c r="T55" i="32"/>
  <c r="M55" i="32" s="1"/>
  <c r="T155" i="35"/>
  <c r="S122" i="28"/>
  <c r="M14" i="28"/>
  <c r="S91" i="31"/>
  <c r="M91" i="31" s="1"/>
  <c r="S120" i="32"/>
  <c r="M120" i="32" s="1"/>
  <c r="S47" i="38"/>
  <c r="T111" i="35"/>
  <c r="M111" i="35" s="1"/>
  <c r="T27" i="28"/>
  <c r="M27" i="28" s="1"/>
  <c r="M9" i="35"/>
  <c r="M81" i="31"/>
  <c r="S53" i="32"/>
  <c r="M53" i="32" s="1"/>
  <c r="S109" i="33"/>
  <c r="M109" i="33" s="1"/>
  <c r="S150" i="35"/>
  <c r="S153" i="37"/>
  <c r="M153" i="37" s="1"/>
  <c r="M79" i="27"/>
  <c r="T118" i="28"/>
  <c r="M118" i="28" s="1"/>
  <c r="M59" i="33"/>
  <c r="S146" i="35"/>
  <c r="S112" i="36"/>
  <c r="T46" i="36"/>
  <c r="M46" i="36" s="1"/>
  <c r="M20" i="38"/>
  <c r="M111" i="36"/>
  <c r="M13" i="39"/>
  <c r="M13" i="38"/>
  <c r="M87" i="32"/>
  <c r="M84" i="31"/>
  <c r="M13" i="29"/>
  <c r="M141" i="38"/>
  <c r="T110" i="27"/>
  <c r="T113" i="29"/>
  <c r="S58" i="31"/>
  <c r="M58" i="31" s="1"/>
  <c r="S50" i="31"/>
  <c r="M50" i="31" s="1"/>
  <c r="S118" i="31"/>
  <c r="T14" i="31"/>
  <c r="M14" i="31" s="1"/>
  <c r="M144" i="37"/>
  <c r="S138" i="38"/>
  <c r="M138" i="38" s="1"/>
  <c r="T118" i="39"/>
  <c r="M118" i="39" s="1"/>
  <c r="M59" i="29"/>
  <c r="M121" i="27"/>
  <c r="S137" i="28"/>
  <c r="T83" i="28"/>
  <c r="S106" i="31"/>
  <c r="M106" i="31" s="1"/>
  <c r="S8" i="32"/>
  <c r="S120" i="35"/>
  <c r="M120" i="35" s="1"/>
  <c r="T84" i="35"/>
  <c r="M84" i="35" s="1"/>
  <c r="M84" i="29"/>
  <c r="S47" i="33"/>
  <c r="M47" i="33" s="1"/>
  <c r="M117" i="35"/>
  <c r="T80" i="35"/>
  <c r="M80" i="35" s="1"/>
  <c r="S79" i="38"/>
  <c r="M17" i="29"/>
  <c r="M123" i="29"/>
  <c r="S107" i="27"/>
  <c r="S81" i="27"/>
  <c r="T78" i="28"/>
  <c r="S106" i="28"/>
  <c r="S104" i="32"/>
  <c r="M104" i="32" s="1"/>
  <c r="S90" i="33"/>
  <c r="S41" i="33"/>
  <c r="M55" i="35"/>
  <c r="M10" i="35"/>
  <c r="M145" i="38"/>
  <c r="M48" i="37"/>
  <c r="M52" i="33"/>
  <c r="M142" i="27"/>
  <c r="T76" i="36"/>
  <c r="S149" i="28"/>
  <c r="M27" i="31"/>
  <c r="S105" i="33"/>
  <c r="S73" i="33"/>
  <c r="M73" i="33" s="1"/>
  <c r="S21" i="33"/>
  <c r="M21" i="33" s="1"/>
  <c r="T88" i="36"/>
  <c r="M88" i="36" s="1"/>
  <c r="T137" i="37"/>
  <c r="T12" i="37"/>
  <c r="T154" i="39"/>
  <c r="M150" i="33"/>
  <c r="M151" i="28"/>
  <c r="M91" i="27"/>
  <c r="T43" i="28"/>
  <c r="M43" i="28" s="1"/>
  <c r="S57" i="28"/>
  <c r="M144" i="28"/>
  <c r="T20" i="32"/>
  <c r="E28" i="36"/>
  <c r="S121" i="37"/>
  <c r="M155" i="39"/>
  <c r="M50" i="39"/>
  <c r="M52" i="28"/>
  <c r="M9" i="31"/>
  <c r="M58" i="33"/>
  <c r="M112" i="31"/>
  <c r="M23" i="31"/>
  <c r="M143" i="29"/>
  <c r="M139" i="27"/>
  <c r="M152" i="28"/>
  <c r="S116" i="32"/>
  <c r="M116" i="32" s="1"/>
  <c r="S57" i="32"/>
  <c r="M57" i="32" s="1"/>
  <c r="S142" i="35"/>
  <c r="T52" i="39"/>
  <c r="S77" i="39"/>
  <c r="M120" i="28"/>
  <c r="M152" i="27"/>
  <c r="M149" i="27"/>
  <c r="M81" i="28"/>
  <c r="T120" i="29"/>
  <c r="M120" i="29" s="1"/>
  <c r="S21" i="32"/>
  <c r="M21" i="32" s="1"/>
  <c r="S74" i="38"/>
  <c r="M74" i="38" s="1"/>
  <c r="S82" i="39"/>
  <c r="M82" i="39" s="1"/>
  <c r="M151" i="37"/>
  <c r="M53" i="33"/>
  <c r="M11" i="37"/>
  <c r="M22" i="37"/>
  <c r="M116" i="33"/>
  <c r="M73" i="28"/>
  <c r="S108" i="32"/>
  <c r="M108" i="32" s="1"/>
  <c r="S116" i="27"/>
  <c r="M116" i="27" s="1"/>
  <c r="M20" i="28"/>
  <c r="M89" i="38"/>
  <c r="S113" i="37"/>
  <c r="M113" i="37" s="1"/>
  <c r="S59" i="27"/>
  <c r="S20" i="32"/>
  <c r="S25" i="33"/>
  <c r="M25" i="33" s="1"/>
  <c r="T51" i="37"/>
  <c r="M51" i="37" s="1"/>
  <c r="S72" i="37"/>
  <c r="M72" i="37" s="1"/>
  <c r="S78" i="38"/>
  <c r="M78" i="38" s="1"/>
  <c r="T47" i="38"/>
  <c r="S90" i="39"/>
  <c r="S27" i="37"/>
  <c r="M153" i="35"/>
  <c r="M145" i="35"/>
  <c r="M137" i="35"/>
  <c r="S53" i="28"/>
  <c r="M155" i="27"/>
  <c r="S44" i="29"/>
  <c r="T136" i="32"/>
  <c r="M136" i="32" s="1"/>
  <c r="D28" i="28"/>
  <c r="M55" i="29"/>
  <c r="S112" i="27"/>
  <c r="M112" i="27" s="1"/>
  <c r="S44" i="27"/>
  <c r="M44" i="27" s="1"/>
  <c r="S150" i="28"/>
  <c r="S56" i="31"/>
  <c r="M56" i="31" s="1"/>
  <c r="S85" i="31"/>
  <c r="M85" i="31" s="1"/>
  <c r="T51" i="32"/>
  <c r="M51" i="32" s="1"/>
  <c r="S117" i="33"/>
  <c r="T88" i="35"/>
  <c r="M88" i="35" s="1"/>
  <c r="M85" i="35"/>
  <c r="G28" i="36"/>
  <c r="S12" i="37"/>
  <c r="T149" i="37"/>
  <c r="M149" i="37" s="1"/>
  <c r="S44" i="38"/>
  <c r="M20" i="27"/>
  <c r="M108" i="38"/>
  <c r="M148" i="39"/>
  <c r="M86" i="31"/>
  <c r="M155" i="29"/>
  <c r="S148" i="32"/>
  <c r="S9" i="28"/>
  <c r="M9" i="28" s="1"/>
  <c r="T15" i="29"/>
  <c r="M15" i="29" s="1"/>
  <c r="S78" i="28"/>
  <c r="S141" i="29"/>
  <c r="M141" i="27"/>
  <c r="S108" i="27"/>
  <c r="M108" i="27" s="1"/>
  <c r="S54" i="28"/>
  <c r="M54" i="28" s="1"/>
  <c r="S114" i="28"/>
  <c r="M114" i="28" s="1"/>
  <c r="S110" i="31"/>
  <c r="S113" i="33"/>
  <c r="S17" i="33"/>
  <c r="M17" i="33" s="1"/>
  <c r="S48" i="35"/>
  <c r="M48" i="35" s="1"/>
  <c r="S12" i="35"/>
  <c r="M12" i="35" s="1"/>
  <c r="S77" i="36"/>
  <c r="S76" i="36"/>
  <c r="M76" i="36" s="1"/>
  <c r="T75" i="38"/>
  <c r="S110" i="39"/>
  <c r="M143" i="39"/>
  <c r="M85" i="38"/>
  <c r="M88" i="28"/>
  <c r="S49" i="28"/>
  <c r="M49" i="28" s="1"/>
  <c r="T11" i="29"/>
  <c r="T73" i="31"/>
  <c r="M73" i="31" s="1"/>
  <c r="S87" i="31"/>
  <c r="T144" i="32"/>
  <c r="M144" i="32" s="1"/>
  <c r="T147" i="32"/>
  <c r="M17" i="39"/>
  <c r="M149" i="31"/>
  <c r="S147" i="32"/>
  <c r="T77" i="39"/>
  <c r="T85" i="27"/>
  <c r="M85" i="27" s="1"/>
  <c r="M26" i="28"/>
  <c r="M106" i="29"/>
  <c r="S56" i="29"/>
  <c r="M56" i="29" s="1"/>
  <c r="T107" i="31"/>
  <c r="M107" i="31" s="1"/>
  <c r="S40" i="31"/>
  <c r="M40" i="31" s="1"/>
  <c r="M144" i="33"/>
  <c r="S112" i="37"/>
  <c r="T113" i="38"/>
  <c r="T121" i="39"/>
  <c r="M121" i="39" s="1"/>
  <c r="M58" i="32"/>
  <c r="M86" i="35"/>
  <c r="M141" i="36"/>
  <c r="M12" i="33"/>
  <c r="M47" i="29"/>
  <c r="M81" i="33"/>
  <c r="T140" i="36"/>
  <c r="M140" i="36" s="1"/>
  <c r="S45" i="37"/>
  <c r="T59" i="38"/>
  <c r="S42" i="38"/>
  <c r="M42" i="38" s="1"/>
  <c r="M72" i="28"/>
  <c r="S54" i="38"/>
  <c r="M54" i="38" s="1"/>
  <c r="M41" i="38"/>
  <c r="M75" i="32"/>
  <c r="T119" i="32"/>
  <c r="T16" i="29"/>
  <c r="M16" i="29" s="1"/>
  <c r="M123" i="32"/>
  <c r="S26" i="33"/>
  <c r="S137" i="39"/>
  <c r="M137" i="39" s="1"/>
  <c r="M149" i="36"/>
  <c r="M79" i="37"/>
  <c r="S109" i="35"/>
  <c r="S117" i="37"/>
  <c r="M117" i="37" s="1"/>
  <c r="S115" i="38"/>
  <c r="M115" i="38" s="1"/>
  <c r="S19" i="38"/>
  <c r="M145" i="32"/>
  <c r="S142" i="39"/>
  <c r="M11" i="28"/>
  <c r="T78" i="33"/>
  <c r="T136" i="36"/>
  <c r="S53" i="36"/>
  <c r="M53" i="36" s="1"/>
  <c r="M104" i="37"/>
  <c r="S105" i="37"/>
  <c r="M105" i="37" s="1"/>
  <c r="S154" i="38"/>
  <c r="M154" i="38" s="1"/>
  <c r="M46" i="27"/>
  <c r="T22" i="31"/>
  <c r="M22" i="31" s="1"/>
  <c r="T89" i="31"/>
  <c r="M89" i="31" s="1"/>
  <c r="M109" i="31"/>
  <c r="S106" i="38"/>
  <c r="S140" i="32"/>
  <c r="M140" i="32" s="1"/>
  <c r="M15" i="28"/>
  <c r="I28" i="28"/>
  <c r="F28" i="28"/>
  <c r="M91" i="33"/>
  <c r="M147" i="37"/>
  <c r="M90" i="38"/>
  <c r="T8" i="38"/>
  <c r="M8" i="38" s="1"/>
  <c r="J28" i="28"/>
  <c r="S45" i="39"/>
  <c r="M45" i="39" s="1"/>
  <c r="M23" i="38"/>
  <c r="M17" i="38"/>
  <c r="S150" i="36"/>
  <c r="M150" i="27"/>
  <c r="M147" i="27"/>
  <c r="M138" i="27"/>
  <c r="T104" i="33"/>
  <c r="M104" i="33" s="1"/>
  <c r="E28" i="28"/>
  <c r="C28" i="28"/>
  <c r="S116" i="35"/>
  <c r="M116" i="35" s="1"/>
  <c r="T13" i="35"/>
  <c r="M13" i="35" s="1"/>
  <c r="K28" i="28"/>
  <c r="S8" i="35"/>
  <c r="S15" i="36"/>
  <c r="M15" i="36" s="1"/>
  <c r="M153" i="36"/>
  <c r="M82" i="36"/>
  <c r="M48" i="36"/>
  <c r="M109" i="39"/>
  <c r="M10" i="38"/>
  <c r="M136" i="37"/>
  <c r="T83" i="37"/>
  <c r="M22" i="35"/>
  <c r="M119" i="37"/>
  <c r="M77" i="37"/>
  <c r="M40" i="37"/>
  <c r="M45" i="38"/>
  <c r="M75" i="29"/>
  <c r="S46" i="39"/>
  <c r="M20" i="29"/>
  <c r="L60" i="28"/>
  <c r="L92" i="28" s="1"/>
  <c r="M49" i="32"/>
  <c r="S137" i="33"/>
  <c r="M137" i="33" s="1"/>
  <c r="G28" i="28"/>
  <c r="M155" i="36"/>
  <c r="S81" i="36"/>
  <c r="M81" i="36" s="1"/>
  <c r="T49" i="36"/>
  <c r="M149" i="32"/>
  <c r="M88" i="29"/>
  <c r="M104" i="27"/>
  <c r="T50" i="36"/>
  <c r="M50" i="36" s="1"/>
  <c r="M51" i="39"/>
  <c r="M27" i="36"/>
  <c r="M149" i="35"/>
  <c r="M141" i="35"/>
  <c r="T27" i="35"/>
  <c r="M27" i="35" s="1"/>
  <c r="M109" i="32"/>
  <c r="M122" i="29"/>
  <c r="M139" i="28"/>
  <c r="M48" i="28"/>
  <c r="T80" i="37"/>
  <c r="M80" i="37" s="1"/>
  <c r="M19" i="32"/>
  <c r="M25" i="27"/>
  <c r="M151" i="27"/>
  <c r="M148" i="29"/>
  <c r="M59" i="39"/>
  <c r="T142" i="37"/>
  <c r="M74" i="36"/>
  <c r="T76" i="33"/>
  <c r="T48" i="32"/>
  <c r="M48" i="32" s="1"/>
  <c r="S111" i="28"/>
  <c r="S16" i="28"/>
  <c r="M16" i="28" s="1"/>
  <c r="M116" i="39"/>
  <c r="M83" i="39"/>
  <c r="S87" i="28"/>
  <c r="M87" i="28" s="1"/>
  <c r="M84" i="27"/>
  <c r="M45" i="28"/>
  <c r="M151" i="36"/>
  <c r="S90" i="36"/>
  <c r="M90" i="36" s="1"/>
  <c r="T79" i="36"/>
  <c r="M146" i="33"/>
  <c r="M139" i="37"/>
  <c r="M75" i="31"/>
  <c r="M76" i="28"/>
  <c r="T20" i="35"/>
  <c r="M77" i="35"/>
  <c r="M145" i="36"/>
  <c r="M24" i="31"/>
  <c r="M116" i="31"/>
  <c r="M150" i="29"/>
  <c r="M81" i="29"/>
  <c r="M147" i="28"/>
  <c r="S123" i="28"/>
  <c r="M123" i="28" s="1"/>
  <c r="S55" i="31"/>
  <c r="M55" i="31" s="1"/>
  <c r="M22" i="28"/>
  <c r="H28" i="36"/>
  <c r="T122" i="38"/>
  <c r="M81" i="38"/>
  <c r="T21" i="36"/>
  <c r="M57" i="39"/>
  <c r="T12" i="38"/>
  <c r="M48" i="39"/>
  <c r="T24" i="36"/>
  <c r="M149" i="39"/>
  <c r="M27" i="33"/>
  <c r="M21" i="35"/>
  <c r="J28" i="36"/>
  <c r="M15" i="33"/>
  <c r="M87" i="39"/>
  <c r="M21" i="38"/>
  <c r="M54" i="32"/>
  <c r="M154" i="32"/>
  <c r="M153" i="38"/>
  <c r="M153" i="39"/>
  <c r="M11" i="36"/>
  <c r="M44" i="39"/>
  <c r="T79" i="39"/>
  <c r="M151" i="29"/>
  <c r="M9" i="29"/>
  <c r="M137" i="31"/>
  <c r="T56" i="33"/>
  <c r="M56" i="33" s="1"/>
  <c r="M24" i="29"/>
  <c r="M152" i="35"/>
  <c r="S112" i="28"/>
  <c r="M112" i="28" s="1"/>
  <c r="T154" i="37"/>
  <c r="M82" i="37"/>
  <c r="M10" i="39"/>
  <c r="M141" i="31"/>
  <c r="T54" i="36"/>
  <c r="M54" i="36" s="1"/>
  <c r="T12" i="36"/>
  <c r="M80" i="28"/>
  <c r="M146" i="27"/>
  <c r="S56" i="27"/>
  <c r="T57" i="29"/>
  <c r="M57" i="29" s="1"/>
  <c r="M44" i="31"/>
  <c r="M26" i="31"/>
  <c r="S87" i="36"/>
  <c r="M24" i="38"/>
  <c r="M139" i="33"/>
  <c r="T40" i="39"/>
  <c r="M40" i="39" s="1"/>
  <c r="M151" i="38"/>
  <c r="M11" i="33"/>
  <c r="M87" i="33"/>
  <c r="M72" i="39"/>
  <c r="M25" i="39"/>
  <c r="M123" i="36"/>
  <c r="M154" i="33"/>
  <c r="S152" i="32"/>
  <c r="M152" i="32" s="1"/>
  <c r="M42" i="31"/>
  <c r="M18" i="32"/>
  <c r="M143" i="27"/>
  <c r="M108" i="31"/>
  <c r="M8" i="29"/>
  <c r="M75" i="27"/>
  <c r="M44" i="28"/>
  <c r="T110" i="31"/>
  <c r="M77" i="32"/>
  <c r="M23" i="36"/>
  <c r="S53" i="37"/>
  <c r="M53" i="37" s="1"/>
  <c r="S41" i="29"/>
  <c r="M41" i="29" s="1"/>
  <c r="M119" i="31"/>
  <c r="M21" i="31"/>
  <c r="T18" i="31"/>
  <c r="S138" i="35"/>
  <c r="M138" i="35" s="1"/>
  <c r="M46" i="35"/>
  <c r="M25" i="35"/>
  <c r="M139" i="36"/>
  <c r="T109" i="37"/>
  <c r="M80" i="38"/>
  <c r="S27" i="39"/>
  <c r="M27" i="39" s="1"/>
  <c r="S111" i="39"/>
  <c r="M111" i="39" s="1"/>
  <c r="M21" i="37"/>
  <c r="S153" i="29"/>
  <c r="M153" i="29" s="1"/>
  <c r="M16" i="38"/>
  <c r="M76" i="39"/>
  <c r="M140" i="27"/>
  <c r="M24" i="28"/>
  <c r="M148" i="31"/>
  <c r="T72" i="35"/>
  <c r="M72" i="35" s="1"/>
  <c r="S75" i="38"/>
  <c r="M40" i="27"/>
  <c r="M145" i="27"/>
  <c r="M151" i="32"/>
  <c r="M115" i="32"/>
  <c r="T84" i="28"/>
  <c r="M84" i="28" s="1"/>
  <c r="T139" i="29"/>
  <c r="M139" i="29" s="1"/>
  <c r="M14" i="35"/>
  <c r="S52" i="27"/>
  <c r="M111" i="31"/>
  <c r="T88" i="32"/>
  <c r="M88" i="32" s="1"/>
  <c r="S58" i="35"/>
  <c r="M58" i="35" s="1"/>
  <c r="S23" i="39"/>
  <c r="M147" i="31"/>
  <c r="M80" i="39"/>
  <c r="M22" i="39"/>
  <c r="T19" i="38"/>
  <c r="S121" i="36"/>
  <c r="M121" i="36" s="1"/>
  <c r="M90" i="35"/>
  <c r="T16" i="39"/>
  <c r="M16" i="39" s="1"/>
  <c r="T45" i="35"/>
  <c r="M140" i="35"/>
  <c r="M73" i="32"/>
  <c r="T58" i="29"/>
  <c r="M58" i="29" s="1"/>
  <c r="T113" i="33"/>
  <c r="M113" i="33" s="1"/>
  <c r="T42" i="29"/>
  <c r="M52" i="31"/>
  <c r="S51" i="33"/>
  <c r="M51" i="33" s="1"/>
  <c r="S44" i="33"/>
  <c r="M44" i="33" s="1"/>
  <c r="S108" i="35"/>
  <c r="M108" i="35" s="1"/>
  <c r="S20" i="35"/>
  <c r="M113" i="36"/>
  <c r="S118" i="38"/>
  <c r="S141" i="39"/>
  <c r="S150" i="39"/>
  <c r="M53" i="39"/>
  <c r="M136" i="35"/>
  <c r="M87" i="37"/>
  <c r="M120" i="38"/>
  <c r="M89" i="37"/>
  <c r="T8" i="37"/>
  <c r="M155" i="33"/>
  <c r="M85" i="37"/>
  <c r="M115" i="28"/>
  <c r="T46" i="39"/>
  <c r="S88" i="38"/>
  <c r="M88" i="38" s="1"/>
  <c r="M82" i="31"/>
  <c r="T25" i="31"/>
  <c r="T154" i="29"/>
  <c r="M118" i="29"/>
  <c r="M120" i="31"/>
  <c r="S17" i="28"/>
  <c r="S141" i="28"/>
  <c r="T78" i="29"/>
  <c r="T137" i="29"/>
  <c r="M137" i="29" s="1"/>
  <c r="T139" i="32"/>
  <c r="M139" i="32" s="1"/>
  <c r="T8" i="32"/>
  <c r="S104" i="35"/>
  <c r="M104" i="35" s="1"/>
  <c r="S72" i="36"/>
  <c r="M47" i="39"/>
  <c r="M46" i="33"/>
  <c r="S52" i="39"/>
  <c r="M142" i="32"/>
  <c r="T86" i="32"/>
  <c r="M86" i="32" s="1"/>
  <c r="T138" i="33"/>
  <c r="M138" i="33" s="1"/>
  <c r="T57" i="35"/>
  <c r="M147" i="36"/>
  <c r="M40" i="36"/>
  <c r="M76" i="38"/>
  <c r="S91" i="38"/>
  <c r="T110" i="39"/>
  <c r="S72" i="27"/>
  <c r="M72" i="27" s="1"/>
  <c r="S45" i="27"/>
  <c r="M45" i="27" s="1"/>
  <c r="M120" i="27"/>
  <c r="M109" i="27"/>
  <c r="M117" i="33"/>
  <c r="M147" i="35"/>
  <c r="S112" i="35"/>
  <c r="M112" i="35" s="1"/>
  <c r="S16" i="35"/>
  <c r="M16" i="35" s="1"/>
  <c r="T143" i="36"/>
  <c r="M143" i="36" s="1"/>
  <c r="I28" i="36"/>
  <c r="M138" i="37"/>
  <c r="M147" i="38"/>
  <c r="M107" i="39"/>
  <c r="M83" i="33"/>
  <c r="M42" i="32"/>
  <c r="S43" i="39"/>
  <c r="M43" i="39" s="1"/>
  <c r="S56" i="37"/>
  <c r="M56" i="37" s="1"/>
  <c r="S86" i="38"/>
  <c r="M86" i="38" s="1"/>
  <c r="T16" i="33"/>
  <c r="S22" i="32"/>
  <c r="M22" i="32" s="1"/>
  <c r="S120" i="39"/>
  <c r="M120" i="39" s="1"/>
  <c r="M72" i="38"/>
  <c r="M83" i="27"/>
  <c r="M105" i="27"/>
  <c r="M111" i="29"/>
  <c r="S16" i="32"/>
  <c r="M16" i="32" s="1"/>
  <c r="M23" i="32"/>
  <c r="M45" i="36"/>
  <c r="L60" i="36"/>
  <c r="J60" i="36" s="1"/>
  <c r="M18" i="39"/>
  <c r="S58" i="39"/>
  <c r="M58" i="39" s="1"/>
  <c r="S120" i="37"/>
  <c r="M120" i="37" s="1"/>
  <c r="T114" i="29"/>
  <c r="M114" i="29" s="1"/>
  <c r="M108" i="33"/>
  <c r="M113" i="35"/>
  <c r="M18" i="37"/>
  <c r="S43" i="38"/>
  <c r="M43" i="38" s="1"/>
  <c r="T76" i="35"/>
  <c r="M76" i="35" s="1"/>
  <c r="T80" i="36"/>
  <c r="M80" i="36" s="1"/>
  <c r="M115" i="36"/>
  <c r="K28" i="36"/>
  <c r="F28" i="36"/>
  <c r="M115" i="37"/>
  <c r="M143" i="37"/>
  <c r="S49" i="37"/>
  <c r="M148" i="35"/>
  <c r="M84" i="39"/>
  <c r="T85" i="33"/>
  <c r="M85" i="33" s="1"/>
  <c r="M19" i="33"/>
  <c r="S55" i="39"/>
  <c r="S54" i="37"/>
  <c r="M54" i="37" s="1"/>
  <c r="S155" i="31"/>
  <c r="M155" i="31" s="1"/>
  <c r="S116" i="38"/>
  <c r="M116" i="38" s="1"/>
  <c r="T90" i="32"/>
  <c r="M90" i="32" s="1"/>
  <c r="M139" i="35"/>
  <c r="M44" i="36"/>
  <c r="M143" i="38"/>
  <c r="T155" i="28"/>
  <c r="M155" i="28" s="1"/>
  <c r="M56" i="32"/>
  <c r="M27" i="32"/>
  <c r="T72" i="36"/>
  <c r="T43" i="36"/>
  <c r="M51" i="36"/>
  <c r="S47" i="37"/>
  <c r="M139" i="38"/>
  <c r="M84" i="38"/>
  <c r="M77" i="38"/>
  <c r="M14" i="38"/>
  <c r="M48" i="33"/>
  <c r="M42" i="37"/>
  <c r="T86" i="36"/>
  <c r="M86" i="36" s="1"/>
  <c r="T115" i="39"/>
  <c r="M115" i="39" s="1"/>
  <c r="S14" i="39"/>
  <c r="M14" i="39" s="1"/>
  <c r="S24" i="27"/>
  <c r="M24" i="27" s="1"/>
  <c r="T72" i="29"/>
  <c r="M72" i="29" s="1"/>
  <c r="T14" i="32"/>
  <c r="M14" i="32" s="1"/>
  <c r="S78" i="32"/>
  <c r="M78" i="32" s="1"/>
  <c r="S43" i="29"/>
  <c r="M43" i="29" s="1"/>
  <c r="S104" i="31"/>
  <c r="S88" i="27"/>
  <c r="M88" i="27" s="1"/>
  <c r="T58" i="36"/>
  <c r="M58" i="36" s="1"/>
  <c r="T109" i="36"/>
  <c r="M109" i="36" s="1"/>
  <c r="T23" i="39"/>
  <c r="T91" i="37"/>
  <c r="M91" i="37" s="1"/>
  <c r="T47" i="35"/>
  <c r="M47" i="35" s="1"/>
  <c r="S140" i="33"/>
  <c r="M140" i="33" s="1"/>
  <c r="T17" i="37"/>
  <c r="M17" i="37" s="1"/>
  <c r="S137" i="36"/>
  <c r="M137" i="36" s="1"/>
  <c r="T51" i="35"/>
  <c r="M51" i="35" s="1"/>
  <c r="T107" i="33"/>
  <c r="M107" i="33" s="1"/>
  <c r="T121" i="35"/>
  <c r="M121" i="35" s="1"/>
  <c r="T109" i="28"/>
  <c r="M109" i="28" s="1"/>
  <c r="T152" i="39"/>
  <c r="M152" i="39" s="1"/>
  <c r="S88" i="39"/>
  <c r="M88" i="39" s="1"/>
  <c r="T52" i="36"/>
  <c r="M52" i="36" s="1"/>
  <c r="T88" i="33"/>
  <c r="M88" i="33" s="1"/>
  <c r="T40" i="32"/>
  <c r="M40" i="32" s="1"/>
  <c r="T139" i="31"/>
  <c r="M139" i="31" s="1"/>
  <c r="S151" i="31"/>
  <c r="M151" i="31" s="1"/>
  <c r="S138" i="29"/>
  <c r="M138" i="29" s="1"/>
  <c r="T41" i="36"/>
  <c r="M41" i="36" s="1"/>
  <c r="T74" i="35"/>
  <c r="M74" i="35" s="1"/>
  <c r="S16" i="33"/>
  <c r="S121" i="32"/>
  <c r="M121" i="32" s="1"/>
  <c r="T9" i="39"/>
  <c r="M9" i="39" s="1"/>
  <c r="T14" i="36"/>
  <c r="M14" i="36" s="1"/>
  <c r="T49" i="33"/>
  <c r="M49" i="33" s="1"/>
  <c r="S146" i="32"/>
  <c r="M146" i="32" s="1"/>
  <c r="S23" i="33"/>
  <c r="M23" i="33" s="1"/>
  <c r="S146" i="29"/>
  <c r="M146" i="29" s="1"/>
  <c r="S43" i="27"/>
  <c r="M43" i="27" s="1"/>
  <c r="S86" i="37"/>
  <c r="S77" i="28"/>
  <c r="M77" i="28" s="1"/>
  <c r="T113" i="27"/>
  <c r="M113" i="27" s="1"/>
  <c r="S8" i="33"/>
  <c r="M8" i="33" s="1"/>
  <c r="T104" i="31"/>
  <c r="T144" i="29"/>
  <c r="M144" i="29" s="1"/>
  <c r="S143" i="28"/>
  <c r="M143" i="28" s="1"/>
  <c r="T153" i="28"/>
  <c r="M153" i="28" s="1"/>
  <c r="S12" i="31"/>
  <c r="M12" i="31" s="1"/>
  <c r="S79" i="32"/>
  <c r="M79" i="32" s="1"/>
  <c r="T18" i="28"/>
  <c r="M18" i="28" s="1"/>
  <c r="T13" i="27"/>
  <c r="M13" i="27" s="1"/>
  <c r="T72" i="31"/>
  <c r="M72" i="31" s="1"/>
  <c r="T117" i="27"/>
  <c r="M117" i="27" s="1"/>
  <c r="S91" i="32"/>
  <c r="M91" i="32" s="1"/>
  <c r="S12" i="29"/>
  <c r="M12" i="29" s="1"/>
  <c r="T20" i="33"/>
  <c r="S46" i="38"/>
  <c r="M46" i="38" s="1"/>
  <c r="S81" i="35"/>
  <c r="M81" i="35" s="1"/>
  <c r="S20" i="33"/>
  <c r="T15" i="32"/>
  <c r="M15" i="32" s="1"/>
  <c r="M75" i="39"/>
  <c r="S105" i="39"/>
  <c r="M105" i="39" s="1"/>
  <c r="T117" i="39"/>
  <c r="M117" i="39" s="1"/>
  <c r="M144" i="35"/>
  <c r="T81" i="37"/>
  <c r="M81" i="37" s="1"/>
  <c r="S58" i="37"/>
  <c r="M58" i="37" s="1"/>
  <c r="S59" i="35"/>
  <c r="M59" i="35" s="1"/>
  <c r="S73" i="38"/>
  <c r="M73" i="38" s="1"/>
  <c r="T27" i="37"/>
  <c r="S77" i="33"/>
  <c r="M77" i="33" s="1"/>
  <c r="T25" i="37"/>
  <c r="M25" i="37" s="1"/>
  <c r="T119" i="33"/>
  <c r="M119" i="33" s="1"/>
  <c r="T42" i="39"/>
  <c r="M42" i="39" s="1"/>
  <c r="S146" i="37"/>
  <c r="M146" i="37" s="1"/>
  <c r="T141" i="28"/>
  <c r="S25" i="29"/>
  <c r="M25" i="29" s="1"/>
  <c r="T49" i="39"/>
  <c r="M49" i="39" s="1"/>
  <c r="S140" i="38"/>
  <c r="S82" i="32"/>
  <c r="M82" i="32" s="1"/>
  <c r="S25" i="31"/>
  <c r="S139" i="39"/>
  <c r="T21" i="39"/>
  <c r="M21" i="39" s="1"/>
  <c r="T53" i="38"/>
  <c r="M53" i="38" s="1"/>
  <c r="T78" i="36"/>
  <c r="M78" i="36" s="1"/>
  <c r="S152" i="33"/>
  <c r="T115" i="33"/>
  <c r="M115" i="33" s="1"/>
  <c r="T80" i="33"/>
  <c r="M80" i="33" s="1"/>
  <c r="S152" i="29"/>
  <c r="M152" i="29" s="1"/>
  <c r="T9" i="38"/>
  <c r="M9" i="38" s="1"/>
  <c r="T140" i="37"/>
  <c r="M140" i="37" s="1"/>
  <c r="S46" i="37"/>
  <c r="T147" i="33"/>
  <c r="M147" i="33" s="1"/>
  <c r="T83" i="32"/>
  <c r="M83" i="32" s="1"/>
  <c r="T10" i="32"/>
  <c r="M10" i="32" s="1"/>
  <c r="T9" i="37"/>
  <c r="M9" i="37" s="1"/>
  <c r="S113" i="32"/>
  <c r="S80" i="31"/>
  <c r="T73" i="29"/>
  <c r="M73" i="29" s="1"/>
  <c r="S152" i="31"/>
  <c r="M152" i="31" s="1"/>
  <c r="T25" i="38"/>
  <c r="T84" i="33"/>
  <c r="M84" i="33" s="1"/>
  <c r="T136" i="38"/>
  <c r="M136" i="38" s="1"/>
  <c r="T18" i="36"/>
  <c r="M18" i="36" s="1"/>
  <c r="T144" i="27"/>
  <c r="M144" i="27" s="1"/>
  <c r="S144" i="38"/>
  <c r="S78" i="31"/>
  <c r="T77" i="29"/>
  <c r="M77" i="29" s="1"/>
  <c r="T52" i="27"/>
  <c r="S142" i="37"/>
  <c r="T40" i="33"/>
  <c r="M40" i="33" s="1"/>
  <c r="T26" i="32"/>
  <c r="M26" i="32" s="1"/>
  <c r="S84" i="37"/>
  <c r="M84" i="37" s="1"/>
  <c r="S12" i="38"/>
  <c r="T117" i="36"/>
  <c r="M117" i="36" s="1"/>
  <c r="T109" i="35"/>
  <c r="M109" i="35" s="1"/>
  <c r="T40" i="35"/>
  <c r="M40" i="35" s="1"/>
  <c r="S107" i="36"/>
  <c r="M107" i="36" s="1"/>
  <c r="S142" i="33"/>
  <c r="M142" i="33" s="1"/>
  <c r="T27" i="38"/>
  <c r="M27" i="38" s="1"/>
  <c r="T153" i="31"/>
  <c r="M153" i="31" s="1"/>
  <c r="T86" i="39"/>
  <c r="M86" i="39" s="1"/>
  <c r="T148" i="37"/>
  <c r="M148" i="37" s="1"/>
  <c r="S75" i="33"/>
  <c r="M75" i="33" s="1"/>
  <c r="T140" i="38"/>
  <c r="S151" i="39"/>
  <c r="M151" i="39" s="1"/>
  <c r="T139" i="39"/>
  <c r="T152" i="33"/>
  <c r="S144" i="31"/>
  <c r="M144" i="31" s="1"/>
  <c r="S43" i="31"/>
  <c r="M43" i="31" s="1"/>
  <c r="S91" i="29"/>
  <c r="M91" i="29" s="1"/>
  <c r="T46" i="37"/>
  <c r="T80" i="29"/>
  <c r="M80" i="29" s="1"/>
  <c r="T113" i="32"/>
  <c r="T80" i="31"/>
  <c r="S25" i="38"/>
  <c r="T55" i="33"/>
  <c r="T144" i="38"/>
  <c r="S85" i="29"/>
  <c r="M85" i="29" s="1"/>
  <c r="T78" i="31"/>
  <c r="T40" i="28"/>
  <c r="M40" i="28" s="1"/>
  <c r="T107" i="29"/>
  <c r="M107" i="29" s="1"/>
  <c r="T44" i="32"/>
  <c r="M44" i="32" s="1"/>
  <c r="S41" i="31"/>
  <c r="M41" i="31" s="1"/>
  <c r="S12" i="27"/>
  <c r="M12" i="27" s="1"/>
  <c r="S17" i="31"/>
  <c r="M17" i="31" s="1"/>
  <c r="T111" i="28"/>
  <c r="S19" i="27"/>
  <c r="M19" i="27" s="1"/>
  <c r="S74" i="32"/>
  <c r="M74" i="32" s="1"/>
  <c r="M144" i="39"/>
  <c r="S15" i="39"/>
  <c r="M15" i="39" s="1"/>
  <c r="M136" i="39"/>
  <c r="T78" i="39"/>
  <c r="M78" i="39" s="1"/>
  <c r="T55" i="39"/>
  <c r="T82" i="38"/>
  <c r="M82" i="38" s="1"/>
  <c r="T105" i="36"/>
  <c r="M105" i="36" s="1"/>
  <c r="S151" i="35"/>
  <c r="M151" i="35" s="1"/>
  <c r="S143" i="35"/>
  <c r="M143" i="35" s="1"/>
  <c r="T112" i="38"/>
  <c r="M112" i="38" s="1"/>
  <c r="T111" i="33"/>
  <c r="M111" i="33" s="1"/>
  <c r="S79" i="39"/>
  <c r="T121" i="37"/>
  <c r="M121" i="37" s="1"/>
  <c r="S72" i="33"/>
  <c r="M72" i="33" s="1"/>
  <c r="S40" i="38"/>
  <c r="M40" i="38" s="1"/>
  <c r="S21" i="29"/>
  <c r="M21" i="29" s="1"/>
  <c r="S148" i="33"/>
  <c r="M148" i="33" s="1"/>
  <c r="S18" i="31"/>
  <c r="S147" i="29"/>
  <c r="M147" i="29" s="1"/>
  <c r="T141" i="39"/>
  <c r="T22" i="36"/>
  <c r="M22" i="36" s="1"/>
  <c r="S20" i="31"/>
  <c r="M20" i="31" s="1"/>
  <c r="S150" i="37"/>
  <c r="M150" i="37" s="1"/>
  <c r="S56" i="36"/>
  <c r="S150" i="32"/>
  <c r="M150" i="32" s="1"/>
  <c r="S117" i="32"/>
  <c r="M117" i="32" s="1"/>
  <c r="T76" i="29"/>
  <c r="M76" i="29" s="1"/>
  <c r="S56" i="28"/>
  <c r="M56" i="28" s="1"/>
  <c r="T137" i="32"/>
  <c r="S77" i="31"/>
  <c r="M77" i="31" s="1"/>
  <c r="S88" i="31"/>
  <c r="T82" i="28"/>
  <c r="M82" i="28" s="1"/>
  <c r="S50" i="37"/>
  <c r="T50" i="32"/>
  <c r="S47" i="28"/>
  <c r="M47" i="28" s="1"/>
  <c r="T56" i="27"/>
  <c r="S87" i="29"/>
  <c r="M87" i="29" s="1"/>
  <c r="S40" i="29"/>
  <c r="M40" i="29" s="1"/>
  <c r="T26" i="39"/>
  <c r="M26" i="39" s="1"/>
  <c r="S43" i="35"/>
  <c r="S76" i="33"/>
  <c r="S52" i="37"/>
  <c r="M52" i="37" s="1"/>
  <c r="T42" i="35"/>
  <c r="M42" i="35" s="1"/>
  <c r="S136" i="33"/>
  <c r="M136" i="33" s="1"/>
  <c r="T52" i="35"/>
  <c r="S143" i="33"/>
  <c r="M143" i="33" s="1"/>
  <c r="S148" i="38"/>
  <c r="M148" i="38" s="1"/>
  <c r="T76" i="31"/>
  <c r="M76" i="31" s="1"/>
  <c r="T56" i="39"/>
  <c r="M56" i="39" s="1"/>
  <c r="T123" i="33"/>
  <c r="M123" i="33" s="1"/>
  <c r="S141" i="32"/>
  <c r="M141" i="32" s="1"/>
  <c r="S136" i="29"/>
  <c r="M136" i="29" s="1"/>
  <c r="T56" i="36"/>
  <c r="S89" i="29"/>
  <c r="M89" i="29" s="1"/>
  <c r="T45" i="29"/>
  <c r="M45" i="29" s="1"/>
  <c r="S137" i="32"/>
  <c r="T88" i="31"/>
  <c r="T16" i="31"/>
  <c r="M16" i="31" s="1"/>
  <c r="S89" i="35"/>
  <c r="M89" i="35" s="1"/>
  <c r="T119" i="28"/>
  <c r="M119" i="28" s="1"/>
  <c r="T50" i="37"/>
  <c r="S50" i="32"/>
  <c r="T105" i="32"/>
  <c r="M105" i="32" s="1"/>
  <c r="T115" i="29"/>
  <c r="M115" i="29" s="1"/>
  <c r="S152" i="38"/>
  <c r="M152" i="38" s="1"/>
  <c r="S153" i="32"/>
  <c r="M153" i="32" s="1"/>
  <c r="T11" i="32"/>
  <c r="M11" i="32" s="1"/>
  <c r="T137" i="28"/>
  <c r="M137" i="28" s="1"/>
  <c r="T10" i="28"/>
  <c r="M10" i="28" s="1"/>
  <c r="T43" i="35"/>
  <c r="T46" i="32"/>
  <c r="M46" i="32" s="1"/>
  <c r="S74" i="31"/>
  <c r="M74" i="31" s="1"/>
  <c r="M136" i="31"/>
  <c r="M52" i="32"/>
  <c r="M148" i="27"/>
  <c r="M59" i="31"/>
  <c r="M73" i="37"/>
  <c r="M8" i="28"/>
  <c r="M105" i="28"/>
  <c r="M15" i="37"/>
  <c r="M49" i="36"/>
  <c r="M138" i="36"/>
  <c r="M11" i="38"/>
  <c r="M83" i="37"/>
  <c r="E28" i="27"/>
  <c r="G28" i="27"/>
  <c r="H28" i="27"/>
  <c r="M41" i="33"/>
  <c r="M83" i="38"/>
  <c r="F28" i="27"/>
  <c r="C28" i="27"/>
  <c r="M119" i="32"/>
  <c r="L60" i="27"/>
  <c r="D60" i="27" s="1"/>
  <c r="K28" i="27"/>
  <c r="M120" i="33"/>
  <c r="M49" i="38"/>
  <c r="M83" i="31"/>
  <c r="M142" i="31"/>
  <c r="M116" i="37"/>
  <c r="M24" i="36"/>
  <c r="M9" i="33"/>
  <c r="M55" i="36"/>
  <c r="M121" i="33"/>
  <c r="M73" i="36"/>
  <c r="M23" i="37"/>
  <c r="M15" i="38"/>
  <c r="M114" i="32"/>
  <c r="M19" i="35"/>
  <c r="M90" i="37"/>
  <c r="M121" i="38"/>
  <c r="M47" i="31"/>
  <c r="M58" i="27"/>
  <c r="M53" i="28"/>
  <c r="M107" i="38"/>
  <c r="M115" i="27"/>
  <c r="M26" i="29"/>
  <c r="M20" i="37"/>
  <c r="M23" i="29"/>
  <c r="M8" i="36"/>
  <c r="M43" i="37"/>
  <c r="M105" i="38"/>
  <c r="M119" i="39"/>
  <c r="M123" i="31"/>
  <c r="M115" i="35"/>
  <c r="M8" i="35"/>
  <c r="M104" i="36"/>
  <c r="M154" i="27"/>
  <c r="M105" i="33"/>
  <c r="M13" i="33"/>
  <c r="M146" i="35"/>
  <c r="M50" i="29"/>
  <c r="M145" i="33"/>
  <c r="M26" i="33"/>
  <c r="M10" i="33"/>
  <c r="M107" i="35"/>
  <c r="M42" i="36"/>
  <c r="M146" i="38"/>
  <c r="M136" i="36"/>
  <c r="M145" i="39"/>
  <c r="M122" i="39"/>
  <c r="M122" i="28"/>
  <c r="M122" i="31"/>
  <c r="M106" i="32"/>
  <c r="M72" i="32"/>
  <c r="M112" i="33"/>
  <c r="D28" i="27"/>
  <c r="M105" i="31"/>
  <c r="M140" i="31"/>
  <c r="M82" i="33"/>
  <c r="M141" i="33"/>
  <c r="M144" i="36"/>
  <c r="M85" i="36"/>
  <c r="M20" i="36"/>
  <c r="M56" i="38"/>
  <c r="M19" i="39"/>
  <c r="M149" i="28"/>
  <c r="M46" i="29"/>
  <c r="M15" i="31"/>
  <c r="M41" i="32"/>
  <c r="M122" i="32"/>
  <c r="M53" i="35"/>
  <c r="M23" i="35"/>
  <c r="M122" i="36"/>
  <c r="M52" i="38"/>
  <c r="M51" i="31"/>
  <c r="M123" i="27"/>
  <c r="M106" i="28"/>
  <c r="M105" i="29"/>
  <c r="M121" i="31"/>
  <c r="M74" i="33"/>
  <c r="M154" i="36"/>
  <c r="M45" i="32"/>
  <c r="M57" i="28"/>
  <c r="M117" i="28"/>
  <c r="M55" i="28"/>
  <c r="M140" i="28"/>
  <c r="M59" i="28"/>
  <c r="M17" i="28"/>
  <c r="M47" i="32"/>
  <c r="M154" i="35"/>
  <c r="M112" i="36"/>
  <c r="M88" i="37"/>
  <c r="M142" i="38"/>
  <c r="M48" i="38"/>
  <c r="M58" i="38"/>
  <c r="M53" i="27"/>
  <c r="M106" i="33"/>
  <c r="M150" i="35"/>
  <c r="M108" i="36"/>
  <c r="M108" i="37"/>
  <c r="M119" i="38"/>
  <c r="M150" i="38"/>
  <c r="M149" i="33"/>
  <c r="M24" i="39"/>
  <c r="M8" i="39"/>
  <c r="M140" i="39"/>
  <c r="B159" i="39"/>
  <c r="B127" i="39"/>
  <c r="B95" i="39"/>
  <c r="B63" i="39"/>
  <c r="B31" i="39"/>
  <c r="M123" i="39"/>
  <c r="S85" i="39"/>
  <c r="M85" i="39" s="1"/>
  <c r="T104" i="39"/>
  <c r="M104" i="39" s="1"/>
  <c r="M91" i="39"/>
  <c r="S89" i="39"/>
  <c r="M89" i="39" s="1"/>
  <c r="K28" i="39"/>
  <c r="C28" i="39"/>
  <c r="L60" i="39"/>
  <c r="J28" i="39"/>
  <c r="I28" i="39"/>
  <c r="H28" i="39"/>
  <c r="E28" i="39"/>
  <c r="G28" i="39"/>
  <c r="F28" i="39"/>
  <c r="D28" i="39"/>
  <c r="S81" i="39"/>
  <c r="M81" i="39" s="1"/>
  <c r="T150" i="39"/>
  <c r="S74" i="39"/>
  <c r="M74" i="39" s="1"/>
  <c r="M12" i="39"/>
  <c r="S73" i="39"/>
  <c r="M73" i="39" s="1"/>
  <c r="S146" i="39"/>
  <c r="T146" i="39"/>
  <c r="T114" i="39"/>
  <c r="S154" i="39"/>
  <c r="S138" i="39"/>
  <c r="M138" i="39" s="1"/>
  <c r="M54" i="39"/>
  <c r="M106" i="39"/>
  <c r="S114" i="39"/>
  <c r="T90" i="39"/>
  <c r="M20" i="39"/>
  <c r="T142" i="39"/>
  <c r="M11" i="39"/>
  <c r="M123" i="38"/>
  <c r="T106" i="38"/>
  <c r="T55" i="38"/>
  <c r="M55" i="38" s="1"/>
  <c r="S114" i="38"/>
  <c r="M114" i="38" s="1"/>
  <c r="T110" i="38"/>
  <c r="S59" i="38"/>
  <c r="T118" i="38"/>
  <c r="S51" i="38"/>
  <c r="M51" i="38" s="1"/>
  <c r="M111" i="38"/>
  <c r="S109" i="38"/>
  <c r="M109" i="38" s="1"/>
  <c r="S50" i="38"/>
  <c r="M50" i="38" s="1"/>
  <c r="S122" i="38"/>
  <c r="T91" i="38"/>
  <c r="S117" i="38"/>
  <c r="M117" i="38" s="1"/>
  <c r="M26" i="38"/>
  <c r="M18" i="38"/>
  <c r="S87" i="38"/>
  <c r="M87" i="38" s="1"/>
  <c r="B159" i="38"/>
  <c r="B127" i="38"/>
  <c r="B95" i="38"/>
  <c r="B63" i="38"/>
  <c r="B31" i="38"/>
  <c r="M155" i="38"/>
  <c r="T79" i="38"/>
  <c r="S110" i="38"/>
  <c r="J28" i="38"/>
  <c r="I28" i="38"/>
  <c r="H28" i="38"/>
  <c r="G28" i="38"/>
  <c r="L60" i="38"/>
  <c r="F28" i="38"/>
  <c r="K28" i="38"/>
  <c r="E28" i="38"/>
  <c r="D28" i="38"/>
  <c r="C28" i="38"/>
  <c r="M155" i="37"/>
  <c r="S122" i="37"/>
  <c r="M122" i="37" s="1"/>
  <c r="T47" i="37"/>
  <c r="S24" i="37"/>
  <c r="M24" i="37" s="1"/>
  <c r="T86" i="37"/>
  <c r="S118" i="37"/>
  <c r="M118" i="37" s="1"/>
  <c r="T16" i="37"/>
  <c r="M16" i="37" s="1"/>
  <c r="L60" i="37"/>
  <c r="D28" i="37"/>
  <c r="F28" i="37"/>
  <c r="K28" i="37"/>
  <c r="C28" i="37"/>
  <c r="J28" i="37"/>
  <c r="I28" i="37"/>
  <c r="H28" i="37"/>
  <c r="G28" i="37"/>
  <c r="E28" i="37"/>
  <c r="M57" i="37"/>
  <c r="T55" i="37"/>
  <c r="M55" i="37" s="1"/>
  <c r="S26" i="37"/>
  <c r="M26" i="37" s="1"/>
  <c r="M59" i="37"/>
  <c r="T49" i="37"/>
  <c r="B159" i="37"/>
  <c r="B127" i="37"/>
  <c r="B95" i="37"/>
  <c r="B63" i="37"/>
  <c r="B31" i="37"/>
  <c r="S106" i="37"/>
  <c r="M106" i="37" s="1"/>
  <c r="S141" i="37"/>
  <c r="T141" i="37"/>
  <c r="S109" i="37"/>
  <c r="M109" i="37" s="1"/>
  <c r="T145" i="37"/>
  <c r="M145" i="37" s="1"/>
  <c r="S114" i="37"/>
  <c r="M19" i="37"/>
  <c r="M41" i="37"/>
  <c r="T114" i="37"/>
  <c r="M110" i="37"/>
  <c r="T45" i="37"/>
  <c r="M112" i="37"/>
  <c r="T78" i="37"/>
  <c r="M78" i="37" s="1"/>
  <c r="S8" i="37"/>
  <c r="M123" i="37"/>
  <c r="S10" i="37"/>
  <c r="M10" i="37" s="1"/>
  <c r="B159" i="36"/>
  <c r="B127" i="36"/>
  <c r="B95" i="36"/>
  <c r="B63" i="36"/>
  <c r="B31" i="36"/>
  <c r="M142" i="36"/>
  <c r="M91" i="36"/>
  <c r="S79" i="36"/>
  <c r="S83" i="36"/>
  <c r="M83" i="36" s="1"/>
  <c r="S89" i="36"/>
  <c r="S118" i="36"/>
  <c r="M118" i="36" s="1"/>
  <c r="M148" i="36"/>
  <c r="T57" i="36"/>
  <c r="S110" i="36"/>
  <c r="M77" i="36"/>
  <c r="T114" i="36"/>
  <c r="M114" i="36" s="1"/>
  <c r="S25" i="36"/>
  <c r="M25" i="36" s="1"/>
  <c r="S57" i="36"/>
  <c r="T110" i="36"/>
  <c r="S43" i="36"/>
  <c r="S21" i="36"/>
  <c r="T106" i="36"/>
  <c r="M106" i="36" s="1"/>
  <c r="S17" i="36"/>
  <c r="M17" i="36" s="1"/>
  <c r="M12" i="36"/>
  <c r="F60" i="36"/>
  <c r="M116" i="36"/>
  <c r="M150" i="36"/>
  <c r="S59" i="36"/>
  <c r="M59" i="36" s="1"/>
  <c r="S13" i="36"/>
  <c r="M13" i="36" s="1"/>
  <c r="S47" i="36"/>
  <c r="M47" i="36" s="1"/>
  <c r="M146" i="36"/>
  <c r="T152" i="36"/>
  <c r="M152" i="36" s="1"/>
  <c r="M120" i="36"/>
  <c r="T75" i="36"/>
  <c r="M75" i="36" s="1"/>
  <c r="S19" i="36"/>
  <c r="M19" i="36" s="1"/>
  <c r="T87" i="36"/>
  <c r="S26" i="36"/>
  <c r="M26" i="36" s="1"/>
  <c r="T89" i="36"/>
  <c r="S9" i="36"/>
  <c r="M9" i="36" s="1"/>
  <c r="B159" i="35"/>
  <c r="B127" i="35"/>
  <c r="B95" i="35"/>
  <c r="B63" i="35"/>
  <c r="B31" i="35"/>
  <c r="S41" i="35"/>
  <c r="M91" i="35"/>
  <c r="K28" i="35"/>
  <c r="J28" i="35"/>
  <c r="L60" i="35"/>
  <c r="I28" i="35"/>
  <c r="H28" i="35"/>
  <c r="G28" i="35"/>
  <c r="C28" i="35"/>
  <c r="F28" i="35"/>
  <c r="E28" i="35"/>
  <c r="D28" i="35"/>
  <c r="M155" i="35"/>
  <c r="S49" i="35"/>
  <c r="M49" i="35" s="1"/>
  <c r="T118" i="35"/>
  <c r="M118" i="35" s="1"/>
  <c r="T110" i="35"/>
  <c r="M110" i="35" s="1"/>
  <c r="S56" i="35"/>
  <c r="M56" i="35" s="1"/>
  <c r="S57" i="35"/>
  <c r="M57" i="35" s="1"/>
  <c r="S45" i="35"/>
  <c r="M15" i="35"/>
  <c r="S123" i="35"/>
  <c r="M123" i="35" s="1"/>
  <c r="S52" i="35"/>
  <c r="M11" i="35"/>
  <c r="M119" i="35"/>
  <c r="M142" i="35"/>
  <c r="M83" i="35"/>
  <c r="S122" i="35"/>
  <c r="S114" i="35"/>
  <c r="T106" i="35"/>
  <c r="M106" i="35" s="1"/>
  <c r="M24" i="35"/>
  <c r="M79" i="35"/>
  <c r="T122" i="35"/>
  <c r="T114" i="35"/>
  <c r="T75" i="35"/>
  <c r="M75" i="35" s="1"/>
  <c r="S22" i="33"/>
  <c r="M22" i="33" s="1"/>
  <c r="S55" i="33"/>
  <c r="T43" i="33"/>
  <c r="M43" i="33" s="1"/>
  <c r="S86" i="33"/>
  <c r="S78" i="33"/>
  <c r="M78" i="33" s="1"/>
  <c r="S18" i="33"/>
  <c r="M18" i="33" s="1"/>
  <c r="M90" i="33"/>
  <c r="T153" i="33"/>
  <c r="M153" i="33" s="1"/>
  <c r="B159" i="33"/>
  <c r="B127" i="33"/>
  <c r="B95" i="33"/>
  <c r="B31" i="33"/>
  <c r="B63" i="33"/>
  <c r="S114" i="33"/>
  <c r="S110" i="33"/>
  <c r="S42" i="33"/>
  <c r="M42" i="33" s="1"/>
  <c r="S14" i="33"/>
  <c r="M14" i="33" s="1"/>
  <c r="S118" i="33"/>
  <c r="M118" i="33" s="1"/>
  <c r="T86" i="33"/>
  <c r="T114" i="33"/>
  <c r="T110" i="33"/>
  <c r="S122" i="33"/>
  <c r="M122" i="33" s="1"/>
  <c r="L60" i="33"/>
  <c r="H28" i="33"/>
  <c r="G28" i="33"/>
  <c r="I28" i="33"/>
  <c r="F28" i="33"/>
  <c r="E28" i="33"/>
  <c r="D28" i="33"/>
  <c r="J28" i="33"/>
  <c r="K28" i="33"/>
  <c r="C28" i="33"/>
  <c r="T89" i="32"/>
  <c r="M89" i="32" s="1"/>
  <c r="J28" i="32"/>
  <c r="L60" i="32"/>
  <c r="E28" i="32"/>
  <c r="C28" i="32"/>
  <c r="K28" i="32"/>
  <c r="I28" i="32"/>
  <c r="H28" i="32"/>
  <c r="G28" i="32"/>
  <c r="F28" i="32"/>
  <c r="D28" i="32"/>
  <c r="B159" i="32"/>
  <c r="B127" i="32"/>
  <c r="B95" i="32"/>
  <c r="B63" i="32"/>
  <c r="B31" i="32"/>
  <c r="T76" i="32"/>
  <c r="M76" i="32" s="1"/>
  <c r="S17" i="32"/>
  <c r="M17" i="32" s="1"/>
  <c r="T85" i="32"/>
  <c r="M85" i="32" s="1"/>
  <c r="M84" i="32"/>
  <c r="T59" i="32"/>
  <c r="M59" i="32" s="1"/>
  <c r="S13" i="32"/>
  <c r="M13" i="32" s="1"/>
  <c r="M80" i="32"/>
  <c r="T148" i="32"/>
  <c r="T81" i="32"/>
  <c r="M81" i="32" s="1"/>
  <c r="S118" i="32"/>
  <c r="T118" i="32"/>
  <c r="M43" i="32"/>
  <c r="S25" i="32"/>
  <c r="M25" i="32" s="1"/>
  <c r="S9" i="32"/>
  <c r="M9" i="32" s="1"/>
  <c r="M112" i="32"/>
  <c r="M12" i="32"/>
  <c r="B159" i="31"/>
  <c r="B127" i="31"/>
  <c r="B95" i="31"/>
  <c r="B31" i="31"/>
  <c r="B63" i="31"/>
  <c r="M154" i="31"/>
  <c r="S138" i="31"/>
  <c r="M138" i="31" s="1"/>
  <c r="M57" i="31"/>
  <c r="S150" i="31"/>
  <c r="M150" i="31" s="1"/>
  <c r="K28" i="31"/>
  <c r="D28" i="31"/>
  <c r="C28" i="31"/>
  <c r="J28" i="31"/>
  <c r="I28" i="31"/>
  <c r="H28" i="31"/>
  <c r="L60" i="31"/>
  <c r="G28" i="31"/>
  <c r="E28" i="31"/>
  <c r="F28" i="31"/>
  <c r="M118" i="31"/>
  <c r="M114" i="31"/>
  <c r="M11" i="31"/>
  <c r="M53" i="31"/>
  <c r="M45" i="31"/>
  <c r="T87" i="31"/>
  <c r="M146" i="31"/>
  <c r="M79" i="31"/>
  <c r="M113" i="31"/>
  <c r="M19" i="31"/>
  <c r="M117" i="31"/>
  <c r="S22" i="29"/>
  <c r="M22" i="29" s="1"/>
  <c r="M108" i="29"/>
  <c r="M78" i="29"/>
  <c r="M19" i="29"/>
  <c r="S82" i="29"/>
  <c r="M82" i="29" s="1"/>
  <c r="T53" i="29"/>
  <c r="S18" i="29"/>
  <c r="M18" i="29" s="1"/>
  <c r="T44" i="29"/>
  <c r="G28" i="29"/>
  <c r="F28" i="29"/>
  <c r="E28" i="29"/>
  <c r="D28" i="29"/>
  <c r="K28" i="29"/>
  <c r="C28" i="29"/>
  <c r="J28" i="29"/>
  <c r="I28" i="29"/>
  <c r="L60" i="29"/>
  <c r="H28" i="29"/>
  <c r="S154" i="29"/>
  <c r="T104" i="29"/>
  <c r="M104" i="29" s="1"/>
  <c r="S14" i="29"/>
  <c r="M14" i="29" s="1"/>
  <c r="T74" i="29"/>
  <c r="S42" i="29"/>
  <c r="S10" i="29"/>
  <c r="M10" i="29" s="1"/>
  <c r="T117" i="29"/>
  <c r="M117" i="29" s="1"/>
  <c r="T141" i="29"/>
  <c r="M49" i="29"/>
  <c r="S79" i="29"/>
  <c r="M79" i="29" s="1"/>
  <c r="T86" i="29"/>
  <c r="T121" i="29"/>
  <c r="M121" i="29" s="1"/>
  <c r="T90" i="29"/>
  <c r="M90" i="29" s="1"/>
  <c r="T52" i="29"/>
  <c r="M52" i="29" s="1"/>
  <c r="T145" i="29"/>
  <c r="M145" i="29" s="1"/>
  <c r="S113" i="29"/>
  <c r="S54" i="29"/>
  <c r="M54" i="29" s="1"/>
  <c r="M27" i="29"/>
  <c r="M11" i="29"/>
  <c r="T109" i="29"/>
  <c r="M109" i="29" s="1"/>
  <c r="S83" i="29"/>
  <c r="S74" i="29"/>
  <c r="B159" i="29"/>
  <c r="B127" i="29"/>
  <c r="B95" i="29"/>
  <c r="B31" i="29"/>
  <c r="B63" i="29"/>
  <c r="M112" i="29"/>
  <c r="S86" i="29"/>
  <c r="S53" i="29"/>
  <c r="S149" i="29"/>
  <c r="M149" i="29" s="1"/>
  <c r="S48" i="29"/>
  <c r="M48" i="29" s="1"/>
  <c r="M86" i="28"/>
  <c r="M136" i="28"/>
  <c r="S154" i="28"/>
  <c r="M154" i="28" s="1"/>
  <c r="S21" i="28"/>
  <c r="M21" i="28" s="1"/>
  <c r="S41" i="28"/>
  <c r="M41" i="28" s="1"/>
  <c r="M13" i="28"/>
  <c r="S108" i="28"/>
  <c r="M108" i="28" s="1"/>
  <c r="T150" i="28"/>
  <c r="T104" i="28"/>
  <c r="S79" i="28"/>
  <c r="B159" i="28"/>
  <c r="B127" i="28"/>
  <c r="B95" i="28"/>
  <c r="B63" i="28"/>
  <c r="B31" i="28"/>
  <c r="S104" i="28"/>
  <c r="S50" i="28"/>
  <c r="M50" i="28" s="1"/>
  <c r="M121" i="28"/>
  <c r="S116" i="28"/>
  <c r="M116" i="28" s="1"/>
  <c r="S42" i="28"/>
  <c r="M42" i="28" s="1"/>
  <c r="T79" i="28"/>
  <c r="S146" i="28"/>
  <c r="M146" i="28" s="1"/>
  <c r="S138" i="28"/>
  <c r="M138" i="28" s="1"/>
  <c r="T91" i="28"/>
  <c r="M91" i="28" s="1"/>
  <c r="M83" i="28"/>
  <c r="M142" i="28"/>
  <c r="S75" i="28"/>
  <c r="M75" i="28" s="1"/>
  <c r="M51" i="28"/>
  <c r="S110" i="28"/>
  <c r="M110" i="28" s="1"/>
  <c r="M90" i="28"/>
  <c r="M113" i="28"/>
  <c r="S74" i="28"/>
  <c r="M74" i="28" s="1"/>
  <c r="M145" i="28"/>
  <c r="S25" i="28"/>
  <c r="M25" i="28" s="1"/>
  <c r="M90" i="27"/>
  <c r="M122" i="27"/>
  <c r="S110" i="27"/>
  <c r="M110" i="27" s="1"/>
  <c r="T74" i="27"/>
  <c r="M74" i="27" s="1"/>
  <c r="T86" i="27"/>
  <c r="M86" i="27" s="1"/>
  <c r="M114" i="27"/>
  <c r="S50" i="27"/>
  <c r="M50" i="27" s="1"/>
  <c r="T81" i="27"/>
  <c r="F60" i="27"/>
  <c r="M55" i="27"/>
  <c r="M89" i="27"/>
  <c r="S42" i="27"/>
  <c r="M42" i="27" s="1"/>
  <c r="A7" i="3"/>
  <c r="B159" i="27"/>
  <c r="B127" i="27"/>
  <c r="B95" i="27"/>
  <c r="B31" i="27"/>
  <c r="B63" i="27"/>
  <c r="S73" i="27"/>
  <c r="M73" i="27" s="1"/>
  <c r="M54" i="27"/>
  <c r="S26" i="27"/>
  <c r="M26" i="27" s="1"/>
  <c r="M59" i="27"/>
  <c r="T82" i="27"/>
  <c r="M82" i="27" s="1"/>
  <c r="S22" i="27"/>
  <c r="M22" i="27" s="1"/>
  <c r="M51" i="27"/>
  <c r="S111" i="27"/>
  <c r="M78" i="27"/>
  <c r="S18" i="27"/>
  <c r="M18" i="27" s="1"/>
  <c r="S119" i="27"/>
  <c r="M119" i="27" s="1"/>
  <c r="S106" i="27"/>
  <c r="M106" i="27" s="1"/>
  <c r="T118" i="27"/>
  <c r="M118" i="27" s="1"/>
  <c r="M15" i="27"/>
  <c r="T107" i="27"/>
  <c r="M107" i="27" s="1"/>
  <c r="M11" i="27"/>
  <c r="T111" i="27"/>
  <c r="S77" i="27"/>
  <c r="M77" i="27" s="1"/>
  <c r="S14" i="27"/>
  <c r="M14" i="27" s="1"/>
  <c r="S10" i="27"/>
  <c r="M10" i="27" s="1"/>
  <c r="A15" i="24"/>
  <c r="C134" i="40"/>
  <c r="C31" i="41"/>
  <c r="C188" i="40"/>
  <c r="C161" i="40"/>
  <c r="C80" i="40"/>
  <c r="C107" i="40"/>
  <c r="C53" i="40"/>
  <c r="C26" i="40"/>
  <c r="C188" i="19"/>
  <c r="C107" i="19"/>
  <c r="C161" i="19"/>
  <c r="C134" i="19"/>
  <c r="C80" i="19"/>
  <c r="C53" i="19"/>
  <c r="C26" i="19"/>
  <c r="C200" i="43"/>
  <c r="C171" i="43"/>
  <c r="C142" i="43"/>
  <c r="C113" i="43"/>
  <c r="C55" i="43"/>
  <c r="C84" i="43"/>
  <c r="C26" i="43"/>
  <c r="B395" i="13"/>
  <c r="B362" i="13"/>
  <c r="B329" i="13"/>
  <c r="B296" i="13"/>
  <c r="B263" i="13"/>
  <c r="B230" i="13"/>
  <c r="B197" i="13"/>
  <c r="B164" i="13"/>
  <c r="B131" i="13"/>
  <c r="B98" i="13"/>
  <c r="B65" i="13"/>
  <c r="B32" i="13"/>
  <c r="B135" i="12"/>
  <c r="B169" i="12"/>
  <c r="B67" i="12"/>
  <c r="B101" i="12"/>
  <c r="B33" i="12"/>
  <c r="B159" i="11"/>
  <c r="B127" i="11"/>
  <c r="B95" i="11"/>
  <c r="B63" i="11"/>
  <c r="B31" i="11"/>
  <c r="B159" i="4"/>
  <c r="B127" i="4"/>
  <c r="B95" i="4"/>
  <c r="B63" i="4"/>
  <c r="B31" i="4"/>
  <c r="J390" i="13"/>
  <c r="J389" i="13"/>
  <c r="J388" i="13"/>
  <c r="J387" i="13"/>
  <c r="J386" i="13"/>
  <c r="J385" i="13"/>
  <c r="J384" i="13"/>
  <c r="J383" i="13"/>
  <c r="J382" i="13"/>
  <c r="J381" i="13"/>
  <c r="J380" i="13"/>
  <c r="J379" i="13"/>
  <c r="J378" i="13"/>
  <c r="J377" i="13"/>
  <c r="J376" i="13"/>
  <c r="J375" i="13"/>
  <c r="J374" i="13"/>
  <c r="J373" i="13"/>
  <c r="J372" i="13"/>
  <c r="J371" i="13"/>
  <c r="J357" i="13"/>
  <c r="J356" i="13"/>
  <c r="J355" i="13"/>
  <c r="J354" i="13"/>
  <c r="J353" i="13"/>
  <c r="J352" i="13"/>
  <c r="J351" i="13"/>
  <c r="J350" i="13"/>
  <c r="J349" i="13"/>
  <c r="J348" i="13"/>
  <c r="J347" i="13"/>
  <c r="J346" i="13"/>
  <c r="J345" i="13"/>
  <c r="J344" i="13"/>
  <c r="J343" i="13"/>
  <c r="J342" i="13"/>
  <c r="J341" i="13"/>
  <c r="J340" i="13"/>
  <c r="J339" i="13"/>
  <c r="J338" i="13"/>
  <c r="J324" i="13"/>
  <c r="J323" i="13"/>
  <c r="J322" i="13"/>
  <c r="J321" i="13"/>
  <c r="J320" i="13"/>
  <c r="J319" i="13"/>
  <c r="J318" i="13"/>
  <c r="J317" i="13"/>
  <c r="J316" i="13"/>
  <c r="J315" i="13"/>
  <c r="J314" i="13"/>
  <c r="J313" i="13"/>
  <c r="J312" i="13"/>
  <c r="J311" i="13"/>
  <c r="J310" i="13"/>
  <c r="J309" i="13"/>
  <c r="J308" i="13"/>
  <c r="J307" i="13"/>
  <c r="J306" i="13"/>
  <c r="J305" i="13"/>
  <c r="J291" i="13"/>
  <c r="J290" i="13"/>
  <c r="J289" i="13"/>
  <c r="J288" i="13"/>
  <c r="J287" i="13"/>
  <c r="J286" i="13"/>
  <c r="J285" i="13"/>
  <c r="J284" i="13"/>
  <c r="J283" i="13"/>
  <c r="J282" i="13"/>
  <c r="J281" i="13"/>
  <c r="J280" i="13"/>
  <c r="J279" i="13"/>
  <c r="J278" i="13"/>
  <c r="J277" i="13"/>
  <c r="J276" i="13"/>
  <c r="J275" i="13"/>
  <c r="J274" i="13"/>
  <c r="J273" i="13"/>
  <c r="J272" i="13"/>
  <c r="J258" i="13"/>
  <c r="J257" i="13"/>
  <c r="J256" i="13"/>
  <c r="J255" i="13"/>
  <c r="J254" i="13"/>
  <c r="J253" i="13"/>
  <c r="J252" i="13"/>
  <c r="J251" i="13"/>
  <c r="J250" i="13"/>
  <c r="J249" i="13"/>
  <c r="J248" i="13"/>
  <c r="J247" i="13"/>
  <c r="J246" i="13"/>
  <c r="J245" i="13"/>
  <c r="J244" i="13"/>
  <c r="J243" i="13"/>
  <c r="J242" i="13"/>
  <c r="J241" i="13"/>
  <c r="J240" i="13"/>
  <c r="J239" i="13"/>
  <c r="J225" i="13"/>
  <c r="J224" i="13"/>
  <c r="J223" i="13"/>
  <c r="J222" i="13"/>
  <c r="J221" i="13"/>
  <c r="J220" i="13"/>
  <c r="J219" i="13"/>
  <c r="J218" i="13"/>
  <c r="J217" i="13"/>
  <c r="J216" i="13"/>
  <c r="J215" i="13"/>
  <c r="J214" i="13"/>
  <c r="J213" i="13"/>
  <c r="J212" i="13"/>
  <c r="J211" i="13"/>
  <c r="J210" i="13"/>
  <c r="J209" i="13"/>
  <c r="J208" i="13"/>
  <c r="J207" i="13"/>
  <c r="J206" i="13"/>
  <c r="J192" i="13"/>
  <c r="J191" i="13"/>
  <c r="J190" i="13"/>
  <c r="J189" i="13"/>
  <c r="J188" i="13"/>
  <c r="J187" i="13"/>
  <c r="J186" i="13"/>
  <c r="J185" i="13"/>
  <c r="J184" i="13"/>
  <c r="J183" i="13"/>
  <c r="J182" i="13"/>
  <c r="J181" i="13"/>
  <c r="J180" i="13"/>
  <c r="J179" i="13"/>
  <c r="J178" i="13"/>
  <c r="J177" i="13"/>
  <c r="J176" i="13"/>
  <c r="J175" i="13"/>
  <c r="J174" i="13"/>
  <c r="J173" i="13"/>
  <c r="J159" i="13"/>
  <c r="J158" i="13"/>
  <c r="J157" i="13"/>
  <c r="J156" i="13"/>
  <c r="J155" i="13"/>
  <c r="J154" i="13"/>
  <c r="J153" i="13"/>
  <c r="J152" i="13"/>
  <c r="J151" i="13"/>
  <c r="J150" i="13"/>
  <c r="J149" i="13"/>
  <c r="J148" i="13"/>
  <c r="J147" i="13"/>
  <c r="J146" i="13"/>
  <c r="J145" i="13"/>
  <c r="J144" i="13"/>
  <c r="J143" i="13"/>
  <c r="J142" i="13"/>
  <c r="J141" i="13"/>
  <c r="J140" i="13"/>
  <c r="J126" i="13"/>
  <c r="J125" i="13"/>
  <c r="J124" i="13"/>
  <c r="J123" i="13"/>
  <c r="J122" i="13"/>
  <c r="J121" i="13"/>
  <c r="J120" i="13"/>
  <c r="J119" i="13"/>
  <c r="J118" i="13"/>
  <c r="J117" i="13"/>
  <c r="J116" i="13"/>
  <c r="J115" i="13"/>
  <c r="J114" i="13"/>
  <c r="J113" i="13"/>
  <c r="J112" i="13"/>
  <c r="J111" i="13"/>
  <c r="J110" i="13"/>
  <c r="J109" i="13"/>
  <c r="J108" i="13"/>
  <c r="J107" i="13"/>
  <c r="J93" i="13"/>
  <c r="J92" i="13"/>
  <c r="J91" i="13"/>
  <c r="J90" i="13"/>
  <c r="J89" i="13"/>
  <c r="J88" i="13"/>
  <c r="J87" i="13"/>
  <c r="J86" i="13"/>
  <c r="J85" i="13"/>
  <c r="J84" i="13"/>
  <c r="J83" i="13"/>
  <c r="J82" i="13"/>
  <c r="J81" i="13"/>
  <c r="J80" i="13"/>
  <c r="J79" i="13"/>
  <c r="J78" i="13"/>
  <c r="J77" i="13"/>
  <c r="J76" i="13"/>
  <c r="J75" i="13"/>
  <c r="J74" i="13"/>
  <c r="J60" i="13"/>
  <c r="J59" i="13"/>
  <c r="J58" i="13"/>
  <c r="J57" i="13"/>
  <c r="J56" i="13"/>
  <c r="J55" i="13"/>
  <c r="J54" i="13"/>
  <c r="J53" i="13"/>
  <c r="J52" i="13"/>
  <c r="J51" i="13"/>
  <c r="J50" i="13"/>
  <c r="J49" i="13"/>
  <c r="J48" i="13"/>
  <c r="J47" i="13"/>
  <c r="J46" i="13"/>
  <c r="J45" i="13"/>
  <c r="J44" i="13"/>
  <c r="J43" i="13"/>
  <c r="J42" i="13"/>
  <c r="J41" i="13"/>
  <c r="J9" i="13"/>
  <c r="J10" i="13"/>
  <c r="J11" i="13"/>
  <c r="J12" i="13"/>
  <c r="J13" i="13"/>
  <c r="J14" i="13"/>
  <c r="J15" i="13"/>
  <c r="J16" i="13"/>
  <c r="J17" i="13"/>
  <c r="J18" i="13"/>
  <c r="J19" i="13"/>
  <c r="J20" i="13"/>
  <c r="J21" i="13"/>
  <c r="J22" i="13"/>
  <c r="J23" i="13"/>
  <c r="J24" i="13"/>
  <c r="J25" i="13"/>
  <c r="J26" i="13"/>
  <c r="J27" i="13"/>
  <c r="J8" i="13"/>
  <c r="L390" i="13"/>
  <c r="L389" i="13"/>
  <c r="L388" i="13"/>
  <c r="L387" i="13"/>
  <c r="L386" i="13"/>
  <c r="L385" i="13"/>
  <c r="L384" i="13"/>
  <c r="L383" i="13"/>
  <c r="L382" i="13"/>
  <c r="L381" i="13"/>
  <c r="L380" i="13"/>
  <c r="L379" i="13"/>
  <c r="L378" i="13"/>
  <c r="L377" i="13"/>
  <c r="L376" i="13"/>
  <c r="L375" i="13"/>
  <c r="L374" i="13"/>
  <c r="L373" i="13"/>
  <c r="L372" i="13"/>
  <c r="L371" i="13"/>
  <c r="L357" i="13"/>
  <c r="L356" i="13"/>
  <c r="L355" i="13"/>
  <c r="L354" i="13"/>
  <c r="L353" i="13"/>
  <c r="L352" i="13"/>
  <c r="L351" i="13"/>
  <c r="L350" i="13"/>
  <c r="L349" i="13"/>
  <c r="L348" i="13"/>
  <c r="L347" i="13"/>
  <c r="L346" i="13"/>
  <c r="L345" i="13"/>
  <c r="L344" i="13"/>
  <c r="L343" i="13"/>
  <c r="L342" i="13"/>
  <c r="L341" i="13"/>
  <c r="L340" i="13"/>
  <c r="L339" i="13"/>
  <c r="L338" i="13"/>
  <c r="L324" i="13"/>
  <c r="L323" i="13"/>
  <c r="L322" i="13"/>
  <c r="L321" i="13"/>
  <c r="L320" i="13"/>
  <c r="L319" i="13"/>
  <c r="L318" i="13"/>
  <c r="L317" i="13"/>
  <c r="L316" i="13"/>
  <c r="L315" i="13"/>
  <c r="L314" i="13"/>
  <c r="L313" i="13"/>
  <c r="L312" i="13"/>
  <c r="L311" i="13"/>
  <c r="L310" i="13"/>
  <c r="L309" i="13"/>
  <c r="L308" i="13"/>
  <c r="L307" i="13"/>
  <c r="L306" i="13"/>
  <c r="L305" i="13"/>
  <c r="L291" i="13"/>
  <c r="L290" i="13"/>
  <c r="L289" i="13"/>
  <c r="L288" i="13"/>
  <c r="L287" i="13"/>
  <c r="L286" i="13"/>
  <c r="L285" i="13"/>
  <c r="L284" i="13"/>
  <c r="L283" i="13"/>
  <c r="L282" i="13"/>
  <c r="L281" i="13"/>
  <c r="L280" i="13"/>
  <c r="L279" i="13"/>
  <c r="L278" i="13"/>
  <c r="L277" i="13"/>
  <c r="L276" i="13"/>
  <c r="L275" i="13"/>
  <c r="L274" i="13"/>
  <c r="L273" i="13"/>
  <c r="L272" i="13"/>
  <c r="L258" i="13"/>
  <c r="L257" i="13"/>
  <c r="L256" i="13"/>
  <c r="L255" i="13"/>
  <c r="L254" i="13"/>
  <c r="L253" i="13"/>
  <c r="L252" i="13"/>
  <c r="L251" i="13"/>
  <c r="L250" i="13"/>
  <c r="L249" i="13"/>
  <c r="L248" i="13"/>
  <c r="L247" i="13"/>
  <c r="L246" i="13"/>
  <c r="L245" i="13"/>
  <c r="L244" i="13"/>
  <c r="L243" i="13"/>
  <c r="L242" i="13"/>
  <c r="L241" i="13"/>
  <c r="L240" i="13"/>
  <c r="L239" i="13"/>
  <c r="L225" i="13"/>
  <c r="L224" i="13"/>
  <c r="L223" i="13"/>
  <c r="L222" i="13"/>
  <c r="L221" i="13"/>
  <c r="L220" i="13"/>
  <c r="L219" i="13"/>
  <c r="L218" i="13"/>
  <c r="L217" i="13"/>
  <c r="L216" i="13"/>
  <c r="L215" i="13"/>
  <c r="L214" i="13"/>
  <c r="L213" i="13"/>
  <c r="L212" i="13"/>
  <c r="L211" i="13"/>
  <c r="L210" i="13"/>
  <c r="L209" i="13"/>
  <c r="L208" i="13"/>
  <c r="L207" i="13"/>
  <c r="L206" i="13"/>
  <c r="L192" i="13"/>
  <c r="L191" i="13"/>
  <c r="L190" i="13"/>
  <c r="L189" i="13"/>
  <c r="L188" i="13"/>
  <c r="L187" i="13"/>
  <c r="L186" i="13"/>
  <c r="L185" i="13"/>
  <c r="L184" i="13"/>
  <c r="L183" i="13"/>
  <c r="L182" i="13"/>
  <c r="L181" i="13"/>
  <c r="L180" i="13"/>
  <c r="L179" i="13"/>
  <c r="L178" i="13"/>
  <c r="L177" i="13"/>
  <c r="L176" i="13"/>
  <c r="L175" i="13"/>
  <c r="L174" i="13"/>
  <c r="L173" i="13"/>
  <c r="L159" i="13"/>
  <c r="L158" i="13"/>
  <c r="L157" i="13"/>
  <c r="L156" i="13"/>
  <c r="L155" i="13"/>
  <c r="L154" i="13"/>
  <c r="L153" i="13"/>
  <c r="L152" i="13"/>
  <c r="L151" i="13"/>
  <c r="L150" i="13"/>
  <c r="L149" i="13"/>
  <c r="L148" i="13"/>
  <c r="L147" i="13"/>
  <c r="L146" i="13"/>
  <c r="L145" i="13"/>
  <c r="L144" i="13"/>
  <c r="L143" i="13"/>
  <c r="L142" i="13"/>
  <c r="L141" i="13"/>
  <c r="L140" i="13"/>
  <c r="L126" i="13"/>
  <c r="L125" i="13"/>
  <c r="L124" i="13"/>
  <c r="L123" i="13"/>
  <c r="L122" i="13"/>
  <c r="L121" i="13"/>
  <c r="L120" i="13"/>
  <c r="L119" i="13"/>
  <c r="L118" i="13"/>
  <c r="L117" i="13"/>
  <c r="L116" i="13"/>
  <c r="L115" i="13"/>
  <c r="L114" i="13"/>
  <c r="L113" i="13"/>
  <c r="L112" i="13"/>
  <c r="L111" i="13"/>
  <c r="L110" i="13"/>
  <c r="L109" i="13"/>
  <c r="L108" i="13"/>
  <c r="L107" i="13"/>
  <c r="L93" i="13"/>
  <c r="L92" i="13"/>
  <c r="L91" i="13"/>
  <c r="L90" i="13"/>
  <c r="L89" i="13"/>
  <c r="L88" i="13"/>
  <c r="L87" i="13"/>
  <c r="L86" i="13"/>
  <c r="L85" i="13"/>
  <c r="L84" i="13"/>
  <c r="L83" i="13"/>
  <c r="L82" i="13"/>
  <c r="L81" i="13"/>
  <c r="L80" i="13"/>
  <c r="L79" i="13"/>
  <c r="L78" i="13"/>
  <c r="L77" i="13"/>
  <c r="L76" i="13"/>
  <c r="L75" i="13"/>
  <c r="L74" i="13"/>
  <c r="L60" i="13"/>
  <c r="L59" i="13"/>
  <c r="L58" i="13"/>
  <c r="L57" i="13"/>
  <c r="L56" i="13"/>
  <c r="L55" i="13"/>
  <c r="L54" i="13"/>
  <c r="L53" i="13"/>
  <c r="L52" i="13"/>
  <c r="L51" i="13"/>
  <c r="L50" i="13"/>
  <c r="L49" i="13"/>
  <c r="L48" i="13"/>
  <c r="L47" i="13"/>
  <c r="L46" i="13"/>
  <c r="L45" i="13"/>
  <c r="L44" i="13"/>
  <c r="L43" i="13"/>
  <c r="L42" i="13"/>
  <c r="L41" i="13"/>
  <c r="L9" i="13"/>
  <c r="L10" i="13"/>
  <c r="L11" i="13"/>
  <c r="L12" i="13"/>
  <c r="L13" i="13"/>
  <c r="L14" i="13"/>
  <c r="L15" i="13"/>
  <c r="L16" i="13"/>
  <c r="L17" i="13"/>
  <c r="L18" i="13"/>
  <c r="L19" i="13"/>
  <c r="L20" i="13"/>
  <c r="L21" i="13"/>
  <c r="L22" i="13"/>
  <c r="L23" i="13"/>
  <c r="L24" i="13"/>
  <c r="L25" i="13"/>
  <c r="L26" i="13"/>
  <c r="L27" i="13"/>
  <c r="L8" i="13"/>
  <c r="K186" i="40"/>
  <c r="A186" i="40"/>
  <c r="K159" i="40"/>
  <c r="A159" i="40"/>
  <c r="K132" i="40"/>
  <c r="A132" i="40"/>
  <c r="K105" i="40"/>
  <c r="A105" i="40"/>
  <c r="K78" i="40"/>
  <c r="A78" i="40"/>
  <c r="K51" i="40"/>
  <c r="A51" i="40"/>
  <c r="K24" i="40"/>
  <c r="A24" i="40"/>
  <c r="K186" i="19"/>
  <c r="A186" i="19"/>
  <c r="K159" i="19"/>
  <c r="A159" i="19"/>
  <c r="K132" i="19"/>
  <c r="A132" i="19"/>
  <c r="K105" i="19"/>
  <c r="A105" i="19"/>
  <c r="K78" i="19"/>
  <c r="A78" i="19"/>
  <c r="K51" i="19"/>
  <c r="A51" i="19"/>
  <c r="A24" i="19"/>
  <c r="C105" i="11"/>
  <c r="D105" i="11"/>
  <c r="C106" i="11"/>
  <c r="D106" i="11"/>
  <c r="C107" i="11"/>
  <c r="D107" i="11"/>
  <c r="C108" i="11"/>
  <c r="D108" i="11"/>
  <c r="C109" i="11"/>
  <c r="D109" i="11"/>
  <c r="C110" i="11"/>
  <c r="D110" i="11"/>
  <c r="C111" i="11"/>
  <c r="D111" i="11"/>
  <c r="C112" i="11"/>
  <c r="D112" i="11"/>
  <c r="C113" i="11"/>
  <c r="D113" i="11"/>
  <c r="C114" i="11"/>
  <c r="D114" i="11"/>
  <c r="C115" i="11"/>
  <c r="D115" i="11"/>
  <c r="C116" i="11"/>
  <c r="D116" i="11"/>
  <c r="C117" i="11"/>
  <c r="D117" i="11"/>
  <c r="C118" i="11"/>
  <c r="D118" i="11"/>
  <c r="C119" i="11"/>
  <c r="D119" i="11"/>
  <c r="C120" i="11"/>
  <c r="D120" i="11"/>
  <c r="C121" i="11"/>
  <c r="D121" i="11"/>
  <c r="C122" i="11"/>
  <c r="D122" i="11"/>
  <c r="C123" i="11"/>
  <c r="D123" i="11"/>
  <c r="D104" i="11"/>
  <c r="C104" i="11"/>
  <c r="C73" i="11"/>
  <c r="D73" i="11"/>
  <c r="C74" i="11"/>
  <c r="D74" i="11"/>
  <c r="C75" i="11"/>
  <c r="D75" i="11"/>
  <c r="C76" i="11"/>
  <c r="D76" i="11"/>
  <c r="C77" i="11"/>
  <c r="D77" i="11"/>
  <c r="C78" i="11"/>
  <c r="D78" i="11"/>
  <c r="C79" i="11"/>
  <c r="D79" i="11"/>
  <c r="C80" i="11"/>
  <c r="D80" i="11"/>
  <c r="C81" i="11"/>
  <c r="D81" i="11"/>
  <c r="C82" i="11"/>
  <c r="D82" i="11"/>
  <c r="C83" i="11"/>
  <c r="D83" i="11"/>
  <c r="C84" i="11"/>
  <c r="D84" i="11"/>
  <c r="C85" i="11"/>
  <c r="D85" i="11"/>
  <c r="C86" i="11"/>
  <c r="D86" i="11"/>
  <c r="C87" i="11"/>
  <c r="D87" i="11"/>
  <c r="C88" i="11"/>
  <c r="D88" i="11"/>
  <c r="C89" i="11"/>
  <c r="D89" i="11"/>
  <c r="C90" i="11"/>
  <c r="D90" i="11"/>
  <c r="C91" i="11"/>
  <c r="D91" i="11"/>
  <c r="D72" i="11"/>
  <c r="C72" i="11"/>
  <c r="C41" i="11"/>
  <c r="D41" i="11"/>
  <c r="C42" i="11"/>
  <c r="D42" i="11"/>
  <c r="C43" i="11"/>
  <c r="D43" i="11"/>
  <c r="C44" i="11"/>
  <c r="D44" i="11"/>
  <c r="C45" i="11"/>
  <c r="D45" i="11"/>
  <c r="C46" i="11"/>
  <c r="D46" i="11"/>
  <c r="C47" i="11"/>
  <c r="D47" i="11"/>
  <c r="C48" i="11"/>
  <c r="D48" i="11"/>
  <c r="C49" i="11"/>
  <c r="D49" i="11"/>
  <c r="C50" i="11"/>
  <c r="D50" i="11"/>
  <c r="C51" i="11"/>
  <c r="D51" i="11"/>
  <c r="C52" i="11"/>
  <c r="D52" i="11"/>
  <c r="C53" i="11"/>
  <c r="D53" i="11"/>
  <c r="C54" i="11"/>
  <c r="D54" i="11"/>
  <c r="C55" i="11"/>
  <c r="D55" i="11"/>
  <c r="C56" i="11"/>
  <c r="D56" i="11"/>
  <c r="C57" i="11"/>
  <c r="D57" i="11"/>
  <c r="C58" i="11"/>
  <c r="D58" i="11"/>
  <c r="C59" i="11"/>
  <c r="D59" i="11"/>
  <c r="D40" i="11"/>
  <c r="C40" i="11"/>
  <c r="C137" i="11"/>
  <c r="D137" i="11"/>
  <c r="C138" i="11"/>
  <c r="D138" i="11"/>
  <c r="C139" i="11"/>
  <c r="D139" i="11"/>
  <c r="C140" i="11"/>
  <c r="D140" i="11"/>
  <c r="C141" i="11"/>
  <c r="D141" i="11"/>
  <c r="C142" i="11"/>
  <c r="D142" i="11"/>
  <c r="C143" i="11"/>
  <c r="D143" i="11"/>
  <c r="C144" i="11"/>
  <c r="D144" i="11"/>
  <c r="C145" i="11"/>
  <c r="D145" i="11"/>
  <c r="C146" i="11"/>
  <c r="D146" i="11"/>
  <c r="C147" i="11"/>
  <c r="D147" i="11"/>
  <c r="C148" i="11"/>
  <c r="D148" i="11"/>
  <c r="C149" i="11"/>
  <c r="D149" i="11"/>
  <c r="C150" i="11"/>
  <c r="D150" i="11"/>
  <c r="C151" i="11"/>
  <c r="D151" i="11"/>
  <c r="C152" i="11"/>
  <c r="D152" i="11"/>
  <c r="C153" i="11"/>
  <c r="D153" i="11"/>
  <c r="C154" i="11"/>
  <c r="D154" i="11"/>
  <c r="C155" i="11"/>
  <c r="D155" i="11"/>
  <c r="D136" i="11"/>
  <c r="C136" i="11"/>
  <c r="C9" i="11"/>
  <c r="D9" i="11"/>
  <c r="C10" i="11"/>
  <c r="D10" i="11"/>
  <c r="C11" i="11"/>
  <c r="D11" i="11"/>
  <c r="C12" i="11"/>
  <c r="D12" i="11"/>
  <c r="C13" i="11"/>
  <c r="D13" i="11"/>
  <c r="C14" i="11"/>
  <c r="D14" i="11"/>
  <c r="C15" i="11"/>
  <c r="D15" i="11"/>
  <c r="C16" i="11"/>
  <c r="D16" i="11"/>
  <c r="C17" i="11"/>
  <c r="D17" i="11"/>
  <c r="C18" i="11"/>
  <c r="D18" i="11"/>
  <c r="C19" i="11"/>
  <c r="D19" i="11"/>
  <c r="C20" i="11"/>
  <c r="D20" i="11"/>
  <c r="C21" i="11"/>
  <c r="D21" i="11"/>
  <c r="C22" i="11"/>
  <c r="D22" i="11"/>
  <c r="C23" i="11"/>
  <c r="D23" i="11"/>
  <c r="C24" i="11"/>
  <c r="D24" i="11"/>
  <c r="C25" i="11"/>
  <c r="D25" i="11"/>
  <c r="C26" i="11"/>
  <c r="D26" i="11"/>
  <c r="C27" i="11"/>
  <c r="D27" i="11"/>
  <c r="D8" i="11"/>
  <c r="C8" i="11"/>
  <c r="A16" i="2"/>
  <c r="M20" i="35" l="1"/>
  <c r="M87" i="36"/>
  <c r="M12" i="37"/>
  <c r="M154" i="39"/>
  <c r="M137" i="37"/>
  <c r="M83" i="29"/>
  <c r="M12" i="38"/>
  <c r="M79" i="38"/>
  <c r="M154" i="37"/>
  <c r="M27" i="37"/>
  <c r="M18" i="31"/>
  <c r="M8" i="32"/>
  <c r="M56" i="27"/>
  <c r="M79" i="39"/>
  <c r="M90" i="39"/>
  <c r="M76" i="33"/>
  <c r="M113" i="29"/>
  <c r="M44" i="38"/>
  <c r="M47" i="38"/>
  <c r="G60" i="36"/>
  <c r="M46" i="39"/>
  <c r="D60" i="28"/>
  <c r="F60" i="28"/>
  <c r="M148" i="32"/>
  <c r="M79" i="36"/>
  <c r="M150" i="28"/>
  <c r="M41" i="35"/>
  <c r="M77" i="39"/>
  <c r="M111" i="28"/>
  <c r="M43" i="36"/>
  <c r="M19" i="38"/>
  <c r="M113" i="38"/>
  <c r="M75" i="38"/>
  <c r="M110" i="39"/>
  <c r="M72" i="36"/>
  <c r="M81" i="27"/>
  <c r="M78" i="28"/>
  <c r="M110" i="31"/>
  <c r="M59" i="38"/>
  <c r="M150" i="39"/>
  <c r="M44" i="29"/>
  <c r="C60" i="28"/>
  <c r="H60" i="28"/>
  <c r="G60" i="28"/>
  <c r="I60" i="28"/>
  <c r="M106" i="38"/>
  <c r="J60" i="28"/>
  <c r="K60" i="28"/>
  <c r="E60" i="28"/>
  <c r="M87" i="31"/>
  <c r="M52" i="27"/>
  <c r="M45" i="37"/>
  <c r="M45" i="35"/>
  <c r="M20" i="32"/>
  <c r="M21" i="36"/>
  <c r="M52" i="39"/>
  <c r="H60" i="36"/>
  <c r="M147" i="32"/>
  <c r="K60" i="36"/>
  <c r="M55" i="33"/>
  <c r="E60" i="36"/>
  <c r="M142" i="37"/>
  <c r="M141" i="29"/>
  <c r="M52" i="35"/>
  <c r="I60" i="36"/>
  <c r="M137" i="32"/>
  <c r="M122" i="38"/>
  <c r="M142" i="39"/>
  <c r="C60" i="36"/>
  <c r="L92" i="36"/>
  <c r="C156" i="36" s="1"/>
  <c r="D60" i="36"/>
  <c r="M86" i="37"/>
  <c r="M47" i="37"/>
  <c r="M25" i="31"/>
  <c r="M20" i="33"/>
  <c r="M23" i="39"/>
  <c r="M141" i="28"/>
  <c r="M140" i="38"/>
  <c r="M50" i="37"/>
  <c r="M152" i="33"/>
  <c r="M141" i="39"/>
  <c r="M42" i="29"/>
  <c r="M8" i="37"/>
  <c r="M118" i="38"/>
  <c r="M16" i="33"/>
  <c r="M104" i="31"/>
  <c r="M154" i="29"/>
  <c r="M43" i="35"/>
  <c r="M56" i="36"/>
  <c r="L92" i="27"/>
  <c r="G124" i="27" s="1"/>
  <c r="M49" i="37"/>
  <c r="M88" i="31"/>
  <c r="M46" i="37"/>
  <c r="M55" i="39"/>
  <c r="M50" i="32"/>
  <c r="M78" i="31"/>
  <c r="M144" i="38"/>
  <c r="M80" i="31"/>
  <c r="M139" i="39"/>
  <c r="M113" i="32"/>
  <c r="M91" i="38"/>
  <c r="M25" i="38"/>
  <c r="E60" i="27"/>
  <c r="K60" i="27"/>
  <c r="G60" i="27"/>
  <c r="I60" i="27"/>
  <c r="J60" i="27"/>
  <c r="H60" i="27"/>
  <c r="C60" i="27"/>
  <c r="M114" i="35"/>
  <c r="M146" i="39"/>
  <c r="M114" i="39"/>
  <c r="M86" i="29"/>
  <c r="M74" i="29"/>
  <c r="M118" i="32"/>
  <c r="M89" i="36"/>
  <c r="M104" i="28"/>
  <c r="M79" i="28"/>
  <c r="M110" i="33"/>
  <c r="M122" i="35"/>
  <c r="M114" i="37"/>
  <c r="M53" i="29"/>
  <c r="F60" i="39"/>
  <c r="L92" i="39"/>
  <c r="D60" i="39"/>
  <c r="C60" i="39"/>
  <c r="K60" i="39"/>
  <c r="J60" i="39"/>
  <c r="G60" i="39"/>
  <c r="I60" i="39"/>
  <c r="H60" i="39"/>
  <c r="E60" i="39"/>
  <c r="H60" i="38"/>
  <c r="G60" i="38"/>
  <c r="F60" i="38"/>
  <c r="E60" i="38"/>
  <c r="D60" i="38"/>
  <c r="C60" i="38"/>
  <c r="L92" i="38"/>
  <c r="K60" i="38"/>
  <c r="I60" i="38"/>
  <c r="J60" i="38"/>
  <c r="M110" i="38"/>
  <c r="H60" i="37"/>
  <c r="D60" i="37"/>
  <c r="C60" i="37"/>
  <c r="G60" i="37"/>
  <c r="K60" i="37"/>
  <c r="F60" i="37"/>
  <c r="L92" i="37"/>
  <c r="J60" i="37"/>
  <c r="I60" i="37"/>
  <c r="E60" i="37"/>
  <c r="M141" i="37"/>
  <c r="M57" i="36"/>
  <c r="M110" i="36"/>
  <c r="H60" i="35"/>
  <c r="F60" i="35"/>
  <c r="L92" i="35"/>
  <c r="J60" i="35"/>
  <c r="I60" i="35"/>
  <c r="C60" i="35"/>
  <c r="K60" i="35"/>
  <c r="G60" i="35"/>
  <c r="E60" i="35"/>
  <c r="D60" i="35"/>
  <c r="M114" i="33"/>
  <c r="M86" i="33"/>
  <c r="F60" i="33"/>
  <c r="L92" i="33"/>
  <c r="D60" i="33"/>
  <c r="H60" i="33"/>
  <c r="G60" i="33"/>
  <c r="E60" i="33"/>
  <c r="J60" i="33"/>
  <c r="C60" i="33"/>
  <c r="K60" i="33"/>
  <c r="I60" i="33"/>
  <c r="I60" i="32"/>
  <c r="H60" i="32"/>
  <c r="G60" i="32"/>
  <c r="L92" i="32"/>
  <c r="E60" i="32"/>
  <c r="D60" i="32"/>
  <c r="J60" i="32"/>
  <c r="K60" i="32"/>
  <c r="F60" i="32"/>
  <c r="C60" i="32"/>
  <c r="F60" i="31"/>
  <c r="J60" i="31"/>
  <c r="H60" i="31"/>
  <c r="G60" i="31"/>
  <c r="E60" i="31"/>
  <c r="L92" i="31"/>
  <c r="D60" i="31"/>
  <c r="C60" i="31"/>
  <c r="K60" i="31"/>
  <c r="I60" i="31"/>
  <c r="H60" i="29"/>
  <c r="F60" i="29"/>
  <c r="K60" i="29"/>
  <c r="C60" i="29"/>
  <c r="J60" i="29"/>
  <c r="I60" i="29"/>
  <c r="L92" i="29"/>
  <c r="G60" i="29"/>
  <c r="E60" i="29"/>
  <c r="D60" i="29"/>
  <c r="F156" i="28"/>
  <c r="G124" i="28"/>
  <c r="H92" i="28"/>
  <c r="E156" i="28"/>
  <c r="F124" i="28"/>
  <c r="G92" i="28"/>
  <c r="D156" i="28"/>
  <c r="E124" i="28"/>
  <c r="K156" i="28"/>
  <c r="C156" i="28"/>
  <c r="L124" i="28"/>
  <c r="L156" i="28" s="1"/>
  <c r="D124" i="28"/>
  <c r="E92" i="28"/>
  <c r="J156" i="28"/>
  <c r="K124" i="28"/>
  <c r="C124" i="28"/>
  <c r="D92" i="28"/>
  <c r="G156" i="28"/>
  <c r="H124" i="28"/>
  <c r="I92" i="28"/>
  <c r="I156" i="28"/>
  <c r="J124" i="28"/>
  <c r="K92" i="28"/>
  <c r="H156" i="28"/>
  <c r="I124" i="28"/>
  <c r="J92" i="28"/>
  <c r="F92" i="28"/>
  <c r="C92" i="28"/>
  <c r="M111" i="27"/>
  <c r="C92" i="36" l="1"/>
  <c r="C92" i="27"/>
  <c r="E156" i="27"/>
  <c r="F156" i="27"/>
  <c r="I156" i="27"/>
  <c r="K92" i="36"/>
  <c r="K124" i="36"/>
  <c r="E156" i="36"/>
  <c r="I124" i="36"/>
  <c r="D92" i="36"/>
  <c r="K156" i="36"/>
  <c r="H156" i="36"/>
  <c r="C124" i="36"/>
  <c r="D156" i="36"/>
  <c r="F92" i="36"/>
  <c r="I92" i="36"/>
  <c r="J156" i="36"/>
  <c r="H92" i="36"/>
  <c r="E124" i="36"/>
  <c r="H124" i="36"/>
  <c r="E92" i="36"/>
  <c r="G124" i="36"/>
  <c r="G92" i="36"/>
  <c r="G156" i="36"/>
  <c r="D124" i="36"/>
  <c r="F156" i="36"/>
  <c r="F124" i="36"/>
  <c r="J124" i="36"/>
  <c r="L124" i="36"/>
  <c r="L156" i="36" s="1"/>
  <c r="J92" i="36"/>
  <c r="I156" i="36"/>
  <c r="D124" i="27"/>
  <c r="K156" i="27"/>
  <c r="J92" i="27"/>
  <c r="D92" i="27"/>
  <c r="C124" i="27"/>
  <c r="G92" i="27"/>
  <c r="K124" i="27"/>
  <c r="E124" i="27"/>
  <c r="H156" i="27"/>
  <c r="F92" i="27"/>
  <c r="H124" i="27"/>
  <c r="J156" i="27"/>
  <c r="D156" i="27"/>
  <c r="G156" i="27"/>
  <c r="E92" i="27"/>
  <c r="F124" i="27"/>
  <c r="K92" i="27"/>
  <c r="I124" i="27"/>
  <c r="L124" i="27"/>
  <c r="L156" i="27" s="1"/>
  <c r="H92" i="27"/>
  <c r="I92" i="27"/>
  <c r="J124" i="27"/>
  <c r="C156" i="27"/>
  <c r="F156" i="39"/>
  <c r="E156" i="39"/>
  <c r="F124" i="39"/>
  <c r="G92" i="39"/>
  <c r="D156" i="39"/>
  <c r="E124" i="39"/>
  <c r="K156" i="39"/>
  <c r="C156" i="39"/>
  <c r="L124" i="39"/>
  <c r="L156" i="39" s="1"/>
  <c r="D124" i="39"/>
  <c r="E92" i="39"/>
  <c r="J156" i="39"/>
  <c r="K124" i="39"/>
  <c r="C124" i="39"/>
  <c r="D92" i="39"/>
  <c r="G156" i="39"/>
  <c r="H124" i="39"/>
  <c r="I124" i="39"/>
  <c r="H92" i="39"/>
  <c r="I156" i="39"/>
  <c r="G124" i="39"/>
  <c r="F92" i="39"/>
  <c r="H156" i="39"/>
  <c r="C92" i="39"/>
  <c r="K92" i="39"/>
  <c r="J92" i="39"/>
  <c r="J124" i="39"/>
  <c r="I92" i="39"/>
  <c r="F156" i="38"/>
  <c r="G124" i="38"/>
  <c r="E156" i="38"/>
  <c r="F124" i="38"/>
  <c r="G92" i="38"/>
  <c r="D156" i="38"/>
  <c r="E124" i="38"/>
  <c r="F92" i="38"/>
  <c r="K156" i="38"/>
  <c r="C156" i="38"/>
  <c r="L124" i="38"/>
  <c r="L156" i="38" s="1"/>
  <c r="D124" i="38"/>
  <c r="E92" i="38"/>
  <c r="J156" i="38"/>
  <c r="K124" i="38"/>
  <c r="C124" i="38"/>
  <c r="I156" i="38"/>
  <c r="J124" i="38"/>
  <c r="G156" i="38"/>
  <c r="H124" i="38"/>
  <c r="I92" i="38"/>
  <c r="C92" i="38"/>
  <c r="H156" i="38"/>
  <c r="I124" i="38"/>
  <c r="K92" i="38"/>
  <c r="J92" i="38"/>
  <c r="H92" i="38"/>
  <c r="D92" i="38"/>
  <c r="F156" i="37"/>
  <c r="G124" i="37"/>
  <c r="E156" i="37"/>
  <c r="F124" i="37"/>
  <c r="G92" i="37"/>
  <c r="D156" i="37"/>
  <c r="E124" i="37"/>
  <c r="K156" i="37"/>
  <c r="C156" i="37"/>
  <c r="L124" i="37"/>
  <c r="L156" i="37" s="1"/>
  <c r="D124" i="37"/>
  <c r="E92" i="37"/>
  <c r="J156" i="37"/>
  <c r="K124" i="37"/>
  <c r="C124" i="37"/>
  <c r="I156" i="37"/>
  <c r="J124" i="37"/>
  <c r="K92" i="37"/>
  <c r="C92" i="37"/>
  <c r="D92" i="37"/>
  <c r="H124" i="37"/>
  <c r="H156" i="37"/>
  <c r="G156" i="37"/>
  <c r="J92" i="37"/>
  <c r="I124" i="37"/>
  <c r="H92" i="37"/>
  <c r="F92" i="37"/>
  <c r="I92" i="37"/>
  <c r="F156" i="35"/>
  <c r="G124" i="35"/>
  <c r="E156" i="35"/>
  <c r="F124" i="35"/>
  <c r="G92" i="35"/>
  <c r="D156" i="35"/>
  <c r="E124" i="35"/>
  <c r="F92" i="35"/>
  <c r="K156" i="35"/>
  <c r="C156" i="35"/>
  <c r="L124" i="35"/>
  <c r="L156" i="35" s="1"/>
  <c r="D124" i="35"/>
  <c r="E92" i="35"/>
  <c r="J156" i="35"/>
  <c r="K124" i="35"/>
  <c r="C124" i="35"/>
  <c r="D92" i="35"/>
  <c r="I156" i="35"/>
  <c r="J124" i="35"/>
  <c r="K92" i="35"/>
  <c r="C92" i="35"/>
  <c r="G156" i="35"/>
  <c r="H124" i="35"/>
  <c r="I92" i="35"/>
  <c r="H92" i="35"/>
  <c r="H156" i="35"/>
  <c r="I124" i="35"/>
  <c r="J92" i="35"/>
  <c r="F156" i="33"/>
  <c r="G124" i="33"/>
  <c r="H92" i="33"/>
  <c r="E156" i="33"/>
  <c r="F124" i="33"/>
  <c r="G92" i="33"/>
  <c r="D156" i="33"/>
  <c r="E124" i="33"/>
  <c r="F92" i="33"/>
  <c r="K156" i="33"/>
  <c r="C156" i="33"/>
  <c r="L124" i="33"/>
  <c r="L156" i="33" s="1"/>
  <c r="D124" i="33"/>
  <c r="E92" i="33"/>
  <c r="J156" i="33"/>
  <c r="K124" i="33"/>
  <c r="C124" i="33"/>
  <c r="D92" i="33"/>
  <c r="I156" i="33"/>
  <c r="J124" i="33"/>
  <c r="K92" i="33"/>
  <c r="C92" i="33"/>
  <c r="H156" i="33"/>
  <c r="G156" i="33"/>
  <c r="I124" i="33"/>
  <c r="H124" i="33"/>
  <c r="J92" i="33"/>
  <c r="I92" i="33"/>
  <c r="F156" i="32"/>
  <c r="G124" i="32"/>
  <c r="H92" i="32"/>
  <c r="E156" i="32"/>
  <c r="F124" i="32"/>
  <c r="G92" i="32"/>
  <c r="D156" i="32"/>
  <c r="E124" i="32"/>
  <c r="F92" i="32"/>
  <c r="K156" i="32"/>
  <c r="C156" i="32"/>
  <c r="L124" i="32"/>
  <c r="L156" i="32" s="1"/>
  <c r="D124" i="32"/>
  <c r="E92" i="32"/>
  <c r="J156" i="32"/>
  <c r="K124" i="32"/>
  <c r="C124" i="32"/>
  <c r="D92" i="32"/>
  <c r="I156" i="32"/>
  <c r="J124" i="32"/>
  <c r="K92" i="32"/>
  <c r="C92" i="32"/>
  <c r="G156" i="32"/>
  <c r="H124" i="32"/>
  <c r="I92" i="32"/>
  <c r="J92" i="32"/>
  <c r="H156" i="32"/>
  <c r="I124" i="32"/>
  <c r="F156" i="31"/>
  <c r="E156" i="31"/>
  <c r="D156" i="31"/>
  <c r="E124" i="31"/>
  <c r="F92" i="31"/>
  <c r="K156" i="31"/>
  <c r="C156" i="31"/>
  <c r="L124" i="31"/>
  <c r="L156" i="31" s="1"/>
  <c r="D124" i="31"/>
  <c r="E92" i="31"/>
  <c r="J156" i="31"/>
  <c r="K124" i="31"/>
  <c r="C124" i="31"/>
  <c r="I156" i="31"/>
  <c r="G156" i="31"/>
  <c r="H124" i="31"/>
  <c r="I92" i="31"/>
  <c r="F124" i="31"/>
  <c r="D92" i="31"/>
  <c r="H156" i="31"/>
  <c r="C92" i="31"/>
  <c r="K92" i="31"/>
  <c r="J124" i="31"/>
  <c r="J92" i="31"/>
  <c r="G92" i="31"/>
  <c r="I124" i="31"/>
  <c r="H92" i="31"/>
  <c r="G124" i="31"/>
  <c r="F156" i="29"/>
  <c r="G124" i="29"/>
  <c r="E156" i="29"/>
  <c r="F124" i="29"/>
  <c r="G92" i="29"/>
  <c r="D156" i="29"/>
  <c r="E124" i="29"/>
  <c r="K156" i="29"/>
  <c r="C156" i="29"/>
  <c r="L124" i="29"/>
  <c r="L156" i="29" s="1"/>
  <c r="D124" i="29"/>
  <c r="E92" i="29"/>
  <c r="J156" i="29"/>
  <c r="K124" i="29"/>
  <c r="C124" i="29"/>
  <c r="I156" i="29"/>
  <c r="J124" i="29"/>
  <c r="K92" i="29"/>
  <c r="C92" i="29"/>
  <c r="H156" i="29"/>
  <c r="I124" i="29"/>
  <c r="J92" i="29"/>
  <c r="H124" i="29"/>
  <c r="G156" i="29"/>
  <c r="D92" i="29"/>
  <c r="I92" i="29"/>
  <c r="H92" i="29"/>
  <c r="F92" i="29"/>
  <c r="T9" i="41" l="1"/>
  <c r="T10" i="41"/>
  <c r="T11" i="41"/>
  <c r="T12" i="41"/>
  <c r="T13" i="41"/>
  <c r="T14" i="41"/>
  <c r="T15" i="41"/>
  <c r="T16" i="41"/>
  <c r="T17" i="41"/>
  <c r="T18" i="41"/>
  <c r="T19" i="41"/>
  <c r="T20" i="41"/>
  <c r="T21" i="41"/>
  <c r="T22" i="41"/>
  <c r="T23" i="41"/>
  <c r="T24" i="41"/>
  <c r="T25" i="41"/>
  <c r="T26" i="41"/>
  <c r="T27" i="41"/>
  <c r="T8" i="41"/>
  <c r="C179" i="43" l="1"/>
  <c r="C178" i="43"/>
  <c r="C150" i="43"/>
  <c r="C149" i="43"/>
  <c r="C121" i="43"/>
  <c r="C120" i="43"/>
  <c r="C92" i="43"/>
  <c r="C91" i="43"/>
  <c r="C63" i="43"/>
  <c r="C62" i="43"/>
  <c r="C34" i="43"/>
  <c r="C33" i="43"/>
  <c r="C5" i="43"/>
  <c r="C4" i="43"/>
  <c r="D20" i="2" l="1"/>
  <c r="D390" i="13"/>
  <c r="C390" i="13"/>
  <c r="D389" i="13"/>
  <c r="C389" i="13"/>
  <c r="D388" i="13"/>
  <c r="C388" i="13"/>
  <c r="D387" i="13"/>
  <c r="C387" i="13"/>
  <c r="D386" i="13"/>
  <c r="C386" i="13"/>
  <c r="D385" i="13"/>
  <c r="C385" i="13"/>
  <c r="D384" i="13"/>
  <c r="C384" i="13"/>
  <c r="D383" i="13"/>
  <c r="C383" i="13"/>
  <c r="D382" i="13"/>
  <c r="C382" i="13"/>
  <c r="D381" i="13"/>
  <c r="C381" i="13"/>
  <c r="D380" i="13"/>
  <c r="C380" i="13"/>
  <c r="D379" i="13"/>
  <c r="C379" i="13"/>
  <c r="D378" i="13"/>
  <c r="C378" i="13"/>
  <c r="D377" i="13"/>
  <c r="C377" i="13"/>
  <c r="D376" i="13"/>
  <c r="C376" i="13"/>
  <c r="D375" i="13"/>
  <c r="C375" i="13"/>
  <c r="D374" i="13"/>
  <c r="C374" i="13"/>
  <c r="D373" i="13"/>
  <c r="C373" i="13"/>
  <c r="D372" i="13"/>
  <c r="C372" i="13"/>
  <c r="D371" i="13"/>
  <c r="C371" i="13"/>
  <c r="D357" i="13"/>
  <c r="C357" i="13"/>
  <c r="D356" i="13"/>
  <c r="C356" i="13"/>
  <c r="D355" i="13"/>
  <c r="C355" i="13"/>
  <c r="D354" i="13"/>
  <c r="C354" i="13"/>
  <c r="D353" i="13"/>
  <c r="C353" i="13"/>
  <c r="D352" i="13"/>
  <c r="C352" i="13"/>
  <c r="D351" i="13"/>
  <c r="C351" i="13"/>
  <c r="D350" i="13"/>
  <c r="C350" i="13"/>
  <c r="D349" i="13"/>
  <c r="C349" i="13"/>
  <c r="D348" i="13"/>
  <c r="C348" i="13"/>
  <c r="D347" i="13"/>
  <c r="C347" i="13"/>
  <c r="D346" i="13"/>
  <c r="C346" i="13"/>
  <c r="D345" i="13"/>
  <c r="C345" i="13"/>
  <c r="D344" i="13"/>
  <c r="C344" i="13"/>
  <c r="D343" i="13"/>
  <c r="C343" i="13"/>
  <c r="D342" i="13"/>
  <c r="C342" i="13"/>
  <c r="D341" i="13"/>
  <c r="C341" i="13"/>
  <c r="D340" i="13"/>
  <c r="C340" i="13"/>
  <c r="D339" i="13"/>
  <c r="C339" i="13"/>
  <c r="D338" i="13"/>
  <c r="C338" i="13"/>
  <c r="D324" i="13"/>
  <c r="C324" i="13"/>
  <c r="D323" i="13"/>
  <c r="C323" i="13"/>
  <c r="D322" i="13"/>
  <c r="C322" i="13"/>
  <c r="D321" i="13"/>
  <c r="C321" i="13"/>
  <c r="D320" i="13"/>
  <c r="C320" i="13"/>
  <c r="D319" i="13"/>
  <c r="C319" i="13"/>
  <c r="D318" i="13"/>
  <c r="C318" i="13"/>
  <c r="D317" i="13"/>
  <c r="C317" i="13"/>
  <c r="D316" i="13"/>
  <c r="C316" i="13"/>
  <c r="D315" i="13"/>
  <c r="C315" i="13"/>
  <c r="D314" i="13"/>
  <c r="C314" i="13"/>
  <c r="D313" i="13"/>
  <c r="C313" i="13"/>
  <c r="D312" i="13"/>
  <c r="C312" i="13"/>
  <c r="D311" i="13"/>
  <c r="C311" i="13"/>
  <c r="D310" i="13"/>
  <c r="C310" i="13"/>
  <c r="D309" i="13"/>
  <c r="C309" i="13"/>
  <c r="D308" i="13"/>
  <c r="C308" i="13"/>
  <c r="D307" i="13"/>
  <c r="C307" i="13"/>
  <c r="D306" i="13"/>
  <c r="C306" i="13"/>
  <c r="D305" i="13"/>
  <c r="C305" i="13"/>
  <c r="D291" i="13"/>
  <c r="C291" i="13"/>
  <c r="D290" i="13"/>
  <c r="C290" i="13"/>
  <c r="D289" i="13"/>
  <c r="C289" i="13"/>
  <c r="D288" i="13"/>
  <c r="C288" i="13"/>
  <c r="D287" i="13"/>
  <c r="C287" i="13"/>
  <c r="D286" i="13"/>
  <c r="C286" i="13"/>
  <c r="D285" i="13"/>
  <c r="C285" i="13"/>
  <c r="D284" i="13"/>
  <c r="C284" i="13"/>
  <c r="D283" i="13"/>
  <c r="C283" i="13"/>
  <c r="D282" i="13"/>
  <c r="C282" i="13"/>
  <c r="D281" i="13"/>
  <c r="C281" i="13"/>
  <c r="D280" i="13"/>
  <c r="C280" i="13"/>
  <c r="D279" i="13"/>
  <c r="C279" i="13"/>
  <c r="D278" i="13"/>
  <c r="C278" i="13"/>
  <c r="D277" i="13"/>
  <c r="C277" i="13"/>
  <c r="D276" i="13"/>
  <c r="C276" i="13"/>
  <c r="D275" i="13"/>
  <c r="C275" i="13"/>
  <c r="D274" i="13"/>
  <c r="C274" i="13"/>
  <c r="D273" i="13"/>
  <c r="C273" i="13"/>
  <c r="D272" i="13"/>
  <c r="C272" i="13"/>
  <c r="D258" i="13"/>
  <c r="C258" i="13"/>
  <c r="D257" i="13"/>
  <c r="C257" i="13"/>
  <c r="D256" i="13"/>
  <c r="C256" i="13"/>
  <c r="D255" i="13"/>
  <c r="C255" i="13"/>
  <c r="D254" i="13"/>
  <c r="C254" i="13"/>
  <c r="D253" i="13"/>
  <c r="C253" i="13"/>
  <c r="D252" i="13"/>
  <c r="C252" i="13"/>
  <c r="D251" i="13"/>
  <c r="C251" i="13"/>
  <c r="D250" i="13"/>
  <c r="C250" i="13"/>
  <c r="D249" i="13"/>
  <c r="C249" i="13"/>
  <c r="D248" i="13"/>
  <c r="C248" i="13"/>
  <c r="D247" i="13"/>
  <c r="C247" i="13"/>
  <c r="D246" i="13"/>
  <c r="C246" i="13"/>
  <c r="D245" i="13"/>
  <c r="C245" i="13"/>
  <c r="D244" i="13"/>
  <c r="C244" i="13"/>
  <c r="D243" i="13"/>
  <c r="C243" i="13"/>
  <c r="D242" i="13"/>
  <c r="C242" i="13"/>
  <c r="D241" i="13"/>
  <c r="C241" i="13"/>
  <c r="D240" i="13"/>
  <c r="C240" i="13"/>
  <c r="D239" i="13"/>
  <c r="C239" i="13"/>
  <c r="D225" i="13"/>
  <c r="C225" i="13"/>
  <c r="D224" i="13"/>
  <c r="C224" i="13"/>
  <c r="D223" i="13"/>
  <c r="C223" i="13"/>
  <c r="D222" i="13"/>
  <c r="C222" i="13"/>
  <c r="D221" i="13"/>
  <c r="C221" i="13"/>
  <c r="D220" i="13"/>
  <c r="C220" i="13"/>
  <c r="D219" i="13"/>
  <c r="C219" i="13"/>
  <c r="D218" i="13"/>
  <c r="C218" i="13"/>
  <c r="D217" i="13"/>
  <c r="C217" i="13"/>
  <c r="D216" i="13"/>
  <c r="C216" i="13"/>
  <c r="D215" i="13"/>
  <c r="C215" i="13"/>
  <c r="D214" i="13"/>
  <c r="C214" i="13"/>
  <c r="D213" i="13"/>
  <c r="C213" i="13"/>
  <c r="D212" i="13"/>
  <c r="C212" i="13"/>
  <c r="D211" i="13"/>
  <c r="C211" i="13"/>
  <c r="D210" i="13"/>
  <c r="C210" i="13"/>
  <c r="D209" i="13"/>
  <c r="C209" i="13"/>
  <c r="D208" i="13"/>
  <c r="C208" i="13"/>
  <c r="D207" i="13"/>
  <c r="C207" i="13"/>
  <c r="D206" i="13"/>
  <c r="C206" i="13"/>
  <c r="D192" i="13"/>
  <c r="C192" i="13"/>
  <c r="D191" i="13"/>
  <c r="C191" i="13"/>
  <c r="D190" i="13"/>
  <c r="C190" i="13"/>
  <c r="D189" i="13"/>
  <c r="C189" i="13"/>
  <c r="D188" i="13"/>
  <c r="C188" i="13"/>
  <c r="D187" i="13"/>
  <c r="C187" i="13"/>
  <c r="D186" i="13"/>
  <c r="C186" i="13"/>
  <c r="D185" i="13"/>
  <c r="C185" i="13"/>
  <c r="D184" i="13"/>
  <c r="C184" i="13"/>
  <c r="D183" i="13"/>
  <c r="C183" i="13"/>
  <c r="D182" i="13"/>
  <c r="C182" i="13"/>
  <c r="D181" i="13"/>
  <c r="C181" i="13"/>
  <c r="D180" i="13"/>
  <c r="C180" i="13"/>
  <c r="D179" i="13"/>
  <c r="C179" i="13"/>
  <c r="D178" i="13"/>
  <c r="C178" i="13"/>
  <c r="D177" i="13"/>
  <c r="C177" i="13"/>
  <c r="D176" i="13"/>
  <c r="C176" i="13"/>
  <c r="D175" i="13"/>
  <c r="C175" i="13"/>
  <c r="D174" i="13"/>
  <c r="C174" i="13"/>
  <c r="D173" i="13"/>
  <c r="C173" i="13"/>
  <c r="D159" i="13"/>
  <c r="C159" i="13"/>
  <c r="D158" i="13"/>
  <c r="C158" i="13"/>
  <c r="D157" i="13"/>
  <c r="C157" i="13"/>
  <c r="D156" i="13"/>
  <c r="C156" i="13"/>
  <c r="D155" i="13"/>
  <c r="C155" i="13"/>
  <c r="D154" i="13"/>
  <c r="C154" i="13"/>
  <c r="D153" i="13"/>
  <c r="C153" i="13"/>
  <c r="D152" i="13"/>
  <c r="C152" i="13"/>
  <c r="D151" i="13"/>
  <c r="C151" i="13"/>
  <c r="D150" i="13"/>
  <c r="C150" i="13"/>
  <c r="D149" i="13"/>
  <c r="C149" i="13"/>
  <c r="D148" i="13"/>
  <c r="C148" i="13"/>
  <c r="D147" i="13"/>
  <c r="C147" i="13"/>
  <c r="D146" i="13"/>
  <c r="C146" i="13"/>
  <c r="D145" i="13"/>
  <c r="C145" i="13"/>
  <c r="D144" i="13"/>
  <c r="C144" i="13"/>
  <c r="D143" i="13"/>
  <c r="C143" i="13"/>
  <c r="D142" i="13"/>
  <c r="C142" i="13"/>
  <c r="D141" i="13"/>
  <c r="C141" i="13"/>
  <c r="D140" i="13"/>
  <c r="C140" i="13"/>
  <c r="D126" i="13"/>
  <c r="C126" i="13"/>
  <c r="D125" i="13"/>
  <c r="C125" i="13"/>
  <c r="D124" i="13"/>
  <c r="C124" i="13"/>
  <c r="D123" i="13"/>
  <c r="C123" i="13"/>
  <c r="D122" i="13"/>
  <c r="C122" i="13"/>
  <c r="D121" i="13"/>
  <c r="C121" i="13"/>
  <c r="D120" i="13"/>
  <c r="C120" i="13"/>
  <c r="D119" i="13"/>
  <c r="C119" i="13"/>
  <c r="D118" i="13"/>
  <c r="C118" i="13"/>
  <c r="D117" i="13"/>
  <c r="C117" i="13"/>
  <c r="D116" i="13"/>
  <c r="C116" i="13"/>
  <c r="D115" i="13"/>
  <c r="C115" i="13"/>
  <c r="D114" i="13"/>
  <c r="C114" i="13"/>
  <c r="D113" i="13"/>
  <c r="C113" i="13"/>
  <c r="D112" i="13"/>
  <c r="C112" i="13"/>
  <c r="D111" i="13"/>
  <c r="C111" i="13"/>
  <c r="D110" i="13"/>
  <c r="C110" i="13"/>
  <c r="D109" i="13"/>
  <c r="C109" i="13"/>
  <c r="D108" i="13"/>
  <c r="C108" i="13"/>
  <c r="D107" i="13"/>
  <c r="C107" i="13"/>
  <c r="D93" i="13"/>
  <c r="C93" i="13"/>
  <c r="D92" i="13"/>
  <c r="C92" i="13"/>
  <c r="D91" i="13"/>
  <c r="C91" i="13"/>
  <c r="D90" i="13"/>
  <c r="C90" i="13"/>
  <c r="D89" i="13"/>
  <c r="C89" i="13"/>
  <c r="D88" i="13"/>
  <c r="C88" i="13"/>
  <c r="D87" i="13"/>
  <c r="C87" i="13"/>
  <c r="D86" i="13"/>
  <c r="C86" i="13"/>
  <c r="D85" i="13"/>
  <c r="C85" i="13"/>
  <c r="D84" i="13"/>
  <c r="C84" i="13"/>
  <c r="D83" i="13"/>
  <c r="C83" i="13"/>
  <c r="D82" i="13"/>
  <c r="C82" i="13"/>
  <c r="D81" i="13"/>
  <c r="C81" i="13"/>
  <c r="D80" i="13"/>
  <c r="C80" i="13"/>
  <c r="D79" i="13"/>
  <c r="C79" i="13"/>
  <c r="D78" i="13"/>
  <c r="C78" i="13"/>
  <c r="D77" i="13"/>
  <c r="C77" i="13"/>
  <c r="D76" i="13"/>
  <c r="C76" i="13"/>
  <c r="D75" i="13"/>
  <c r="C75" i="13"/>
  <c r="D74" i="13"/>
  <c r="C74" i="13"/>
  <c r="D60" i="13"/>
  <c r="C60" i="13"/>
  <c r="D59" i="13"/>
  <c r="C59" i="13"/>
  <c r="D58" i="13"/>
  <c r="C58" i="13"/>
  <c r="D57" i="13"/>
  <c r="C57" i="13"/>
  <c r="D56" i="13"/>
  <c r="C56" i="13"/>
  <c r="D55" i="13"/>
  <c r="C55" i="13"/>
  <c r="D54" i="13"/>
  <c r="C54" i="13"/>
  <c r="D53" i="13"/>
  <c r="C53" i="13"/>
  <c r="D52" i="13"/>
  <c r="C52" i="13"/>
  <c r="D51" i="13"/>
  <c r="C51" i="13"/>
  <c r="D50" i="13"/>
  <c r="C50" i="13"/>
  <c r="D49" i="13"/>
  <c r="C49" i="13"/>
  <c r="D48" i="13"/>
  <c r="C48" i="13"/>
  <c r="D47" i="13"/>
  <c r="C47" i="13"/>
  <c r="D46" i="13"/>
  <c r="C46" i="13"/>
  <c r="D45" i="13"/>
  <c r="C45" i="13"/>
  <c r="D44" i="13"/>
  <c r="C44" i="13"/>
  <c r="D43" i="13"/>
  <c r="C43" i="13"/>
  <c r="D42" i="13"/>
  <c r="C42" i="13"/>
  <c r="D41" i="13"/>
  <c r="C41" i="13"/>
  <c r="C9" i="13"/>
  <c r="D9" i="13"/>
  <c r="C10" i="13"/>
  <c r="D10" i="13"/>
  <c r="C11" i="13"/>
  <c r="D11" i="13"/>
  <c r="C12" i="13"/>
  <c r="D12" i="13"/>
  <c r="C13" i="13"/>
  <c r="D13" i="13"/>
  <c r="C14" i="13"/>
  <c r="D14" i="13"/>
  <c r="C15" i="13"/>
  <c r="D15" i="13"/>
  <c r="C16" i="13"/>
  <c r="D16" i="13"/>
  <c r="C17" i="13"/>
  <c r="D17" i="13"/>
  <c r="C18" i="13"/>
  <c r="D18" i="13"/>
  <c r="C19" i="13"/>
  <c r="D19" i="13"/>
  <c r="C20" i="13"/>
  <c r="D20" i="13"/>
  <c r="C21" i="13"/>
  <c r="D21" i="13"/>
  <c r="C22" i="13"/>
  <c r="D22" i="13"/>
  <c r="C23" i="13"/>
  <c r="D23" i="13"/>
  <c r="C24" i="13"/>
  <c r="D24" i="13"/>
  <c r="C25" i="13"/>
  <c r="D25" i="13"/>
  <c r="C26" i="13"/>
  <c r="D26" i="13"/>
  <c r="C27" i="13"/>
  <c r="D27" i="13"/>
  <c r="D8" i="13"/>
  <c r="C8" i="13"/>
  <c r="B5" i="13" l="1"/>
  <c r="B4" i="13"/>
  <c r="B38" i="13"/>
  <c r="B37" i="13"/>
  <c r="B71" i="13"/>
  <c r="B70" i="13"/>
  <c r="B104" i="13"/>
  <c r="B103" i="13"/>
  <c r="B137" i="13"/>
  <c r="B136" i="13"/>
  <c r="B170" i="13"/>
  <c r="B169" i="13"/>
  <c r="B203" i="13"/>
  <c r="B202" i="13"/>
  <c r="B236" i="13"/>
  <c r="B235" i="13"/>
  <c r="B269" i="13"/>
  <c r="B268" i="13"/>
  <c r="B302" i="13"/>
  <c r="B301" i="13"/>
  <c r="B335" i="13"/>
  <c r="B334" i="13"/>
  <c r="B368" i="13"/>
  <c r="B367" i="13"/>
  <c r="T28" i="41"/>
  <c r="C167" i="19"/>
  <c r="C166" i="19"/>
  <c r="C140" i="19"/>
  <c r="C139" i="19"/>
  <c r="C113" i="19"/>
  <c r="C112" i="19"/>
  <c r="C86" i="19"/>
  <c r="C85" i="19"/>
  <c r="C59" i="19"/>
  <c r="C58" i="19"/>
  <c r="C32" i="19"/>
  <c r="C31" i="19"/>
  <c r="C5" i="19"/>
  <c r="C4" i="19"/>
  <c r="C167" i="40"/>
  <c r="C166" i="40"/>
  <c r="C140" i="40"/>
  <c r="C139" i="40"/>
  <c r="C113" i="40"/>
  <c r="C112" i="40"/>
  <c r="C86" i="40"/>
  <c r="C85" i="40"/>
  <c r="C59" i="40"/>
  <c r="C58" i="40"/>
  <c r="C32" i="40"/>
  <c r="C31" i="40"/>
  <c r="N184" i="40"/>
  <c r="L184" i="40"/>
  <c r="K184" i="40" s="1"/>
  <c r="L183" i="40"/>
  <c r="K183" i="40" s="1"/>
  <c r="L182" i="40"/>
  <c r="K182" i="40" s="1"/>
  <c r="L181" i="40"/>
  <c r="K181" i="40" s="1"/>
  <c r="L180" i="40"/>
  <c r="K180" i="40" s="1"/>
  <c r="L179" i="40"/>
  <c r="K179" i="40" s="1"/>
  <c r="L178" i="40"/>
  <c r="K178" i="40" s="1"/>
  <c r="L177" i="40"/>
  <c r="K177" i="40" s="1"/>
  <c r="L176" i="40"/>
  <c r="K176" i="40" s="1"/>
  <c r="L175" i="40"/>
  <c r="K175" i="40" s="1"/>
  <c r="L174" i="40"/>
  <c r="K174" i="40" s="1"/>
  <c r="L173" i="40"/>
  <c r="K173" i="40" s="1"/>
  <c r="L172" i="40"/>
  <c r="K172" i="40" s="1"/>
  <c r="L171" i="40"/>
  <c r="K171" i="40" s="1"/>
  <c r="L170" i="40"/>
  <c r="K170" i="40" s="1"/>
  <c r="A164" i="40"/>
  <c r="N157" i="40"/>
  <c r="L157" i="40"/>
  <c r="K157" i="40" s="1"/>
  <c r="L156" i="40"/>
  <c r="K156" i="40" s="1"/>
  <c r="L155" i="40"/>
  <c r="K155" i="40" s="1"/>
  <c r="L154" i="40"/>
  <c r="K154" i="40" s="1"/>
  <c r="L153" i="40"/>
  <c r="K153" i="40" s="1"/>
  <c r="L152" i="40"/>
  <c r="K152" i="40" s="1"/>
  <c r="L151" i="40"/>
  <c r="K151" i="40" s="1"/>
  <c r="L150" i="40"/>
  <c r="K150" i="40" s="1"/>
  <c r="L149" i="40"/>
  <c r="K149" i="40" s="1"/>
  <c r="L148" i="40"/>
  <c r="K148" i="40" s="1"/>
  <c r="L147" i="40"/>
  <c r="K147" i="40" s="1"/>
  <c r="L146" i="40"/>
  <c r="K146" i="40" s="1"/>
  <c r="L145" i="40"/>
  <c r="K145" i="40" s="1"/>
  <c r="L144" i="40"/>
  <c r="K144" i="40" s="1"/>
  <c r="L143" i="40"/>
  <c r="K143" i="40" s="1"/>
  <c r="A137" i="40"/>
  <c r="N130" i="40"/>
  <c r="L130" i="40"/>
  <c r="K130" i="40" s="1"/>
  <c r="L129" i="40"/>
  <c r="K129" i="40" s="1"/>
  <c r="L128" i="40"/>
  <c r="M128" i="40" s="1"/>
  <c r="K128" i="40"/>
  <c r="L127" i="40"/>
  <c r="K127" i="40" s="1"/>
  <c r="L126" i="40"/>
  <c r="K126" i="40" s="1"/>
  <c r="L125" i="40"/>
  <c r="K125" i="40" s="1"/>
  <c r="L124" i="40"/>
  <c r="M124" i="40" s="1"/>
  <c r="L123" i="40"/>
  <c r="K123" i="40" s="1"/>
  <c r="L122" i="40"/>
  <c r="K122" i="40" s="1"/>
  <c r="L121" i="40"/>
  <c r="K121" i="40" s="1"/>
  <c r="L120" i="40"/>
  <c r="M120" i="40" s="1"/>
  <c r="L119" i="40"/>
  <c r="K119" i="40" s="1"/>
  <c r="L118" i="40"/>
  <c r="K118" i="40" s="1"/>
  <c r="L117" i="40"/>
  <c r="K117" i="40" s="1"/>
  <c r="L116" i="40"/>
  <c r="K116" i="40" s="1"/>
  <c r="A110" i="40"/>
  <c r="N103" i="40"/>
  <c r="L103" i="40"/>
  <c r="K103" i="40" s="1"/>
  <c r="L102" i="40"/>
  <c r="M102" i="40" s="1"/>
  <c r="L101" i="40"/>
  <c r="M101" i="40" s="1"/>
  <c r="L100" i="40"/>
  <c r="K100" i="40" s="1"/>
  <c r="L99" i="40"/>
  <c r="K99" i="40" s="1"/>
  <c r="L98" i="40"/>
  <c r="M98" i="40" s="1"/>
  <c r="L97" i="40"/>
  <c r="M97" i="40" s="1"/>
  <c r="L96" i="40"/>
  <c r="K96" i="40" s="1"/>
  <c r="L95" i="40"/>
  <c r="K95" i="40" s="1"/>
  <c r="L94" i="40"/>
  <c r="M94" i="40" s="1"/>
  <c r="L93" i="40"/>
  <c r="M93" i="40" s="1"/>
  <c r="L92" i="40"/>
  <c r="K92" i="40" s="1"/>
  <c r="L91" i="40"/>
  <c r="K91" i="40" s="1"/>
  <c r="L90" i="40"/>
  <c r="M90" i="40" s="1"/>
  <c r="L89" i="40"/>
  <c r="M89" i="40" s="1"/>
  <c r="K89" i="40"/>
  <c r="A83" i="40"/>
  <c r="N76" i="40"/>
  <c r="L76" i="40"/>
  <c r="M76" i="40" s="1"/>
  <c r="M75" i="40"/>
  <c r="L75" i="40"/>
  <c r="K75" i="40" s="1"/>
  <c r="L74" i="40"/>
  <c r="K74" i="40" s="1"/>
  <c r="L73" i="40"/>
  <c r="K73" i="40" s="1"/>
  <c r="L72" i="40"/>
  <c r="M72" i="40" s="1"/>
  <c r="L71" i="40"/>
  <c r="M71" i="40" s="1"/>
  <c r="K71" i="40"/>
  <c r="L70" i="40"/>
  <c r="K70" i="40" s="1"/>
  <c r="L69" i="40"/>
  <c r="K69" i="40" s="1"/>
  <c r="L68" i="40"/>
  <c r="M68" i="40" s="1"/>
  <c r="L67" i="40"/>
  <c r="K67" i="40" s="1"/>
  <c r="L66" i="40"/>
  <c r="K66" i="40" s="1"/>
  <c r="L65" i="40"/>
  <c r="K65" i="40" s="1"/>
  <c r="L64" i="40"/>
  <c r="M64" i="40" s="1"/>
  <c r="L63" i="40"/>
  <c r="M63" i="40" s="1"/>
  <c r="L62" i="40"/>
  <c r="K62" i="40" s="1"/>
  <c r="A56" i="40"/>
  <c r="N49" i="40"/>
  <c r="L49" i="40"/>
  <c r="K49" i="40" s="1"/>
  <c r="L48" i="40"/>
  <c r="K48" i="40" s="1"/>
  <c r="L47" i="40"/>
  <c r="K47" i="40" s="1"/>
  <c r="L46" i="40"/>
  <c r="K46" i="40" s="1"/>
  <c r="L45" i="40"/>
  <c r="K45" i="40" s="1"/>
  <c r="L44" i="40"/>
  <c r="K44" i="40" s="1"/>
  <c r="L43" i="40"/>
  <c r="K43" i="40" s="1"/>
  <c r="L42" i="40"/>
  <c r="K42" i="40" s="1"/>
  <c r="L41" i="40"/>
  <c r="K41" i="40" s="1"/>
  <c r="L40" i="40"/>
  <c r="K40" i="40" s="1"/>
  <c r="L39" i="40"/>
  <c r="K39" i="40" s="1"/>
  <c r="L38" i="40"/>
  <c r="M38" i="40" s="1"/>
  <c r="L37" i="40"/>
  <c r="K37" i="40" s="1"/>
  <c r="L36" i="40"/>
  <c r="K36" i="40" s="1"/>
  <c r="L35" i="40"/>
  <c r="K35" i="40" s="1"/>
  <c r="A29" i="40"/>
  <c r="I23" i="40"/>
  <c r="I50" i="40" s="1"/>
  <c r="I77" i="40" s="1"/>
  <c r="I104" i="40" s="1"/>
  <c r="I131" i="40" s="1"/>
  <c r="I158" i="40" s="1"/>
  <c r="L22" i="40"/>
  <c r="K22" i="40" s="1"/>
  <c r="L21" i="40"/>
  <c r="M21" i="40" s="1"/>
  <c r="K21" i="40"/>
  <c r="L20" i="40"/>
  <c r="K20" i="40" s="1"/>
  <c r="L19" i="40"/>
  <c r="K19" i="40" s="1"/>
  <c r="L18" i="40"/>
  <c r="K18" i="40" s="1"/>
  <c r="L17" i="40"/>
  <c r="K17" i="40" s="1"/>
  <c r="L16" i="40"/>
  <c r="K16" i="40" s="1"/>
  <c r="L15" i="40"/>
  <c r="K15" i="40" s="1"/>
  <c r="L14" i="40"/>
  <c r="K14" i="40" s="1"/>
  <c r="L13" i="40"/>
  <c r="M13" i="40" s="1"/>
  <c r="L12" i="40"/>
  <c r="K12" i="40" s="1"/>
  <c r="L11" i="40"/>
  <c r="K11" i="40" s="1"/>
  <c r="L10" i="40"/>
  <c r="K10" i="40" s="1"/>
  <c r="L9" i="40"/>
  <c r="M9" i="40" s="1"/>
  <c r="L8" i="40"/>
  <c r="K8" i="40" s="1"/>
  <c r="C5" i="40"/>
  <c r="C4" i="40"/>
  <c r="A2" i="40"/>
  <c r="N184" i="19"/>
  <c r="L184" i="19"/>
  <c r="K184" i="19" s="1"/>
  <c r="L183" i="19"/>
  <c r="K183" i="19" s="1"/>
  <c r="L182" i="19"/>
  <c r="K182" i="19" s="1"/>
  <c r="L181" i="19"/>
  <c r="M181" i="19" s="1"/>
  <c r="L180" i="19"/>
  <c r="K180" i="19" s="1"/>
  <c r="L179" i="19"/>
  <c r="K179" i="19" s="1"/>
  <c r="L178" i="19"/>
  <c r="K178" i="19" s="1"/>
  <c r="L177" i="19"/>
  <c r="M177" i="19" s="1"/>
  <c r="L176" i="19"/>
  <c r="K176" i="19" s="1"/>
  <c r="L175" i="19"/>
  <c r="K175" i="19" s="1"/>
  <c r="L174" i="19"/>
  <c r="K174" i="19" s="1"/>
  <c r="L173" i="19"/>
  <c r="M173" i="19" s="1"/>
  <c r="L172" i="19"/>
  <c r="K172" i="19" s="1"/>
  <c r="L171" i="19"/>
  <c r="K171" i="19" s="1"/>
  <c r="L170" i="19"/>
  <c r="K170" i="19" s="1"/>
  <c r="A164" i="19"/>
  <c r="M196" i="43"/>
  <c r="N196" i="43" s="1"/>
  <c r="M195" i="43"/>
  <c r="N195" i="43" s="1"/>
  <c r="M194" i="43"/>
  <c r="N194" i="43" s="1"/>
  <c r="M193" i="43"/>
  <c r="L193" i="43" s="1"/>
  <c r="M192" i="43"/>
  <c r="N192" i="43" s="1"/>
  <c r="M191" i="43"/>
  <c r="N191" i="43" s="1"/>
  <c r="M190" i="43"/>
  <c r="N190" i="43" s="1"/>
  <c r="M189" i="43"/>
  <c r="L189" i="43" s="1"/>
  <c r="M188" i="43"/>
  <c r="N188" i="43" s="1"/>
  <c r="M187" i="43"/>
  <c r="N187" i="43" s="1"/>
  <c r="M186" i="43"/>
  <c r="N186" i="43" s="1"/>
  <c r="M185" i="43"/>
  <c r="L185" i="43" s="1"/>
  <c r="M184" i="43"/>
  <c r="L184" i="43" s="1"/>
  <c r="M183" i="43"/>
  <c r="N183" i="43" s="1"/>
  <c r="L183" i="43"/>
  <c r="M182" i="43"/>
  <c r="N182" i="43" s="1"/>
  <c r="M167" i="43"/>
  <c r="N167" i="43" s="1"/>
  <c r="N166" i="43"/>
  <c r="M166" i="43"/>
  <c r="L166" i="43" s="1"/>
  <c r="M165" i="43"/>
  <c r="L165" i="43" s="1"/>
  <c r="M164" i="43"/>
  <c r="L164" i="43" s="1"/>
  <c r="M163" i="43"/>
  <c r="N163" i="43" s="1"/>
  <c r="N162" i="43"/>
  <c r="M162" i="43"/>
  <c r="L162" i="43" s="1"/>
  <c r="M161" i="43"/>
  <c r="L161" i="43" s="1"/>
  <c r="N160" i="43"/>
  <c r="M160" i="43"/>
  <c r="L160" i="43" s="1"/>
  <c r="M159" i="43"/>
  <c r="N159" i="43" s="1"/>
  <c r="M158" i="43"/>
  <c r="L158" i="43" s="1"/>
  <c r="M157" i="43"/>
  <c r="L157" i="43" s="1"/>
  <c r="M156" i="43"/>
  <c r="L156" i="43" s="1"/>
  <c r="M155" i="43"/>
  <c r="N155" i="43" s="1"/>
  <c r="M154" i="43"/>
  <c r="L154" i="43" s="1"/>
  <c r="M153" i="43"/>
  <c r="L153" i="43" s="1"/>
  <c r="M138" i="43"/>
  <c r="L138" i="43" s="1"/>
  <c r="M137" i="43"/>
  <c r="N137" i="43" s="1"/>
  <c r="M136" i="43"/>
  <c r="N136" i="43" s="1"/>
  <c r="M135" i="43"/>
  <c r="L135" i="43" s="1"/>
  <c r="M134" i="43"/>
  <c r="L134" i="43" s="1"/>
  <c r="M133" i="43"/>
  <c r="N133" i="43" s="1"/>
  <c r="M132" i="43"/>
  <c r="N132" i="43" s="1"/>
  <c r="M131" i="43"/>
  <c r="L131" i="43" s="1"/>
  <c r="M130" i="43"/>
  <c r="L130" i="43" s="1"/>
  <c r="M129" i="43"/>
  <c r="N129" i="43" s="1"/>
  <c r="M128" i="43"/>
  <c r="N128" i="43" s="1"/>
  <c r="M127" i="43"/>
  <c r="N127" i="43" s="1"/>
  <c r="L127" i="43"/>
  <c r="M126" i="43"/>
  <c r="L126" i="43" s="1"/>
  <c r="M125" i="43"/>
  <c r="N125" i="43" s="1"/>
  <c r="M124" i="43"/>
  <c r="N124" i="43" s="1"/>
  <c r="M109" i="43"/>
  <c r="N109" i="43" s="1"/>
  <c r="M108" i="43"/>
  <c r="L108" i="43" s="1"/>
  <c r="M107" i="43"/>
  <c r="L107" i="43" s="1"/>
  <c r="M106" i="43"/>
  <c r="N106" i="43" s="1"/>
  <c r="M105" i="43"/>
  <c r="N105" i="43" s="1"/>
  <c r="M104" i="43"/>
  <c r="L104" i="43" s="1"/>
  <c r="M103" i="43"/>
  <c r="L103" i="43" s="1"/>
  <c r="M102" i="43"/>
  <c r="N102" i="43" s="1"/>
  <c r="L102" i="43"/>
  <c r="M101" i="43"/>
  <c r="N101" i="43" s="1"/>
  <c r="M100" i="43"/>
  <c r="L100" i="43" s="1"/>
  <c r="M99" i="43"/>
  <c r="L99" i="43" s="1"/>
  <c r="M98" i="43"/>
  <c r="N98" i="43" s="1"/>
  <c r="M97" i="43"/>
  <c r="N97" i="43" s="1"/>
  <c r="L97" i="43"/>
  <c r="M96" i="43"/>
  <c r="L96" i="43" s="1"/>
  <c r="M95" i="43"/>
  <c r="L95" i="43" s="1"/>
  <c r="M80" i="43"/>
  <c r="N80" i="43" s="1"/>
  <c r="M79" i="43"/>
  <c r="N79" i="43" s="1"/>
  <c r="M78" i="43"/>
  <c r="L78" i="43" s="1"/>
  <c r="M77" i="43"/>
  <c r="L77" i="43" s="1"/>
  <c r="M76" i="43"/>
  <c r="N76" i="43" s="1"/>
  <c r="M75" i="43"/>
  <c r="N75" i="43" s="1"/>
  <c r="M74" i="43"/>
  <c r="L74" i="43" s="1"/>
  <c r="M73" i="43"/>
  <c r="L73" i="43" s="1"/>
  <c r="M72" i="43"/>
  <c r="N72" i="43" s="1"/>
  <c r="M71" i="43"/>
  <c r="N71" i="43" s="1"/>
  <c r="M70" i="43"/>
  <c r="L70" i="43" s="1"/>
  <c r="M69" i="43"/>
  <c r="N69" i="43" s="1"/>
  <c r="M68" i="43"/>
  <c r="N68" i="43" s="1"/>
  <c r="M67" i="43"/>
  <c r="L67" i="43" s="1"/>
  <c r="M66" i="43"/>
  <c r="L66" i="43" s="1"/>
  <c r="M51" i="43"/>
  <c r="N51" i="43" s="1"/>
  <c r="M50" i="43"/>
  <c r="N50" i="43" s="1"/>
  <c r="M49" i="43"/>
  <c r="L49" i="43" s="1"/>
  <c r="M48" i="43"/>
  <c r="N48" i="43" s="1"/>
  <c r="M47" i="43"/>
  <c r="N47" i="43" s="1"/>
  <c r="M46" i="43"/>
  <c r="N46" i="43" s="1"/>
  <c r="M45" i="43"/>
  <c r="L45" i="43" s="1"/>
  <c r="M44" i="43"/>
  <c r="N44" i="43" s="1"/>
  <c r="M43" i="43"/>
  <c r="N43" i="43" s="1"/>
  <c r="M42" i="43"/>
  <c r="N42" i="43" s="1"/>
  <c r="L42" i="43"/>
  <c r="M41" i="43"/>
  <c r="L41" i="43" s="1"/>
  <c r="M40" i="43"/>
  <c r="N40" i="43" s="1"/>
  <c r="M39" i="43"/>
  <c r="N39" i="43" s="1"/>
  <c r="M38" i="43"/>
  <c r="N38" i="43" s="1"/>
  <c r="L38" i="43"/>
  <c r="M37" i="43"/>
  <c r="L37" i="43" s="1"/>
  <c r="M17" i="43"/>
  <c r="N17" i="43" s="1"/>
  <c r="M18" i="43"/>
  <c r="L18" i="43" s="1"/>
  <c r="M19" i="43"/>
  <c r="N19" i="43" s="1"/>
  <c r="L19" i="43"/>
  <c r="J23" i="43"/>
  <c r="J52" i="43" s="1"/>
  <c r="J81" i="43" s="1"/>
  <c r="J110" i="43" s="1"/>
  <c r="J139" i="43" s="1"/>
  <c r="J168" i="43" s="1"/>
  <c r="J197" i="43" s="1"/>
  <c r="F8" i="24" s="1"/>
  <c r="A176" i="43"/>
  <c r="A147" i="43"/>
  <c r="A118" i="43"/>
  <c r="A89" i="43"/>
  <c r="A60" i="43"/>
  <c r="A31" i="43"/>
  <c r="A2" i="43"/>
  <c r="L124" i="43" l="1"/>
  <c r="K9" i="40"/>
  <c r="K63" i="40"/>
  <c r="M17" i="40"/>
  <c r="M48" i="40"/>
  <c r="K120" i="40"/>
  <c r="L50" i="43"/>
  <c r="M12" i="40"/>
  <c r="M44" i="40"/>
  <c r="L17" i="43"/>
  <c r="N18" i="43"/>
  <c r="L136" i="43"/>
  <c r="M8" i="40"/>
  <c r="M20" i="40"/>
  <c r="M49" i="40"/>
  <c r="L105" i="43"/>
  <c r="N158" i="43"/>
  <c r="L191" i="43"/>
  <c r="M67" i="40"/>
  <c r="K97" i="40"/>
  <c r="L186" i="43"/>
  <c r="M41" i="40"/>
  <c r="M152" i="40"/>
  <c r="N154" i="43"/>
  <c r="L46" i="43"/>
  <c r="N135" i="43"/>
  <c r="L194" i="43"/>
  <c r="M123" i="40"/>
  <c r="N67" i="43"/>
  <c r="N73" i="43"/>
  <c r="N77" i="43"/>
  <c r="N131" i="43"/>
  <c r="L69" i="43"/>
  <c r="L71" i="43"/>
  <c r="L75" i="43"/>
  <c r="L79" i="43"/>
  <c r="L98" i="43"/>
  <c r="L101" i="43"/>
  <c r="L106" i="43"/>
  <c r="L128" i="43"/>
  <c r="L182" i="43"/>
  <c r="L187" i="43"/>
  <c r="L190" i="43"/>
  <c r="L195" i="43"/>
  <c r="K38" i="40"/>
  <c r="M40" i="40"/>
  <c r="M45" i="40"/>
  <c r="K13" i="40"/>
  <c r="K101" i="40"/>
  <c r="M116" i="40"/>
  <c r="M119" i="40"/>
  <c r="K124" i="40"/>
  <c r="M144" i="40"/>
  <c r="M156" i="40"/>
  <c r="M172" i="40"/>
  <c r="M175" i="40"/>
  <c r="M180" i="40"/>
  <c r="M183" i="40"/>
  <c r="L132" i="43"/>
  <c r="N156" i="43"/>
  <c r="N164" i="43"/>
  <c r="M184" i="19"/>
  <c r="M16" i="40"/>
  <c r="M37" i="40"/>
  <c r="K93" i="40"/>
  <c r="M127" i="40"/>
  <c r="M145" i="40"/>
  <c r="M148" i="40"/>
  <c r="M171" i="40"/>
  <c r="M176" i="40"/>
  <c r="M179" i="40"/>
  <c r="M184" i="40"/>
  <c r="M173" i="40"/>
  <c r="M177" i="40"/>
  <c r="M181" i="40"/>
  <c r="M146" i="40"/>
  <c r="M150" i="40"/>
  <c r="M154" i="40"/>
  <c r="M149" i="40"/>
  <c r="M153" i="40"/>
  <c r="M157" i="40"/>
  <c r="M118" i="40"/>
  <c r="M122" i="40"/>
  <c r="M126" i="40"/>
  <c r="M130" i="40"/>
  <c r="O1" i="40"/>
  <c r="K90" i="40"/>
  <c r="M92" i="40"/>
  <c r="K94" i="40"/>
  <c r="M96" i="40"/>
  <c r="K98" i="40"/>
  <c r="M100" i="40"/>
  <c r="K102" i="40"/>
  <c r="M62" i="40"/>
  <c r="K64" i="40"/>
  <c r="M66" i="40"/>
  <c r="K68" i="40"/>
  <c r="M70" i="40"/>
  <c r="K72" i="40"/>
  <c r="M74" i="40"/>
  <c r="K76" i="40"/>
  <c r="M36" i="40"/>
  <c r="M42" i="40"/>
  <c r="M46" i="40"/>
  <c r="M176" i="19"/>
  <c r="M171" i="19"/>
  <c r="K173" i="19"/>
  <c r="M175" i="19"/>
  <c r="K177" i="19"/>
  <c r="M179" i="19"/>
  <c r="K181" i="19"/>
  <c r="M183" i="19"/>
  <c r="M172" i="19"/>
  <c r="M180" i="19"/>
  <c r="N185" i="43"/>
  <c r="N189" i="43"/>
  <c r="N193" i="43"/>
  <c r="L125" i="43"/>
  <c r="L129" i="43"/>
  <c r="L133" i="43"/>
  <c r="L137" i="43"/>
  <c r="N96" i="43"/>
  <c r="N100" i="43"/>
  <c r="N104" i="43"/>
  <c r="N108" i="43"/>
  <c r="L109" i="43"/>
  <c r="L40" i="43"/>
  <c r="L44" i="43"/>
  <c r="L48" i="43"/>
  <c r="L39" i="43"/>
  <c r="L43" i="43"/>
  <c r="L47" i="43"/>
  <c r="L51" i="43"/>
  <c r="M11" i="40"/>
  <c r="M15" i="40"/>
  <c r="M19" i="40"/>
  <c r="L158" i="40"/>
  <c r="I185" i="40"/>
  <c r="M10" i="40"/>
  <c r="M14" i="40"/>
  <c r="M18" i="40"/>
  <c r="M22" i="40"/>
  <c r="M35" i="40"/>
  <c r="M39" i="40"/>
  <c r="M43" i="40"/>
  <c r="M47" i="40"/>
  <c r="M65" i="40"/>
  <c r="M69" i="40"/>
  <c r="M73" i="40"/>
  <c r="M91" i="40"/>
  <c r="M95" i="40"/>
  <c r="M99" i="40"/>
  <c r="M103" i="40"/>
  <c r="M117" i="40"/>
  <c r="M121" i="40"/>
  <c r="M125" i="40"/>
  <c r="M129" i="40"/>
  <c r="M143" i="40"/>
  <c r="M147" i="40"/>
  <c r="M151" i="40"/>
  <c r="M155" i="40"/>
  <c r="M170" i="40"/>
  <c r="M174" i="40"/>
  <c r="M178" i="40"/>
  <c r="M182" i="40"/>
  <c r="M170" i="19"/>
  <c r="M174" i="19"/>
  <c r="M178" i="19"/>
  <c r="M182" i="19"/>
  <c r="N184" i="43"/>
  <c r="L188" i="43"/>
  <c r="L192" i="43"/>
  <c r="L196" i="43"/>
  <c r="N153" i="43"/>
  <c r="L155" i="43"/>
  <c r="N157" i="43"/>
  <c r="L159" i="43"/>
  <c r="N161" i="43"/>
  <c r="L163" i="43"/>
  <c r="N165" i="43"/>
  <c r="L167" i="43"/>
  <c r="N126" i="43"/>
  <c r="N130" i="43"/>
  <c r="N134" i="43"/>
  <c r="N138" i="43"/>
  <c r="N95" i="43"/>
  <c r="N99" i="43"/>
  <c r="N103" i="43"/>
  <c r="N107" i="43"/>
  <c r="N66" i="43"/>
  <c r="L68" i="43"/>
  <c r="N70" i="43"/>
  <c r="L72" i="43"/>
  <c r="N74" i="43"/>
  <c r="L76" i="43"/>
  <c r="N78" i="43"/>
  <c r="L80" i="43"/>
  <c r="N37" i="43"/>
  <c r="N41" i="43"/>
  <c r="N45" i="43"/>
  <c r="N49" i="43"/>
  <c r="A137" i="19"/>
  <c r="A110" i="19"/>
  <c r="A83" i="19"/>
  <c r="A56" i="19"/>
  <c r="A29" i="19"/>
  <c r="A2" i="19"/>
  <c r="N157" i="19"/>
  <c r="L157" i="19"/>
  <c r="M157" i="19" s="1"/>
  <c r="L156" i="19"/>
  <c r="K156" i="19" s="1"/>
  <c r="L155" i="19"/>
  <c r="M155" i="19" s="1"/>
  <c r="L154" i="19"/>
  <c r="M154" i="19" s="1"/>
  <c r="L153" i="19"/>
  <c r="K153" i="19" s="1"/>
  <c r="L152" i="19"/>
  <c r="M152" i="19" s="1"/>
  <c r="L151" i="19"/>
  <c r="K151" i="19" s="1"/>
  <c r="L150" i="19"/>
  <c r="M150" i="19" s="1"/>
  <c r="L149" i="19"/>
  <c r="M149" i="19" s="1"/>
  <c r="L148" i="19"/>
  <c r="K148" i="19" s="1"/>
  <c r="L147" i="19"/>
  <c r="M147" i="19" s="1"/>
  <c r="L146" i="19"/>
  <c r="K146" i="19" s="1"/>
  <c r="L145" i="19"/>
  <c r="K145" i="19" s="1"/>
  <c r="L144" i="19"/>
  <c r="M144" i="19" s="1"/>
  <c r="L143" i="19"/>
  <c r="K143" i="19" s="1"/>
  <c r="N130" i="19"/>
  <c r="L130" i="19"/>
  <c r="M130" i="19" s="1"/>
  <c r="L129" i="19"/>
  <c r="M129" i="19" s="1"/>
  <c r="L128" i="19"/>
  <c r="M128" i="19" s="1"/>
  <c r="L127" i="19"/>
  <c r="M127" i="19" s="1"/>
  <c r="L126" i="19"/>
  <c r="M126" i="19" s="1"/>
  <c r="L125" i="19"/>
  <c r="K125" i="19" s="1"/>
  <c r="L124" i="19"/>
  <c r="M124" i="19" s="1"/>
  <c r="L123" i="19"/>
  <c r="M123" i="19" s="1"/>
  <c r="L122" i="19"/>
  <c r="M122" i="19" s="1"/>
  <c r="L121" i="19"/>
  <c r="M121" i="19" s="1"/>
  <c r="L120" i="19"/>
  <c r="M120" i="19" s="1"/>
  <c r="K120" i="19"/>
  <c r="L119" i="19"/>
  <c r="M119" i="19" s="1"/>
  <c r="L118" i="19"/>
  <c r="M118" i="19" s="1"/>
  <c r="L117" i="19"/>
  <c r="K117" i="19" s="1"/>
  <c r="L116" i="19"/>
  <c r="M116" i="19" s="1"/>
  <c r="N103" i="19"/>
  <c r="L103" i="19"/>
  <c r="M103" i="19" s="1"/>
  <c r="L102" i="19"/>
  <c r="M102" i="19" s="1"/>
  <c r="L101" i="19"/>
  <c r="M101" i="19" s="1"/>
  <c r="L100" i="19"/>
  <c r="K100" i="19" s="1"/>
  <c r="L99" i="19"/>
  <c r="K99" i="19" s="1"/>
  <c r="L98" i="19"/>
  <c r="K98" i="19" s="1"/>
  <c r="L97" i="19"/>
  <c r="M97" i="19" s="1"/>
  <c r="L96" i="19"/>
  <c r="M96" i="19" s="1"/>
  <c r="L95" i="19"/>
  <c r="M95" i="19" s="1"/>
  <c r="L94" i="19"/>
  <c r="M94" i="19" s="1"/>
  <c r="L93" i="19"/>
  <c r="M93" i="19" s="1"/>
  <c r="L92" i="19"/>
  <c r="K92" i="19" s="1"/>
  <c r="L91" i="19"/>
  <c r="K91" i="19" s="1"/>
  <c r="L90" i="19"/>
  <c r="K90" i="19" s="1"/>
  <c r="L89" i="19"/>
  <c r="M89" i="19" s="1"/>
  <c r="N76" i="19"/>
  <c r="L76" i="19"/>
  <c r="M76" i="19" s="1"/>
  <c r="L75" i="19"/>
  <c r="M75" i="19" s="1"/>
  <c r="L74" i="19"/>
  <c r="M74" i="19" s="1"/>
  <c r="L73" i="19"/>
  <c r="K73" i="19" s="1"/>
  <c r="L72" i="19"/>
  <c r="M72" i="19" s="1"/>
  <c r="L71" i="19"/>
  <c r="M71" i="19" s="1"/>
  <c r="M70" i="19"/>
  <c r="L70" i="19"/>
  <c r="K70" i="19" s="1"/>
  <c r="L69" i="19"/>
  <c r="M69" i="19" s="1"/>
  <c r="L68" i="19"/>
  <c r="M68" i="19" s="1"/>
  <c r="L67" i="19"/>
  <c r="M67" i="19" s="1"/>
  <c r="L66" i="19"/>
  <c r="M66" i="19" s="1"/>
  <c r="L65" i="19"/>
  <c r="K65" i="19" s="1"/>
  <c r="L64" i="19"/>
  <c r="M64" i="19" s="1"/>
  <c r="L63" i="19"/>
  <c r="M63" i="19" s="1"/>
  <c r="L62" i="19"/>
  <c r="M62" i="19" s="1"/>
  <c r="N49" i="19"/>
  <c r="L49" i="19"/>
  <c r="M49" i="19" s="1"/>
  <c r="L48" i="19"/>
  <c r="M48" i="19" s="1"/>
  <c r="L47" i="19"/>
  <c r="K47" i="19" s="1"/>
  <c r="L46" i="19"/>
  <c r="M46" i="19" s="1"/>
  <c r="L45" i="19"/>
  <c r="M45" i="19" s="1"/>
  <c r="L44" i="19"/>
  <c r="M44" i="19" s="1"/>
  <c r="L43" i="19"/>
  <c r="M43" i="19" s="1"/>
  <c r="L42" i="19"/>
  <c r="M42" i="19" s="1"/>
  <c r="L41" i="19"/>
  <c r="M41" i="19" s="1"/>
  <c r="L40" i="19"/>
  <c r="M40" i="19" s="1"/>
  <c r="L39" i="19"/>
  <c r="K39" i="19" s="1"/>
  <c r="L38" i="19"/>
  <c r="M38" i="19" s="1"/>
  <c r="L37" i="19"/>
  <c r="M37" i="19" s="1"/>
  <c r="L36" i="19"/>
  <c r="M36" i="19" s="1"/>
  <c r="L35" i="19"/>
  <c r="M35" i="19" s="1"/>
  <c r="K24" i="19"/>
  <c r="I23" i="19"/>
  <c r="I50" i="19" s="1"/>
  <c r="I77" i="19" s="1"/>
  <c r="I104" i="19" s="1"/>
  <c r="I131" i="19" s="1"/>
  <c r="I158" i="19" s="1"/>
  <c r="L22" i="19"/>
  <c r="M22" i="19" s="1"/>
  <c r="L21" i="19"/>
  <c r="M21" i="19" s="1"/>
  <c r="L20" i="19"/>
  <c r="M20" i="19" s="1"/>
  <c r="L19" i="19"/>
  <c r="M19" i="19" s="1"/>
  <c r="L18" i="19"/>
  <c r="K18" i="19" s="1"/>
  <c r="L17" i="19"/>
  <c r="M17" i="19" s="1"/>
  <c r="L16" i="19"/>
  <c r="M16" i="19" s="1"/>
  <c r="L15" i="19"/>
  <c r="M15" i="19" s="1"/>
  <c r="L14" i="19"/>
  <c r="M14" i="19" s="1"/>
  <c r="L13" i="19"/>
  <c r="M13" i="19" s="1"/>
  <c r="L12" i="19"/>
  <c r="M12" i="19" s="1"/>
  <c r="L11" i="19"/>
  <c r="M11" i="19" s="1"/>
  <c r="L10" i="19"/>
  <c r="K10" i="19" s="1"/>
  <c r="L9" i="19"/>
  <c r="M9" i="19" s="1"/>
  <c r="L8" i="19"/>
  <c r="M8" i="19" s="1"/>
  <c r="O196" i="43"/>
  <c r="O167" i="43"/>
  <c r="O138" i="43"/>
  <c r="O109" i="43"/>
  <c r="O80" i="43"/>
  <c r="O51" i="43"/>
  <c r="M22" i="43"/>
  <c r="M21" i="43"/>
  <c r="M20" i="43"/>
  <c r="M16" i="43"/>
  <c r="M15" i="43"/>
  <c r="L15" i="43" s="1"/>
  <c r="M14" i="43"/>
  <c r="M13" i="43"/>
  <c r="M12" i="43"/>
  <c r="L12" i="43" s="1"/>
  <c r="M11" i="43"/>
  <c r="M10" i="43"/>
  <c r="M9" i="43"/>
  <c r="M8" i="43"/>
  <c r="N8" i="43" s="1"/>
  <c r="K15" i="19" l="1"/>
  <c r="K62" i="19"/>
  <c r="K152" i="19"/>
  <c r="M148" i="19"/>
  <c r="K9" i="19"/>
  <c r="K150" i="19"/>
  <c r="K17" i="19"/>
  <c r="K128" i="19"/>
  <c r="M145" i="19"/>
  <c r="K11" i="19"/>
  <c r="K19" i="19"/>
  <c r="K116" i="19"/>
  <c r="K124" i="19"/>
  <c r="K36" i="19"/>
  <c r="K38" i="19"/>
  <c r="K40" i="19"/>
  <c r="K42" i="19"/>
  <c r="K44" i="19"/>
  <c r="K46" i="19"/>
  <c r="K48" i="19"/>
  <c r="K96" i="19"/>
  <c r="K122" i="19"/>
  <c r="K130" i="19"/>
  <c r="K144" i="19"/>
  <c r="K13" i="19"/>
  <c r="K21" i="19"/>
  <c r="K118" i="19"/>
  <c r="K126" i="19"/>
  <c r="M153" i="19"/>
  <c r="M146" i="19"/>
  <c r="K154" i="19"/>
  <c r="M156" i="19"/>
  <c r="K89" i="19"/>
  <c r="M90" i="19"/>
  <c r="M92" i="19"/>
  <c r="K97" i="19"/>
  <c r="M98" i="19"/>
  <c r="M100" i="19"/>
  <c r="K94" i="19"/>
  <c r="K102" i="19"/>
  <c r="K64" i="19"/>
  <c r="K66" i="19"/>
  <c r="K68" i="19"/>
  <c r="K72" i="19"/>
  <c r="K74" i="19"/>
  <c r="K76" i="19"/>
  <c r="K63" i="19"/>
  <c r="K71" i="19"/>
  <c r="P1" i="43"/>
  <c r="L185" i="40"/>
  <c r="F10" i="24"/>
  <c r="N21" i="43"/>
  <c r="L21" i="43"/>
  <c r="N22" i="43"/>
  <c r="L22" i="43"/>
  <c r="N9" i="43"/>
  <c r="L9" i="43"/>
  <c r="N12" i="43"/>
  <c r="N16" i="43"/>
  <c r="L16" i="43"/>
  <c r="N11" i="43"/>
  <c r="L11" i="43"/>
  <c r="N14" i="43"/>
  <c r="L14" i="43"/>
  <c r="N10" i="43"/>
  <c r="L10" i="43"/>
  <c r="N13" i="43"/>
  <c r="L13" i="43"/>
  <c r="N20" i="43"/>
  <c r="L20" i="43"/>
  <c r="L158" i="19"/>
  <c r="I185" i="19"/>
  <c r="O1" i="19"/>
  <c r="K8" i="19"/>
  <c r="M10" i="19"/>
  <c r="K16" i="19"/>
  <c r="M18" i="19"/>
  <c r="K37" i="19"/>
  <c r="M39" i="19"/>
  <c r="K45" i="19"/>
  <c r="M47" i="19"/>
  <c r="M65" i="19"/>
  <c r="M73" i="19"/>
  <c r="M91" i="19"/>
  <c r="M99" i="19"/>
  <c r="M117" i="19"/>
  <c r="K123" i="19"/>
  <c r="M125" i="19"/>
  <c r="M143" i="19"/>
  <c r="K149" i="19"/>
  <c r="M151" i="19"/>
  <c r="K157" i="19"/>
  <c r="K14" i="19"/>
  <c r="K22" i="19"/>
  <c r="K35" i="19"/>
  <c r="K43" i="19"/>
  <c r="K69" i="19"/>
  <c r="K95" i="19"/>
  <c r="K103" i="19"/>
  <c r="K121" i="19"/>
  <c r="K129" i="19"/>
  <c r="K147" i="19"/>
  <c r="K155" i="19"/>
  <c r="K12" i="19"/>
  <c r="K20" i="19"/>
  <c r="K41" i="19"/>
  <c r="K49" i="19"/>
  <c r="K67" i="19"/>
  <c r="K75" i="19"/>
  <c r="K93" i="19"/>
  <c r="K101" i="19"/>
  <c r="K119" i="19"/>
  <c r="K127" i="19"/>
  <c r="L8" i="43"/>
  <c r="N15" i="43"/>
  <c r="L185" i="19" l="1"/>
  <c r="F9" i="24"/>
  <c r="B146" i="12"/>
  <c r="C146" i="12"/>
  <c r="D146" i="12"/>
  <c r="F146" i="12" s="1"/>
  <c r="B147" i="12"/>
  <c r="C147" i="12"/>
  <c r="D147" i="12"/>
  <c r="F147" i="12" s="1"/>
  <c r="B148" i="12"/>
  <c r="C148" i="12"/>
  <c r="D148" i="12"/>
  <c r="F148" i="12" s="1"/>
  <c r="B149" i="12"/>
  <c r="C149" i="12"/>
  <c r="D149" i="12"/>
  <c r="F149" i="12" s="1"/>
  <c r="B150" i="12"/>
  <c r="C150" i="12"/>
  <c r="D150" i="12"/>
  <c r="F150" i="12" s="1"/>
  <c r="B151" i="12"/>
  <c r="C151" i="12"/>
  <c r="D151" i="12"/>
  <c r="F151" i="12" s="1"/>
  <c r="B152" i="12"/>
  <c r="C152" i="12"/>
  <c r="D152" i="12"/>
  <c r="F152" i="12" s="1"/>
  <c r="B153" i="12"/>
  <c r="C153" i="12"/>
  <c r="D153" i="12"/>
  <c r="F153" i="12" s="1"/>
  <c r="B154" i="12"/>
  <c r="C154" i="12"/>
  <c r="D154" i="12"/>
  <c r="F154" i="12" s="1"/>
  <c r="B155" i="12"/>
  <c r="C155" i="12"/>
  <c r="D155" i="12"/>
  <c r="F155" i="12" s="1"/>
  <c r="B156" i="12"/>
  <c r="C156" i="12"/>
  <c r="D156" i="12"/>
  <c r="F156" i="12" s="1"/>
  <c r="B157" i="12"/>
  <c r="C157" i="12"/>
  <c r="D157" i="12"/>
  <c r="F157" i="12" s="1"/>
  <c r="B158" i="12"/>
  <c r="C158" i="12"/>
  <c r="D158" i="12"/>
  <c r="F158" i="12" s="1"/>
  <c r="B159" i="12"/>
  <c r="C159" i="12"/>
  <c r="D159" i="12"/>
  <c r="F159" i="12" s="1"/>
  <c r="B160" i="12"/>
  <c r="C160" i="12"/>
  <c r="D160" i="12"/>
  <c r="F160" i="12" s="1"/>
  <c r="B161" i="12"/>
  <c r="C161" i="12"/>
  <c r="D161" i="12"/>
  <c r="F161" i="12" s="1"/>
  <c r="B162" i="12"/>
  <c r="C162" i="12"/>
  <c r="D162" i="12"/>
  <c r="F162" i="12" s="1"/>
  <c r="B163" i="12"/>
  <c r="C163" i="12"/>
  <c r="D163" i="12"/>
  <c r="F163" i="12" s="1"/>
  <c r="B164" i="12"/>
  <c r="C164" i="12"/>
  <c r="D164" i="12"/>
  <c r="F164" i="12" s="1"/>
  <c r="F145" i="12"/>
  <c r="D145" i="12"/>
  <c r="C145" i="12"/>
  <c r="B112" i="12"/>
  <c r="C112" i="12"/>
  <c r="D112" i="12"/>
  <c r="F112" i="12"/>
  <c r="B113" i="12"/>
  <c r="C113" i="12"/>
  <c r="D113" i="12"/>
  <c r="F113" i="12"/>
  <c r="B114" i="12"/>
  <c r="C114" i="12"/>
  <c r="D114" i="12"/>
  <c r="F114" i="12"/>
  <c r="B115" i="12"/>
  <c r="C115" i="12"/>
  <c r="D115" i="12"/>
  <c r="F115" i="12"/>
  <c r="B116" i="12"/>
  <c r="C116" i="12"/>
  <c r="D116" i="12"/>
  <c r="F116" i="12"/>
  <c r="B117" i="12"/>
  <c r="C117" i="12"/>
  <c r="D117" i="12"/>
  <c r="F117" i="12"/>
  <c r="B118" i="12"/>
  <c r="C118" i="12"/>
  <c r="D118" i="12"/>
  <c r="F118" i="12"/>
  <c r="B119" i="12"/>
  <c r="C119" i="12"/>
  <c r="D119" i="12"/>
  <c r="F119" i="12"/>
  <c r="B120" i="12"/>
  <c r="C120" i="12"/>
  <c r="D120" i="12"/>
  <c r="F120" i="12"/>
  <c r="B121" i="12"/>
  <c r="C121" i="12"/>
  <c r="D121" i="12"/>
  <c r="F121" i="12"/>
  <c r="B122" i="12"/>
  <c r="C122" i="12"/>
  <c r="D122" i="12"/>
  <c r="F122" i="12"/>
  <c r="B123" i="12"/>
  <c r="C123" i="12"/>
  <c r="D123" i="12"/>
  <c r="F123" i="12"/>
  <c r="B124" i="12"/>
  <c r="C124" i="12"/>
  <c r="D124" i="12"/>
  <c r="F124" i="12"/>
  <c r="B125" i="12"/>
  <c r="C125" i="12"/>
  <c r="D125" i="12"/>
  <c r="F125" i="12"/>
  <c r="B126" i="12"/>
  <c r="C126" i="12"/>
  <c r="D126" i="12"/>
  <c r="F126" i="12"/>
  <c r="B127" i="12"/>
  <c r="C127" i="12"/>
  <c r="D127" i="12"/>
  <c r="F127" i="12"/>
  <c r="B128" i="12"/>
  <c r="C128" i="12"/>
  <c r="D128" i="12"/>
  <c r="F128" i="12"/>
  <c r="B129" i="12"/>
  <c r="C129" i="12"/>
  <c r="D129" i="12"/>
  <c r="F129" i="12"/>
  <c r="B130" i="12"/>
  <c r="C130" i="12"/>
  <c r="D130" i="12"/>
  <c r="F130" i="12"/>
  <c r="F111" i="12"/>
  <c r="D111" i="12"/>
  <c r="C111" i="12"/>
  <c r="B145" i="12"/>
  <c r="B111" i="12"/>
  <c r="C142" i="12"/>
  <c r="C141" i="12"/>
  <c r="C140" i="12"/>
  <c r="A138" i="12"/>
  <c r="C108" i="12"/>
  <c r="C107" i="12"/>
  <c r="C106" i="12"/>
  <c r="A104" i="12"/>
  <c r="B137" i="11"/>
  <c r="B138" i="11"/>
  <c r="B139" i="11"/>
  <c r="B140" i="11"/>
  <c r="B141" i="11"/>
  <c r="B142" i="11"/>
  <c r="B143" i="11"/>
  <c r="B144" i="11"/>
  <c r="B145" i="11"/>
  <c r="B146" i="11"/>
  <c r="B147" i="11"/>
  <c r="B148" i="11"/>
  <c r="B149" i="11"/>
  <c r="B150" i="11"/>
  <c r="B151" i="11"/>
  <c r="B152" i="11"/>
  <c r="B153" i="11"/>
  <c r="B154" i="11"/>
  <c r="B155" i="11"/>
  <c r="B136" i="11"/>
  <c r="B105" i="11"/>
  <c r="B106" i="11"/>
  <c r="B107" i="11"/>
  <c r="B108" i="11"/>
  <c r="B109" i="11"/>
  <c r="B110" i="11"/>
  <c r="B111" i="11"/>
  <c r="B112" i="11"/>
  <c r="B113" i="11"/>
  <c r="B114" i="11"/>
  <c r="B115" i="11"/>
  <c r="B116" i="11"/>
  <c r="B117" i="11"/>
  <c r="B118" i="11"/>
  <c r="B119" i="11"/>
  <c r="B120" i="11"/>
  <c r="B121" i="11"/>
  <c r="B122" i="11"/>
  <c r="B123" i="11"/>
  <c r="B104" i="11"/>
  <c r="AA155" i="11"/>
  <c r="AS155" i="11" s="1"/>
  <c r="Y155" i="11"/>
  <c r="AR155" i="11" s="1"/>
  <c r="W155" i="11"/>
  <c r="AQ155" i="11" s="1"/>
  <c r="U155" i="11"/>
  <c r="AP155" i="11" s="1"/>
  <c r="S155" i="11"/>
  <c r="AO155" i="11" s="1"/>
  <c r="Q155" i="11"/>
  <c r="AN155" i="11" s="1"/>
  <c r="O155" i="11"/>
  <c r="AM155" i="11" s="1"/>
  <c r="M155" i="11"/>
  <c r="AL155" i="11" s="1"/>
  <c r="K155" i="11"/>
  <c r="AK155" i="11" s="1"/>
  <c r="I155" i="11"/>
  <c r="AJ155" i="11" s="1"/>
  <c r="G155" i="11"/>
  <c r="AI155" i="11" s="1"/>
  <c r="E155" i="11"/>
  <c r="AH155" i="11" s="1"/>
  <c r="AA154" i="11"/>
  <c r="AS154" i="11" s="1"/>
  <c r="Y154" i="11"/>
  <c r="AR154" i="11" s="1"/>
  <c r="W154" i="11"/>
  <c r="AQ154" i="11" s="1"/>
  <c r="U154" i="11"/>
  <c r="AP154" i="11" s="1"/>
  <c r="S154" i="11"/>
  <c r="AO154" i="11" s="1"/>
  <c r="Q154" i="11"/>
  <c r="AN154" i="11" s="1"/>
  <c r="O154" i="11"/>
  <c r="AM154" i="11" s="1"/>
  <c r="M154" i="11"/>
  <c r="AL154" i="11" s="1"/>
  <c r="K154" i="11"/>
  <c r="AK154" i="11" s="1"/>
  <c r="I154" i="11"/>
  <c r="AJ154" i="11" s="1"/>
  <c r="G154" i="11"/>
  <c r="AI154" i="11" s="1"/>
  <c r="E154" i="11"/>
  <c r="AH154" i="11" s="1"/>
  <c r="AA153" i="11"/>
  <c r="AS153" i="11" s="1"/>
  <c r="Y153" i="11"/>
  <c r="AR153" i="11" s="1"/>
  <c r="W153" i="11"/>
  <c r="AQ153" i="11" s="1"/>
  <c r="U153" i="11"/>
  <c r="AP153" i="11" s="1"/>
  <c r="S153" i="11"/>
  <c r="AO153" i="11" s="1"/>
  <c r="Q153" i="11"/>
  <c r="AN153" i="11" s="1"/>
  <c r="O153" i="11"/>
  <c r="AM153" i="11" s="1"/>
  <c r="M153" i="11"/>
  <c r="AL153" i="11" s="1"/>
  <c r="K153" i="11"/>
  <c r="AK153" i="11" s="1"/>
  <c r="I153" i="11"/>
  <c r="AJ153" i="11" s="1"/>
  <c r="G153" i="11"/>
  <c r="AI153" i="11" s="1"/>
  <c r="E153" i="11"/>
  <c r="AH153" i="11" s="1"/>
  <c r="AA152" i="11"/>
  <c r="AS152" i="11" s="1"/>
  <c r="Y152" i="11"/>
  <c r="AR152" i="11" s="1"/>
  <c r="W152" i="11"/>
  <c r="AQ152" i="11" s="1"/>
  <c r="U152" i="11"/>
  <c r="AP152" i="11" s="1"/>
  <c r="S152" i="11"/>
  <c r="AO152" i="11" s="1"/>
  <c r="Q152" i="11"/>
  <c r="AN152" i="11" s="1"/>
  <c r="O152" i="11"/>
  <c r="AM152" i="11" s="1"/>
  <c r="M152" i="11"/>
  <c r="AL152" i="11" s="1"/>
  <c r="K152" i="11"/>
  <c r="AK152" i="11" s="1"/>
  <c r="I152" i="11"/>
  <c r="AJ152" i="11" s="1"/>
  <c r="G152" i="11"/>
  <c r="AI152" i="11" s="1"/>
  <c r="E152" i="11"/>
  <c r="AH152" i="11" s="1"/>
  <c r="AA151" i="11"/>
  <c r="AS151" i="11" s="1"/>
  <c r="Y151" i="11"/>
  <c r="AR151" i="11" s="1"/>
  <c r="W151" i="11"/>
  <c r="AQ151" i="11" s="1"/>
  <c r="U151" i="11"/>
  <c r="AP151" i="11" s="1"/>
  <c r="S151" i="11"/>
  <c r="AO151" i="11" s="1"/>
  <c r="Q151" i="11"/>
  <c r="AN151" i="11" s="1"/>
  <c r="O151" i="11"/>
  <c r="AM151" i="11" s="1"/>
  <c r="M151" i="11"/>
  <c r="AL151" i="11" s="1"/>
  <c r="K151" i="11"/>
  <c r="AK151" i="11" s="1"/>
  <c r="I151" i="11"/>
  <c r="AJ151" i="11" s="1"/>
  <c r="G151" i="11"/>
  <c r="AI151" i="11" s="1"/>
  <c r="E151" i="11"/>
  <c r="AH151" i="11" s="1"/>
  <c r="AA150" i="11"/>
  <c r="AS150" i="11" s="1"/>
  <c r="Y150" i="11"/>
  <c r="AR150" i="11" s="1"/>
  <c r="W150" i="11"/>
  <c r="AQ150" i="11" s="1"/>
  <c r="U150" i="11"/>
  <c r="AP150" i="11" s="1"/>
  <c r="S150" i="11"/>
  <c r="AO150" i="11" s="1"/>
  <c r="Q150" i="11"/>
  <c r="AN150" i="11" s="1"/>
  <c r="O150" i="11"/>
  <c r="AM150" i="11" s="1"/>
  <c r="M150" i="11"/>
  <c r="AL150" i="11" s="1"/>
  <c r="K150" i="11"/>
  <c r="AK150" i="11" s="1"/>
  <c r="I150" i="11"/>
  <c r="AJ150" i="11" s="1"/>
  <c r="G150" i="11"/>
  <c r="AI150" i="11" s="1"/>
  <c r="E150" i="11"/>
  <c r="AH150" i="11" s="1"/>
  <c r="AA149" i="11"/>
  <c r="AS149" i="11" s="1"/>
  <c r="Y149" i="11"/>
  <c r="AR149" i="11" s="1"/>
  <c r="W149" i="11"/>
  <c r="AQ149" i="11" s="1"/>
  <c r="U149" i="11"/>
  <c r="AP149" i="11" s="1"/>
  <c r="S149" i="11"/>
  <c r="AO149" i="11" s="1"/>
  <c r="Q149" i="11"/>
  <c r="AN149" i="11" s="1"/>
  <c r="O149" i="11"/>
  <c r="AM149" i="11" s="1"/>
  <c r="M149" i="11"/>
  <c r="AL149" i="11" s="1"/>
  <c r="K149" i="11"/>
  <c r="AK149" i="11" s="1"/>
  <c r="I149" i="11"/>
  <c r="AJ149" i="11" s="1"/>
  <c r="G149" i="11"/>
  <c r="AI149" i="11" s="1"/>
  <c r="E149" i="11"/>
  <c r="AH149" i="11" s="1"/>
  <c r="AA148" i="11"/>
  <c r="AS148" i="11" s="1"/>
  <c r="Y148" i="11"/>
  <c r="AR148" i="11" s="1"/>
  <c r="W148" i="11"/>
  <c r="AQ148" i="11" s="1"/>
  <c r="U148" i="11"/>
  <c r="AP148" i="11" s="1"/>
  <c r="S148" i="11"/>
  <c r="AO148" i="11" s="1"/>
  <c r="Q148" i="11"/>
  <c r="AN148" i="11" s="1"/>
  <c r="O148" i="11"/>
  <c r="AM148" i="11" s="1"/>
  <c r="M148" i="11"/>
  <c r="AL148" i="11" s="1"/>
  <c r="K148" i="11"/>
  <c r="AK148" i="11" s="1"/>
  <c r="I148" i="11"/>
  <c r="AJ148" i="11" s="1"/>
  <c r="G148" i="11"/>
  <c r="AI148" i="11" s="1"/>
  <c r="E148" i="11"/>
  <c r="AH148" i="11" s="1"/>
  <c r="AA147" i="11"/>
  <c r="AS147" i="11" s="1"/>
  <c r="Y147" i="11"/>
  <c r="AR147" i="11" s="1"/>
  <c r="W147" i="11"/>
  <c r="AQ147" i="11" s="1"/>
  <c r="U147" i="11"/>
  <c r="AP147" i="11" s="1"/>
  <c r="S147" i="11"/>
  <c r="AO147" i="11" s="1"/>
  <c r="Q147" i="11"/>
  <c r="AN147" i="11" s="1"/>
  <c r="O147" i="11"/>
  <c r="AM147" i="11" s="1"/>
  <c r="M147" i="11"/>
  <c r="AL147" i="11" s="1"/>
  <c r="K147" i="11"/>
  <c r="AK147" i="11" s="1"/>
  <c r="I147" i="11"/>
  <c r="AJ147" i="11" s="1"/>
  <c r="G147" i="11"/>
  <c r="AI147" i="11" s="1"/>
  <c r="E147" i="11"/>
  <c r="AH147" i="11" s="1"/>
  <c r="AA146" i="11"/>
  <c r="AS146" i="11" s="1"/>
  <c r="Y146" i="11"/>
  <c r="AR146" i="11" s="1"/>
  <c r="W146" i="11"/>
  <c r="AQ146" i="11" s="1"/>
  <c r="U146" i="11"/>
  <c r="AP146" i="11" s="1"/>
  <c r="S146" i="11"/>
  <c r="AO146" i="11" s="1"/>
  <c r="Q146" i="11"/>
  <c r="AN146" i="11" s="1"/>
  <c r="O146" i="11"/>
  <c r="AM146" i="11" s="1"/>
  <c r="M146" i="11"/>
  <c r="AL146" i="11" s="1"/>
  <c r="K146" i="11"/>
  <c r="AK146" i="11" s="1"/>
  <c r="I146" i="11"/>
  <c r="AJ146" i="11" s="1"/>
  <c r="G146" i="11"/>
  <c r="AI146" i="11" s="1"/>
  <c r="E146" i="11"/>
  <c r="AH146" i="11" s="1"/>
  <c r="AA145" i="11"/>
  <c r="AS145" i="11" s="1"/>
  <c r="Y145" i="11"/>
  <c r="AR145" i="11" s="1"/>
  <c r="W145" i="11"/>
  <c r="AQ145" i="11" s="1"/>
  <c r="U145" i="11"/>
  <c r="AP145" i="11" s="1"/>
  <c r="S145" i="11"/>
  <c r="AO145" i="11" s="1"/>
  <c r="Q145" i="11"/>
  <c r="AN145" i="11" s="1"/>
  <c r="O145" i="11"/>
  <c r="AM145" i="11" s="1"/>
  <c r="M145" i="11"/>
  <c r="AL145" i="11" s="1"/>
  <c r="K145" i="11"/>
  <c r="AK145" i="11" s="1"/>
  <c r="I145" i="11"/>
  <c r="AJ145" i="11" s="1"/>
  <c r="G145" i="11"/>
  <c r="AI145" i="11" s="1"/>
  <c r="E145" i="11"/>
  <c r="AH145" i="11" s="1"/>
  <c r="AA144" i="11"/>
  <c r="AS144" i="11" s="1"/>
  <c r="Y144" i="11"/>
  <c r="AR144" i="11" s="1"/>
  <c r="W144" i="11"/>
  <c r="AQ144" i="11" s="1"/>
  <c r="U144" i="11"/>
  <c r="AP144" i="11" s="1"/>
  <c r="S144" i="11"/>
  <c r="AO144" i="11" s="1"/>
  <c r="Q144" i="11"/>
  <c r="AN144" i="11" s="1"/>
  <c r="O144" i="11"/>
  <c r="AM144" i="11" s="1"/>
  <c r="M144" i="11"/>
  <c r="AL144" i="11" s="1"/>
  <c r="K144" i="11"/>
  <c r="AK144" i="11" s="1"/>
  <c r="I144" i="11"/>
  <c r="AJ144" i="11" s="1"/>
  <c r="G144" i="11"/>
  <c r="AI144" i="11" s="1"/>
  <c r="E144" i="11"/>
  <c r="AH144" i="11" s="1"/>
  <c r="AA143" i="11"/>
  <c r="AS143" i="11" s="1"/>
  <c r="Y143" i="11"/>
  <c r="AR143" i="11" s="1"/>
  <c r="W143" i="11"/>
  <c r="AQ143" i="11" s="1"/>
  <c r="U143" i="11"/>
  <c r="AP143" i="11" s="1"/>
  <c r="S143" i="11"/>
  <c r="AO143" i="11" s="1"/>
  <c r="Q143" i="11"/>
  <c r="AN143" i="11" s="1"/>
  <c r="O143" i="11"/>
  <c r="AM143" i="11" s="1"/>
  <c r="M143" i="11"/>
  <c r="AL143" i="11" s="1"/>
  <c r="K143" i="11"/>
  <c r="AK143" i="11" s="1"/>
  <c r="I143" i="11"/>
  <c r="AJ143" i="11" s="1"/>
  <c r="G143" i="11"/>
  <c r="AI143" i="11" s="1"/>
  <c r="E143" i="11"/>
  <c r="AH143" i="11" s="1"/>
  <c r="AA142" i="11"/>
  <c r="AS142" i="11" s="1"/>
  <c r="Y142" i="11"/>
  <c r="AR142" i="11" s="1"/>
  <c r="W142" i="11"/>
  <c r="AQ142" i="11" s="1"/>
  <c r="U142" i="11"/>
  <c r="AP142" i="11" s="1"/>
  <c r="S142" i="11"/>
  <c r="AO142" i="11" s="1"/>
  <c r="Q142" i="11"/>
  <c r="AN142" i="11" s="1"/>
  <c r="O142" i="11"/>
  <c r="AM142" i="11" s="1"/>
  <c r="M142" i="11"/>
  <c r="AL142" i="11" s="1"/>
  <c r="K142" i="11"/>
  <c r="AK142" i="11" s="1"/>
  <c r="I142" i="11"/>
  <c r="AJ142" i="11" s="1"/>
  <c r="G142" i="11"/>
  <c r="AI142" i="11" s="1"/>
  <c r="E142" i="11"/>
  <c r="AH142" i="11" s="1"/>
  <c r="AA141" i="11"/>
  <c r="AS141" i="11" s="1"/>
  <c r="Y141" i="11"/>
  <c r="AR141" i="11" s="1"/>
  <c r="W141" i="11"/>
  <c r="AQ141" i="11" s="1"/>
  <c r="U141" i="11"/>
  <c r="AP141" i="11" s="1"/>
  <c r="S141" i="11"/>
  <c r="AO141" i="11" s="1"/>
  <c r="Q141" i="11"/>
  <c r="AN141" i="11" s="1"/>
  <c r="O141" i="11"/>
  <c r="AM141" i="11" s="1"/>
  <c r="M141" i="11"/>
  <c r="AL141" i="11" s="1"/>
  <c r="K141" i="11"/>
  <c r="AK141" i="11" s="1"/>
  <c r="I141" i="11"/>
  <c r="AJ141" i="11" s="1"/>
  <c r="G141" i="11"/>
  <c r="AI141" i="11" s="1"/>
  <c r="E141" i="11"/>
  <c r="AH141" i="11" s="1"/>
  <c r="AA140" i="11"/>
  <c r="AS140" i="11" s="1"/>
  <c r="Y140" i="11"/>
  <c r="AR140" i="11" s="1"/>
  <c r="W140" i="11"/>
  <c r="AQ140" i="11" s="1"/>
  <c r="U140" i="11"/>
  <c r="AP140" i="11" s="1"/>
  <c r="S140" i="11"/>
  <c r="AO140" i="11" s="1"/>
  <c r="Q140" i="11"/>
  <c r="AN140" i="11" s="1"/>
  <c r="O140" i="11"/>
  <c r="AM140" i="11" s="1"/>
  <c r="M140" i="11"/>
  <c r="AL140" i="11" s="1"/>
  <c r="K140" i="11"/>
  <c r="AK140" i="11" s="1"/>
  <c r="I140" i="11"/>
  <c r="AJ140" i="11" s="1"/>
  <c r="G140" i="11"/>
  <c r="AI140" i="11" s="1"/>
  <c r="E140" i="11"/>
  <c r="AH140" i="11" s="1"/>
  <c r="AA139" i="11"/>
  <c r="AS139" i="11" s="1"/>
  <c r="Y139" i="11"/>
  <c r="AR139" i="11" s="1"/>
  <c r="W139" i="11"/>
  <c r="AQ139" i="11" s="1"/>
  <c r="U139" i="11"/>
  <c r="AP139" i="11" s="1"/>
  <c r="S139" i="11"/>
  <c r="AO139" i="11" s="1"/>
  <c r="Q139" i="11"/>
  <c r="AN139" i="11" s="1"/>
  <c r="O139" i="11"/>
  <c r="AM139" i="11" s="1"/>
  <c r="M139" i="11"/>
  <c r="AL139" i="11" s="1"/>
  <c r="K139" i="11"/>
  <c r="AK139" i="11" s="1"/>
  <c r="I139" i="11"/>
  <c r="AJ139" i="11" s="1"/>
  <c r="G139" i="11"/>
  <c r="AI139" i="11" s="1"/>
  <c r="E139" i="11"/>
  <c r="AH139" i="11" s="1"/>
  <c r="AA138" i="11"/>
  <c r="AS138" i="11" s="1"/>
  <c r="Y138" i="11"/>
  <c r="AR138" i="11" s="1"/>
  <c r="W138" i="11"/>
  <c r="AQ138" i="11" s="1"/>
  <c r="U138" i="11"/>
  <c r="AP138" i="11" s="1"/>
  <c r="S138" i="11"/>
  <c r="AO138" i="11" s="1"/>
  <c r="Q138" i="11"/>
  <c r="AN138" i="11" s="1"/>
  <c r="O138" i="11"/>
  <c r="AM138" i="11" s="1"/>
  <c r="M138" i="11"/>
  <c r="AL138" i="11" s="1"/>
  <c r="K138" i="11"/>
  <c r="AK138" i="11" s="1"/>
  <c r="I138" i="11"/>
  <c r="AJ138" i="11" s="1"/>
  <c r="G138" i="11"/>
  <c r="AI138" i="11" s="1"/>
  <c r="E138" i="11"/>
  <c r="AH138" i="11" s="1"/>
  <c r="AA137" i="11"/>
  <c r="AS137" i="11" s="1"/>
  <c r="Y137" i="11"/>
  <c r="AR137" i="11" s="1"/>
  <c r="W137" i="11"/>
  <c r="AQ137" i="11" s="1"/>
  <c r="U137" i="11"/>
  <c r="AP137" i="11" s="1"/>
  <c r="S137" i="11"/>
  <c r="AO137" i="11" s="1"/>
  <c r="Q137" i="11"/>
  <c r="AN137" i="11" s="1"/>
  <c r="O137" i="11"/>
  <c r="AM137" i="11" s="1"/>
  <c r="M137" i="11"/>
  <c r="AL137" i="11" s="1"/>
  <c r="K137" i="11"/>
  <c r="AK137" i="11" s="1"/>
  <c r="I137" i="11"/>
  <c r="AJ137" i="11" s="1"/>
  <c r="G137" i="11"/>
  <c r="AI137" i="11" s="1"/>
  <c r="E137" i="11"/>
  <c r="AH137" i="11" s="1"/>
  <c r="AA136" i="11"/>
  <c r="AS136" i="11" s="1"/>
  <c r="Y136" i="11"/>
  <c r="AR136" i="11" s="1"/>
  <c r="W136" i="11"/>
  <c r="AQ136" i="11" s="1"/>
  <c r="U136" i="11"/>
  <c r="AP136" i="11" s="1"/>
  <c r="S136" i="11"/>
  <c r="AO136" i="11" s="1"/>
  <c r="Q136" i="11"/>
  <c r="AN136" i="11" s="1"/>
  <c r="O136" i="11"/>
  <c r="AM136" i="11" s="1"/>
  <c r="M136" i="11"/>
  <c r="AL136" i="11" s="1"/>
  <c r="K136" i="11"/>
  <c r="AK136" i="11" s="1"/>
  <c r="I136" i="11"/>
  <c r="AJ136" i="11" s="1"/>
  <c r="G136" i="11"/>
  <c r="AI136" i="11" s="1"/>
  <c r="E136" i="11"/>
  <c r="AH136" i="11" s="1"/>
  <c r="B133" i="11"/>
  <c r="B132" i="11"/>
  <c r="A130" i="11"/>
  <c r="AA123" i="11"/>
  <c r="AS123" i="11" s="1"/>
  <c r="Y123" i="11"/>
  <c r="AR123" i="11" s="1"/>
  <c r="W123" i="11"/>
  <c r="AQ123" i="11" s="1"/>
  <c r="U123" i="11"/>
  <c r="AP123" i="11" s="1"/>
  <c r="S123" i="11"/>
  <c r="AO123" i="11" s="1"/>
  <c r="Q123" i="11"/>
  <c r="AN123" i="11" s="1"/>
  <c r="O123" i="11"/>
  <c r="AM123" i="11" s="1"/>
  <c r="M123" i="11"/>
  <c r="AL123" i="11" s="1"/>
  <c r="K123" i="11"/>
  <c r="AK123" i="11" s="1"/>
  <c r="I123" i="11"/>
  <c r="AJ123" i="11" s="1"/>
  <c r="G123" i="11"/>
  <c r="AI123" i="11" s="1"/>
  <c r="E123" i="11"/>
  <c r="AH123" i="11" s="1"/>
  <c r="AA122" i="11"/>
  <c r="AS122" i="11" s="1"/>
  <c r="Y122" i="11"/>
  <c r="AR122" i="11" s="1"/>
  <c r="W122" i="11"/>
  <c r="AQ122" i="11" s="1"/>
  <c r="U122" i="11"/>
  <c r="AP122" i="11" s="1"/>
  <c r="S122" i="11"/>
  <c r="AO122" i="11" s="1"/>
  <c r="Q122" i="11"/>
  <c r="AN122" i="11" s="1"/>
  <c r="O122" i="11"/>
  <c r="AM122" i="11" s="1"/>
  <c r="M122" i="11"/>
  <c r="AL122" i="11" s="1"/>
  <c r="K122" i="11"/>
  <c r="AK122" i="11" s="1"/>
  <c r="I122" i="11"/>
  <c r="AJ122" i="11" s="1"/>
  <c r="G122" i="11"/>
  <c r="AI122" i="11" s="1"/>
  <c r="E122" i="11"/>
  <c r="AH122" i="11" s="1"/>
  <c r="AA121" i="11"/>
  <c r="AS121" i="11" s="1"/>
  <c r="Y121" i="11"/>
  <c r="AR121" i="11" s="1"/>
  <c r="W121" i="11"/>
  <c r="AQ121" i="11" s="1"/>
  <c r="U121" i="11"/>
  <c r="AP121" i="11" s="1"/>
  <c r="S121" i="11"/>
  <c r="AO121" i="11" s="1"/>
  <c r="Q121" i="11"/>
  <c r="AN121" i="11" s="1"/>
  <c r="O121" i="11"/>
  <c r="AM121" i="11" s="1"/>
  <c r="M121" i="11"/>
  <c r="AL121" i="11" s="1"/>
  <c r="K121" i="11"/>
  <c r="AK121" i="11" s="1"/>
  <c r="I121" i="11"/>
  <c r="AJ121" i="11" s="1"/>
  <c r="G121" i="11"/>
  <c r="AI121" i="11" s="1"/>
  <c r="E121" i="11"/>
  <c r="AH121" i="11" s="1"/>
  <c r="AA120" i="11"/>
  <c r="AS120" i="11" s="1"/>
  <c r="Y120" i="11"/>
  <c r="AR120" i="11" s="1"/>
  <c r="W120" i="11"/>
  <c r="AQ120" i="11" s="1"/>
  <c r="U120" i="11"/>
  <c r="AP120" i="11" s="1"/>
  <c r="S120" i="11"/>
  <c r="AO120" i="11" s="1"/>
  <c r="Q120" i="11"/>
  <c r="AN120" i="11" s="1"/>
  <c r="O120" i="11"/>
  <c r="AM120" i="11" s="1"/>
  <c r="M120" i="11"/>
  <c r="AL120" i="11" s="1"/>
  <c r="K120" i="11"/>
  <c r="AK120" i="11" s="1"/>
  <c r="I120" i="11"/>
  <c r="AJ120" i="11" s="1"/>
  <c r="G120" i="11"/>
  <c r="AI120" i="11" s="1"/>
  <c r="E120" i="11"/>
  <c r="AH120" i="11" s="1"/>
  <c r="AA119" i="11"/>
  <c r="AS119" i="11" s="1"/>
  <c r="Y119" i="11"/>
  <c r="AR119" i="11" s="1"/>
  <c r="W119" i="11"/>
  <c r="AQ119" i="11" s="1"/>
  <c r="U119" i="11"/>
  <c r="AP119" i="11" s="1"/>
  <c r="S119" i="11"/>
  <c r="AO119" i="11" s="1"/>
  <c r="Q119" i="11"/>
  <c r="AN119" i="11" s="1"/>
  <c r="O119" i="11"/>
  <c r="AM119" i="11" s="1"/>
  <c r="M119" i="11"/>
  <c r="AL119" i="11" s="1"/>
  <c r="K119" i="11"/>
  <c r="AK119" i="11" s="1"/>
  <c r="I119" i="11"/>
  <c r="AJ119" i="11" s="1"/>
  <c r="G119" i="11"/>
  <c r="AI119" i="11" s="1"/>
  <c r="E119" i="11"/>
  <c r="AH119" i="11" s="1"/>
  <c r="AA118" i="11"/>
  <c r="AS118" i="11" s="1"/>
  <c r="Y118" i="11"/>
  <c r="AR118" i="11" s="1"/>
  <c r="W118" i="11"/>
  <c r="AQ118" i="11" s="1"/>
  <c r="U118" i="11"/>
  <c r="AP118" i="11" s="1"/>
  <c r="S118" i="11"/>
  <c r="AO118" i="11" s="1"/>
  <c r="Q118" i="11"/>
  <c r="AN118" i="11" s="1"/>
  <c r="O118" i="11"/>
  <c r="AM118" i="11" s="1"/>
  <c r="M118" i="11"/>
  <c r="AL118" i="11" s="1"/>
  <c r="K118" i="11"/>
  <c r="AK118" i="11" s="1"/>
  <c r="I118" i="11"/>
  <c r="AJ118" i="11" s="1"/>
  <c r="G118" i="11"/>
  <c r="AI118" i="11" s="1"/>
  <c r="E118" i="11"/>
  <c r="AH118" i="11" s="1"/>
  <c r="AA117" i="11"/>
  <c r="AS117" i="11" s="1"/>
  <c r="Y117" i="11"/>
  <c r="AR117" i="11" s="1"/>
  <c r="W117" i="11"/>
  <c r="AQ117" i="11" s="1"/>
  <c r="U117" i="11"/>
  <c r="AP117" i="11" s="1"/>
  <c r="S117" i="11"/>
  <c r="AO117" i="11" s="1"/>
  <c r="Q117" i="11"/>
  <c r="AN117" i="11" s="1"/>
  <c r="O117" i="11"/>
  <c r="AM117" i="11" s="1"/>
  <c r="M117" i="11"/>
  <c r="AL117" i="11" s="1"/>
  <c r="K117" i="11"/>
  <c r="AK117" i="11" s="1"/>
  <c r="I117" i="11"/>
  <c r="AJ117" i="11" s="1"/>
  <c r="G117" i="11"/>
  <c r="AI117" i="11" s="1"/>
  <c r="E117" i="11"/>
  <c r="AH117" i="11" s="1"/>
  <c r="AA116" i="11"/>
  <c r="AS116" i="11" s="1"/>
  <c r="Y116" i="11"/>
  <c r="AR116" i="11" s="1"/>
  <c r="W116" i="11"/>
  <c r="AQ116" i="11" s="1"/>
  <c r="U116" i="11"/>
  <c r="AP116" i="11" s="1"/>
  <c r="S116" i="11"/>
  <c r="AO116" i="11" s="1"/>
  <c r="Q116" i="11"/>
  <c r="AN116" i="11" s="1"/>
  <c r="O116" i="11"/>
  <c r="AM116" i="11" s="1"/>
  <c r="M116" i="11"/>
  <c r="AL116" i="11" s="1"/>
  <c r="K116" i="11"/>
  <c r="AK116" i="11" s="1"/>
  <c r="I116" i="11"/>
  <c r="AJ116" i="11" s="1"/>
  <c r="G116" i="11"/>
  <c r="AI116" i="11" s="1"/>
  <c r="E116" i="11"/>
  <c r="AH116" i="11" s="1"/>
  <c r="AA115" i="11"/>
  <c r="AS115" i="11" s="1"/>
  <c r="Y115" i="11"/>
  <c r="AR115" i="11" s="1"/>
  <c r="W115" i="11"/>
  <c r="AQ115" i="11" s="1"/>
  <c r="U115" i="11"/>
  <c r="AP115" i="11" s="1"/>
  <c r="S115" i="11"/>
  <c r="AO115" i="11" s="1"/>
  <c r="Q115" i="11"/>
  <c r="AN115" i="11" s="1"/>
  <c r="O115" i="11"/>
  <c r="AM115" i="11" s="1"/>
  <c r="M115" i="11"/>
  <c r="AL115" i="11" s="1"/>
  <c r="K115" i="11"/>
  <c r="AK115" i="11" s="1"/>
  <c r="I115" i="11"/>
  <c r="AJ115" i="11" s="1"/>
  <c r="G115" i="11"/>
  <c r="AI115" i="11" s="1"/>
  <c r="E115" i="11"/>
  <c r="AH115" i="11" s="1"/>
  <c r="AA114" i="11"/>
  <c r="AS114" i="11" s="1"/>
  <c r="Y114" i="11"/>
  <c r="AR114" i="11" s="1"/>
  <c r="W114" i="11"/>
  <c r="AQ114" i="11" s="1"/>
  <c r="U114" i="11"/>
  <c r="AP114" i="11" s="1"/>
  <c r="S114" i="11"/>
  <c r="AO114" i="11" s="1"/>
  <c r="Q114" i="11"/>
  <c r="AN114" i="11" s="1"/>
  <c r="O114" i="11"/>
  <c r="AM114" i="11" s="1"/>
  <c r="M114" i="11"/>
  <c r="AL114" i="11" s="1"/>
  <c r="K114" i="11"/>
  <c r="AK114" i="11" s="1"/>
  <c r="I114" i="11"/>
  <c r="AJ114" i="11" s="1"/>
  <c r="G114" i="11"/>
  <c r="AI114" i="11" s="1"/>
  <c r="E114" i="11"/>
  <c r="AH114" i="11" s="1"/>
  <c r="AA113" i="11"/>
  <c r="AS113" i="11" s="1"/>
  <c r="Y113" i="11"/>
  <c r="AR113" i="11" s="1"/>
  <c r="W113" i="11"/>
  <c r="AQ113" i="11" s="1"/>
  <c r="U113" i="11"/>
  <c r="AP113" i="11" s="1"/>
  <c r="S113" i="11"/>
  <c r="AO113" i="11" s="1"/>
  <c r="Q113" i="11"/>
  <c r="AN113" i="11" s="1"/>
  <c r="O113" i="11"/>
  <c r="AM113" i="11" s="1"/>
  <c r="M113" i="11"/>
  <c r="AL113" i="11" s="1"/>
  <c r="K113" i="11"/>
  <c r="AK113" i="11" s="1"/>
  <c r="I113" i="11"/>
  <c r="AJ113" i="11" s="1"/>
  <c r="G113" i="11"/>
  <c r="AI113" i="11" s="1"/>
  <c r="E113" i="11"/>
  <c r="AH113" i="11" s="1"/>
  <c r="AA112" i="11"/>
  <c r="AS112" i="11" s="1"/>
  <c r="Y112" i="11"/>
  <c r="AR112" i="11" s="1"/>
  <c r="W112" i="11"/>
  <c r="AQ112" i="11" s="1"/>
  <c r="U112" i="11"/>
  <c r="AP112" i="11" s="1"/>
  <c r="S112" i="11"/>
  <c r="AO112" i="11" s="1"/>
  <c r="Q112" i="11"/>
  <c r="AN112" i="11" s="1"/>
  <c r="O112" i="11"/>
  <c r="AM112" i="11" s="1"/>
  <c r="M112" i="11"/>
  <c r="AL112" i="11" s="1"/>
  <c r="K112" i="11"/>
  <c r="AK112" i="11" s="1"/>
  <c r="I112" i="11"/>
  <c r="AJ112" i="11" s="1"/>
  <c r="G112" i="11"/>
  <c r="AI112" i="11" s="1"/>
  <c r="E112" i="11"/>
  <c r="AH112" i="11" s="1"/>
  <c r="AA111" i="11"/>
  <c r="AS111" i="11" s="1"/>
  <c r="Y111" i="11"/>
  <c r="AR111" i="11" s="1"/>
  <c r="W111" i="11"/>
  <c r="AQ111" i="11" s="1"/>
  <c r="U111" i="11"/>
  <c r="AP111" i="11" s="1"/>
  <c r="S111" i="11"/>
  <c r="AO111" i="11" s="1"/>
  <c r="Q111" i="11"/>
  <c r="AN111" i="11" s="1"/>
  <c r="O111" i="11"/>
  <c r="AM111" i="11" s="1"/>
  <c r="M111" i="11"/>
  <c r="AL111" i="11" s="1"/>
  <c r="K111" i="11"/>
  <c r="AK111" i="11" s="1"/>
  <c r="I111" i="11"/>
  <c r="AJ111" i="11" s="1"/>
  <c r="G111" i="11"/>
  <c r="AI111" i="11" s="1"/>
  <c r="E111" i="11"/>
  <c r="AH111" i="11" s="1"/>
  <c r="AA110" i="11"/>
  <c r="AS110" i="11" s="1"/>
  <c r="Y110" i="11"/>
  <c r="AR110" i="11" s="1"/>
  <c r="W110" i="11"/>
  <c r="AQ110" i="11" s="1"/>
  <c r="U110" i="11"/>
  <c r="AP110" i="11" s="1"/>
  <c r="S110" i="11"/>
  <c r="AO110" i="11" s="1"/>
  <c r="Q110" i="11"/>
  <c r="AN110" i="11" s="1"/>
  <c r="O110" i="11"/>
  <c r="AM110" i="11" s="1"/>
  <c r="M110" i="11"/>
  <c r="AL110" i="11" s="1"/>
  <c r="K110" i="11"/>
  <c r="AK110" i="11" s="1"/>
  <c r="I110" i="11"/>
  <c r="AJ110" i="11" s="1"/>
  <c r="G110" i="11"/>
  <c r="AI110" i="11" s="1"/>
  <c r="E110" i="11"/>
  <c r="AH110" i="11" s="1"/>
  <c r="AA109" i="11"/>
  <c r="AS109" i="11" s="1"/>
  <c r="Y109" i="11"/>
  <c r="AR109" i="11" s="1"/>
  <c r="W109" i="11"/>
  <c r="AQ109" i="11" s="1"/>
  <c r="U109" i="11"/>
  <c r="AP109" i="11" s="1"/>
  <c r="S109" i="11"/>
  <c r="AO109" i="11" s="1"/>
  <c r="Q109" i="11"/>
  <c r="AN109" i="11" s="1"/>
  <c r="O109" i="11"/>
  <c r="AM109" i="11" s="1"/>
  <c r="M109" i="11"/>
  <c r="AL109" i="11" s="1"/>
  <c r="K109" i="11"/>
  <c r="AK109" i="11" s="1"/>
  <c r="I109" i="11"/>
  <c r="AJ109" i="11" s="1"/>
  <c r="G109" i="11"/>
  <c r="AI109" i="11" s="1"/>
  <c r="E109" i="11"/>
  <c r="AH109" i="11" s="1"/>
  <c r="AA108" i="11"/>
  <c r="AS108" i="11" s="1"/>
  <c r="Y108" i="11"/>
  <c r="AR108" i="11" s="1"/>
  <c r="W108" i="11"/>
  <c r="AQ108" i="11" s="1"/>
  <c r="U108" i="11"/>
  <c r="AP108" i="11" s="1"/>
  <c r="S108" i="11"/>
  <c r="AO108" i="11" s="1"/>
  <c r="Q108" i="11"/>
  <c r="AN108" i="11" s="1"/>
  <c r="O108" i="11"/>
  <c r="AM108" i="11" s="1"/>
  <c r="M108" i="11"/>
  <c r="AL108" i="11" s="1"/>
  <c r="K108" i="11"/>
  <c r="AK108" i="11" s="1"/>
  <c r="I108" i="11"/>
  <c r="AJ108" i="11" s="1"/>
  <c r="G108" i="11"/>
  <c r="AI108" i="11" s="1"/>
  <c r="E108" i="11"/>
  <c r="AH108" i="11" s="1"/>
  <c r="AA107" i="11"/>
  <c r="AS107" i="11" s="1"/>
  <c r="Y107" i="11"/>
  <c r="AR107" i="11" s="1"/>
  <c r="W107" i="11"/>
  <c r="AQ107" i="11" s="1"/>
  <c r="U107" i="11"/>
  <c r="AP107" i="11" s="1"/>
  <c r="S107" i="11"/>
  <c r="AO107" i="11" s="1"/>
  <c r="Q107" i="11"/>
  <c r="AN107" i="11" s="1"/>
  <c r="O107" i="11"/>
  <c r="AM107" i="11" s="1"/>
  <c r="M107" i="11"/>
  <c r="AL107" i="11" s="1"/>
  <c r="K107" i="11"/>
  <c r="AK107" i="11" s="1"/>
  <c r="I107" i="11"/>
  <c r="AJ107" i="11" s="1"/>
  <c r="G107" i="11"/>
  <c r="AI107" i="11" s="1"/>
  <c r="E107" i="11"/>
  <c r="AH107" i="11" s="1"/>
  <c r="AA106" i="11"/>
  <c r="AS106" i="11" s="1"/>
  <c r="Y106" i="11"/>
  <c r="AR106" i="11" s="1"/>
  <c r="W106" i="11"/>
  <c r="AQ106" i="11" s="1"/>
  <c r="U106" i="11"/>
  <c r="AP106" i="11" s="1"/>
  <c r="S106" i="11"/>
  <c r="AO106" i="11" s="1"/>
  <c r="Q106" i="11"/>
  <c r="AN106" i="11" s="1"/>
  <c r="O106" i="11"/>
  <c r="AM106" i="11" s="1"/>
  <c r="M106" i="11"/>
  <c r="AL106" i="11" s="1"/>
  <c r="K106" i="11"/>
  <c r="AK106" i="11" s="1"/>
  <c r="I106" i="11"/>
  <c r="AJ106" i="11" s="1"/>
  <c r="G106" i="11"/>
  <c r="AI106" i="11" s="1"/>
  <c r="E106" i="11"/>
  <c r="AH106" i="11" s="1"/>
  <c r="AA105" i="11"/>
  <c r="AS105" i="11" s="1"/>
  <c r="Y105" i="11"/>
  <c r="AR105" i="11" s="1"/>
  <c r="W105" i="11"/>
  <c r="AQ105" i="11" s="1"/>
  <c r="U105" i="11"/>
  <c r="AP105" i="11" s="1"/>
  <c r="S105" i="11"/>
  <c r="AO105" i="11" s="1"/>
  <c r="Q105" i="11"/>
  <c r="AN105" i="11" s="1"/>
  <c r="O105" i="11"/>
  <c r="AM105" i="11" s="1"/>
  <c r="M105" i="11"/>
  <c r="AL105" i="11" s="1"/>
  <c r="K105" i="11"/>
  <c r="AK105" i="11" s="1"/>
  <c r="I105" i="11"/>
  <c r="AJ105" i="11" s="1"/>
  <c r="G105" i="11"/>
  <c r="AI105" i="11" s="1"/>
  <c r="E105" i="11"/>
  <c r="AH105" i="11" s="1"/>
  <c r="AA104" i="11"/>
  <c r="AS104" i="11" s="1"/>
  <c r="Y104" i="11"/>
  <c r="AR104" i="11" s="1"/>
  <c r="W104" i="11"/>
  <c r="AQ104" i="11" s="1"/>
  <c r="U104" i="11"/>
  <c r="AP104" i="11" s="1"/>
  <c r="S104" i="11"/>
  <c r="AO104" i="11" s="1"/>
  <c r="Q104" i="11"/>
  <c r="AN104" i="11" s="1"/>
  <c r="O104" i="11"/>
  <c r="AM104" i="11" s="1"/>
  <c r="M104" i="11"/>
  <c r="AL104" i="11" s="1"/>
  <c r="K104" i="11"/>
  <c r="AK104" i="11" s="1"/>
  <c r="I104" i="11"/>
  <c r="AJ104" i="11" s="1"/>
  <c r="G104" i="11"/>
  <c r="AI104" i="11" s="1"/>
  <c r="E104" i="11"/>
  <c r="AH104" i="11" s="1"/>
  <c r="B101" i="11"/>
  <c r="B100" i="11"/>
  <c r="A98" i="11"/>
  <c r="H7" i="41"/>
  <c r="Y70" i="11"/>
  <c r="Q7" i="41"/>
  <c r="U38" i="11"/>
  <c r="Q70" i="11"/>
  <c r="O70" i="11"/>
  <c r="M38" i="11"/>
  <c r="I70" i="11"/>
  <c r="I7" i="41"/>
  <c r="A130" i="4"/>
  <c r="A98" i="4"/>
  <c r="A66" i="4"/>
  <c r="A34" i="4"/>
  <c r="B137" i="4"/>
  <c r="L137" i="4" s="1"/>
  <c r="B138" i="4"/>
  <c r="L138" i="4" s="1"/>
  <c r="B139" i="4"/>
  <c r="L139" i="4" s="1"/>
  <c r="B140" i="4"/>
  <c r="L140" i="4" s="1"/>
  <c r="B141" i="4"/>
  <c r="L141" i="4" s="1"/>
  <c r="B142" i="4"/>
  <c r="L142" i="4" s="1"/>
  <c r="B143" i="4"/>
  <c r="L143" i="4" s="1"/>
  <c r="B144" i="4"/>
  <c r="L144" i="4" s="1"/>
  <c r="B145" i="4"/>
  <c r="L145" i="4" s="1"/>
  <c r="B146" i="4"/>
  <c r="L146" i="4" s="1"/>
  <c r="B147" i="4"/>
  <c r="L147" i="4" s="1"/>
  <c r="B148" i="4"/>
  <c r="L148" i="4" s="1"/>
  <c r="B149" i="4"/>
  <c r="L149" i="4" s="1"/>
  <c r="B150" i="4"/>
  <c r="L150" i="4" s="1"/>
  <c r="B151" i="4"/>
  <c r="L151" i="4" s="1"/>
  <c r="B152" i="4"/>
  <c r="L152" i="4" s="1"/>
  <c r="B153" i="4"/>
  <c r="L153" i="4" s="1"/>
  <c r="B154" i="4"/>
  <c r="L154" i="4" s="1"/>
  <c r="B155" i="4"/>
  <c r="L155" i="4" s="1"/>
  <c r="B136" i="4"/>
  <c r="L136" i="4" s="1"/>
  <c r="B105" i="4"/>
  <c r="L105" i="4" s="1"/>
  <c r="B106" i="4"/>
  <c r="L106" i="4" s="1"/>
  <c r="B107" i="4"/>
  <c r="L107" i="4" s="1"/>
  <c r="B108" i="4"/>
  <c r="L108" i="4" s="1"/>
  <c r="B109" i="4"/>
  <c r="L109" i="4" s="1"/>
  <c r="B110" i="4"/>
  <c r="L110" i="4" s="1"/>
  <c r="B111" i="4"/>
  <c r="L111" i="4" s="1"/>
  <c r="B112" i="4"/>
  <c r="L112" i="4" s="1"/>
  <c r="B113" i="4"/>
  <c r="L113" i="4" s="1"/>
  <c r="B114" i="4"/>
  <c r="L114" i="4" s="1"/>
  <c r="B115" i="4"/>
  <c r="L115" i="4" s="1"/>
  <c r="B116" i="4"/>
  <c r="L116" i="4" s="1"/>
  <c r="B117" i="4"/>
  <c r="L117" i="4" s="1"/>
  <c r="B118" i="4"/>
  <c r="L118" i="4" s="1"/>
  <c r="B119" i="4"/>
  <c r="L119" i="4" s="1"/>
  <c r="B120" i="4"/>
  <c r="L120" i="4" s="1"/>
  <c r="B121" i="4"/>
  <c r="L121" i="4" s="1"/>
  <c r="B122" i="4"/>
  <c r="L122" i="4" s="1"/>
  <c r="B123" i="4"/>
  <c r="L123" i="4" s="1"/>
  <c r="B104" i="4"/>
  <c r="L104" i="4" s="1"/>
  <c r="N105" i="4"/>
  <c r="N106" i="4"/>
  <c r="N107" i="4"/>
  <c r="N108" i="4"/>
  <c r="N109" i="4"/>
  <c r="N110" i="4"/>
  <c r="N111" i="4"/>
  <c r="N112" i="4"/>
  <c r="N113" i="4"/>
  <c r="N114" i="4"/>
  <c r="N115" i="4"/>
  <c r="N116" i="4"/>
  <c r="N117" i="4"/>
  <c r="N118" i="4"/>
  <c r="N119" i="4"/>
  <c r="N120" i="4"/>
  <c r="N121" i="4"/>
  <c r="N122" i="4"/>
  <c r="N123" i="4"/>
  <c r="N104" i="4"/>
  <c r="N137" i="4"/>
  <c r="N138" i="4"/>
  <c r="N139" i="4"/>
  <c r="N140" i="4"/>
  <c r="N141" i="4"/>
  <c r="N142" i="4"/>
  <c r="N143" i="4"/>
  <c r="N144" i="4"/>
  <c r="N145" i="4"/>
  <c r="N146" i="4"/>
  <c r="N147" i="4"/>
  <c r="N148" i="4"/>
  <c r="N149" i="4"/>
  <c r="N150" i="4"/>
  <c r="N151" i="4"/>
  <c r="N152" i="4"/>
  <c r="N153" i="4"/>
  <c r="N154" i="4"/>
  <c r="N155" i="4"/>
  <c r="N136" i="4"/>
  <c r="U155" i="4"/>
  <c r="B133" i="4"/>
  <c r="B132" i="4"/>
  <c r="U123" i="4"/>
  <c r="B101" i="4"/>
  <c r="B100" i="4"/>
  <c r="R138" i="4" l="1"/>
  <c r="P138" i="4"/>
  <c r="P153" i="4"/>
  <c r="P145" i="4"/>
  <c r="P137" i="4"/>
  <c r="P117" i="4"/>
  <c r="P109" i="4"/>
  <c r="R115" i="4"/>
  <c r="P115" i="4"/>
  <c r="T115" i="4" s="1"/>
  <c r="R154" i="4"/>
  <c r="P154" i="4"/>
  <c r="T154" i="4" s="1"/>
  <c r="P146" i="4"/>
  <c r="R110" i="4"/>
  <c r="S110" i="4"/>
  <c r="P110" i="4"/>
  <c r="T110" i="4" s="1"/>
  <c r="R104" i="4"/>
  <c r="P104" i="4"/>
  <c r="P150" i="4"/>
  <c r="R142" i="4"/>
  <c r="P142" i="4"/>
  <c r="P122" i="4"/>
  <c r="R114" i="4"/>
  <c r="P114" i="4"/>
  <c r="T114" i="4" s="1"/>
  <c r="S114" i="4"/>
  <c r="R106" i="4"/>
  <c r="P106" i="4"/>
  <c r="S106" i="4"/>
  <c r="S152" i="4"/>
  <c r="P152" i="4"/>
  <c r="R116" i="4"/>
  <c r="P116" i="4"/>
  <c r="T116" i="4" s="1"/>
  <c r="P151" i="4"/>
  <c r="R123" i="4"/>
  <c r="P123" i="4"/>
  <c r="T123" i="4" s="1"/>
  <c r="R107" i="4"/>
  <c r="P107" i="4"/>
  <c r="T107" i="4" s="1"/>
  <c r="P149" i="4"/>
  <c r="P141" i="4"/>
  <c r="P121" i="4"/>
  <c r="P113" i="4"/>
  <c r="P105" i="4"/>
  <c r="R118" i="4"/>
  <c r="P118" i="4"/>
  <c r="T118" i="4" s="1"/>
  <c r="R140" i="4"/>
  <c r="P140" i="4"/>
  <c r="T140" i="4" s="1"/>
  <c r="P144" i="4"/>
  <c r="S108" i="4"/>
  <c r="P108" i="4"/>
  <c r="R143" i="4"/>
  <c r="S143" i="4"/>
  <c r="P143" i="4"/>
  <c r="T143" i="4" s="1"/>
  <c r="P136" i="4"/>
  <c r="S148" i="4"/>
  <c r="P148" i="4"/>
  <c r="T148" i="4" s="1"/>
  <c r="R120" i="4"/>
  <c r="P120" i="4"/>
  <c r="T120" i="4" s="1"/>
  <c r="R112" i="4"/>
  <c r="P112" i="4"/>
  <c r="S155" i="4"/>
  <c r="P155" i="4"/>
  <c r="R147" i="4"/>
  <c r="P147" i="4"/>
  <c r="R139" i="4"/>
  <c r="P139" i="4"/>
  <c r="T139" i="4" s="1"/>
  <c r="P119" i="4"/>
  <c r="R111" i="4"/>
  <c r="P111" i="4"/>
  <c r="T111" i="4" s="1"/>
  <c r="R108" i="4"/>
  <c r="X116" i="11"/>
  <c r="P20" i="11"/>
  <c r="N20" i="11"/>
  <c r="R148" i="4"/>
  <c r="Z141" i="11"/>
  <c r="J14" i="11"/>
  <c r="R18" i="11"/>
  <c r="M70" i="11"/>
  <c r="O102" i="11"/>
  <c r="R151" i="4"/>
  <c r="T23" i="11"/>
  <c r="R85" i="11"/>
  <c r="V12" i="11"/>
  <c r="V16" i="11"/>
  <c r="Z116" i="11"/>
  <c r="AB23" i="11"/>
  <c r="Q134" i="11"/>
  <c r="N12" i="11"/>
  <c r="U70" i="11"/>
  <c r="G102" i="11"/>
  <c r="Y134" i="11"/>
  <c r="R86" i="11"/>
  <c r="R140" i="11"/>
  <c r="T141" i="11"/>
  <c r="W102" i="11"/>
  <c r="I134" i="11"/>
  <c r="K6" i="11"/>
  <c r="K7" i="41"/>
  <c r="S6" i="11"/>
  <c r="O7" i="41"/>
  <c r="E38" i="11"/>
  <c r="E70" i="11"/>
  <c r="AA6" i="11"/>
  <c r="S7" i="41"/>
  <c r="M6" i="11"/>
  <c r="L7" i="41"/>
  <c r="U6" i="11"/>
  <c r="P7" i="41"/>
  <c r="E6" i="11"/>
  <c r="G38" i="11"/>
  <c r="O38" i="11"/>
  <c r="W38" i="11"/>
  <c r="G70" i="11"/>
  <c r="W70" i="11"/>
  <c r="I102" i="11"/>
  <c r="Q102" i="11"/>
  <c r="Y102" i="11"/>
  <c r="K134" i="11"/>
  <c r="S134" i="11"/>
  <c r="AA134" i="11"/>
  <c r="O6" i="11"/>
  <c r="M7" i="41"/>
  <c r="G6" i="11"/>
  <c r="I38" i="11"/>
  <c r="Q38" i="11"/>
  <c r="Y38" i="11"/>
  <c r="K102" i="11"/>
  <c r="S102" i="11"/>
  <c r="AA102" i="11"/>
  <c r="E134" i="11"/>
  <c r="M134" i="11"/>
  <c r="U134" i="11"/>
  <c r="I6" i="11"/>
  <c r="J7" i="41"/>
  <c r="Q6" i="11"/>
  <c r="N7" i="41"/>
  <c r="Y6" i="11"/>
  <c r="R7" i="41"/>
  <c r="W6" i="11"/>
  <c r="K38" i="11"/>
  <c r="S38" i="11"/>
  <c r="AA38" i="11"/>
  <c r="K70" i="11"/>
  <c r="S70" i="11"/>
  <c r="AA70" i="11"/>
  <c r="E102" i="11"/>
  <c r="M102" i="11"/>
  <c r="U102" i="11"/>
  <c r="G134" i="11"/>
  <c r="O134" i="11"/>
  <c r="W134" i="11"/>
  <c r="AB146" i="11"/>
  <c r="AB47" i="11"/>
  <c r="AB43" i="11"/>
  <c r="Z153" i="11"/>
  <c r="X144" i="11"/>
  <c r="X148" i="11"/>
  <c r="X152" i="11"/>
  <c r="X41" i="11"/>
  <c r="X19" i="11"/>
  <c r="T137" i="11"/>
  <c r="T120" i="11"/>
  <c r="R152" i="11"/>
  <c r="R144" i="11"/>
  <c r="R148" i="11"/>
  <c r="R119" i="11"/>
  <c r="R25" i="11"/>
  <c r="P152" i="11"/>
  <c r="P45" i="11"/>
  <c r="P21" i="11"/>
  <c r="P15" i="11"/>
  <c r="N149" i="11"/>
  <c r="N117" i="11"/>
  <c r="L137" i="11"/>
  <c r="L141" i="11"/>
  <c r="L16" i="11"/>
  <c r="L12" i="11"/>
  <c r="J137" i="11"/>
  <c r="J141" i="11"/>
  <c r="J149" i="11"/>
  <c r="J153" i="11"/>
  <c r="J114" i="11"/>
  <c r="J118" i="11"/>
  <c r="J116" i="11"/>
  <c r="J40" i="11"/>
  <c r="J42" i="11"/>
  <c r="J19" i="11"/>
  <c r="AC117" i="11"/>
  <c r="AE117" i="11" s="1"/>
  <c r="AC107" i="11"/>
  <c r="AE107" i="11" s="1"/>
  <c r="AC123" i="11"/>
  <c r="AE123" i="11" s="1"/>
  <c r="AC109" i="11"/>
  <c r="AE109" i="11" s="1"/>
  <c r="AC110" i="11"/>
  <c r="AE110" i="11" s="1"/>
  <c r="AC115" i="11"/>
  <c r="AE115" i="11" s="1"/>
  <c r="AC118" i="11"/>
  <c r="AE118" i="11" s="1"/>
  <c r="AC138" i="11"/>
  <c r="AE138" i="11" s="1"/>
  <c r="AC147" i="11"/>
  <c r="AE147" i="11" s="1"/>
  <c r="AC150" i="11"/>
  <c r="AE150" i="11" s="1"/>
  <c r="AC151" i="11"/>
  <c r="AE151" i="11" s="1"/>
  <c r="AC154" i="11"/>
  <c r="AE154" i="11" s="1"/>
  <c r="AC111" i="11"/>
  <c r="AE111" i="11" s="1"/>
  <c r="AC121" i="11"/>
  <c r="AE121" i="11" s="1"/>
  <c r="AC136" i="11"/>
  <c r="AE136" i="11" s="1"/>
  <c r="AC139" i="11"/>
  <c r="AE139" i="11" s="1"/>
  <c r="AC142" i="11"/>
  <c r="AE142" i="11" s="1"/>
  <c r="AC146" i="11"/>
  <c r="AE146" i="11" s="1"/>
  <c r="AC105" i="11"/>
  <c r="AE105" i="11" s="1"/>
  <c r="AC106" i="11"/>
  <c r="AE106" i="11" s="1"/>
  <c r="AC113" i="11"/>
  <c r="AE113" i="11" s="1"/>
  <c r="AC114" i="11"/>
  <c r="AE114" i="11" s="1"/>
  <c r="AC119" i="11"/>
  <c r="AE119" i="11" s="1"/>
  <c r="AC122" i="11"/>
  <c r="AE122" i="11" s="1"/>
  <c r="AC143" i="11"/>
  <c r="AE143" i="11" s="1"/>
  <c r="AC155" i="11"/>
  <c r="AE155" i="11" s="1"/>
  <c r="Z112" i="11"/>
  <c r="R105" i="11"/>
  <c r="J83" i="11"/>
  <c r="AC144" i="11"/>
  <c r="AE144" i="11" s="1"/>
  <c r="AC148" i="11"/>
  <c r="AE148" i="11" s="1"/>
  <c r="AC152" i="11"/>
  <c r="AE152" i="11" s="1"/>
  <c r="AC140" i="11"/>
  <c r="AE140" i="11" s="1"/>
  <c r="AC137" i="11"/>
  <c r="AE137" i="11" s="1"/>
  <c r="AC141" i="11"/>
  <c r="AE141" i="11" s="1"/>
  <c r="AC145" i="11"/>
  <c r="AE145" i="11" s="1"/>
  <c r="AC149" i="11"/>
  <c r="AE149" i="11" s="1"/>
  <c r="AC153" i="11"/>
  <c r="AE153" i="11" s="1"/>
  <c r="AT150" i="11"/>
  <c r="AC104" i="11"/>
  <c r="AC108" i="11"/>
  <c r="AE108" i="11" s="1"/>
  <c r="AC112" i="11"/>
  <c r="AE112" i="11" s="1"/>
  <c r="AC116" i="11"/>
  <c r="AE116" i="11" s="1"/>
  <c r="AC120" i="11"/>
  <c r="AE120" i="11" s="1"/>
  <c r="AB11" i="11"/>
  <c r="AB19" i="11"/>
  <c r="AB143" i="11"/>
  <c r="AB154" i="11"/>
  <c r="AB84" i="11"/>
  <c r="AB117" i="11"/>
  <c r="AB142" i="11"/>
  <c r="AB26" i="11"/>
  <c r="AB105" i="11"/>
  <c r="AB148" i="11"/>
  <c r="AB150" i="11"/>
  <c r="AB88" i="11"/>
  <c r="AB138" i="11"/>
  <c r="AB121" i="11"/>
  <c r="AB147" i="11"/>
  <c r="Z46" i="11"/>
  <c r="Z83" i="11"/>
  <c r="Z42" i="11"/>
  <c r="Z108" i="11"/>
  <c r="Z22" i="11"/>
  <c r="Z54" i="11"/>
  <c r="Z105" i="11"/>
  <c r="Z47" i="11"/>
  <c r="X15" i="11"/>
  <c r="X18" i="11"/>
  <c r="X43" i="11"/>
  <c r="X45" i="11"/>
  <c r="X51" i="11"/>
  <c r="X53" i="11"/>
  <c r="X55" i="11"/>
  <c r="X57" i="11"/>
  <c r="X107" i="11"/>
  <c r="X111" i="11"/>
  <c r="X22" i="11"/>
  <c r="X115" i="11"/>
  <c r="X10" i="11"/>
  <c r="X23" i="11"/>
  <c r="X26" i="11"/>
  <c r="X84" i="11"/>
  <c r="X119" i="11"/>
  <c r="X11" i="11"/>
  <c r="X14" i="11"/>
  <c r="X136" i="11"/>
  <c r="X140" i="11"/>
  <c r="X88" i="11"/>
  <c r="X117" i="11"/>
  <c r="X121" i="11"/>
  <c r="X142" i="11"/>
  <c r="X146" i="11"/>
  <c r="X150" i="11"/>
  <c r="V24" i="11"/>
  <c r="V42" i="11"/>
  <c r="V9" i="11"/>
  <c r="V13" i="11"/>
  <c r="V21" i="11"/>
  <c r="V25" i="11"/>
  <c r="V43" i="11"/>
  <c r="V138" i="11"/>
  <c r="V142" i="11"/>
  <c r="V146" i="11"/>
  <c r="V150" i="11"/>
  <c r="V154" i="11"/>
  <c r="V110" i="11"/>
  <c r="T21" i="11"/>
  <c r="T25" i="11"/>
  <c r="T11" i="11"/>
  <c r="T9" i="11"/>
  <c r="T15" i="11"/>
  <c r="T13" i="11"/>
  <c r="T19" i="11"/>
  <c r="T14" i="11"/>
  <c r="T18" i="11"/>
  <c r="T22" i="11"/>
  <c r="T116" i="11"/>
  <c r="T154" i="11"/>
  <c r="T149" i="11"/>
  <c r="R45" i="11"/>
  <c r="R47" i="11"/>
  <c r="R13" i="11"/>
  <c r="R57" i="11"/>
  <c r="R115" i="11"/>
  <c r="R80" i="11"/>
  <c r="R109" i="11"/>
  <c r="R22" i="11"/>
  <c r="R74" i="11"/>
  <c r="R10" i="11"/>
  <c r="R21" i="11"/>
  <c r="R26" i="11"/>
  <c r="R41" i="11"/>
  <c r="R76" i="11"/>
  <c r="R43" i="11"/>
  <c r="R78" i="11"/>
  <c r="R138" i="11"/>
  <c r="R117" i="11"/>
  <c r="R136" i="11"/>
  <c r="R139" i="11"/>
  <c r="R146" i="11"/>
  <c r="R42" i="11"/>
  <c r="R46" i="11"/>
  <c r="R151" i="11"/>
  <c r="P11" i="11"/>
  <c r="P24" i="11"/>
  <c r="P73" i="11"/>
  <c r="P23" i="11"/>
  <c r="P41" i="11"/>
  <c r="P12" i="11"/>
  <c r="P16" i="11"/>
  <c r="P107" i="11"/>
  <c r="P119" i="11"/>
  <c r="P148" i="11"/>
  <c r="P136" i="11"/>
  <c r="P139" i="11"/>
  <c r="P151" i="11"/>
  <c r="P115" i="11"/>
  <c r="P78" i="11"/>
  <c r="P118" i="11"/>
  <c r="P123" i="11"/>
  <c r="P147" i="11"/>
  <c r="N13" i="11"/>
  <c r="N137" i="11"/>
  <c r="N24" i="11"/>
  <c r="N42" i="11"/>
  <c r="N146" i="11"/>
  <c r="N138" i="11"/>
  <c r="N154" i="11"/>
  <c r="N105" i="11"/>
  <c r="N153" i="11"/>
  <c r="N122" i="11"/>
  <c r="L19" i="11"/>
  <c r="L9" i="11"/>
  <c r="L20" i="11"/>
  <c r="L25" i="11"/>
  <c r="L11" i="11"/>
  <c r="L23" i="11"/>
  <c r="L24" i="11"/>
  <c r="L15" i="11"/>
  <c r="L117" i="11"/>
  <c r="L104" i="11"/>
  <c r="L120" i="11"/>
  <c r="J44" i="11"/>
  <c r="J9" i="11"/>
  <c r="J18" i="11"/>
  <c r="J21" i="11"/>
  <c r="J11" i="11"/>
  <c r="J46" i="11"/>
  <c r="J10" i="11"/>
  <c r="J13" i="11"/>
  <c r="J22" i="11"/>
  <c r="J104" i="11"/>
  <c r="J120" i="11"/>
  <c r="J152" i="11"/>
  <c r="J48" i="11"/>
  <c r="J147" i="11"/>
  <c r="J47" i="11"/>
  <c r="J150" i="11"/>
  <c r="J109" i="11"/>
  <c r="J146" i="11"/>
  <c r="J122" i="11"/>
  <c r="J143" i="11"/>
  <c r="H13" i="11"/>
  <c r="H20" i="11"/>
  <c r="H25" i="11"/>
  <c r="H21" i="11"/>
  <c r="H12" i="11"/>
  <c r="H24" i="11"/>
  <c r="H9" i="11"/>
  <c r="H47" i="11"/>
  <c r="R136" i="4"/>
  <c r="R155" i="4"/>
  <c r="R152" i="4"/>
  <c r="R144" i="4"/>
  <c r="R122" i="4"/>
  <c r="R119" i="4"/>
  <c r="T138" i="4"/>
  <c r="S146" i="4"/>
  <c r="S151" i="4"/>
  <c r="S137" i="4"/>
  <c r="R137" i="4"/>
  <c r="R141" i="4"/>
  <c r="R145" i="4"/>
  <c r="R149" i="4"/>
  <c r="R153" i="4"/>
  <c r="T153" i="4" s="1"/>
  <c r="R146" i="4"/>
  <c r="R150" i="4"/>
  <c r="S122" i="4"/>
  <c r="R105" i="4"/>
  <c r="R109" i="4"/>
  <c r="R113" i="4"/>
  <c r="R117" i="4"/>
  <c r="T117" i="4" s="1"/>
  <c r="R121" i="4"/>
  <c r="T121" i="4" s="1"/>
  <c r="T104" i="4"/>
  <c r="T109" i="4" l="1"/>
  <c r="S145" i="4"/>
  <c r="S150" i="4"/>
  <c r="S115" i="4"/>
  <c r="S141" i="4"/>
  <c r="T122" i="4"/>
  <c r="S119" i="4"/>
  <c r="T105" i="4"/>
  <c r="T112" i="4"/>
  <c r="S136" i="4"/>
  <c r="T147" i="4"/>
  <c r="T106" i="4"/>
  <c r="T142" i="4"/>
  <c r="S144" i="4"/>
  <c r="T113" i="4"/>
  <c r="T149" i="4"/>
  <c r="S109" i="4"/>
  <c r="M109" i="4" s="1"/>
  <c r="S117" i="4"/>
  <c r="M117" i="4" s="1"/>
  <c r="X114" i="11"/>
  <c r="R111" i="11"/>
  <c r="J139" i="11"/>
  <c r="J87" i="11"/>
  <c r="L116" i="11"/>
  <c r="X151" i="11"/>
  <c r="T108" i="4"/>
  <c r="M108" i="4" s="1"/>
  <c r="V84" i="11"/>
  <c r="T26" i="11"/>
  <c r="L90" i="11"/>
  <c r="Z57" i="11"/>
  <c r="T151" i="4"/>
  <c r="M151" i="4" s="1"/>
  <c r="S139" i="4"/>
  <c r="M139" i="4" s="1"/>
  <c r="X76" i="11"/>
  <c r="P25" i="11"/>
  <c r="S113" i="4"/>
  <c r="R107" i="11"/>
  <c r="Z43" i="11"/>
  <c r="J154" i="11"/>
  <c r="S147" i="4"/>
  <c r="S140" i="4"/>
  <c r="M140" i="4" s="1"/>
  <c r="T136" i="4"/>
  <c r="P19" i="11"/>
  <c r="L108" i="11"/>
  <c r="AT120" i="11"/>
  <c r="N47" i="11"/>
  <c r="S104" i="4"/>
  <c r="F104" i="11" s="1"/>
  <c r="S120" i="4"/>
  <c r="M120" i="4" s="1"/>
  <c r="AT106" i="11"/>
  <c r="AT118" i="11"/>
  <c r="AT142" i="11"/>
  <c r="AT139" i="11"/>
  <c r="AT145" i="11"/>
  <c r="AT114" i="11"/>
  <c r="AT121" i="11"/>
  <c r="AT116" i="11"/>
  <c r="AT108" i="11"/>
  <c r="AT110" i="11"/>
  <c r="AT143" i="11"/>
  <c r="M148" i="4"/>
  <c r="S123" i="4"/>
  <c r="M123" i="4" s="1"/>
  <c r="X47" i="11"/>
  <c r="T152" i="4"/>
  <c r="M152" i="4" s="1"/>
  <c r="Z52" i="11"/>
  <c r="P57" i="11"/>
  <c r="AB80" i="11"/>
  <c r="Z137" i="11"/>
  <c r="V51" i="11"/>
  <c r="AB22" i="11"/>
  <c r="J43" i="11"/>
  <c r="F143" i="11"/>
  <c r="T155" i="4"/>
  <c r="M155" i="4" s="1"/>
  <c r="X122" i="11"/>
  <c r="Z10" i="11"/>
  <c r="AB118" i="11"/>
  <c r="AB15" i="11"/>
  <c r="J84" i="11"/>
  <c r="R14" i="11"/>
  <c r="P122" i="11"/>
  <c r="R44" i="11"/>
  <c r="R142" i="11"/>
  <c r="R87" i="11"/>
  <c r="X138" i="11"/>
  <c r="V20" i="11"/>
  <c r="AB139" i="11"/>
  <c r="AB151" i="11"/>
  <c r="AB110" i="11"/>
  <c r="AB90" i="11"/>
  <c r="AB77" i="11"/>
  <c r="Z154" i="11"/>
  <c r="Z144" i="11"/>
  <c r="Z40" i="11"/>
  <c r="Z26" i="11"/>
  <c r="Z9" i="11"/>
  <c r="Z23" i="11"/>
  <c r="Z21" i="11"/>
  <c r="X154" i="11"/>
  <c r="X120" i="11"/>
  <c r="X90" i="11"/>
  <c r="X49" i="11"/>
  <c r="V147" i="11"/>
  <c r="V143" i="11"/>
  <c r="V114" i="11"/>
  <c r="V76" i="11"/>
  <c r="V11" i="11"/>
  <c r="V15" i="11"/>
  <c r="V22" i="11"/>
  <c r="V18" i="11"/>
  <c r="V19" i="11"/>
  <c r="T143" i="11"/>
  <c r="T153" i="11"/>
  <c r="T119" i="11"/>
  <c r="T115" i="11"/>
  <c r="T84" i="11"/>
  <c r="T44" i="11"/>
  <c r="R137" i="11"/>
  <c r="R141" i="11"/>
  <c r="R143" i="11"/>
  <c r="R155" i="11"/>
  <c r="R118" i="11"/>
  <c r="R83" i="11"/>
  <c r="R79" i="11"/>
  <c r="R82" i="11"/>
  <c r="R72" i="11"/>
  <c r="R54" i="11"/>
  <c r="R17" i="11"/>
  <c r="R9" i="11"/>
  <c r="P142" i="11"/>
  <c r="P149" i="11"/>
  <c r="P137" i="11"/>
  <c r="AT148" i="11"/>
  <c r="P144" i="11"/>
  <c r="P140" i="11"/>
  <c r="P153" i="11"/>
  <c r="AT151" i="11"/>
  <c r="P143" i="11"/>
  <c r="AT123" i="11"/>
  <c r="AT119" i="11"/>
  <c r="AT115" i="11"/>
  <c r="AT111" i="11"/>
  <c r="AT107" i="11"/>
  <c r="AT113" i="11"/>
  <c r="P121" i="11"/>
  <c r="P53" i="11"/>
  <c r="P46" i="11"/>
  <c r="N147" i="11"/>
  <c r="N54" i="11"/>
  <c r="N46" i="11"/>
  <c r="N57" i="11"/>
  <c r="N14" i="11"/>
  <c r="N9" i="11"/>
  <c r="N10" i="11"/>
  <c r="L146" i="11"/>
  <c r="L153" i="11"/>
  <c r="L149" i="11"/>
  <c r="L84" i="11"/>
  <c r="L55" i="11"/>
  <c r="L21" i="11"/>
  <c r="J138" i="11"/>
  <c r="J117" i="11"/>
  <c r="J106" i="11"/>
  <c r="J108" i="11"/>
  <c r="J81" i="11"/>
  <c r="J88" i="11"/>
  <c r="J54" i="11"/>
  <c r="J51" i="11"/>
  <c r="J25" i="11"/>
  <c r="H40" i="11"/>
  <c r="H16" i="11"/>
  <c r="AT154" i="11"/>
  <c r="AT138" i="11"/>
  <c r="F140" i="11"/>
  <c r="T144" i="4"/>
  <c r="F152" i="11"/>
  <c r="AT112" i="11"/>
  <c r="AT104" i="11"/>
  <c r="AT153" i="11"/>
  <c r="AT155" i="11"/>
  <c r="AT149" i="11"/>
  <c r="AT144" i="11"/>
  <c r="AT137" i="11"/>
  <c r="AT146" i="11"/>
  <c r="AT122" i="11"/>
  <c r="AT117" i="11"/>
  <c r="AT109" i="11"/>
  <c r="AT105" i="11"/>
  <c r="AT136" i="11"/>
  <c r="AT140" i="11"/>
  <c r="AT147" i="11"/>
  <c r="AT141" i="11"/>
  <c r="AT152" i="11"/>
  <c r="AB155" i="11"/>
  <c r="H155" i="11"/>
  <c r="J155" i="11"/>
  <c r="P145" i="11"/>
  <c r="L145" i="11"/>
  <c r="Z145" i="11"/>
  <c r="J145" i="11"/>
  <c r="X105" i="11"/>
  <c r="AB113" i="11"/>
  <c r="J113" i="11"/>
  <c r="X109" i="11"/>
  <c r="X113" i="11"/>
  <c r="H107" i="11"/>
  <c r="T105" i="11"/>
  <c r="AB109" i="11"/>
  <c r="P111" i="11"/>
  <c r="V109" i="11"/>
  <c r="T109" i="11"/>
  <c r="S107" i="4"/>
  <c r="M107" i="4" s="1"/>
  <c r="T104" i="11"/>
  <c r="V106" i="11"/>
  <c r="N113" i="11"/>
  <c r="L87" i="11"/>
  <c r="AB85" i="11"/>
  <c r="R88" i="11"/>
  <c r="R90" i="11"/>
  <c r="P85" i="11"/>
  <c r="T87" i="11"/>
  <c r="R84" i="11"/>
  <c r="T83" i="11"/>
  <c r="J85" i="11"/>
  <c r="P91" i="11"/>
  <c r="P83" i="11"/>
  <c r="R81" i="11"/>
  <c r="L83" i="11"/>
  <c r="J89" i="11"/>
  <c r="L88" i="11"/>
  <c r="T88" i="11"/>
  <c r="Z87" i="11"/>
  <c r="X85" i="11"/>
  <c r="Z91" i="11"/>
  <c r="AB59" i="11"/>
  <c r="V59" i="11"/>
  <c r="T76" i="11"/>
  <c r="J73" i="11"/>
  <c r="AB73" i="11"/>
  <c r="J76" i="11"/>
  <c r="J77" i="11"/>
  <c r="AB76" i="11"/>
  <c r="V80" i="11"/>
  <c r="J79" i="11"/>
  <c r="J80" i="11"/>
  <c r="L76" i="11"/>
  <c r="V81" i="11"/>
  <c r="T72" i="11"/>
  <c r="J72" i="11"/>
  <c r="H75" i="11"/>
  <c r="H80" i="11"/>
  <c r="AB72" i="11"/>
  <c r="Z75" i="11"/>
  <c r="P75" i="11"/>
  <c r="X73" i="11"/>
  <c r="T80" i="11"/>
  <c r="Z79" i="11"/>
  <c r="V72" i="11"/>
  <c r="AB55" i="11"/>
  <c r="Z55" i="11"/>
  <c r="R53" i="11"/>
  <c r="L51" i="11"/>
  <c r="P50" i="11"/>
  <c r="R52" i="11"/>
  <c r="Z50" i="11"/>
  <c r="AB51" i="11"/>
  <c r="AB57" i="11"/>
  <c r="N58" i="11"/>
  <c r="R58" i="11"/>
  <c r="R59" i="11"/>
  <c r="L59" i="11"/>
  <c r="J59" i="11"/>
  <c r="J50" i="11"/>
  <c r="P51" i="11"/>
  <c r="R50" i="11"/>
  <c r="P49" i="11"/>
  <c r="Z27" i="11"/>
  <c r="R27" i="11"/>
  <c r="P27" i="11"/>
  <c r="L27" i="11"/>
  <c r="P17" i="11"/>
  <c r="H17" i="11"/>
  <c r="T17" i="11"/>
  <c r="J17" i="11"/>
  <c r="N17" i="11"/>
  <c r="AV155" i="11"/>
  <c r="AV123" i="11"/>
  <c r="AE104" i="11"/>
  <c r="AB78" i="11"/>
  <c r="AB52" i="11"/>
  <c r="AB41" i="11"/>
  <c r="AB13" i="11"/>
  <c r="AB25" i="11"/>
  <c r="AB9" i="11"/>
  <c r="AB82" i="11"/>
  <c r="AB86" i="11"/>
  <c r="AB21" i="11"/>
  <c r="AB45" i="11"/>
  <c r="AB149" i="11"/>
  <c r="AB104" i="11"/>
  <c r="AB79" i="11"/>
  <c r="AB58" i="11"/>
  <c r="AB114" i="11"/>
  <c r="AB44" i="11"/>
  <c r="AB54" i="11"/>
  <c r="AB141" i="11"/>
  <c r="AB137" i="11"/>
  <c r="AB140" i="11"/>
  <c r="AB16" i="11"/>
  <c r="AB120" i="11"/>
  <c r="AB56" i="11"/>
  <c r="AB81" i="11"/>
  <c r="AB18" i="11"/>
  <c r="AB91" i="11"/>
  <c r="AB87" i="11"/>
  <c r="AB17" i="11"/>
  <c r="AB116" i="11"/>
  <c r="AB75" i="11"/>
  <c r="AB48" i="11"/>
  <c r="AB10" i="11"/>
  <c r="AB74" i="11"/>
  <c r="AB112" i="11"/>
  <c r="AB136" i="11"/>
  <c r="AB106" i="11"/>
  <c r="AB145" i="11"/>
  <c r="AB42" i="11"/>
  <c r="AB153" i="11"/>
  <c r="AB108" i="11"/>
  <c r="AB119" i="11"/>
  <c r="AB122" i="11"/>
  <c r="AB40" i="11"/>
  <c r="AB144" i="11"/>
  <c r="AB53" i="11"/>
  <c r="AB14" i="11"/>
  <c r="Z146" i="11"/>
  <c r="Z115" i="11"/>
  <c r="Z56" i="11"/>
  <c r="Z121" i="11"/>
  <c r="Z15" i="11"/>
  <c r="Z113" i="11"/>
  <c r="Z122" i="11"/>
  <c r="Z109" i="11"/>
  <c r="Z118" i="11"/>
  <c r="Z25" i="11"/>
  <c r="Z119" i="11"/>
  <c r="Z89" i="11"/>
  <c r="Z149" i="11"/>
  <c r="Z114" i="11"/>
  <c r="Z80" i="11"/>
  <c r="Z111" i="11"/>
  <c r="Z142" i="11"/>
  <c r="Z19" i="11"/>
  <c r="Z53" i="11"/>
  <c r="Z84" i="11"/>
  <c r="Z143" i="11"/>
  <c r="Z140" i="11"/>
  <c r="Z44" i="11"/>
  <c r="Z11" i="11"/>
  <c r="Z13" i="11"/>
  <c r="Z136" i="11"/>
  <c r="Z106" i="11"/>
  <c r="Z49" i="11"/>
  <c r="Z18" i="11"/>
  <c r="Z14" i="11"/>
  <c r="Z88" i="11"/>
  <c r="Z120" i="11"/>
  <c r="Z139" i="11"/>
  <c r="Z123" i="11"/>
  <c r="Z104" i="11"/>
  <c r="Z45" i="11"/>
  <c r="Z48" i="11"/>
  <c r="Z41" i="11"/>
  <c r="X42" i="11"/>
  <c r="X44" i="11"/>
  <c r="X50" i="11"/>
  <c r="X54" i="11"/>
  <c r="X52" i="11"/>
  <c r="X58" i="11"/>
  <c r="X40" i="11"/>
  <c r="X56" i="11"/>
  <c r="X46" i="11"/>
  <c r="X149" i="11"/>
  <c r="X141" i="11"/>
  <c r="X139" i="11"/>
  <c r="X79" i="11"/>
  <c r="X147" i="11"/>
  <c r="X118" i="11"/>
  <c r="X143" i="11"/>
  <c r="X48" i="11"/>
  <c r="X12" i="11"/>
  <c r="X91" i="11"/>
  <c r="X104" i="11"/>
  <c r="X155" i="11"/>
  <c r="X145" i="11"/>
  <c r="X21" i="11"/>
  <c r="X153" i="11"/>
  <c r="X137" i="11"/>
  <c r="X87" i="11"/>
  <c r="X9" i="11"/>
  <c r="V121" i="11"/>
  <c r="V141" i="11"/>
  <c r="V79" i="11"/>
  <c r="V137" i="11"/>
  <c r="V108" i="11"/>
  <c r="V47" i="11"/>
  <c r="V75" i="11"/>
  <c r="V115" i="11"/>
  <c r="V123" i="11"/>
  <c r="V107" i="11"/>
  <c r="V55" i="11"/>
  <c r="V87" i="11"/>
  <c r="V57" i="11"/>
  <c r="V153" i="11"/>
  <c r="V49" i="11"/>
  <c r="V105" i="11"/>
  <c r="V155" i="11"/>
  <c r="V120" i="11"/>
  <c r="V40" i="11"/>
  <c r="V122" i="11"/>
  <c r="V149" i="11"/>
  <c r="V151" i="11"/>
  <c r="V118" i="11"/>
  <c r="V85" i="11"/>
  <c r="V139" i="11"/>
  <c r="V83" i="11"/>
  <c r="V27" i="11"/>
  <c r="V117" i="11"/>
  <c r="V41" i="11"/>
  <c r="V91" i="11"/>
  <c r="V145" i="11"/>
  <c r="V116" i="11"/>
  <c r="V119" i="11"/>
  <c r="V23" i="11"/>
  <c r="V26" i="11"/>
  <c r="T16" i="11"/>
  <c r="T12" i="11"/>
  <c r="T117" i="11"/>
  <c r="T55" i="11"/>
  <c r="T108" i="11"/>
  <c r="T58" i="11"/>
  <c r="T59" i="11"/>
  <c r="T78" i="11"/>
  <c r="T112" i="11"/>
  <c r="T43" i="11"/>
  <c r="T51" i="11"/>
  <c r="T54" i="11"/>
  <c r="T20" i="11"/>
  <c r="T91" i="11"/>
  <c r="T113" i="11"/>
  <c r="T10" i="11"/>
  <c r="T47" i="11"/>
  <c r="T45" i="11"/>
  <c r="T111" i="11"/>
  <c r="T147" i="11"/>
  <c r="T74" i="11"/>
  <c r="T146" i="11"/>
  <c r="T148" i="11"/>
  <c r="T40" i="11"/>
  <c r="T139" i="11"/>
  <c r="T142" i="11"/>
  <c r="T89" i="11"/>
  <c r="T86" i="11"/>
  <c r="T150" i="11"/>
  <c r="T138" i="11"/>
  <c r="T152" i="11"/>
  <c r="T123" i="11"/>
  <c r="T82" i="11"/>
  <c r="T48" i="11"/>
  <c r="T136" i="11"/>
  <c r="T49" i="11"/>
  <c r="T41" i="11"/>
  <c r="R23" i="11"/>
  <c r="R77" i="11"/>
  <c r="R19" i="11"/>
  <c r="R11" i="11"/>
  <c r="R15" i="11"/>
  <c r="R106" i="11"/>
  <c r="R120" i="11"/>
  <c r="R154" i="11"/>
  <c r="R56" i="11"/>
  <c r="R114" i="11"/>
  <c r="R153" i="11"/>
  <c r="R145" i="11"/>
  <c r="R121" i="11"/>
  <c r="R16" i="11"/>
  <c r="R149" i="11"/>
  <c r="R40" i="11"/>
  <c r="R112" i="11"/>
  <c r="R150" i="11"/>
  <c r="R110" i="11"/>
  <c r="R48" i="11"/>
  <c r="R147" i="11"/>
  <c r="R116" i="11"/>
  <c r="R122" i="11"/>
  <c r="R24" i="11"/>
  <c r="P154" i="11"/>
  <c r="P150" i="11"/>
  <c r="P105" i="11"/>
  <c r="P79" i="11"/>
  <c r="P104" i="11"/>
  <c r="P155" i="11"/>
  <c r="P117" i="11"/>
  <c r="P116" i="11"/>
  <c r="P110" i="11"/>
  <c r="P13" i="11"/>
  <c r="P80" i="11"/>
  <c r="P88" i="11"/>
  <c r="P84" i="11"/>
  <c r="P43" i="11"/>
  <c r="P42" i="11"/>
  <c r="P9" i="11"/>
  <c r="P52" i="11"/>
  <c r="P106" i="11"/>
  <c r="P109" i="11"/>
  <c r="P146" i="11"/>
  <c r="P138" i="11"/>
  <c r="P18" i="11"/>
  <c r="P113" i="11"/>
  <c r="P76" i="11"/>
  <c r="P14" i="11"/>
  <c r="P114" i="11"/>
  <c r="P44" i="11"/>
  <c r="P141" i="11"/>
  <c r="P10" i="11"/>
  <c r="N75" i="11"/>
  <c r="N108" i="11"/>
  <c r="N51" i="11"/>
  <c r="N22" i="11"/>
  <c r="N87" i="11"/>
  <c r="N152" i="11"/>
  <c r="N141" i="11"/>
  <c r="N56" i="11"/>
  <c r="N45" i="11"/>
  <c r="N43" i="11"/>
  <c r="N88" i="11"/>
  <c r="N142" i="11"/>
  <c r="N143" i="11"/>
  <c r="N77" i="11"/>
  <c r="N53" i="11"/>
  <c r="N84" i="11"/>
  <c r="N21" i="11"/>
  <c r="N116" i="11"/>
  <c r="N82" i="11"/>
  <c r="N104" i="11"/>
  <c r="N89" i="11"/>
  <c r="N83" i="11"/>
  <c r="N52" i="11"/>
  <c r="N41" i="11"/>
  <c r="N80" i="11"/>
  <c r="N72" i="11"/>
  <c r="N15" i="11"/>
  <c r="N140" i="11"/>
  <c r="N121" i="11"/>
  <c r="N91" i="11"/>
  <c r="N145" i="11"/>
  <c r="N44" i="11"/>
  <c r="N55" i="11"/>
  <c r="N26" i="11"/>
  <c r="N79" i="11"/>
  <c r="N85" i="11"/>
  <c r="N110" i="11"/>
  <c r="N40" i="11"/>
  <c r="N148" i="11"/>
  <c r="N25" i="11"/>
  <c r="N18" i="11"/>
  <c r="N114" i="11"/>
  <c r="N16" i="11"/>
  <c r="N48" i="11"/>
  <c r="N120" i="11"/>
  <c r="N119" i="11"/>
  <c r="N73" i="11"/>
  <c r="N150" i="11"/>
  <c r="N49" i="11"/>
  <c r="N123" i="11"/>
  <c r="N155" i="11"/>
  <c r="N76" i="11"/>
  <c r="N19" i="11"/>
  <c r="L18" i="11"/>
  <c r="L53" i="11"/>
  <c r="L118" i="11"/>
  <c r="L73" i="11"/>
  <c r="L107" i="11"/>
  <c r="L86" i="11"/>
  <c r="L85" i="11"/>
  <c r="L52" i="11"/>
  <c r="L58" i="11"/>
  <c r="L42" i="11"/>
  <c r="L77" i="11"/>
  <c r="L114" i="11"/>
  <c r="L79" i="11"/>
  <c r="L50" i="11"/>
  <c r="L142" i="11"/>
  <c r="L110" i="11"/>
  <c r="L152" i="11"/>
  <c r="L144" i="11"/>
  <c r="L136" i="11"/>
  <c r="L22" i="11"/>
  <c r="L122" i="11"/>
  <c r="L49" i="11"/>
  <c r="L147" i="11"/>
  <c r="L106" i="11"/>
  <c r="L91" i="11"/>
  <c r="L41" i="11"/>
  <c r="L121" i="11"/>
  <c r="L47" i="11"/>
  <c r="L48" i="11"/>
  <c r="L40" i="11"/>
  <c r="L10" i="11"/>
  <c r="L151" i="11"/>
  <c r="L113" i="11"/>
  <c r="L81" i="11"/>
  <c r="L13" i="11"/>
  <c r="L57" i="11"/>
  <c r="L44" i="11"/>
  <c r="L89" i="11"/>
  <c r="L43" i="11"/>
  <c r="L54" i="11"/>
  <c r="L46" i="11"/>
  <c r="J24" i="11"/>
  <c r="J86" i="11"/>
  <c r="J151" i="11"/>
  <c r="J41" i="11"/>
  <c r="J121" i="11"/>
  <c r="J148" i="11"/>
  <c r="J55" i="11"/>
  <c r="J15" i="11"/>
  <c r="J20" i="11"/>
  <c r="J53" i="11"/>
  <c r="J142" i="11"/>
  <c r="J23" i="11"/>
  <c r="J78" i="11"/>
  <c r="J105" i="11"/>
  <c r="J26" i="11"/>
  <c r="J144" i="11"/>
  <c r="J49" i="11"/>
  <c r="J52" i="11"/>
  <c r="J136" i="11"/>
  <c r="J90" i="11"/>
  <c r="H84" i="11"/>
  <c r="H150" i="11"/>
  <c r="H143" i="11"/>
  <c r="H111" i="11"/>
  <c r="H142" i="11"/>
  <c r="H116" i="11"/>
  <c r="H89" i="11"/>
  <c r="H14" i="11"/>
  <c r="H123" i="11"/>
  <c r="H22" i="11"/>
  <c r="H57" i="11"/>
  <c r="H43" i="11"/>
  <c r="H120" i="11"/>
  <c r="H112" i="11"/>
  <c r="H109" i="11"/>
  <c r="H153" i="11"/>
  <c r="H108" i="11"/>
  <c r="H81" i="11"/>
  <c r="H58" i="11"/>
  <c r="H144" i="11"/>
  <c r="H82" i="11"/>
  <c r="H83" i="11"/>
  <c r="H113" i="11"/>
  <c r="H50" i="11"/>
  <c r="H106" i="11"/>
  <c r="H138" i="11"/>
  <c r="H85" i="11"/>
  <c r="H149" i="11"/>
  <c r="H104" i="11"/>
  <c r="H151" i="11"/>
  <c r="H122" i="11"/>
  <c r="H77" i="11"/>
  <c r="H110" i="11"/>
  <c r="H46" i="11"/>
  <c r="H59" i="11"/>
  <c r="H55" i="11"/>
  <c r="H145" i="11"/>
  <c r="H91" i="11"/>
  <c r="H118" i="11"/>
  <c r="H73" i="11"/>
  <c r="H54" i="11"/>
  <c r="H115" i="11"/>
  <c r="H88" i="11"/>
  <c r="H15" i="11"/>
  <c r="H137" i="11"/>
  <c r="H19" i="11"/>
  <c r="H79" i="11"/>
  <c r="H119" i="11"/>
  <c r="H139" i="11"/>
  <c r="H136" i="11"/>
  <c r="H90" i="11"/>
  <c r="H154" i="11"/>
  <c r="H141" i="11"/>
  <c r="H87" i="11"/>
  <c r="H147" i="11"/>
  <c r="H114" i="11"/>
  <c r="H56" i="11"/>
  <c r="H72" i="11"/>
  <c r="H76" i="11"/>
  <c r="F147" i="11"/>
  <c r="F144" i="11"/>
  <c r="F151" i="11"/>
  <c r="F136" i="11"/>
  <c r="F155" i="11"/>
  <c r="S154" i="4"/>
  <c r="F139" i="11"/>
  <c r="F148" i="11"/>
  <c r="S105" i="4"/>
  <c r="M115" i="4"/>
  <c r="S118" i="4"/>
  <c r="F118" i="11" s="1"/>
  <c r="F115" i="11"/>
  <c r="F107" i="11"/>
  <c r="F117" i="11"/>
  <c r="S121" i="4"/>
  <c r="M121" i="4" s="1"/>
  <c r="S111" i="4"/>
  <c r="S112" i="4"/>
  <c r="T119" i="4"/>
  <c r="F119" i="11" s="1"/>
  <c r="S153" i="4"/>
  <c r="F153" i="11" s="1"/>
  <c r="M143" i="4"/>
  <c r="S149" i="4"/>
  <c r="S142" i="4"/>
  <c r="T145" i="4"/>
  <c r="F145" i="11" s="1"/>
  <c r="T146" i="4"/>
  <c r="F146" i="11" s="1"/>
  <c r="T150" i="4"/>
  <c r="M150" i="4" s="1"/>
  <c r="T141" i="4"/>
  <c r="T137" i="4"/>
  <c r="F137" i="11" s="1"/>
  <c r="S138" i="4"/>
  <c r="F113" i="11"/>
  <c r="F109" i="11"/>
  <c r="M110" i="4"/>
  <c r="F110" i="11"/>
  <c r="F108" i="11"/>
  <c r="M106" i="4"/>
  <c r="F106" i="11"/>
  <c r="F123" i="11"/>
  <c r="F120" i="11"/>
  <c r="M122" i="4"/>
  <c r="F122" i="11"/>
  <c r="S116" i="4"/>
  <c r="M114" i="4"/>
  <c r="F114" i="11"/>
  <c r="M105" i="4" l="1"/>
  <c r="M141" i="4"/>
  <c r="M144" i="4"/>
  <c r="M147" i="4"/>
  <c r="M112" i="4"/>
  <c r="M136" i="4"/>
  <c r="M113" i="4"/>
  <c r="M104" i="4"/>
  <c r="V50" i="11"/>
  <c r="T121" i="11"/>
  <c r="AD153" i="11"/>
  <c r="AF153" i="11" s="1"/>
  <c r="H162" i="12" s="1"/>
  <c r="AD137" i="11"/>
  <c r="AF137" i="11" s="1"/>
  <c r="H146" i="12" s="1"/>
  <c r="H51" i="11"/>
  <c r="P26" i="11"/>
  <c r="V82" i="11"/>
  <c r="P72" i="11"/>
  <c r="J27" i="11"/>
  <c r="AB107" i="11"/>
  <c r="AB89" i="11"/>
  <c r="AB24" i="11"/>
  <c r="Z152" i="11"/>
  <c r="X82" i="11"/>
  <c r="X80" i="11"/>
  <c r="X59" i="11"/>
  <c r="V52" i="11"/>
  <c r="T145" i="11"/>
  <c r="AD145" i="11" s="1"/>
  <c r="AF145" i="11" s="1"/>
  <c r="H154" i="12" s="1"/>
  <c r="T79" i="11"/>
  <c r="R49" i="11"/>
  <c r="P112" i="11"/>
  <c r="P89" i="11"/>
  <c r="P74" i="11"/>
  <c r="N78" i="11"/>
  <c r="N81" i="11"/>
  <c r="L112" i="11"/>
  <c r="L72" i="11"/>
  <c r="J56" i="11"/>
  <c r="H117" i="11"/>
  <c r="H42" i="11"/>
  <c r="M146" i="4"/>
  <c r="M153" i="4"/>
  <c r="R123" i="11"/>
  <c r="J123" i="11"/>
  <c r="X123" i="11"/>
  <c r="V113" i="11"/>
  <c r="R113" i="11"/>
  <c r="N109" i="11"/>
  <c r="N112" i="11"/>
  <c r="J110" i="11"/>
  <c r="Z107" i="11"/>
  <c r="J112" i="11"/>
  <c r="P87" i="11"/>
  <c r="V88" i="11"/>
  <c r="J91" i="11"/>
  <c r="X86" i="11"/>
  <c r="P90" i="11"/>
  <c r="P86" i="11"/>
  <c r="N59" i="11"/>
  <c r="Z59" i="11"/>
  <c r="T81" i="11"/>
  <c r="R75" i="11"/>
  <c r="T75" i="11"/>
  <c r="Z77" i="11"/>
  <c r="P81" i="11"/>
  <c r="P82" i="11"/>
  <c r="X78" i="11"/>
  <c r="P77" i="11"/>
  <c r="X74" i="11"/>
  <c r="L82" i="11"/>
  <c r="J75" i="11"/>
  <c r="L75" i="11"/>
  <c r="H74" i="11"/>
  <c r="Z51" i="11"/>
  <c r="N50" i="11"/>
  <c r="R51" i="11"/>
  <c r="J58" i="11"/>
  <c r="V58" i="11"/>
  <c r="X72" i="11"/>
  <c r="Z58" i="11"/>
  <c r="R55" i="11"/>
  <c r="AB27" i="11"/>
  <c r="X27" i="11"/>
  <c r="N27" i="11"/>
  <c r="T27" i="11"/>
  <c r="V17" i="11"/>
  <c r="L17" i="11"/>
  <c r="AB115" i="11"/>
  <c r="AB50" i="11"/>
  <c r="AB20" i="11"/>
  <c r="AB46" i="11"/>
  <c r="AB12" i="11"/>
  <c r="AB83" i="11"/>
  <c r="AB111" i="11"/>
  <c r="AB123" i="11"/>
  <c r="AB49" i="11"/>
  <c r="AB152" i="11"/>
  <c r="Z72" i="11"/>
  <c r="Z151" i="11"/>
  <c r="Z16" i="11"/>
  <c r="Z138" i="11"/>
  <c r="Z82" i="11"/>
  <c r="Z150" i="11"/>
  <c r="Z117" i="11"/>
  <c r="Z148" i="11"/>
  <c r="Z110" i="11"/>
  <c r="Z73" i="11"/>
  <c r="Z76" i="11"/>
  <c r="Z147" i="11"/>
  <c r="AD147" i="11" s="1"/>
  <c r="AF147" i="11" s="1"/>
  <c r="H156" i="12" s="1"/>
  <c r="Z17" i="11"/>
  <c r="Z20" i="11"/>
  <c r="Z155" i="11"/>
  <c r="Z85" i="11"/>
  <c r="Z12" i="11"/>
  <c r="Z24" i="11"/>
  <c r="Z86" i="11"/>
  <c r="Z78" i="11"/>
  <c r="Z90" i="11"/>
  <c r="Z81" i="11"/>
  <c r="Z74" i="11"/>
  <c r="X24" i="11"/>
  <c r="X17" i="11"/>
  <c r="X13" i="11"/>
  <c r="X106" i="11"/>
  <c r="X112" i="11"/>
  <c r="X75" i="11"/>
  <c r="X89" i="11"/>
  <c r="X83" i="11"/>
  <c r="X25" i="11"/>
  <c r="X77" i="11"/>
  <c r="X108" i="11"/>
  <c r="X16" i="11"/>
  <c r="X20" i="11"/>
  <c r="X81" i="11"/>
  <c r="X110" i="11"/>
  <c r="V53" i="11"/>
  <c r="V46" i="11"/>
  <c r="V148" i="11"/>
  <c r="V56" i="11"/>
  <c r="V89" i="11"/>
  <c r="V140" i="11"/>
  <c r="V144" i="11"/>
  <c r="V136" i="11"/>
  <c r="V104" i="11"/>
  <c r="V10" i="11"/>
  <c r="V90" i="11"/>
  <c r="V48" i="11"/>
  <c r="V45" i="11"/>
  <c r="V111" i="11"/>
  <c r="V44" i="11"/>
  <c r="V152" i="11"/>
  <c r="V112" i="11"/>
  <c r="V77" i="11"/>
  <c r="V14" i="11"/>
  <c r="V54" i="11"/>
  <c r="V74" i="11"/>
  <c r="V78" i="11"/>
  <c r="V73" i="11"/>
  <c r="V86" i="11"/>
  <c r="T106" i="11"/>
  <c r="T110" i="11"/>
  <c r="T122" i="11"/>
  <c r="AD122" i="11" s="1"/>
  <c r="AF122" i="11" s="1"/>
  <c r="H129" i="12" s="1"/>
  <c r="T151" i="11"/>
  <c r="T155" i="11"/>
  <c r="T57" i="11"/>
  <c r="T77" i="11"/>
  <c r="T52" i="11"/>
  <c r="T85" i="11"/>
  <c r="T53" i="11"/>
  <c r="T107" i="11"/>
  <c r="T73" i="11"/>
  <c r="T144" i="11"/>
  <c r="T118" i="11"/>
  <c r="T114" i="11"/>
  <c r="AD114" i="11" s="1"/>
  <c r="AF114" i="11" s="1"/>
  <c r="H121" i="12" s="1"/>
  <c r="T50" i="11"/>
  <c r="T24" i="11"/>
  <c r="T46" i="11"/>
  <c r="T42" i="11"/>
  <c r="T140" i="11"/>
  <c r="T90" i="11"/>
  <c r="T56" i="11"/>
  <c r="R12" i="11"/>
  <c r="R73" i="11"/>
  <c r="R104" i="11"/>
  <c r="R20" i="11"/>
  <c r="R91" i="11"/>
  <c r="R89" i="11"/>
  <c r="R108" i="11"/>
  <c r="P54" i="11"/>
  <c r="P22" i="11"/>
  <c r="P48" i="11"/>
  <c r="P56" i="11"/>
  <c r="P40" i="11"/>
  <c r="P120" i="11"/>
  <c r="AD120" i="11" s="1"/>
  <c r="AF120" i="11" s="1"/>
  <c r="H127" i="12" s="1"/>
  <c r="P47" i="11"/>
  <c r="P59" i="11"/>
  <c r="P58" i="11"/>
  <c r="P108" i="11"/>
  <c r="P55" i="11"/>
  <c r="N106" i="11"/>
  <c r="N111" i="11"/>
  <c r="N139" i="11"/>
  <c r="N23" i="11"/>
  <c r="N151" i="11"/>
  <c r="N11" i="11"/>
  <c r="N118" i="11"/>
  <c r="N144" i="11"/>
  <c r="N90" i="11"/>
  <c r="N74" i="11"/>
  <c r="N86" i="11"/>
  <c r="N107" i="11"/>
  <c r="N136" i="11"/>
  <c r="N115" i="11"/>
  <c r="L56" i="11"/>
  <c r="L109" i="11"/>
  <c r="L111" i="11"/>
  <c r="L74" i="11"/>
  <c r="L119" i="11"/>
  <c r="L148" i="11"/>
  <c r="L139" i="11"/>
  <c r="L26" i="11"/>
  <c r="L115" i="11"/>
  <c r="L155" i="11"/>
  <c r="L78" i="11"/>
  <c r="L138" i="11"/>
  <c r="L143" i="11"/>
  <c r="AD143" i="11" s="1"/>
  <c r="AF143" i="11" s="1"/>
  <c r="H152" i="12" s="1"/>
  <c r="L140" i="11"/>
  <c r="L123" i="11"/>
  <c r="L105" i="11"/>
  <c r="L14" i="11"/>
  <c r="L80" i="11"/>
  <c r="L150" i="11"/>
  <c r="L154" i="11"/>
  <c r="J45" i="11"/>
  <c r="J16" i="11"/>
  <c r="J140" i="11"/>
  <c r="J107" i="11"/>
  <c r="J111" i="11"/>
  <c r="J12" i="11"/>
  <c r="J115" i="11"/>
  <c r="J82" i="11"/>
  <c r="J74" i="11"/>
  <c r="J119" i="11"/>
  <c r="H146" i="11"/>
  <c r="AD146" i="11" s="1"/>
  <c r="AF146" i="11" s="1"/>
  <c r="H155" i="12" s="1"/>
  <c r="H11" i="11"/>
  <c r="H44" i="11"/>
  <c r="H140" i="11"/>
  <c r="H86" i="11"/>
  <c r="H41" i="11"/>
  <c r="H26" i="11"/>
  <c r="H48" i="11"/>
  <c r="H23" i="11"/>
  <c r="H10" i="11"/>
  <c r="H105" i="11"/>
  <c r="H53" i="11"/>
  <c r="H27" i="11"/>
  <c r="H49" i="11"/>
  <c r="H148" i="11"/>
  <c r="H121" i="11"/>
  <c r="H78" i="11"/>
  <c r="H18" i="11"/>
  <c r="H52" i="11"/>
  <c r="H152" i="11"/>
  <c r="H45" i="11"/>
  <c r="M118" i="4"/>
  <c r="M137" i="4"/>
  <c r="M149" i="4"/>
  <c r="F149" i="11"/>
  <c r="AD149" i="11" s="1"/>
  <c r="AF149" i="11" s="1"/>
  <c r="H158" i="12" s="1"/>
  <c r="M145" i="4"/>
  <c r="F141" i="11"/>
  <c r="AD141" i="11" s="1"/>
  <c r="AF141" i="11" s="1"/>
  <c r="H150" i="12" s="1"/>
  <c r="M138" i="4"/>
  <c r="F138" i="11"/>
  <c r="F150" i="11"/>
  <c r="M142" i="4"/>
  <c r="F142" i="11"/>
  <c r="AD142" i="11" s="1"/>
  <c r="AF142" i="11" s="1"/>
  <c r="H151" i="12" s="1"/>
  <c r="M154" i="4"/>
  <c r="F154" i="11"/>
  <c r="F105" i="11"/>
  <c r="F121" i="11"/>
  <c r="M119" i="4"/>
  <c r="F112" i="11"/>
  <c r="M111" i="4"/>
  <c r="F111" i="11"/>
  <c r="M116" i="4"/>
  <c r="F116" i="11"/>
  <c r="AD116" i="11" s="1"/>
  <c r="AF116" i="11" s="1"/>
  <c r="H123" i="12" s="1"/>
  <c r="AD109" i="11" l="1"/>
  <c r="AF109" i="11" s="1"/>
  <c r="H116" i="12" s="1"/>
  <c r="AD108" i="11"/>
  <c r="AF108" i="11" s="1"/>
  <c r="H115" i="12" s="1"/>
  <c r="AD150" i="11"/>
  <c r="AF150" i="11" s="1"/>
  <c r="H159" i="12" s="1"/>
  <c r="AD139" i="11"/>
  <c r="AF139" i="11" s="1"/>
  <c r="H148" i="12" s="1"/>
  <c r="AD107" i="11"/>
  <c r="AF107" i="11" s="1"/>
  <c r="H114" i="12" s="1"/>
  <c r="AD115" i="11"/>
  <c r="AF115" i="11" s="1"/>
  <c r="H122" i="12" s="1"/>
  <c r="AD144" i="11"/>
  <c r="AF144" i="11" s="1"/>
  <c r="H153" i="12" s="1"/>
  <c r="AD112" i="11"/>
  <c r="AF112" i="11" s="1"/>
  <c r="H119" i="12" s="1"/>
  <c r="AD118" i="11"/>
  <c r="AF118" i="11" s="1"/>
  <c r="H125" i="12" s="1"/>
  <c r="AD152" i="11"/>
  <c r="AF152" i="11" s="1"/>
  <c r="H161" i="12" s="1"/>
  <c r="AD119" i="11"/>
  <c r="AF119" i="11" s="1"/>
  <c r="H126" i="12" s="1"/>
  <c r="AD148" i="11"/>
  <c r="AF148" i="11" s="1"/>
  <c r="H157" i="12" s="1"/>
  <c r="AD136" i="11"/>
  <c r="AF136" i="11" s="1"/>
  <c r="H145" i="12" s="1"/>
  <c r="AD106" i="11"/>
  <c r="AF106" i="11" s="1"/>
  <c r="H113" i="12" s="1"/>
  <c r="AD117" i="11"/>
  <c r="AF117" i="11" s="1"/>
  <c r="H124" i="12" s="1"/>
  <c r="AD151" i="11"/>
  <c r="AF151" i="11" s="1"/>
  <c r="H160" i="12" s="1"/>
  <c r="AD154" i="11"/>
  <c r="AF154" i="11" s="1"/>
  <c r="H163" i="12" s="1"/>
  <c r="AD138" i="11"/>
  <c r="AF138" i="11" s="1"/>
  <c r="H147" i="12" s="1"/>
  <c r="L45" i="11"/>
  <c r="AD140" i="11"/>
  <c r="AF140" i="11" s="1"/>
  <c r="H149" i="12" s="1"/>
  <c r="AD121" i="11"/>
  <c r="AF121" i="11" s="1"/>
  <c r="H128" i="12" s="1"/>
  <c r="AD155" i="11"/>
  <c r="AF155" i="11" s="1"/>
  <c r="H164" i="12" s="1"/>
  <c r="AD113" i="11"/>
  <c r="AF113" i="11" s="1"/>
  <c r="H120" i="12" s="1"/>
  <c r="AD104" i="11"/>
  <c r="AF104" i="11" s="1"/>
  <c r="H111" i="12" s="1"/>
  <c r="AD110" i="11"/>
  <c r="AF110" i="11" s="1"/>
  <c r="H117" i="12" s="1"/>
  <c r="AD123" i="11"/>
  <c r="AF123" i="11" s="1"/>
  <c r="H130" i="12" s="1"/>
  <c r="AD111" i="11"/>
  <c r="AF111" i="11" s="1"/>
  <c r="H118" i="12" s="1"/>
  <c r="AD105" i="11"/>
  <c r="AF105" i="11" s="1"/>
  <c r="H112" i="12" s="1"/>
  <c r="J57" i="11"/>
  <c r="E4" i="1"/>
  <c r="E2" i="1"/>
  <c r="D78" i="12" l="1"/>
  <c r="F78" i="12" s="1"/>
  <c r="D79" i="12"/>
  <c r="F79" i="12" s="1"/>
  <c r="D80" i="12"/>
  <c r="F80" i="12" s="1"/>
  <c r="D81" i="12"/>
  <c r="F81" i="12" s="1"/>
  <c r="D82" i="12"/>
  <c r="F82" i="12" s="1"/>
  <c r="D83" i="12"/>
  <c r="F83" i="12" s="1"/>
  <c r="D84" i="12"/>
  <c r="F84" i="12" s="1"/>
  <c r="D85" i="12"/>
  <c r="F85" i="12" s="1"/>
  <c r="D86" i="12"/>
  <c r="F86" i="12" s="1"/>
  <c r="D87" i="12"/>
  <c r="F87" i="12" s="1"/>
  <c r="D88" i="12"/>
  <c r="F88" i="12" s="1"/>
  <c r="D89" i="12"/>
  <c r="F89" i="12" s="1"/>
  <c r="D90" i="12"/>
  <c r="F90" i="12" s="1"/>
  <c r="D91" i="12"/>
  <c r="F91" i="12" s="1"/>
  <c r="D92" i="12"/>
  <c r="F92" i="12" s="1"/>
  <c r="D93" i="12"/>
  <c r="F93" i="12" s="1"/>
  <c r="D94" i="12"/>
  <c r="F94" i="12" s="1"/>
  <c r="D95" i="12"/>
  <c r="F95" i="12" s="1"/>
  <c r="D96" i="12"/>
  <c r="F96" i="12" s="1"/>
  <c r="D77" i="12"/>
  <c r="F77" i="12" s="1"/>
  <c r="D44" i="12"/>
  <c r="F44" i="12" s="1"/>
  <c r="D45" i="12"/>
  <c r="F45" i="12" s="1"/>
  <c r="D46" i="12"/>
  <c r="F46" i="12" s="1"/>
  <c r="D47" i="12"/>
  <c r="F47" i="12" s="1"/>
  <c r="D48" i="12"/>
  <c r="F48" i="12" s="1"/>
  <c r="D49" i="12"/>
  <c r="F49" i="12" s="1"/>
  <c r="D50" i="12"/>
  <c r="F50" i="12" s="1"/>
  <c r="D51" i="12"/>
  <c r="F51" i="12" s="1"/>
  <c r="D52" i="12"/>
  <c r="F52" i="12" s="1"/>
  <c r="D53" i="12"/>
  <c r="F53" i="12" s="1"/>
  <c r="D54" i="12"/>
  <c r="F54" i="12" s="1"/>
  <c r="D55" i="12"/>
  <c r="F55" i="12" s="1"/>
  <c r="D56" i="12"/>
  <c r="F56" i="12" s="1"/>
  <c r="D57" i="12"/>
  <c r="F57" i="12" s="1"/>
  <c r="D58" i="12"/>
  <c r="F58" i="12" s="1"/>
  <c r="D59" i="12"/>
  <c r="F59" i="12" s="1"/>
  <c r="D60" i="12"/>
  <c r="F60" i="12" s="1"/>
  <c r="D61" i="12"/>
  <c r="F61" i="12" s="1"/>
  <c r="D62" i="12"/>
  <c r="F62" i="12" s="1"/>
  <c r="D43" i="12"/>
  <c r="F43" i="12" s="1"/>
  <c r="B9" i="12"/>
  <c r="D10" i="12"/>
  <c r="F10" i="12" s="1"/>
  <c r="D11" i="12"/>
  <c r="F11" i="12" s="1"/>
  <c r="D12" i="12"/>
  <c r="F12" i="12" s="1"/>
  <c r="D13" i="12"/>
  <c r="F13" i="12" s="1"/>
  <c r="D14" i="12"/>
  <c r="F14" i="12" s="1"/>
  <c r="D15" i="12"/>
  <c r="F15" i="12" s="1"/>
  <c r="D16" i="12"/>
  <c r="F16" i="12" s="1"/>
  <c r="D17" i="12"/>
  <c r="F17" i="12" s="1"/>
  <c r="D18" i="12"/>
  <c r="F18" i="12" s="1"/>
  <c r="D19" i="12"/>
  <c r="F19" i="12" s="1"/>
  <c r="D20" i="12"/>
  <c r="F20" i="12" s="1"/>
  <c r="D21" i="12"/>
  <c r="F21" i="12" s="1"/>
  <c r="D22" i="12"/>
  <c r="F22" i="12" s="1"/>
  <c r="D23" i="12"/>
  <c r="F23" i="12" s="1"/>
  <c r="D24" i="12"/>
  <c r="F24" i="12" s="1"/>
  <c r="D25" i="12"/>
  <c r="F25" i="12" s="1"/>
  <c r="D26" i="12"/>
  <c r="F26" i="12" s="1"/>
  <c r="D27" i="12"/>
  <c r="F27" i="12" s="1"/>
  <c r="D28" i="12"/>
  <c r="F28" i="12" s="1"/>
  <c r="D9" i="12"/>
  <c r="F9" i="12" s="1"/>
  <c r="C19" i="2" l="1"/>
  <c r="C26" i="2"/>
  <c r="C27" i="2"/>
  <c r="E114" i="12" l="1"/>
  <c r="G114" i="12" s="1"/>
  <c r="I114" i="12" s="1"/>
  <c r="E118" i="12"/>
  <c r="G118" i="12" s="1"/>
  <c r="I118" i="12" s="1"/>
  <c r="E122" i="12"/>
  <c r="G122" i="12" s="1"/>
  <c r="I122" i="12" s="1"/>
  <c r="E126" i="12"/>
  <c r="G126" i="12" s="1"/>
  <c r="I126" i="12" s="1"/>
  <c r="E130" i="12"/>
  <c r="G130" i="12" s="1"/>
  <c r="I130" i="12" s="1"/>
  <c r="E111" i="12"/>
  <c r="E146" i="12"/>
  <c r="G146" i="12" s="1"/>
  <c r="I146" i="12" s="1"/>
  <c r="E147" i="12"/>
  <c r="G147" i="12" s="1"/>
  <c r="I147" i="12" s="1"/>
  <c r="E148" i="12"/>
  <c r="G148" i="12" s="1"/>
  <c r="I148" i="12" s="1"/>
  <c r="E149" i="12"/>
  <c r="G149" i="12" s="1"/>
  <c r="I149" i="12" s="1"/>
  <c r="E150" i="12"/>
  <c r="G150" i="12" s="1"/>
  <c r="I150" i="12" s="1"/>
  <c r="E151" i="12"/>
  <c r="G151" i="12" s="1"/>
  <c r="I151" i="12" s="1"/>
  <c r="E152" i="12"/>
  <c r="G152" i="12" s="1"/>
  <c r="I152" i="12" s="1"/>
  <c r="E153" i="12"/>
  <c r="G153" i="12" s="1"/>
  <c r="I153" i="12" s="1"/>
  <c r="E154" i="12"/>
  <c r="G154" i="12" s="1"/>
  <c r="I154" i="12" s="1"/>
  <c r="E155" i="12"/>
  <c r="G155" i="12" s="1"/>
  <c r="I155" i="12" s="1"/>
  <c r="E156" i="12"/>
  <c r="G156" i="12" s="1"/>
  <c r="I156" i="12" s="1"/>
  <c r="E157" i="12"/>
  <c r="G157" i="12" s="1"/>
  <c r="I157" i="12" s="1"/>
  <c r="E158" i="12"/>
  <c r="G158" i="12" s="1"/>
  <c r="I158" i="12" s="1"/>
  <c r="E159" i="12"/>
  <c r="G159" i="12" s="1"/>
  <c r="I159" i="12" s="1"/>
  <c r="E160" i="12"/>
  <c r="G160" i="12" s="1"/>
  <c r="I160" i="12" s="1"/>
  <c r="E161" i="12"/>
  <c r="G161" i="12" s="1"/>
  <c r="I161" i="12" s="1"/>
  <c r="E162" i="12"/>
  <c r="G162" i="12" s="1"/>
  <c r="I162" i="12" s="1"/>
  <c r="E163" i="12"/>
  <c r="G163" i="12" s="1"/>
  <c r="I163" i="12" s="1"/>
  <c r="E164" i="12"/>
  <c r="G164" i="12" s="1"/>
  <c r="I164" i="12" s="1"/>
  <c r="E112" i="12"/>
  <c r="G112" i="12" s="1"/>
  <c r="I112" i="12" s="1"/>
  <c r="E115" i="12"/>
  <c r="G115" i="12" s="1"/>
  <c r="I115" i="12" s="1"/>
  <c r="E119" i="12"/>
  <c r="G119" i="12" s="1"/>
  <c r="I119" i="12" s="1"/>
  <c r="E123" i="12"/>
  <c r="G123" i="12" s="1"/>
  <c r="I123" i="12" s="1"/>
  <c r="E127" i="12"/>
  <c r="G127" i="12" s="1"/>
  <c r="I127" i="12" s="1"/>
  <c r="E116" i="12"/>
  <c r="G116" i="12" s="1"/>
  <c r="I116" i="12" s="1"/>
  <c r="E120" i="12"/>
  <c r="G120" i="12" s="1"/>
  <c r="I120" i="12" s="1"/>
  <c r="E124" i="12"/>
  <c r="G124" i="12" s="1"/>
  <c r="I124" i="12" s="1"/>
  <c r="E128" i="12"/>
  <c r="G128" i="12" s="1"/>
  <c r="I128" i="12" s="1"/>
  <c r="E145" i="12"/>
  <c r="E113" i="12"/>
  <c r="G113" i="12" s="1"/>
  <c r="I113" i="12" s="1"/>
  <c r="E117" i="12"/>
  <c r="G117" i="12" s="1"/>
  <c r="I117" i="12" s="1"/>
  <c r="E121" i="12"/>
  <c r="G121" i="12" s="1"/>
  <c r="I121" i="12" s="1"/>
  <c r="E125" i="12"/>
  <c r="G125" i="12" s="1"/>
  <c r="I125" i="12" s="1"/>
  <c r="E129" i="12"/>
  <c r="G129" i="12" s="1"/>
  <c r="I129" i="12" s="1"/>
  <c r="N391" i="13"/>
  <c r="N358" i="13"/>
  <c r="N325" i="13"/>
  <c r="N292" i="13"/>
  <c r="N259" i="13"/>
  <c r="N226" i="13"/>
  <c r="N193" i="13"/>
  <c r="N160" i="13"/>
  <c r="N127" i="13"/>
  <c r="N94" i="13"/>
  <c r="N61" i="13"/>
  <c r="U91" i="4"/>
  <c r="U59" i="4"/>
  <c r="V1" i="4" s="1"/>
  <c r="K164" i="12" l="1"/>
  <c r="G145" i="12"/>
  <c r="I145" i="12" s="1"/>
  <c r="G111" i="12"/>
  <c r="I111" i="12" s="1"/>
  <c r="K130" i="12"/>
  <c r="O1" i="13"/>
  <c r="A365" i="13"/>
  <c r="A332" i="13"/>
  <c r="A299" i="13"/>
  <c r="A266" i="13"/>
  <c r="A233" i="13"/>
  <c r="A200" i="13"/>
  <c r="A167" i="13"/>
  <c r="A2" i="41" l="1"/>
  <c r="B5" i="41"/>
  <c r="B4" i="41"/>
  <c r="F11" i="24" l="1"/>
  <c r="A2" i="24" l="1"/>
  <c r="C74" i="12" l="1"/>
  <c r="C40" i="12"/>
  <c r="C6" i="12"/>
  <c r="A70" i="12"/>
  <c r="A36" i="12"/>
  <c r="A2" i="12"/>
  <c r="A134" i="13" l="1"/>
  <c r="A101" i="13"/>
  <c r="A68" i="13"/>
  <c r="A35" i="13"/>
  <c r="A2" i="13"/>
  <c r="A66" i="11"/>
  <c r="A34" i="11"/>
  <c r="A2" i="4"/>
  <c r="A2" i="11"/>
  <c r="O20" i="1" l="1"/>
  <c r="O17" i="1"/>
  <c r="AA91" i="11"/>
  <c r="AS91" i="11" s="1"/>
  <c r="Y91" i="11"/>
  <c r="AR91" i="11" s="1"/>
  <c r="W91" i="11"/>
  <c r="AQ91" i="11" s="1"/>
  <c r="U91" i="11"/>
  <c r="AP91" i="11" s="1"/>
  <c r="S91" i="11"/>
  <c r="AO91" i="11" s="1"/>
  <c r="Q91" i="11"/>
  <c r="AN91" i="11" s="1"/>
  <c r="O91" i="11"/>
  <c r="AM91" i="11" s="1"/>
  <c r="M91" i="11"/>
  <c r="AL91" i="11" s="1"/>
  <c r="K91" i="11"/>
  <c r="AK91" i="11" s="1"/>
  <c r="I91" i="11"/>
  <c r="AJ91" i="11" s="1"/>
  <c r="G91" i="11"/>
  <c r="AI91" i="11" s="1"/>
  <c r="E91" i="11"/>
  <c r="AH91" i="11" s="1"/>
  <c r="AA90" i="11"/>
  <c r="AS90" i="11" s="1"/>
  <c r="Y90" i="11"/>
  <c r="AR90" i="11" s="1"/>
  <c r="W90" i="11"/>
  <c r="AQ90" i="11" s="1"/>
  <c r="U90" i="11"/>
  <c r="AP90" i="11" s="1"/>
  <c r="S90" i="11"/>
  <c r="AO90" i="11" s="1"/>
  <c r="Q90" i="11"/>
  <c r="AN90" i="11" s="1"/>
  <c r="O90" i="11"/>
  <c r="AM90" i="11" s="1"/>
  <c r="M90" i="11"/>
  <c r="AL90" i="11" s="1"/>
  <c r="K90" i="11"/>
  <c r="AK90" i="11" s="1"/>
  <c r="I90" i="11"/>
  <c r="AJ90" i="11" s="1"/>
  <c r="G90" i="11"/>
  <c r="AI90" i="11" s="1"/>
  <c r="E90" i="11"/>
  <c r="AH90" i="11" s="1"/>
  <c r="AA89" i="11"/>
  <c r="AS89" i="11" s="1"/>
  <c r="Y89" i="11"/>
  <c r="AR89" i="11" s="1"/>
  <c r="W89" i="11"/>
  <c r="AQ89" i="11" s="1"/>
  <c r="U89" i="11"/>
  <c r="AP89" i="11" s="1"/>
  <c r="S89" i="11"/>
  <c r="AO89" i="11" s="1"/>
  <c r="Q89" i="11"/>
  <c r="AN89" i="11" s="1"/>
  <c r="O89" i="11"/>
  <c r="AM89" i="11" s="1"/>
  <c r="M89" i="11"/>
  <c r="AL89" i="11" s="1"/>
  <c r="K89" i="11"/>
  <c r="AK89" i="11" s="1"/>
  <c r="I89" i="11"/>
  <c r="AJ89" i="11" s="1"/>
  <c r="G89" i="11"/>
  <c r="AI89" i="11" s="1"/>
  <c r="E89" i="11"/>
  <c r="AH89" i="11" s="1"/>
  <c r="AA88" i="11"/>
  <c r="AS88" i="11" s="1"/>
  <c r="Y88" i="11"/>
  <c r="AR88" i="11" s="1"/>
  <c r="W88" i="11"/>
  <c r="AQ88" i="11" s="1"/>
  <c r="U88" i="11"/>
  <c r="AP88" i="11" s="1"/>
  <c r="S88" i="11"/>
  <c r="AO88" i="11" s="1"/>
  <c r="Q88" i="11"/>
  <c r="AN88" i="11" s="1"/>
  <c r="O88" i="11"/>
  <c r="AM88" i="11" s="1"/>
  <c r="M88" i="11"/>
  <c r="AL88" i="11" s="1"/>
  <c r="K88" i="11"/>
  <c r="AK88" i="11" s="1"/>
  <c r="I88" i="11"/>
  <c r="AJ88" i="11" s="1"/>
  <c r="G88" i="11"/>
  <c r="AI88" i="11" s="1"/>
  <c r="E88" i="11"/>
  <c r="AH88" i="11" s="1"/>
  <c r="AA87" i="11"/>
  <c r="AS87" i="11" s="1"/>
  <c r="Y87" i="11"/>
  <c r="AR87" i="11" s="1"/>
  <c r="W87" i="11"/>
  <c r="AQ87" i="11" s="1"/>
  <c r="U87" i="11"/>
  <c r="AP87" i="11" s="1"/>
  <c r="S87" i="11"/>
  <c r="AO87" i="11" s="1"/>
  <c r="Q87" i="11"/>
  <c r="AN87" i="11" s="1"/>
  <c r="O87" i="11"/>
  <c r="AM87" i="11" s="1"/>
  <c r="M87" i="11"/>
  <c r="AL87" i="11" s="1"/>
  <c r="K87" i="11"/>
  <c r="AK87" i="11" s="1"/>
  <c r="I87" i="11"/>
  <c r="AJ87" i="11" s="1"/>
  <c r="G87" i="11"/>
  <c r="AI87" i="11" s="1"/>
  <c r="E87" i="11"/>
  <c r="AH87" i="11" s="1"/>
  <c r="AA86" i="11"/>
  <c r="AS86" i="11" s="1"/>
  <c r="Y86" i="11"/>
  <c r="AR86" i="11" s="1"/>
  <c r="W86" i="11"/>
  <c r="AQ86" i="11" s="1"/>
  <c r="U86" i="11"/>
  <c r="AP86" i="11" s="1"/>
  <c r="S86" i="11"/>
  <c r="AO86" i="11" s="1"/>
  <c r="Q86" i="11"/>
  <c r="AN86" i="11" s="1"/>
  <c r="O86" i="11"/>
  <c r="AM86" i="11" s="1"/>
  <c r="M86" i="11"/>
  <c r="AL86" i="11" s="1"/>
  <c r="K86" i="11"/>
  <c r="AK86" i="11" s="1"/>
  <c r="I86" i="11"/>
  <c r="AJ86" i="11" s="1"/>
  <c r="G86" i="11"/>
  <c r="AI86" i="11" s="1"/>
  <c r="E86" i="11"/>
  <c r="AH86" i="11" s="1"/>
  <c r="AA85" i="11"/>
  <c r="AS85" i="11" s="1"/>
  <c r="Y85" i="11"/>
  <c r="AR85" i="11" s="1"/>
  <c r="W85" i="11"/>
  <c r="AQ85" i="11" s="1"/>
  <c r="U85" i="11"/>
  <c r="AP85" i="11" s="1"/>
  <c r="S85" i="11"/>
  <c r="AO85" i="11" s="1"/>
  <c r="Q85" i="11"/>
  <c r="AN85" i="11" s="1"/>
  <c r="O85" i="11"/>
  <c r="AM85" i="11" s="1"/>
  <c r="M85" i="11"/>
  <c r="AL85" i="11" s="1"/>
  <c r="K85" i="11"/>
  <c r="AK85" i="11" s="1"/>
  <c r="I85" i="11"/>
  <c r="AJ85" i="11" s="1"/>
  <c r="G85" i="11"/>
  <c r="AI85" i="11" s="1"/>
  <c r="E85" i="11"/>
  <c r="AH85" i="11" s="1"/>
  <c r="AA84" i="11"/>
  <c r="AS84" i="11" s="1"/>
  <c r="Y84" i="11"/>
  <c r="AR84" i="11" s="1"/>
  <c r="W84" i="11"/>
  <c r="AQ84" i="11" s="1"/>
  <c r="U84" i="11"/>
  <c r="AP84" i="11" s="1"/>
  <c r="S84" i="11"/>
  <c r="AO84" i="11" s="1"/>
  <c r="Q84" i="11"/>
  <c r="AN84" i="11" s="1"/>
  <c r="O84" i="11"/>
  <c r="AM84" i="11" s="1"/>
  <c r="M84" i="11"/>
  <c r="AL84" i="11" s="1"/>
  <c r="K84" i="11"/>
  <c r="AK84" i="11" s="1"/>
  <c r="I84" i="11"/>
  <c r="AJ84" i="11" s="1"/>
  <c r="G84" i="11"/>
  <c r="AI84" i="11" s="1"/>
  <c r="E84" i="11"/>
  <c r="AH84" i="11" s="1"/>
  <c r="AA83" i="11"/>
  <c r="AS83" i="11" s="1"/>
  <c r="Y83" i="11"/>
  <c r="AR83" i="11" s="1"/>
  <c r="W83" i="11"/>
  <c r="AQ83" i="11" s="1"/>
  <c r="U83" i="11"/>
  <c r="AP83" i="11" s="1"/>
  <c r="S83" i="11"/>
  <c r="AO83" i="11" s="1"/>
  <c r="Q83" i="11"/>
  <c r="AN83" i="11" s="1"/>
  <c r="O83" i="11"/>
  <c r="AM83" i="11" s="1"/>
  <c r="M83" i="11"/>
  <c r="AL83" i="11" s="1"/>
  <c r="K83" i="11"/>
  <c r="AK83" i="11" s="1"/>
  <c r="I83" i="11"/>
  <c r="AJ83" i="11" s="1"/>
  <c r="G83" i="11"/>
  <c r="AI83" i="11" s="1"/>
  <c r="E83" i="11"/>
  <c r="AH83" i="11" s="1"/>
  <c r="AA82" i="11"/>
  <c r="AS82" i="11" s="1"/>
  <c r="Y82" i="11"/>
  <c r="AR82" i="11" s="1"/>
  <c r="W82" i="11"/>
  <c r="AQ82" i="11" s="1"/>
  <c r="U82" i="11"/>
  <c r="AP82" i="11" s="1"/>
  <c r="S82" i="11"/>
  <c r="AO82" i="11" s="1"/>
  <c r="Q82" i="11"/>
  <c r="AN82" i="11" s="1"/>
  <c r="O82" i="11"/>
  <c r="AM82" i="11" s="1"/>
  <c r="M82" i="11"/>
  <c r="AL82" i="11" s="1"/>
  <c r="K82" i="11"/>
  <c r="AK82" i="11" s="1"/>
  <c r="I82" i="11"/>
  <c r="AJ82" i="11" s="1"/>
  <c r="G82" i="11"/>
  <c r="AI82" i="11" s="1"/>
  <c r="E82" i="11"/>
  <c r="AH82" i="11" s="1"/>
  <c r="AA81" i="11"/>
  <c r="AS81" i="11" s="1"/>
  <c r="Y81" i="11"/>
  <c r="AR81" i="11" s="1"/>
  <c r="W81" i="11"/>
  <c r="AQ81" i="11" s="1"/>
  <c r="U81" i="11"/>
  <c r="AP81" i="11" s="1"/>
  <c r="S81" i="11"/>
  <c r="AO81" i="11" s="1"/>
  <c r="Q81" i="11"/>
  <c r="AN81" i="11" s="1"/>
  <c r="O81" i="11"/>
  <c r="AM81" i="11" s="1"/>
  <c r="M81" i="11"/>
  <c r="AL81" i="11" s="1"/>
  <c r="K81" i="11"/>
  <c r="AK81" i="11" s="1"/>
  <c r="I81" i="11"/>
  <c r="AJ81" i="11" s="1"/>
  <c r="G81" i="11"/>
  <c r="AI81" i="11" s="1"/>
  <c r="E81" i="11"/>
  <c r="AH81" i="11" s="1"/>
  <c r="AA80" i="11"/>
  <c r="AS80" i="11" s="1"/>
  <c r="Y80" i="11"/>
  <c r="AR80" i="11" s="1"/>
  <c r="W80" i="11"/>
  <c r="AQ80" i="11" s="1"/>
  <c r="U80" i="11"/>
  <c r="AP80" i="11" s="1"/>
  <c r="S80" i="11"/>
  <c r="AO80" i="11" s="1"/>
  <c r="Q80" i="11"/>
  <c r="AN80" i="11" s="1"/>
  <c r="O80" i="11"/>
  <c r="AM80" i="11" s="1"/>
  <c r="M80" i="11"/>
  <c r="AL80" i="11" s="1"/>
  <c r="K80" i="11"/>
  <c r="AK80" i="11" s="1"/>
  <c r="I80" i="11"/>
  <c r="AJ80" i="11" s="1"/>
  <c r="G80" i="11"/>
  <c r="AI80" i="11" s="1"/>
  <c r="E80" i="11"/>
  <c r="AH80" i="11" s="1"/>
  <c r="AA79" i="11"/>
  <c r="AS79" i="11" s="1"/>
  <c r="Y79" i="11"/>
  <c r="AR79" i="11" s="1"/>
  <c r="W79" i="11"/>
  <c r="AQ79" i="11" s="1"/>
  <c r="U79" i="11"/>
  <c r="AP79" i="11" s="1"/>
  <c r="S79" i="11"/>
  <c r="AO79" i="11" s="1"/>
  <c r="Q79" i="11"/>
  <c r="AN79" i="11" s="1"/>
  <c r="O79" i="11"/>
  <c r="AM79" i="11" s="1"/>
  <c r="M79" i="11"/>
  <c r="AL79" i="11" s="1"/>
  <c r="K79" i="11"/>
  <c r="AK79" i="11" s="1"/>
  <c r="I79" i="11"/>
  <c r="AJ79" i="11" s="1"/>
  <c r="G79" i="11"/>
  <c r="AI79" i="11" s="1"/>
  <c r="E79" i="11"/>
  <c r="AH79" i="11" s="1"/>
  <c r="AA78" i="11"/>
  <c r="AS78" i="11" s="1"/>
  <c r="Y78" i="11"/>
  <c r="AR78" i="11" s="1"/>
  <c r="W78" i="11"/>
  <c r="AQ78" i="11" s="1"/>
  <c r="U78" i="11"/>
  <c r="AP78" i="11" s="1"/>
  <c r="S78" i="11"/>
  <c r="AO78" i="11" s="1"/>
  <c r="Q78" i="11"/>
  <c r="AN78" i="11" s="1"/>
  <c r="O78" i="11"/>
  <c r="AM78" i="11" s="1"/>
  <c r="M78" i="11"/>
  <c r="AL78" i="11" s="1"/>
  <c r="K78" i="11"/>
  <c r="AK78" i="11" s="1"/>
  <c r="I78" i="11"/>
  <c r="AJ78" i="11" s="1"/>
  <c r="G78" i="11"/>
  <c r="AI78" i="11" s="1"/>
  <c r="E78" i="11"/>
  <c r="AH78" i="11" s="1"/>
  <c r="AA77" i="11"/>
  <c r="AS77" i="11" s="1"/>
  <c r="Y77" i="11"/>
  <c r="AR77" i="11" s="1"/>
  <c r="W77" i="11"/>
  <c r="AQ77" i="11" s="1"/>
  <c r="U77" i="11"/>
  <c r="AP77" i="11" s="1"/>
  <c r="S77" i="11"/>
  <c r="AO77" i="11" s="1"/>
  <c r="Q77" i="11"/>
  <c r="AN77" i="11" s="1"/>
  <c r="O77" i="11"/>
  <c r="AM77" i="11" s="1"/>
  <c r="M77" i="11"/>
  <c r="AL77" i="11" s="1"/>
  <c r="K77" i="11"/>
  <c r="AK77" i="11" s="1"/>
  <c r="I77" i="11"/>
  <c r="AJ77" i="11" s="1"/>
  <c r="G77" i="11"/>
  <c r="AI77" i="11" s="1"/>
  <c r="E77" i="11"/>
  <c r="AH77" i="11" s="1"/>
  <c r="AA76" i="11"/>
  <c r="AS76" i="11" s="1"/>
  <c r="Y76" i="11"/>
  <c r="AR76" i="11" s="1"/>
  <c r="W76" i="11"/>
  <c r="AQ76" i="11" s="1"/>
  <c r="U76" i="11"/>
  <c r="AP76" i="11" s="1"/>
  <c r="S76" i="11"/>
  <c r="AO76" i="11" s="1"/>
  <c r="Q76" i="11"/>
  <c r="AN76" i="11" s="1"/>
  <c r="O76" i="11"/>
  <c r="AM76" i="11" s="1"/>
  <c r="M76" i="11"/>
  <c r="AL76" i="11" s="1"/>
  <c r="K76" i="11"/>
  <c r="AK76" i="11" s="1"/>
  <c r="I76" i="11"/>
  <c r="AJ76" i="11" s="1"/>
  <c r="G76" i="11"/>
  <c r="AI76" i="11" s="1"/>
  <c r="E76" i="11"/>
  <c r="AH76" i="11" s="1"/>
  <c r="AA75" i="11"/>
  <c r="AS75" i="11" s="1"/>
  <c r="Y75" i="11"/>
  <c r="AR75" i="11" s="1"/>
  <c r="W75" i="11"/>
  <c r="AQ75" i="11" s="1"/>
  <c r="U75" i="11"/>
  <c r="AP75" i="11" s="1"/>
  <c r="S75" i="11"/>
  <c r="AO75" i="11" s="1"/>
  <c r="Q75" i="11"/>
  <c r="AN75" i="11" s="1"/>
  <c r="O75" i="11"/>
  <c r="AM75" i="11" s="1"/>
  <c r="M75" i="11"/>
  <c r="AL75" i="11" s="1"/>
  <c r="K75" i="11"/>
  <c r="AK75" i="11" s="1"/>
  <c r="I75" i="11"/>
  <c r="AJ75" i="11" s="1"/>
  <c r="G75" i="11"/>
  <c r="AI75" i="11" s="1"/>
  <c r="E75" i="11"/>
  <c r="AH75" i="11" s="1"/>
  <c r="AA74" i="11"/>
  <c r="AS74" i="11" s="1"/>
  <c r="Y74" i="11"/>
  <c r="AR74" i="11" s="1"/>
  <c r="W74" i="11"/>
  <c r="AQ74" i="11" s="1"/>
  <c r="U74" i="11"/>
  <c r="AP74" i="11" s="1"/>
  <c r="S74" i="11"/>
  <c r="AO74" i="11" s="1"/>
  <c r="Q74" i="11"/>
  <c r="AN74" i="11" s="1"/>
  <c r="O74" i="11"/>
  <c r="AM74" i="11" s="1"/>
  <c r="M74" i="11"/>
  <c r="AL74" i="11" s="1"/>
  <c r="K74" i="11"/>
  <c r="AK74" i="11" s="1"/>
  <c r="I74" i="11"/>
  <c r="AJ74" i="11" s="1"/>
  <c r="G74" i="11"/>
  <c r="AI74" i="11" s="1"/>
  <c r="E74" i="11"/>
  <c r="AH74" i="11" s="1"/>
  <c r="AA73" i="11"/>
  <c r="AS73" i="11" s="1"/>
  <c r="Y73" i="11"/>
  <c r="AR73" i="11" s="1"/>
  <c r="W73" i="11"/>
  <c r="AQ73" i="11" s="1"/>
  <c r="U73" i="11"/>
  <c r="AP73" i="11" s="1"/>
  <c r="S73" i="11"/>
  <c r="AO73" i="11" s="1"/>
  <c r="Q73" i="11"/>
  <c r="AN73" i="11" s="1"/>
  <c r="O73" i="11"/>
  <c r="AM73" i="11" s="1"/>
  <c r="M73" i="11"/>
  <c r="AL73" i="11" s="1"/>
  <c r="K73" i="11"/>
  <c r="AK73" i="11" s="1"/>
  <c r="I73" i="11"/>
  <c r="AJ73" i="11" s="1"/>
  <c r="G73" i="11"/>
  <c r="AI73" i="11" s="1"/>
  <c r="E73" i="11"/>
  <c r="AH73" i="11" s="1"/>
  <c r="AA72" i="11"/>
  <c r="AS72" i="11" s="1"/>
  <c r="Y72" i="11"/>
  <c r="AR72" i="11" s="1"/>
  <c r="W72" i="11"/>
  <c r="AQ72" i="11" s="1"/>
  <c r="U72" i="11"/>
  <c r="AP72" i="11" s="1"/>
  <c r="S72" i="11"/>
  <c r="AO72" i="11" s="1"/>
  <c r="Q72" i="11"/>
  <c r="AN72" i="11" s="1"/>
  <c r="O72" i="11"/>
  <c r="AM72" i="11" s="1"/>
  <c r="M72" i="11"/>
  <c r="AL72" i="11" s="1"/>
  <c r="K72" i="11"/>
  <c r="AK72" i="11" s="1"/>
  <c r="I72" i="11"/>
  <c r="AJ72" i="11" s="1"/>
  <c r="G72" i="11"/>
  <c r="AI72" i="11" s="1"/>
  <c r="E72" i="11"/>
  <c r="AH72" i="11" s="1"/>
  <c r="AA59" i="11"/>
  <c r="AS59" i="11" s="1"/>
  <c r="Y59" i="11"/>
  <c r="AR59" i="11" s="1"/>
  <c r="W59" i="11"/>
  <c r="AQ59" i="11" s="1"/>
  <c r="U59" i="11"/>
  <c r="AP59" i="11" s="1"/>
  <c r="S59" i="11"/>
  <c r="AO59" i="11" s="1"/>
  <c r="Q59" i="11"/>
  <c r="AN59" i="11" s="1"/>
  <c r="O59" i="11"/>
  <c r="AM59" i="11" s="1"/>
  <c r="M59" i="11"/>
  <c r="AL59" i="11" s="1"/>
  <c r="K59" i="11"/>
  <c r="AK59" i="11" s="1"/>
  <c r="I59" i="11"/>
  <c r="AJ59" i="11" s="1"/>
  <c r="G59" i="11"/>
  <c r="AI59" i="11" s="1"/>
  <c r="E59" i="11"/>
  <c r="AH59" i="11" s="1"/>
  <c r="AA58" i="11"/>
  <c r="AS58" i="11" s="1"/>
  <c r="Y58" i="11"/>
  <c r="AR58" i="11" s="1"/>
  <c r="W58" i="11"/>
  <c r="AQ58" i="11" s="1"/>
  <c r="U58" i="11"/>
  <c r="AP58" i="11" s="1"/>
  <c r="S58" i="11"/>
  <c r="AO58" i="11" s="1"/>
  <c r="Q58" i="11"/>
  <c r="AN58" i="11" s="1"/>
  <c r="O58" i="11"/>
  <c r="AM58" i="11" s="1"/>
  <c r="M58" i="11"/>
  <c r="AL58" i="11" s="1"/>
  <c r="K58" i="11"/>
  <c r="AK58" i="11" s="1"/>
  <c r="I58" i="11"/>
  <c r="AJ58" i="11" s="1"/>
  <c r="G58" i="11"/>
  <c r="AI58" i="11" s="1"/>
  <c r="E58" i="11"/>
  <c r="AH58" i="11" s="1"/>
  <c r="AA57" i="11"/>
  <c r="AS57" i="11" s="1"/>
  <c r="Y57" i="11"/>
  <c r="AR57" i="11" s="1"/>
  <c r="W57" i="11"/>
  <c r="AQ57" i="11" s="1"/>
  <c r="U57" i="11"/>
  <c r="AP57" i="11" s="1"/>
  <c r="S57" i="11"/>
  <c r="AO57" i="11" s="1"/>
  <c r="Q57" i="11"/>
  <c r="AN57" i="11" s="1"/>
  <c r="O57" i="11"/>
  <c r="AM57" i="11" s="1"/>
  <c r="M57" i="11"/>
  <c r="AL57" i="11" s="1"/>
  <c r="K57" i="11"/>
  <c r="AK57" i="11" s="1"/>
  <c r="I57" i="11"/>
  <c r="AJ57" i="11" s="1"/>
  <c r="G57" i="11"/>
  <c r="AI57" i="11" s="1"/>
  <c r="E57" i="11"/>
  <c r="AH57" i="11" s="1"/>
  <c r="AA56" i="11"/>
  <c r="AS56" i="11" s="1"/>
  <c r="Y56" i="11"/>
  <c r="AR56" i="11" s="1"/>
  <c r="W56" i="11"/>
  <c r="AQ56" i="11" s="1"/>
  <c r="U56" i="11"/>
  <c r="AP56" i="11" s="1"/>
  <c r="S56" i="11"/>
  <c r="AO56" i="11" s="1"/>
  <c r="Q56" i="11"/>
  <c r="AN56" i="11" s="1"/>
  <c r="O56" i="11"/>
  <c r="AM56" i="11" s="1"/>
  <c r="M56" i="11"/>
  <c r="AL56" i="11" s="1"/>
  <c r="K56" i="11"/>
  <c r="AK56" i="11" s="1"/>
  <c r="I56" i="11"/>
  <c r="AJ56" i="11" s="1"/>
  <c r="G56" i="11"/>
  <c r="AI56" i="11" s="1"/>
  <c r="E56" i="11"/>
  <c r="AH56" i="11" s="1"/>
  <c r="AA55" i="11"/>
  <c r="AS55" i="11" s="1"/>
  <c r="Y55" i="11"/>
  <c r="AR55" i="11" s="1"/>
  <c r="W55" i="11"/>
  <c r="AQ55" i="11" s="1"/>
  <c r="U55" i="11"/>
  <c r="AP55" i="11" s="1"/>
  <c r="S55" i="11"/>
  <c r="AO55" i="11" s="1"/>
  <c r="Q55" i="11"/>
  <c r="AN55" i="11" s="1"/>
  <c r="O55" i="11"/>
  <c r="AM55" i="11" s="1"/>
  <c r="M55" i="11"/>
  <c r="AL55" i="11" s="1"/>
  <c r="K55" i="11"/>
  <c r="AK55" i="11" s="1"/>
  <c r="I55" i="11"/>
  <c r="AJ55" i="11" s="1"/>
  <c r="G55" i="11"/>
  <c r="AI55" i="11" s="1"/>
  <c r="E55" i="11"/>
  <c r="AH55" i="11" s="1"/>
  <c r="AA54" i="11"/>
  <c r="AS54" i="11" s="1"/>
  <c r="Y54" i="11"/>
  <c r="AR54" i="11" s="1"/>
  <c r="W54" i="11"/>
  <c r="AQ54" i="11" s="1"/>
  <c r="U54" i="11"/>
  <c r="AP54" i="11" s="1"/>
  <c r="S54" i="11"/>
  <c r="AO54" i="11" s="1"/>
  <c r="Q54" i="11"/>
  <c r="AN54" i="11" s="1"/>
  <c r="O54" i="11"/>
  <c r="AM54" i="11" s="1"/>
  <c r="M54" i="11"/>
  <c r="AL54" i="11" s="1"/>
  <c r="K54" i="11"/>
  <c r="AK54" i="11" s="1"/>
  <c r="I54" i="11"/>
  <c r="AJ54" i="11" s="1"/>
  <c r="G54" i="11"/>
  <c r="AI54" i="11" s="1"/>
  <c r="E54" i="11"/>
  <c r="AH54" i="11" s="1"/>
  <c r="AA53" i="11"/>
  <c r="AS53" i="11" s="1"/>
  <c r="Y53" i="11"/>
  <c r="AR53" i="11" s="1"/>
  <c r="W53" i="11"/>
  <c r="AQ53" i="11" s="1"/>
  <c r="U53" i="11"/>
  <c r="AP53" i="11" s="1"/>
  <c r="S53" i="11"/>
  <c r="AO53" i="11" s="1"/>
  <c r="Q53" i="11"/>
  <c r="AN53" i="11" s="1"/>
  <c r="O53" i="11"/>
  <c r="AM53" i="11" s="1"/>
  <c r="M53" i="11"/>
  <c r="AL53" i="11" s="1"/>
  <c r="K53" i="11"/>
  <c r="AK53" i="11" s="1"/>
  <c r="I53" i="11"/>
  <c r="AJ53" i="11" s="1"/>
  <c r="G53" i="11"/>
  <c r="AI53" i="11" s="1"/>
  <c r="E53" i="11"/>
  <c r="AH53" i="11" s="1"/>
  <c r="AA52" i="11"/>
  <c r="AS52" i="11" s="1"/>
  <c r="Y52" i="11"/>
  <c r="AR52" i="11" s="1"/>
  <c r="W52" i="11"/>
  <c r="AQ52" i="11" s="1"/>
  <c r="U52" i="11"/>
  <c r="AP52" i="11" s="1"/>
  <c r="S52" i="11"/>
  <c r="AO52" i="11" s="1"/>
  <c r="Q52" i="11"/>
  <c r="AN52" i="11" s="1"/>
  <c r="O52" i="11"/>
  <c r="AM52" i="11" s="1"/>
  <c r="M52" i="11"/>
  <c r="AL52" i="11" s="1"/>
  <c r="K52" i="11"/>
  <c r="AK52" i="11" s="1"/>
  <c r="I52" i="11"/>
  <c r="AJ52" i="11" s="1"/>
  <c r="G52" i="11"/>
  <c r="AI52" i="11" s="1"/>
  <c r="E52" i="11"/>
  <c r="AH52" i="11" s="1"/>
  <c r="AA51" i="11"/>
  <c r="AS51" i="11" s="1"/>
  <c r="Y51" i="11"/>
  <c r="AR51" i="11" s="1"/>
  <c r="W51" i="11"/>
  <c r="AQ51" i="11" s="1"/>
  <c r="U51" i="11"/>
  <c r="AP51" i="11" s="1"/>
  <c r="S51" i="11"/>
  <c r="AO51" i="11" s="1"/>
  <c r="Q51" i="11"/>
  <c r="AN51" i="11" s="1"/>
  <c r="O51" i="11"/>
  <c r="AM51" i="11" s="1"/>
  <c r="M51" i="11"/>
  <c r="AL51" i="11" s="1"/>
  <c r="K51" i="11"/>
  <c r="AK51" i="11" s="1"/>
  <c r="I51" i="11"/>
  <c r="AJ51" i="11" s="1"/>
  <c r="G51" i="11"/>
  <c r="AI51" i="11" s="1"/>
  <c r="E51" i="11"/>
  <c r="AH51" i="11" s="1"/>
  <c r="AA50" i="11"/>
  <c r="AS50" i="11" s="1"/>
  <c r="Y50" i="11"/>
  <c r="AR50" i="11" s="1"/>
  <c r="W50" i="11"/>
  <c r="AQ50" i="11" s="1"/>
  <c r="U50" i="11"/>
  <c r="AP50" i="11" s="1"/>
  <c r="S50" i="11"/>
  <c r="AO50" i="11" s="1"/>
  <c r="Q50" i="11"/>
  <c r="AN50" i="11" s="1"/>
  <c r="O50" i="11"/>
  <c r="AM50" i="11" s="1"/>
  <c r="M50" i="11"/>
  <c r="AL50" i="11" s="1"/>
  <c r="K50" i="11"/>
  <c r="AK50" i="11" s="1"/>
  <c r="I50" i="11"/>
  <c r="AJ50" i="11" s="1"/>
  <c r="G50" i="11"/>
  <c r="AI50" i="11" s="1"/>
  <c r="E50" i="11"/>
  <c r="AH50" i="11" s="1"/>
  <c r="AA49" i="11"/>
  <c r="AS49" i="11" s="1"/>
  <c r="Y49" i="11"/>
  <c r="AR49" i="11" s="1"/>
  <c r="W49" i="11"/>
  <c r="AQ49" i="11" s="1"/>
  <c r="U49" i="11"/>
  <c r="AP49" i="11" s="1"/>
  <c r="S49" i="11"/>
  <c r="AO49" i="11" s="1"/>
  <c r="Q49" i="11"/>
  <c r="AN49" i="11" s="1"/>
  <c r="O49" i="11"/>
  <c r="AM49" i="11" s="1"/>
  <c r="M49" i="11"/>
  <c r="AL49" i="11" s="1"/>
  <c r="K49" i="11"/>
  <c r="AK49" i="11" s="1"/>
  <c r="I49" i="11"/>
  <c r="AJ49" i="11" s="1"/>
  <c r="G49" i="11"/>
  <c r="AI49" i="11" s="1"/>
  <c r="E49" i="11"/>
  <c r="AH49" i="11" s="1"/>
  <c r="AA48" i="11"/>
  <c r="AS48" i="11" s="1"/>
  <c r="Y48" i="11"/>
  <c r="AR48" i="11" s="1"/>
  <c r="W48" i="11"/>
  <c r="AQ48" i="11" s="1"/>
  <c r="U48" i="11"/>
  <c r="AP48" i="11" s="1"/>
  <c r="S48" i="11"/>
  <c r="AO48" i="11" s="1"/>
  <c r="Q48" i="11"/>
  <c r="AN48" i="11" s="1"/>
  <c r="O48" i="11"/>
  <c r="AM48" i="11" s="1"/>
  <c r="M48" i="11"/>
  <c r="AL48" i="11" s="1"/>
  <c r="K48" i="11"/>
  <c r="AK48" i="11" s="1"/>
  <c r="I48" i="11"/>
  <c r="AJ48" i="11" s="1"/>
  <c r="G48" i="11"/>
  <c r="AI48" i="11" s="1"/>
  <c r="E48" i="11"/>
  <c r="AH48" i="11" s="1"/>
  <c r="AA47" i="11"/>
  <c r="AS47" i="11" s="1"/>
  <c r="Y47" i="11"/>
  <c r="AR47" i="11" s="1"/>
  <c r="W47" i="11"/>
  <c r="AQ47" i="11" s="1"/>
  <c r="U47" i="11"/>
  <c r="AP47" i="11" s="1"/>
  <c r="S47" i="11"/>
  <c r="AO47" i="11" s="1"/>
  <c r="Q47" i="11"/>
  <c r="AN47" i="11" s="1"/>
  <c r="O47" i="11"/>
  <c r="AM47" i="11" s="1"/>
  <c r="M47" i="11"/>
  <c r="AL47" i="11" s="1"/>
  <c r="K47" i="11"/>
  <c r="AK47" i="11" s="1"/>
  <c r="I47" i="11"/>
  <c r="AJ47" i="11" s="1"/>
  <c r="G47" i="11"/>
  <c r="AI47" i="11" s="1"/>
  <c r="E47" i="11"/>
  <c r="AH47" i="11" s="1"/>
  <c r="AA46" i="11"/>
  <c r="AS46" i="11" s="1"/>
  <c r="Y46" i="11"/>
  <c r="AR46" i="11" s="1"/>
  <c r="W46" i="11"/>
  <c r="AQ46" i="11" s="1"/>
  <c r="U46" i="11"/>
  <c r="AP46" i="11" s="1"/>
  <c r="S46" i="11"/>
  <c r="AO46" i="11" s="1"/>
  <c r="Q46" i="11"/>
  <c r="AN46" i="11" s="1"/>
  <c r="O46" i="11"/>
  <c r="AM46" i="11" s="1"/>
  <c r="M46" i="11"/>
  <c r="AL46" i="11" s="1"/>
  <c r="K46" i="11"/>
  <c r="AK46" i="11" s="1"/>
  <c r="I46" i="11"/>
  <c r="AJ46" i="11" s="1"/>
  <c r="G46" i="11"/>
  <c r="AI46" i="11" s="1"/>
  <c r="E46" i="11"/>
  <c r="AH46" i="11" s="1"/>
  <c r="AA45" i="11"/>
  <c r="AS45" i="11" s="1"/>
  <c r="Y45" i="11"/>
  <c r="AR45" i="11" s="1"/>
  <c r="W45" i="11"/>
  <c r="AQ45" i="11" s="1"/>
  <c r="U45" i="11"/>
  <c r="AP45" i="11" s="1"/>
  <c r="S45" i="11"/>
  <c r="AO45" i="11" s="1"/>
  <c r="Q45" i="11"/>
  <c r="AN45" i="11" s="1"/>
  <c r="O45" i="11"/>
  <c r="AM45" i="11" s="1"/>
  <c r="M45" i="11"/>
  <c r="AL45" i="11" s="1"/>
  <c r="K45" i="11"/>
  <c r="AK45" i="11" s="1"/>
  <c r="I45" i="11"/>
  <c r="AJ45" i="11" s="1"/>
  <c r="G45" i="11"/>
  <c r="AI45" i="11" s="1"/>
  <c r="E45" i="11"/>
  <c r="AH45" i="11" s="1"/>
  <c r="AA44" i="11"/>
  <c r="AS44" i="11" s="1"/>
  <c r="Y44" i="11"/>
  <c r="AR44" i="11" s="1"/>
  <c r="W44" i="11"/>
  <c r="AQ44" i="11" s="1"/>
  <c r="U44" i="11"/>
  <c r="AP44" i="11" s="1"/>
  <c r="S44" i="11"/>
  <c r="AO44" i="11" s="1"/>
  <c r="Q44" i="11"/>
  <c r="AN44" i="11" s="1"/>
  <c r="O44" i="11"/>
  <c r="AM44" i="11" s="1"/>
  <c r="M44" i="11"/>
  <c r="AL44" i="11" s="1"/>
  <c r="K44" i="11"/>
  <c r="AK44" i="11" s="1"/>
  <c r="I44" i="11"/>
  <c r="AJ44" i="11" s="1"/>
  <c r="G44" i="11"/>
  <c r="AI44" i="11" s="1"/>
  <c r="E44" i="11"/>
  <c r="AH44" i="11" s="1"/>
  <c r="AA43" i="11"/>
  <c r="AS43" i="11" s="1"/>
  <c r="Y43" i="11"/>
  <c r="AR43" i="11" s="1"/>
  <c r="W43" i="11"/>
  <c r="AQ43" i="11" s="1"/>
  <c r="U43" i="11"/>
  <c r="AP43" i="11" s="1"/>
  <c r="S43" i="11"/>
  <c r="AO43" i="11" s="1"/>
  <c r="Q43" i="11"/>
  <c r="AN43" i="11" s="1"/>
  <c r="O43" i="11"/>
  <c r="AM43" i="11" s="1"/>
  <c r="M43" i="11"/>
  <c r="AL43" i="11" s="1"/>
  <c r="K43" i="11"/>
  <c r="AK43" i="11" s="1"/>
  <c r="I43" i="11"/>
  <c r="AJ43" i="11" s="1"/>
  <c r="G43" i="11"/>
  <c r="AI43" i="11" s="1"/>
  <c r="E43" i="11"/>
  <c r="AH43" i="11" s="1"/>
  <c r="AA42" i="11"/>
  <c r="AS42" i="11" s="1"/>
  <c r="Y42" i="11"/>
  <c r="AR42" i="11" s="1"/>
  <c r="W42" i="11"/>
  <c r="AQ42" i="11" s="1"/>
  <c r="U42" i="11"/>
  <c r="AP42" i="11" s="1"/>
  <c r="S42" i="11"/>
  <c r="AO42" i="11" s="1"/>
  <c r="Q42" i="11"/>
  <c r="AN42" i="11" s="1"/>
  <c r="O42" i="11"/>
  <c r="AM42" i="11" s="1"/>
  <c r="M42" i="11"/>
  <c r="AL42" i="11" s="1"/>
  <c r="K42" i="11"/>
  <c r="AK42" i="11" s="1"/>
  <c r="I42" i="11"/>
  <c r="AJ42" i="11" s="1"/>
  <c r="G42" i="11"/>
  <c r="AI42" i="11" s="1"/>
  <c r="E42" i="11"/>
  <c r="AH42" i="11" s="1"/>
  <c r="AA41" i="11"/>
  <c r="AS41" i="11" s="1"/>
  <c r="Y41" i="11"/>
  <c r="AR41" i="11" s="1"/>
  <c r="W41" i="11"/>
  <c r="AQ41" i="11" s="1"/>
  <c r="U41" i="11"/>
  <c r="AP41" i="11" s="1"/>
  <c r="S41" i="11"/>
  <c r="AO41" i="11" s="1"/>
  <c r="Q41" i="11"/>
  <c r="AN41" i="11" s="1"/>
  <c r="O41" i="11"/>
  <c r="AM41" i="11" s="1"/>
  <c r="M41" i="11"/>
  <c r="AL41" i="11" s="1"/>
  <c r="K41" i="11"/>
  <c r="AK41" i="11" s="1"/>
  <c r="I41" i="11"/>
  <c r="AJ41" i="11" s="1"/>
  <c r="G41" i="11"/>
  <c r="AI41" i="11" s="1"/>
  <c r="E41" i="11"/>
  <c r="AH41" i="11" s="1"/>
  <c r="AA40" i="11"/>
  <c r="AS40" i="11" s="1"/>
  <c r="Y40" i="11"/>
  <c r="AR40" i="11" s="1"/>
  <c r="W40" i="11"/>
  <c r="AQ40" i="11" s="1"/>
  <c r="U40" i="11"/>
  <c r="AP40" i="11" s="1"/>
  <c r="S40" i="11"/>
  <c r="AO40" i="11" s="1"/>
  <c r="Q40" i="11"/>
  <c r="AN40" i="11" s="1"/>
  <c r="O40" i="11"/>
  <c r="AM40" i="11" s="1"/>
  <c r="M40" i="11"/>
  <c r="AL40" i="11" s="1"/>
  <c r="K40" i="11"/>
  <c r="AK40" i="11" s="1"/>
  <c r="I40" i="11"/>
  <c r="AJ40" i="11" s="1"/>
  <c r="G40" i="11"/>
  <c r="AI40" i="11" s="1"/>
  <c r="E40" i="11"/>
  <c r="AH40" i="11" s="1"/>
  <c r="AA27" i="11"/>
  <c r="AS27" i="11" s="1"/>
  <c r="Y27" i="11"/>
  <c r="AR27" i="11" s="1"/>
  <c r="W27" i="11"/>
  <c r="AQ27" i="11" s="1"/>
  <c r="U27" i="11"/>
  <c r="AP27" i="11" s="1"/>
  <c r="S27" i="11"/>
  <c r="AO27" i="11" s="1"/>
  <c r="Q27" i="11"/>
  <c r="AN27" i="11" s="1"/>
  <c r="AA26" i="11"/>
  <c r="AS26" i="11" s="1"/>
  <c r="Y26" i="11"/>
  <c r="AR26" i="11" s="1"/>
  <c r="W26" i="11"/>
  <c r="AQ26" i="11" s="1"/>
  <c r="U26" i="11"/>
  <c r="AP26" i="11" s="1"/>
  <c r="S26" i="11"/>
  <c r="AO26" i="11" s="1"/>
  <c r="Q26" i="11"/>
  <c r="AN26" i="11" s="1"/>
  <c r="AA25" i="11"/>
  <c r="AS25" i="11" s="1"/>
  <c r="Y25" i="11"/>
  <c r="AR25" i="11" s="1"/>
  <c r="W25" i="11"/>
  <c r="AQ25" i="11" s="1"/>
  <c r="U25" i="11"/>
  <c r="AP25" i="11" s="1"/>
  <c r="S25" i="11"/>
  <c r="AO25" i="11" s="1"/>
  <c r="Q25" i="11"/>
  <c r="AN25" i="11" s="1"/>
  <c r="AA24" i="11"/>
  <c r="AS24" i="11" s="1"/>
  <c r="Y24" i="11"/>
  <c r="AR24" i="11" s="1"/>
  <c r="W24" i="11"/>
  <c r="AQ24" i="11" s="1"/>
  <c r="U24" i="11"/>
  <c r="AP24" i="11" s="1"/>
  <c r="S24" i="11"/>
  <c r="AO24" i="11" s="1"/>
  <c r="Q24" i="11"/>
  <c r="AN24" i="11" s="1"/>
  <c r="AA23" i="11"/>
  <c r="AS23" i="11" s="1"/>
  <c r="Y23" i="11"/>
  <c r="AR23" i="11" s="1"/>
  <c r="W23" i="11"/>
  <c r="AQ23" i="11" s="1"/>
  <c r="U23" i="11"/>
  <c r="AP23" i="11" s="1"/>
  <c r="S23" i="11"/>
  <c r="AO23" i="11" s="1"/>
  <c r="Q23" i="11"/>
  <c r="AN23" i="11" s="1"/>
  <c r="AA22" i="11"/>
  <c r="AS22" i="11" s="1"/>
  <c r="Y22" i="11"/>
  <c r="AR22" i="11" s="1"/>
  <c r="W22" i="11"/>
  <c r="AQ22" i="11" s="1"/>
  <c r="U22" i="11"/>
  <c r="AP22" i="11" s="1"/>
  <c r="S22" i="11"/>
  <c r="AO22" i="11" s="1"/>
  <c r="Q22" i="11"/>
  <c r="AN22" i="11" s="1"/>
  <c r="AA21" i="11"/>
  <c r="AS21" i="11" s="1"/>
  <c r="Y21" i="11"/>
  <c r="AR21" i="11" s="1"/>
  <c r="W21" i="11"/>
  <c r="AQ21" i="11" s="1"/>
  <c r="U21" i="11"/>
  <c r="AP21" i="11" s="1"/>
  <c r="S21" i="11"/>
  <c r="AO21" i="11" s="1"/>
  <c r="Q21" i="11"/>
  <c r="AN21" i="11" s="1"/>
  <c r="AA20" i="11"/>
  <c r="AS20" i="11" s="1"/>
  <c r="Y20" i="11"/>
  <c r="AR20" i="11" s="1"/>
  <c r="W20" i="11"/>
  <c r="AQ20" i="11" s="1"/>
  <c r="U20" i="11"/>
  <c r="AP20" i="11" s="1"/>
  <c r="S20" i="11"/>
  <c r="AO20" i="11" s="1"/>
  <c r="Q20" i="11"/>
  <c r="AN20" i="11" s="1"/>
  <c r="AA19" i="11"/>
  <c r="AS19" i="11" s="1"/>
  <c r="Y19" i="11"/>
  <c r="AR19" i="11" s="1"/>
  <c r="W19" i="11"/>
  <c r="AQ19" i="11" s="1"/>
  <c r="U19" i="11"/>
  <c r="AP19" i="11" s="1"/>
  <c r="S19" i="11"/>
  <c r="AO19" i="11" s="1"/>
  <c r="Q19" i="11"/>
  <c r="AN19" i="11" s="1"/>
  <c r="AA18" i="11"/>
  <c r="AS18" i="11" s="1"/>
  <c r="Y18" i="11"/>
  <c r="AR18" i="11" s="1"/>
  <c r="W18" i="11"/>
  <c r="AQ18" i="11" s="1"/>
  <c r="U18" i="11"/>
  <c r="AP18" i="11" s="1"/>
  <c r="S18" i="11"/>
  <c r="AO18" i="11" s="1"/>
  <c r="Q18" i="11"/>
  <c r="AN18" i="11" s="1"/>
  <c r="AA17" i="11"/>
  <c r="AS17" i="11" s="1"/>
  <c r="Y17" i="11"/>
  <c r="AR17" i="11" s="1"/>
  <c r="W17" i="11"/>
  <c r="AQ17" i="11" s="1"/>
  <c r="U17" i="11"/>
  <c r="AP17" i="11" s="1"/>
  <c r="S17" i="11"/>
  <c r="AO17" i="11" s="1"/>
  <c r="Q17" i="11"/>
  <c r="AN17" i="11" s="1"/>
  <c r="AA16" i="11"/>
  <c r="AS16" i="11" s="1"/>
  <c r="Y16" i="11"/>
  <c r="AR16" i="11" s="1"/>
  <c r="W16" i="11"/>
  <c r="AQ16" i="11" s="1"/>
  <c r="U16" i="11"/>
  <c r="AP16" i="11" s="1"/>
  <c r="S16" i="11"/>
  <c r="AO16" i="11" s="1"/>
  <c r="Q16" i="11"/>
  <c r="AN16" i="11" s="1"/>
  <c r="AA15" i="11"/>
  <c r="AS15" i="11" s="1"/>
  <c r="Y15" i="11"/>
  <c r="AR15" i="11" s="1"/>
  <c r="W15" i="11"/>
  <c r="AQ15" i="11" s="1"/>
  <c r="U15" i="11"/>
  <c r="AP15" i="11" s="1"/>
  <c r="S15" i="11"/>
  <c r="AO15" i="11" s="1"/>
  <c r="Q15" i="11"/>
  <c r="AN15" i="11" s="1"/>
  <c r="AA14" i="11"/>
  <c r="AS14" i="11" s="1"/>
  <c r="Y14" i="11"/>
  <c r="AR14" i="11" s="1"/>
  <c r="W14" i="11"/>
  <c r="AQ14" i="11" s="1"/>
  <c r="U14" i="11"/>
  <c r="AP14" i="11" s="1"/>
  <c r="S14" i="11"/>
  <c r="AO14" i="11" s="1"/>
  <c r="Q14" i="11"/>
  <c r="AN14" i="11" s="1"/>
  <c r="AA13" i="11"/>
  <c r="AS13" i="11" s="1"/>
  <c r="Y13" i="11"/>
  <c r="AR13" i="11" s="1"/>
  <c r="W13" i="11"/>
  <c r="AQ13" i="11" s="1"/>
  <c r="U13" i="11"/>
  <c r="AP13" i="11" s="1"/>
  <c r="S13" i="11"/>
  <c r="AO13" i="11" s="1"/>
  <c r="Q13" i="11"/>
  <c r="AN13" i="11" s="1"/>
  <c r="AA12" i="11"/>
  <c r="AS12" i="11" s="1"/>
  <c r="Y12" i="11"/>
  <c r="AR12" i="11" s="1"/>
  <c r="W12" i="11"/>
  <c r="AQ12" i="11" s="1"/>
  <c r="U12" i="11"/>
  <c r="AP12" i="11" s="1"/>
  <c r="S12" i="11"/>
  <c r="AO12" i="11" s="1"/>
  <c r="Q12" i="11"/>
  <c r="AN12" i="11" s="1"/>
  <c r="AA11" i="11"/>
  <c r="AS11" i="11" s="1"/>
  <c r="Y11" i="11"/>
  <c r="AR11" i="11" s="1"/>
  <c r="W11" i="11"/>
  <c r="AQ11" i="11" s="1"/>
  <c r="U11" i="11"/>
  <c r="AP11" i="11" s="1"/>
  <c r="S11" i="11"/>
  <c r="AO11" i="11" s="1"/>
  <c r="Q11" i="11"/>
  <c r="AN11" i="11" s="1"/>
  <c r="AA10" i="11"/>
  <c r="AS10" i="11" s="1"/>
  <c r="Y10" i="11"/>
  <c r="AR10" i="11" s="1"/>
  <c r="W10" i="11"/>
  <c r="AQ10" i="11" s="1"/>
  <c r="U10" i="11"/>
  <c r="AP10" i="11" s="1"/>
  <c r="S10" i="11"/>
  <c r="AO10" i="11" s="1"/>
  <c r="Q10" i="11"/>
  <c r="AN10" i="11" s="1"/>
  <c r="AA9" i="11"/>
  <c r="AS9" i="11" s="1"/>
  <c r="Y9" i="11"/>
  <c r="AR9" i="11" s="1"/>
  <c r="W9" i="11"/>
  <c r="AQ9" i="11" s="1"/>
  <c r="U9" i="11"/>
  <c r="AP9" i="11" s="1"/>
  <c r="S9" i="11"/>
  <c r="AO9" i="11" s="1"/>
  <c r="Q9" i="11"/>
  <c r="AN9" i="11" s="1"/>
  <c r="M8" i="11"/>
  <c r="AA8" i="11"/>
  <c r="AS8" i="11" s="1"/>
  <c r="Y8" i="11"/>
  <c r="AR8" i="11" s="1"/>
  <c r="W8" i="11"/>
  <c r="AQ8" i="11" s="1"/>
  <c r="U8" i="11"/>
  <c r="AP8" i="11" s="1"/>
  <c r="S8" i="11"/>
  <c r="AO8" i="11" s="1"/>
  <c r="Q8" i="11"/>
  <c r="AN8" i="11" s="1"/>
  <c r="O27" i="11"/>
  <c r="AM27" i="11" s="1"/>
  <c r="M27" i="11"/>
  <c r="AL27" i="11" s="1"/>
  <c r="K27" i="11"/>
  <c r="AK27" i="11" s="1"/>
  <c r="I27" i="11"/>
  <c r="AJ27" i="11" s="1"/>
  <c r="G27" i="11"/>
  <c r="AI27" i="11" s="1"/>
  <c r="E27" i="11"/>
  <c r="AH27" i="11" s="1"/>
  <c r="O26" i="11"/>
  <c r="AM26" i="11" s="1"/>
  <c r="M26" i="11"/>
  <c r="AL26" i="11" s="1"/>
  <c r="K26" i="11"/>
  <c r="AK26" i="11" s="1"/>
  <c r="I26" i="11"/>
  <c r="AJ26" i="11" s="1"/>
  <c r="G26" i="11"/>
  <c r="AI26" i="11" s="1"/>
  <c r="E26" i="11"/>
  <c r="AH26" i="11" s="1"/>
  <c r="O25" i="11"/>
  <c r="AM25" i="11" s="1"/>
  <c r="M25" i="11"/>
  <c r="AL25" i="11" s="1"/>
  <c r="K25" i="11"/>
  <c r="AK25" i="11" s="1"/>
  <c r="I25" i="11"/>
  <c r="AJ25" i="11" s="1"/>
  <c r="G25" i="11"/>
  <c r="AI25" i="11" s="1"/>
  <c r="E25" i="11"/>
  <c r="AH25" i="11" s="1"/>
  <c r="O24" i="11"/>
  <c r="AM24" i="11" s="1"/>
  <c r="M24" i="11"/>
  <c r="AL24" i="11" s="1"/>
  <c r="K24" i="11"/>
  <c r="AK24" i="11" s="1"/>
  <c r="I24" i="11"/>
  <c r="AJ24" i="11" s="1"/>
  <c r="G24" i="11"/>
  <c r="AI24" i="11" s="1"/>
  <c r="E24" i="11"/>
  <c r="AH24" i="11" s="1"/>
  <c r="O23" i="11"/>
  <c r="AM23" i="11" s="1"/>
  <c r="M23" i="11"/>
  <c r="AL23" i="11" s="1"/>
  <c r="K23" i="11"/>
  <c r="AK23" i="11" s="1"/>
  <c r="I23" i="11"/>
  <c r="AJ23" i="11" s="1"/>
  <c r="G23" i="11"/>
  <c r="AI23" i="11" s="1"/>
  <c r="E23" i="11"/>
  <c r="AH23" i="11" s="1"/>
  <c r="O22" i="11"/>
  <c r="AM22" i="11" s="1"/>
  <c r="M22" i="11"/>
  <c r="AL22" i="11" s="1"/>
  <c r="K22" i="11"/>
  <c r="AK22" i="11" s="1"/>
  <c r="I22" i="11"/>
  <c r="AJ22" i="11" s="1"/>
  <c r="G22" i="11"/>
  <c r="AI22" i="11" s="1"/>
  <c r="E22" i="11"/>
  <c r="AH22" i="11" s="1"/>
  <c r="O21" i="11"/>
  <c r="AM21" i="11" s="1"/>
  <c r="M21" i="11"/>
  <c r="AL21" i="11" s="1"/>
  <c r="K21" i="11"/>
  <c r="AK21" i="11" s="1"/>
  <c r="I21" i="11"/>
  <c r="AJ21" i="11" s="1"/>
  <c r="G21" i="11"/>
  <c r="AI21" i="11" s="1"/>
  <c r="E21" i="11"/>
  <c r="AH21" i="11" s="1"/>
  <c r="O20" i="11"/>
  <c r="AM20" i="11" s="1"/>
  <c r="M20" i="11"/>
  <c r="AL20" i="11" s="1"/>
  <c r="K20" i="11"/>
  <c r="AK20" i="11" s="1"/>
  <c r="I20" i="11"/>
  <c r="AJ20" i="11" s="1"/>
  <c r="G20" i="11"/>
  <c r="AI20" i="11" s="1"/>
  <c r="E20" i="11"/>
  <c r="AH20" i="11" s="1"/>
  <c r="O19" i="11"/>
  <c r="AM19" i="11" s="1"/>
  <c r="M19" i="11"/>
  <c r="AL19" i="11" s="1"/>
  <c r="K19" i="11"/>
  <c r="AK19" i="11" s="1"/>
  <c r="I19" i="11"/>
  <c r="AJ19" i="11" s="1"/>
  <c r="G19" i="11"/>
  <c r="AI19" i="11" s="1"/>
  <c r="E19" i="11"/>
  <c r="AH19" i="11" s="1"/>
  <c r="O18" i="11"/>
  <c r="AM18" i="11" s="1"/>
  <c r="M18" i="11"/>
  <c r="AL18" i="11" s="1"/>
  <c r="K18" i="11"/>
  <c r="AK18" i="11" s="1"/>
  <c r="I18" i="11"/>
  <c r="AJ18" i="11" s="1"/>
  <c r="G18" i="11"/>
  <c r="AI18" i="11" s="1"/>
  <c r="E18" i="11"/>
  <c r="AH18" i="11" s="1"/>
  <c r="O17" i="11"/>
  <c r="AM17" i="11" s="1"/>
  <c r="M17" i="11"/>
  <c r="AL17" i="11" s="1"/>
  <c r="K17" i="11"/>
  <c r="AK17" i="11" s="1"/>
  <c r="I17" i="11"/>
  <c r="AJ17" i="11" s="1"/>
  <c r="G17" i="11"/>
  <c r="AI17" i="11" s="1"/>
  <c r="E17" i="11"/>
  <c r="AH17" i="11" s="1"/>
  <c r="O16" i="11"/>
  <c r="AM16" i="11" s="1"/>
  <c r="M16" i="11"/>
  <c r="AL16" i="11" s="1"/>
  <c r="K16" i="11"/>
  <c r="AK16" i="11" s="1"/>
  <c r="I16" i="11"/>
  <c r="AJ16" i="11" s="1"/>
  <c r="G16" i="11"/>
  <c r="AI16" i="11" s="1"/>
  <c r="E16" i="11"/>
  <c r="AH16" i="11" s="1"/>
  <c r="O15" i="11"/>
  <c r="AM15" i="11" s="1"/>
  <c r="M15" i="11"/>
  <c r="AL15" i="11" s="1"/>
  <c r="K15" i="11"/>
  <c r="AK15" i="11" s="1"/>
  <c r="I15" i="11"/>
  <c r="AJ15" i="11" s="1"/>
  <c r="G15" i="11"/>
  <c r="AI15" i="11" s="1"/>
  <c r="E15" i="11"/>
  <c r="AH15" i="11" s="1"/>
  <c r="O14" i="11"/>
  <c r="AM14" i="11" s="1"/>
  <c r="M14" i="11"/>
  <c r="AL14" i="11" s="1"/>
  <c r="K14" i="11"/>
  <c r="AK14" i="11" s="1"/>
  <c r="I14" i="11"/>
  <c r="AJ14" i="11" s="1"/>
  <c r="G14" i="11"/>
  <c r="AI14" i="11" s="1"/>
  <c r="E14" i="11"/>
  <c r="AH14" i="11" s="1"/>
  <c r="O13" i="11"/>
  <c r="AM13" i="11" s="1"/>
  <c r="M13" i="11"/>
  <c r="AL13" i="11" s="1"/>
  <c r="K13" i="11"/>
  <c r="AK13" i="11" s="1"/>
  <c r="I13" i="11"/>
  <c r="AJ13" i="11" s="1"/>
  <c r="G13" i="11"/>
  <c r="AI13" i="11" s="1"/>
  <c r="E13" i="11"/>
  <c r="AH13" i="11" s="1"/>
  <c r="O12" i="11"/>
  <c r="AM12" i="11" s="1"/>
  <c r="M12" i="11"/>
  <c r="AL12" i="11" s="1"/>
  <c r="K12" i="11"/>
  <c r="AK12" i="11" s="1"/>
  <c r="I12" i="11"/>
  <c r="AJ12" i="11" s="1"/>
  <c r="G12" i="11"/>
  <c r="AI12" i="11" s="1"/>
  <c r="E12" i="11"/>
  <c r="AH12" i="11" s="1"/>
  <c r="O11" i="11"/>
  <c r="AM11" i="11" s="1"/>
  <c r="M11" i="11"/>
  <c r="AL11" i="11" s="1"/>
  <c r="K11" i="11"/>
  <c r="AK11" i="11" s="1"/>
  <c r="I11" i="11"/>
  <c r="AJ11" i="11" s="1"/>
  <c r="G11" i="11"/>
  <c r="AI11" i="11" s="1"/>
  <c r="E11" i="11"/>
  <c r="AH11" i="11" s="1"/>
  <c r="O10" i="11"/>
  <c r="AM10" i="11" s="1"/>
  <c r="M10" i="11"/>
  <c r="AL10" i="11" s="1"/>
  <c r="K10" i="11"/>
  <c r="AK10" i="11" s="1"/>
  <c r="I10" i="11"/>
  <c r="AJ10" i="11" s="1"/>
  <c r="G10" i="11"/>
  <c r="AI10" i="11" s="1"/>
  <c r="E10" i="11"/>
  <c r="AH10" i="11" s="1"/>
  <c r="O9" i="11"/>
  <c r="AM9" i="11" s="1"/>
  <c r="M9" i="11"/>
  <c r="AL9" i="11" s="1"/>
  <c r="K9" i="11"/>
  <c r="AK9" i="11" s="1"/>
  <c r="I9" i="11"/>
  <c r="AJ9" i="11" s="1"/>
  <c r="G9" i="11"/>
  <c r="AI9" i="11" s="1"/>
  <c r="E9" i="11"/>
  <c r="AH9" i="11" s="1"/>
  <c r="O8" i="11"/>
  <c r="K8" i="11"/>
  <c r="I8" i="11"/>
  <c r="G8" i="11"/>
  <c r="AC72" i="11" l="1"/>
  <c r="AC74" i="11"/>
  <c r="AE74" i="11" s="1"/>
  <c r="AC76" i="11"/>
  <c r="AE76" i="11" s="1"/>
  <c r="AC78" i="11"/>
  <c r="AE78" i="11" s="1"/>
  <c r="AC80" i="11"/>
  <c r="AE80" i="11" s="1"/>
  <c r="AC84" i="11"/>
  <c r="AE84" i="11" s="1"/>
  <c r="AC86" i="11"/>
  <c r="AE86" i="11" s="1"/>
  <c r="AC90" i="11"/>
  <c r="AE90" i="11" s="1"/>
  <c r="AC59" i="11"/>
  <c r="AE59" i="11" s="1"/>
  <c r="AC73" i="11"/>
  <c r="AE73" i="11" s="1"/>
  <c r="AC77" i="11"/>
  <c r="AE77" i="11" s="1"/>
  <c r="AC79" i="11"/>
  <c r="AE79" i="11" s="1"/>
  <c r="AC81" i="11"/>
  <c r="AE81" i="11" s="1"/>
  <c r="AC85" i="11"/>
  <c r="AE85" i="11" s="1"/>
  <c r="AC87" i="11"/>
  <c r="AE87" i="11" s="1"/>
  <c r="AC89" i="11"/>
  <c r="AE89" i="11" s="1"/>
  <c r="AC91" i="11"/>
  <c r="AE91" i="11" s="1"/>
  <c r="AC75" i="11"/>
  <c r="AE75" i="11" s="1"/>
  <c r="AC83" i="11"/>
  <c r="AE83" i="11" s="1"/>
  <c r="AC88" i="11"/>
  <c r="AE88" i="11" s="1"/>
  <c r="AC27" i="11"/>
  <c r="AE27" i="11" s="1"/>
  <c r="AC82" i="11"/>
  <c r="AE82" i="11" s="1"/>
  <c r="AC9" i="11"/>
  <c r="AE9" i="11" s="1"/>
  <c r="AC10" i="11"/>
  <c r="AE10" i="11" s="1"/>
  <c r="AC11" i="11"/>
  <c r="AE11" i="11" s="1"/>
  <c r="AC12" i="11"/>
  <c r="AE12" i="11" s="1"/>
  <c r="AC13" i="11"/>
  <c r="AE13" i="11" s="1"/>
  <c r="AC14" i="11"/>
  <c r="AE14" i="11" s="1"/>
  <c r="AC15" i="11"/>
  <c r="AE15" i="11" s="1"/>
  <c r="AC16" i="11"/>
  <c r="AE16" i="11" s="1"/>
  <c r="AC17" i="11"/>
  <c r="AE17" i="11" s="1"/>
  <c r="AC18" i="11"/>
  <c r="AE18" i="11" s="1"/>
  <c r="AC19" i="11"/>
  <c r="AE19" i="11" s="1"/>
  <c r="AC20" i="11"/>
  <c r="AE20" i="11" s="1"/>
  <c r="AC21" i="11"/>
  <c r="AE21" i="11" s="1"/>
  <c r="AC22" i="11"/>
  <c r="AE22" i="11" s="1"/>
  <c r="AC23" i="11"/>
  <c r="AE23" i="11" s="1"/>
  <c r="AC24" i="11"/>
  <c r="AE24" i="11" s="1"/>
  <c r="AC25" i="11"/>
  <c r="AE25" i="11" s="1"/>
  <c r="AC26" i="11"/>
  <c r="AE26" i="11" s="1"/>
  <c r="AC40" i="11"/>
  <c r="AC41" i="11"/>
  <c r="AE41" i="11" s="1"/>
  <c r="AC42" i="11"/>
  <c r="AE42" i="11" s="1"/>
  <c r="AC43" i="11"/>
  <c r="AE43" i="11" s="1"/>
  <c r="AC44" i="11"/>
  <c r="AE44" i="11" s="1"/>
  <c r="AC45" i="11"/>
  <c r="AE45" i="11" s="1"/>
  <c r="AC46" i="11"/>
  <c r="AE46" i="11" s="1"/>
  <c r="AC47" i="11"/>
  <c r="AE47" i="11" s="1"/>
  <c r="AC48" i="11"/>
  <c r="AE48" i="11" s="1"/>
  <c r="AC49" i="11"/>
  <c r="AE49" i="11" s="1"/>
  <c r="AC50" i="11"/>
  <c r="AE50" i="11" s="1"/>
  <c r="AC51" i="11"/>
  <c r="AE51" i="11" s="1"/>
  <c r="AC52" i="11"/>
  <c r="AE52" i="11" s="1"/>
  <c r="AC53" i="11"/>
  <c r="AE53" i="11" s="1"/>
  <c r="AC54" i="11"/>
  <c r="AE54" i="11" s="1"/>
  <c r="AC55" i="11"/>
  <c r="AE55" i="11" s="1"/>
  <c r="AC56" i="11"/>
  <c r="AE56" i="11" s="1"/>
  <c r="AC57" i="11"/>
  <c r="AE57" i="11" s="1"/>
  <c r="AC58" i="11"/>
  <c r="AE58" i="11" s="1"/>
  <c r="AE72" i="11" l="1"/>
  <c r="AV91" i="11"/>
  <c r="AE40" i="11"/>
  <c r="AV59" i="11"/>
  <c r="AW1" i="11" l="1"/>
  <c r="B78" i="12"/>
  <c r="C78" i="12"/>
  <c r="B79" i="12"/>
  <c r="C79" i="12"/>
  <c r="B80" i="12"/>
  <c r="C80" i="12"/>
  <c r="B81" i="12"/>
  <c r="C81" i="12"/>
  <c r="B82" i="12"/>
  <c r="C82" i="12"/>
  <c r="B83" i="12"/>
  <c r="C83" i="12"/>
  <c r="B84" i="12"/>
  <c r="C84" i="12"/>
  <c r="B85" i="12"/>
  <c r="C85" i="12"/>
  <c r="B86" i="12"/>
  <c r="C86" i="12"/>
  <c r="B87" i="12"/>
  <c r="C87" i="12"/>
  <c r="B88" i="12"/>
  <c r="C88" i="12"/>
  <c r="B89" i="12"/>
  <c r="C89" i="12"/>
  <c r="B90" i="12"/>
  <c r="C90" i="12"/>
  <c r="B91" i="12"/>
  <c r="C91" i="12"/>
  <c r="B92" i="12"/>
  <c r="C92" i="12"/>
  <c r="B93" i="12"/>
  <c r="C93" i="12"/>
  <c r="B94" i="12"/>
  <c r="C94" i="12"/>
  <c r="B95" i="12"/>
  <c r="C95" i="12"/>
  <c r="B96" i="12"/>
  <c r="C96" i="12"/>
  <c r="C77" i="12"/>
  <c r="B77" i="12"/>
  <c r="C73" i="12"/>
  <c r="C72" i="12"/>
  <c r="B44" i="12"/>
  <c r="C44" i="12"/>
  <c r="B45" i="12"/>
  <c r="C45" i="12"/>
  <c r="B46" i="12"/>
  <c r="C46" i="12"/>
  <c r="B47" i="12"/>
  <c r="C47" i="12"/>
  <c r="B48" i="12"/>
  <c r="C48" i="12"/>
  <c r="B49" i="12"/>
  <c r="C49" i="12"/>
  <c r="B50" i="12"/>
  <c r="C50" i="12"/>
  <c r="B51" i="12"/>
  <c r="C51" i="12"/>
  <c r="B52" i="12"/>
  <c r="C52" i="12"/>
  <c r="B53" i="12"/>
  <c r="C53" i="12"/>
  <c r="B54" i="12"/>
  <c r="C54" i="12"/>
  <c r="B55" i="12"/>
  <c r="C55" i="12"/>
  <c r="B56" i="12"/>
  <c r="C56" i="12"/>
  <c r="B57" i="12"/>
  <c r="C57" i="12"/>
  <c r="B58" i="12"/>
  <c r="C58" i="12"/>
  <c r="B59" i="12"/>
  <c r="C59" i="12"/>
  <c r="B60" i="12"/>
  <c r="C60" i="12"/>
  <c r="B61" i="12"/>
  <c r="C61" i="12"/>
  <c r="B62" i="12"/>
  <c r="C62" i="12"/>
  <c r="C43" i="12"/>
  <c r="B43" i="12"/>
  <c r="C39" i="12"/>
  <c r="C38" i="12"/>
  <c r="B73" i="11" l="1"/>
  <c r="B74" i="11"/>
  <c r="B75" i="11"/>
  <c r="B76" i="11"/>
  <c r="B77" i="11"/>
  <c r="B78" i="11"/>
  <c r="B79" i="11"/>
  <c r="B80" i="11"/>
  <c r="B81" i="11"/>
  <c r="B82" i="11"/>
  <c r="B83" i="11"/>
  <c r="B84" i="11"/>
  <c r="B85" i="11"/>
  <c r="B86" i="11"/>
  <c r="B87" i="11"/>
  <c r="B88" i="11"/>
  <c r="B89" i="11"/>
  <c r="B90" i="11"/>
  <c r="B91" i="11"/>
  <c r="B72" i="11"/>
  <c r="B41" i="11"/>
  <c r="B42" i="11"/>
  <c r="B43" i="11"/>
  <c r="B44" i="11"/>
  <c r="B45" i="11"/>
  <c r="B46" i="11"/>
  <c r="B47" i="11"/>
  <c r="B48" i="11"/>
  <c r="B49" i="11"/>
  <c r="B50" i="11"/>
  <c r="B51" i="11"/>
  <c r="B52" i="11"/>
  <c r="B53" i="11"/>
  <c r="B54" i="11"/>
  <c r="B55" i="11"/>
  <c r="B56" i="11"/>
  <c r="B57" i="11"/>
  <c r="B58" i="11"/>
  <c r="B59" i="11"/>
  <c r="B69" i="11"/>
  <c r="B68" i="11"/>
  <c r="B40" i="11"/>
  <c r="B37" i="11"/>
  <c r="B36" i="11"/>
  <c r="N73" i="4"/>
  <c r="N74" i="4"/>
  <c r="N75" i="4"/>
  <c r="N76" i="4"/>
  <c r="N77" i="4"/>
  <c r="N78" i="4"/>
  <c r="N79" i="4"/>
  <c r="N80" i="4"/>
  <c r="N81" i="4"/>
  <c r="N82" i="4"/>
  <c r="N83" i="4"/>
  <c r="N84" i="4"/>
  <c r="N85" i="4"/>
  <c r="N86" i="4"/>
  <c r="N87" i="4"/>
  <c r="N88" i="4"/>
  <c r="N89" i="4"/>
  <c r="N90" i="4"/>
  <c r="N91" i="4"/>
  <c r="N72" i="4"/>
  <c r="B73" i="4"/>
  <c r="L73" i="4" s="1"/>
  <c r="B74" i="4"/>
  <c r="L74" i="4" s="1"/>
  <c r="B75" i="4"/>
  <c r="L75" i="4" s="1"/>
  <c r="B76" i="4"/>
  <c r="L76" i="4" s="1"/>
  <c r="B77" i="4"/>
  <c r="L77" i="4" s="1"/>
  <c r="B78" i="4"/>
  <c r="L78" i="4" s="1"/>
  <c r="B79" i="4"/>
  <c r="L79" i="4" s="1"/>
  <c r="B80" i="4"/>
  <c r="L80" i="4" s="1"/>
  <c r="B81" i="4"/>
  <c r="L81" i="4" s="1"/>
  <c r="B82" i="4"/>
  <c r="L82" i="4" s="1"/>
  <c r="B83" i="4"/>
  <c r="L83" i="4" s="1"/>
  <c r="B84" i="4"/>
  <c r="L84" i="4" s="1"/>
  <c r="B85" i="4"/>
  <c r="L85" i="4" s="1"/>
  <c r="B86" i="4"/>
  <c r="L86" i="4" s="1"/>
  <c r="B87" i="4"/>
  <c r="L87" i="4" s="1"/>
  <c r="B88" i="4"/>
  <c r="L88" i="4" s="1"/>
  <c r="B89" i="4"/>
  <c r="L89" i="4" s="1"/>
  <c r="B90" i="4"/>
  <c r="L90" i="4" s="1"/>
  <c r="B91" i="4"/>
  <c r="L91" i="4" s="1"/>
  <c r="B72" i="4"/>
  <c r="L72" i="4" s="1"/>
  <c r="B69" i="4"/>
  <c r="B68" i="4"/>
  <c r="N41" i="4"/>
  <c r="N42" i="4"/>
  <c r="N43" i="4"/>
  <c r="N44" i="4"/>
  <c r="N45" i="4"/>
  <c r="N46" i="4"/>
  <c r="N47" i="4"/>
  <c r="N48" i="4"/>
  <c r="N49" i="4"/>
  <c r="N50" i="4"/>
  <c r="N51" i="4"/>
  <c r="N52" i="4"/>
  <c r="N53" i="4"/>
  <c r="N54" i="4"/>
  <c r="N55" i="4"/>
  <c r="N56" i="4"/>
  <c r="N57" i="4"/>
  <c r="N58" i="4"/>
  <c r="N59" i="4"/>
  <c r="N40" i="4"/>
  <c r="B41" i="4"/>
  <c r="L41" i="4" s="1"/>
  <c r="B42" i="4"/>
  <c r="L42" i="4" s="1"/>
  <c r="B43" i="4"/>
  <c r="L43" i="4" s="1"/>
  <c r="B44" i="4"/>
  <c r="L44" i="4" s="1"/>
  <c r="B45" i="4"/>
  <c r="L45" i="4" s="1"/>
  <c r="B46" i="4"/>
  <c r="L46" i="4" s="1"/>
  <c r="B47" i="4"/>
  <c r="L47" i="4" s="1"/>
  <c r="B48" i="4"/>
  <c r="L48" i="4" s="1"/>
  <c r="B49" i="4"/>
  <c r="L49" i="4" s="1"/>
  <c r="B50" i="4"/>
  <c r="L50" i="4" s="1"/>
  <c r="B51" i="4"/>
  <c r="L51" i="4" s="1"/>
  <c r="B52" i="4"/>
  <c r="L52" i="4" s="1"/>
  <c r="B53" i="4"/>
  <c r="L53" i="4" s="1"/>
  <c r="B54" i="4"/>
  <c r="L54" i="4" s="1"/>
  <c r="B55" i="4"/>
  <c r="L55" i="4" s="1"/>
  <c r="B56" i="4"/>
  <c r="L56" i="4" s="1"/>
  <c r="B57" i="4"/>
  <c r="L57" i="4" s="1"/>
  <c r="B58" i="4"/>
  <c r="L58" i="4" s="1"/>
  <c r="B59" i="4"/>
  <c r="L59" i="4" s="1"/>
  <c r="B40" i="4"/>
  <c r="L40" i="4" s="1"/>
  <c r="B37" i="4"/>
  <c r="B36" i="4"/>
  <c r="P84" i="4" l="1"/>
  <c r="P57" i="4"/>
  <c r="P49" i="4"/>
  <c r="P41" i="4"/>
  <c r="P91" i="4"/>
  <c r="P83" i="4"/>
  <c r="P75" i="4"/>
  <c r="P82" i="4"/>
  <c r="P55" i="4"/>
  <c r="P47" i="4"/>
  <c r="P89" i="4"/>
  <c r="P81" i="4"/>
  <c r="P73" i="4"/>
  <c r="P56" i="4"/>
  <c r="P90" i="4"/>
  <c r="P74" i="4"/>
  <c r="P54" i="4"/>
  <c r="P46" i="4"/>
  <c r="P88" i="4"/>
  <c r="P80" i="4"/>
  <c r="P58" i="4"/>
  <c r="T58" i="4" s="1"/>
  <c r="P42" i="4"/>
  <c r="P72" i="4"/>
  <c r="P53" i="4"/>
  <c r="P45" i="4"/>
  <c r="P87" i="4"/>
  <c r="P79" i="4"/>
  <c r="P50" i="4"/>
  <c r="P40" i="4"/>
  <c r="P52" i="4"/>
  <c r="P44" i="4"/>
  <c r="P86" i="4"/>
  <c r="P78" i="4"/>
  <c r="P76" i="4"/>
  <c r="P48" i="4"/>
  <c r="P59" i="4"/>
  <c r="P51" i="4"/>
  <c r="P43" i="4"/>
  <c r="P85" i="4"/>
  <c r="P77" i="4"/>
  <c r="R49" i="4"/>
  <c r="R91" i="4"/>
  <c r="R89" i="4"/>
  <c r="R81" i="4"/>
  <c r="R73" i="4"/>
  <c r="R41" i="4"/>
  <c r="R55" i="4"/>
  <c r="R47" i="4"/>
  <c r="R54" i="4"/>
  <c r="R46" i="4"/>
  <c r="R88" i="4"/>
  <c r="R80" i="4"/>
  <c r="R79" i="4"/>
  <c r="R87" i="4"/>
  <c r="R40" i="4"/>
  <c r="R52" i="4"/>
  <c r="R44" i="4"/>
  <c r="R86" i="4"/>
  <c r="R78" i="4"/>
  <c r="R53" i="4"/>
  <c r="R59" i="4"/>
  <c r="R51" i="4"/>
  <c r="R43" i="4"/>
  <c r="R85" i="4"/>
  <c r="R77" i="4"/>
  <c r="R45" i="4"/>
  <c r="R58" i="4"/>
  <c r="R50" i="4"/>
  <c r="R42" i="4"/>
  <c r="R72" i="4"/>
  <c r="R84" i="4"/>
  <c r="R76" i="4"/>
  <c r="R75" i="4"/>
  <c r="R57" i="4"/>
  <c r="R83" i="4"/>
  <c r="R56" i="4"/>
  <c r="R48" i="4"/>
  <c r="R90" i="4"/>
  <c r="R82" i="4"/>
  <c r="R74" i="4"/>
  <c r="AT72" i="11"/>
  <c r="AT76" i="11"/>
  <c r="AT80" i="11"/>
  <c r="AT84" i="11"/>
  <c r="AT88" i="11"/>
  <c r="AT43" i="11"/>
  <c r="AT47" i="11"/>
  <c r="AT51" i="11"/>
  <c r="AT55" i="11"/>
  <c r="AT45" i="11"/>
  <c r="AT41" i="11"/>
  <c r="AT82" i="11"/>
  <c r="AT49" i="11"/>
  <c r="AT53" i="11"/>
  <c r="AT74" i="11"/>
  <c r="AT78" i="11"/>
  <c r="AT86" i="11"/>
  <c r="AT90" i="11"/>
  <c r="AT57" i="11"/>
  <c r="AT40" i="11"/>
  <c r="AT42" i="11"/>
  <c r="AT44" i="11"/>
  <c r="AT46" i="11"/>
  <c r="AT48" i="11"/>
  <c r="AT50" i="11"/>
  <c r="AT52" i="11"/>
  <c r="AT54" i="11"/>
  <c r="AT56" i="11"/>
  <c r="AT58" i="11"/>
  <c r="AT73" i="11"/>
  <c r="AT75" i="11"/>
  <c r="AT77" i="11"/>
  <c r="AT79" i="11"/>
  <c r="AT81" i="11"/>
  <c r="AT83" i="11"/>
  <c r="AT85" i="11"/>
  <c r="AT87" i="11"/>
  <c r="AT89" i="11"/>
  <c r="AT91" i="11"/>
  <c r="AT59" i="11"/>
  <c r="B5" i="24"/>
  <c r="B4" i="24"/>
  <c r="T88" i="4" l="1"/>
  <c r="T83" i="4"/>
  <c r="S88" i="4"/>
  <c r="S83" i="4"/>
  <c r="S80" i="4"/>
  <c r="T79" i="4"/>
  <c r="T54" i="4"/>
  <c r="S54" i="4"/>
  <c r="S51" i="4"/>
  <c r="T86" i="4"/>
  <c r="S90" i="4"/>
  <c r="T44" i="4"/>
  <c r="T42" i="4"/>
  <c r="T51" i="4"/>
  <c r="S41" i="4"/>
  <c r="S47" i="4"/>
  <c r="S44" i="4"/>
  <c r="T77" i="4"/>
  <c r="S53" i="4"/>
  <c r="T45" i="4"/>
  <c r="S52" i="4"/>
  <c r="T47" i="4"/>
  <c r="T56" i="4"/>
  <c r="S84" i="4"/>
  <c r="S55" i="4"/>
  <c r="S87" i="4"/>
  <c r="S75" i="4"/>
  <c r="S91" i="4"/>
  <c r="S72" i="4"/>
  <c r="S50" i="4"/>
  <c r="S40" i="4"/>
  <c r="S43" i="4"/>
  <c r="S46" i="4"/>
  <c r="S78" i="4"/>
  <c r="S89" i="4"/>
  <c r="T55" i="4"/>
  <c r="S82" i="4"/>
  <c r="S48" i="4"/>
  <c r="T87" i="4"/>
  <c r="T75" i="4"/>
  <c r="S49" i="4"/>
  <c r="S86" i="4"/>
  <c r="F86" i="11" s="1"/>
  <c r="AD86" i="11" s="1"/>
  <c r="AF86" i="11" s="1"/>
  <c r="S76" i="4"/>
  <c r="S77" i="4"/>
  <c r="S59" i="4"/>
  <c r="T78" i="4"/>
  <c r="T81" i="4"/>
  <c r="S58" i="4"/>
  <c r="F58" i="11" s="1"/>
  <c r="AD58" i="11" s="1"/>
  <c r="AF58" i="11" s="1"/>
  <c r="S81" i="4"/>
  <c r="S56" i="4"/>
  <c r="S57" i="4"/>
  <c r="T52" i="4"/>
  <c r="T84" i="4"/>
  <c r="S45" i="4"/>
  <c r="T82" i="4"/>
  <c r="S85" i="4"/>
  <c r="T74" i="4"/>
  <c r="S79" i="4"/>
  <c r="T53" i="4"/>
  <c r="F53" i="11" s="1"/>
  <c r="AD53" i="11" s="1"/>
  <c r="AF53" i="11" s="1"/>
  <c r="T89" i="4"/>
  <c r="T40" i="4"/>
  <c r="T43" i="4"/>
  <c r="T90" i="4"/>
  <c r="T72" i="4"/>
  <c r="S42" i="4"/>
  <c r="F42" i="11" s="1"/>
  <c r="AD42" i="11" s="1"/>
  <c r="AF42" i="11" s="1"/>
  <c r="T57" i="4"/>
  <c r="T85" i="4"/>
  <c r="T91" i="4"/>
  <c r="S74" i="4"/>
  <c r="T80" i="4"/>
  <c r="T41" i="4"/>
  <c r="S73" i="4"/>
  <c r="T50" i="4"/>
  <c r="T59" i="4"/>
  <c r="T46" i="4"/>
  <c r="T76" i="4"/>
  <c r="T48" i="4"/>
  <c r="T49" i="4"/>
  <c r="T73" i="4"/>
  <c r="F88" i="11" l="1"/>
  <c r="AD88" i="11" s="1"/>
  <c r="AF88" i="11" s="1"/>
  <c r="F87" i="11"/>
  <c r="AD87" i="11" s="1"/>
  <c r="AF87" i="11" s="1"/>
  <c r="F91" i="11"/>
  <c r="AD91" i="11" s="1"/>
  <c r="AF91" i="11" s="1"/>
  <c r="F90" i="11"/>
  <c r="AD90" i="11" s="1"/>
  <c r="AF90" i="11" s="1"/>
  <c r="F74" i="11"/>
  <c r="AD74" i="11" s="1"/>
  <c r="AF74" i="11" s="1"/>
  <c r="F80" i="11"/>
  <c r="AD80" i="11" s="1"/>
  <c r="AF80" i="11" s="1"/>
  <c r="F76" i="11"/>
  <c r="AD76" i="11" s="1"/>
  <c r="AF76" i="11" s="1"/>
  <c r="F57" i="11"/>
  <c r="AD57" i="11" s="1"/>
  <c r="AF57" i="11" s="1"/>
  <c r="F56" i="11"/>
  <c r="AD56" i="11" s="1"/>
  <c r="AF56" i="11" s="1"/>
  <c r="F83" i="11"/>
  <c r="AD83" i="11" s="1"/>
  <c r="AF83" i="11" s="1"/>
  <c r="F44" i="11"/>
  <c r="AD44" i="11" s="1"/>
  <c r="AF44" i="11" s="1"/>
  <c r="F72" i="11"/>
  <c r="AD72" i="11" s="1"/>
  <c r="AF72" i="11" s="1"/>
  <c r="F82" i="11"/>
  <c r="AD82" i="11" s="1"/>
  <c r="AF82" i="11" s="1"/>
  <c r="F45" i="11"/>
  <c r="AD45" i="11" s="1"/>
  <c r="AF45" i="11" s="1"/>
  <c r="F54" i="11"/>
  <c r="AD54" i="11" s="1"/>
  <c r="AF54" i="11" s="1"/>
  <c r="F43" i="11"/>
  <c r="AD43" i="11" s="1"/>
  <c r="AF43" i="11" s="1"/>
  <c r="F84" i="11"/>
  <c r="AD84" i="11" s="1"/>
  <c r="AF84" i="11" s="1"/>
  <c r="F48" i="11"/>
  <c r="AD48" i="11" s="1"/>
  <c r="AF48" i="11" s="1"/>
  <c r="F50" i="11"/>
  <c r="AD50" i="11" s="1"/>
  <c r="AF50" i="11" s="1"/>
  <c r="F47" i="11"/>
  <c r="AD47" i="11" s="1"/>
  <c r="AF47" i="11" s="1"/>
  <c r="F51" i="11"/>
  <c r="AD51" i="11" s="1"/>
  <c r="AF51" i="11" s="1"/>
  <c r="F79" i="11"/>
  <c r="AD79" i="11" s="1"/>
  <c r="AF79" i="11" s="1"/>
  <c r="F55" i="11"/>
  <c r="AD55" i="11" s="1"/>
  <c r="AF55" i="11" s="1"/>
  <c r="F41" i="11"/>
  <c r="AD41" i="11" s="1"/>
  <c r="AF41" i="11" s="1"/>
  <c r="F78" i="11"/>
  <c r="AD78" i="11" s="1"/>
  <c r="AF78" i="11" s="1"/>
  <c r="F81" i="11"/>
  <c r="AD81" i="11" s="1"/>
  <c r="AF81" i="11" s="1"/>
  <c r="F77" i="11"/>
  <c r="AD77" i="11" s="1"/>
  <c r="AF77" i="11" s="1"/>
  <c r="F89" i="11"/>
  <c r="AD89" i="11" s="1"/>
  <c r="AF89" i="11" s="1"/>
  <c r="F75" i="11"/>
  <c r="AD75" i="11" s="1"/>
  <c r="AF75" i="11" s="1"/>
  <c r="F52" i="11"/>
  <c r="AD52" i="11" s="1"/>
  <c r="AF52" i="11" s="1"/>
  <c r="F46" i="11"/>
  <c r="AD46" i="11" s="1"/>
  <c r="AF46" i="11" s="1"/>
  <c r="F49" i="11"/>
  <c r="AD49" i="11" s="1"/>
  <c r="AF49" i="11" s="1"/>
  <c r="F40" i="11"/>
  <c r="AD40" i="11" s="1"/>
  <c r="AF40" i="11" s="1"/>
  <c r="F59" i="11"/>
  <c r="AD59" i="11" s="1"/>
  <c r="AF59" i="11" s="1"/>
  <c r="F73" i="11"/>
  <c r="AD73" i="11" s="1"/>
  <c r="AF73" i="11" s="1"/>
  <c r="F85" i="11"/>
  <c r="AD85" i="11" s="1"/>
  <c r="AF85" i="11" s="1"/>
  <c r="AT19" i="11" l="1"/>
  <c r="AT11" i="11"/>
  <c r="AT27" i="11"/>
  <c r="AT23" i="11"/>
  <c r="AT15" i="11"/>
  <c r="AT14" i="11"/>
  <c r="AT25" i="11"/>
  <c r="AT21" i="11"/>
  <c r="AT17" i="11"/>
  <c r="AT13" i="11"/>
  <c r="AT9" i="11"/>
  <c r="AT12" i="11"/>
  <c r="AT24" i="11"/>
  <c r="AT16" i="11"/>
  <c r="AT26" i="11"/>
  <c r="AT20" i="11"/>
  <c r="AT18" i="11"/>
  <c r="AT22" i="11"/>
  <c r="AT10" i="11"/>
  <c r="C10" i="12"/>
  <c r="C11" i="12"/>
  <c r="C12" i="12"/>
  <c r="C13" i="12"/>
  <c r="C14" i="12"/>
  <c r="C15" i="12"/>
  <c r="C16" i="12"/>
  <c r="C17" i="12"/>
  <c r="C18" i="12"/>
  <c r="C19" i="12"/>
  <c r="C20" i="12"/>
  <c r="C21" i="12"/>
  <c r="C22" i="12"/>
  <c r="C23" i="12"/>
  <c r="C24" i="12"/>
  <c r="C25" i="12"/>
  <c r="C26" i="12"/>
  <c r="C27" i="12"/>
  <c r="C28" i="12"/>
  <c r="C9" i="12"/>
  <c r="B28" i="12"/>
  <c r="B27" i="12"/>
  <c r="B26" i="12"/>
  <c r="B25" i="12"/>
  <c r="B24" i="12"/>
  <c r="B23" i="12"/>
  <c r="B22" i="12"/>
  <c r="B21" i="12"/>
  <c r="B20" i="12"/>
  <c r="B19" i="12"/>
  <c r="B18" i="12"/>
  <c r="B17" i="12"/>
  <c r="B16" i="12"/>
  <c r="B15" i="12"/>
  <c r="B14" i="12"/>
  <c r="B13" i="12"/>
  <c r="B12" i="12"/>
  <c r="B11" i="12"/>
  <c r="B10" i="12"/>
  <c r="C5" i="12"/>
  <c r="C4" i="12"/>
  <c r="AM8" i="11" l="1"/>
  <c r="AL8" i="11"/>
  <c r="AK8" i="11"/>
  <c r="AJ8" i="11"/>
  <c r="AI8" i="11"/>
  <c r="E8" i="11"/>
  <c r="B9" i="11"/>
  <c r="B10" i="11"/>
  <c r="B11" i="11"/>
  <c r="B12" i="11"/>
  <c r="B13" i="11"/>
  <c r="B14" i="11"/>
  <c r="B15" i="11"/>
  <c r="B16" i="11"/>
  <c r="B17" i="11"/>
  <c r="B18" i="11"/>
  <c r="B19" i="11"/>
  <c r="B20" i="11"/>
  <c r="B21" i="11"/>
  <c r="B22" i="11"/>
  <c r="B23" i="11"/>
  <c r="B24" i="11"/>
  <c r="B25" i="11"/>
  <c r="B26" i="11"/>
  <c r="B27" i="11"/>
  <c r="B8" i="11"/>
  <c r="B5" i="11"/>
  <c r="B4" i="11"/>
  <c r="G387" i="13" l="1"/>
  <c r="G383" i="13"/>
  <c r="G379" i="13"/>
  <c r="G375" i="13"/>
  <c r="G371" i="13"/>
  <c r="G355" i="13"/>
  <c r="G351" i="13"/>
  <c r="G347" i="13"/>
  <c r="G343" i="13"/>
  <c r="G339" i="13"/>
  <c r="G323" i="13"/>
  <c r="G319" i="13"/>
  <c r="G315" i="13"/>
  <c r="G311" i="13"/>
  <c r="G307" i="13"/>
  <c r="G291" i="13"/>
  <c r="G287" i="13"/>
  <c r="G283" i="13"/>
  <c r="G279" i="13"/>
  <c r="G275" i="13"/>
  <c r="G388" i="13"/>
  <c r="G384" i="13"/>
  <c r="G380" i="13"/>
  <c r="G376" i="13"/>
  <c r="G372" i="13"/>
  <c r="G356" i="13"/>
  <c r="G352" i="13"/>
  <c r="G348" i="13"/>
  <c r="G344" i="13"/>
  <c r="G340" i="13"/>
  <c r="G324" i="13"/>
  <c r="G320" i="13"/>
  <c r="G316" i="13"/>
  <c r="G312" i="13"/>
  <c r="G308" i="13"/>
  <c r="G288" i="13"/>
  <c r="G284" i="13"/>
  <c r="G280" i="13"/>
  <c r="G276" i="13"/>
  <c r="G272" i="13"/>
  <c r="G389" i="13"/>
  <c r="G385" i="13"/>
  <c r="G381" i="13"/>
  <c r="G377" i="13"/>
  <c r="G373" i="13"/>
  <c r="G357" i="13"/>
  <c r="G353" i="13"/>
  <c r="G349" i="13"/>
  <c r="G345" i="13"/>
  <c r="G341" i="13"/>
  <c r="G321" i="13"/>
  <c r="G317" i="13"/>
  <c r="G313" i="13"/>
  <c r="G309" i="13"/>
  <c r="G289" i="13"/>
  <c r="G285" i="13"/>
  <c r="G281" i="13"/>
  <c r="G277" i="13"/>
  <c r="G273" i="13"/>
  <c r="G257" i="13"/>
  <c r="G253" i="13"/>
  <c r="G249" i="13"/>
  <c r="G245" i="13"/>
  <c r="G241" i="13"/>
  <c r="G225" i="13"/>
  <c r="G221" i="13"/>
  <c r="G217" i="13"/>
  <c r="G213" i="13"/>
  <c r="G390" i="13"/>
  <c r="G386" i="13"/>
  <c r="G382" i="13"/>
  <c r="G378" i="13"/>
  <c r="G374" i="13"/>
  <c r="G354" i="13"/>
  <c r="G350" i="13"/>
  <c r="G346" i="13"/>
  <c r="G342" i="13"/>
  <c r="G338" i="13"/>
  <c r="G322" i="13"/>
  <c r="G318" i="13"/>
  <c r="G314" i="13"/>
  <c r="G310" i="13"/>
  <c r="G306" i="13"/>
  <c r="G290" i="13"/>
  <c r="G286" i="13"/>
  <c r="G282" i="13"/>
  <c r="G278" i="13"/>
  <c r="G274" i="13"/>
  <c r="G258" i="13"/>
  <c r="G254" i="13"/>
  <c r="G250" i="13"/>
  <c r="G246" i="13"/>
  <c r="G242" i="13"/>
  <c r="G222" i="13"/>
  <c r="G218" i="13"/>
  <c r="G214" i="13"/>
  <c r="G255" i="13"/>
  <c r="G239" i="13"/>
  <c r="G220" i="13"/>
  <c r="G212" i="13"/>
  <c r="G208" i="13"/>
  <c r="G184" i="13"/>
  <c r="G185" i="13"/>
  <c r="G252" i="13"/>
  <c r="G244" i="13"/>
  <c r="G219" i="13"/>
  <c r="G209" i="13"/>
  <c r="G173" i="13"/>
  <c r="G251" i="13"/>
  <c r="G243" i="13"/>
  <c r="G224" i="13"/>
  <c r="G216" i="13"/>
  <c r="G210" i="13"/>
  <c r="G190" i="13"/>
  <c r="G186" i="13"/>
  <c r="G182" i="13"/>
  <c r="G178" i="13"/>
  <c r="G174" i="13"/>
  <c r="G247" i="13"/>
  <c r="G192" i="13"/>
  <c r="G188" i="13"/>
  <c r="G176" i="13"/>
  <c r="G189" i="13"/>
  <c r="G256" i="13"/>
  <c r="G248" i="13"/>
  <c r="G240" i="13"/>
  <c r="G223" i="13"/>
  <c r="G215" i="13"/>
  <c r="G211" i="13"/>
  <c r="G207" i="13"/>
  <c r="G191" i="13"/>
  <c r="G187" i="13"/>
  <c r="G183" i="13"/>
  <c r="G179" i="13"/>
  <c r="G175" i="13"/>
  <c r="G180" i="13"/>
  <c r="G181" i="13"/>
  <c r="G177" i="13"/>
  <c r="G159" i="13"/>
  <c r="G157" i="13"/>
  <c r="G155" i="13"/>
  <c r="G153" i="13"/>
  <c r="G151" i="13"/>
  <c r="G149" i="13"/>
  <c r="G147" i="13"/>
  <c r="G145" i="13"/>
  <c r="G143" i="13"/>
  <c r="G141" i="13"/>
  <c r="G126" i="13"/>
  <c r="G124" i="13"/>
  <c r="G122" i="13"/>
  <c r="G120" i="13"/>
  <c r="G118" i="13"/>
  <c r="G116" i="13"/>
  <c r="G114" i="13"/>
  <c r="G112" i="13"/>
  <c r="G110" i="13"/>
  <c r="G108" i="13"/>
  <c r="G93" i="13"/>
  <c r="G47" i="13"/>
  <c r="G45" i="13"/>
  <c r="G43" i="13"/>
  <c r="G156" i="13"/>
  <c r="G152" i="13"/>
  <c r="G148" i="13"/>
  <c r="G144" i="13"/>
  <c r="G140" i="13"/>
  <c r="G123" i="13"/>
  <c r="G119" i="13"/>
  <c r="G115" i="13"/>
  <c r="G111" i="13"/>
  <c r="G91" i="13"/>
  <c r="G89" i="13"/>
  <c r="G87" i="13"/>
  <c r="G85" i="13"/>
  <c r="G83" i="13"/>
  <c r="G81" i="13"/>
  <c r="G79" i="13"/>
  <c r="G77" i="13"/>
  <c r="G75" i="13"/>
  <c r="G60" i="13"/>
  <c r="G58" i="13"/>
  <c r="G56" i="13"/>
  <c r="G54" i="13"/>
  <c r="G52" i="13"/>
  <c r="G50" i="13"/>
  <c r="G48" i="13"/>
  <c r="G9" i="13"/>
  <c r="G11" i="13"/>
  <c r="G13" i="13"/>
  <c r="G15" i="13"/>
  <c r="G17" i="13"/>
  <c r="G19" i="13"/>
  <c r="G21" i="13"/>
  <c r="G23" i="13"/>
  <c r="G25" i="13"/>
  <c r="G27" i="13"/>
  <c r="G158" i="13"/>
  <c r="G154" i="13"/>
  <c r="G150" i="13"/>
  <c r="G146" i="13"/>
  <c r="G142" i="13"/>
  <c r="G125" i="13"/>
  <c r="G121" i="13"/>
  <c r="G117" i="13"/>
  <c r="G113" i="13"/>
  <c r="G109" i="13"/>
  <c r="G46" i="13"/>
  <c r="G44" i="13"/>
  <c r="G42" i="13"/>
  <c r="G92" i="13"/>
  <c r="G84" i="13"/>
  <c r="G76" i="13"/>
  <c r="G55" i="13"/>
  <c r="G10" i="13"/>
  <c r="G18" i="13"/>
  <c r="G26" i="13"/>
  <c r="G88" i="13"/>
  <c r="G51" i="13"/>
  <c r="G14" i="13"/>
  <c r="G22" i="13"/>
  <c r="G86" i="13"/>
  <c r="G57" i="13"/>
  <c r="G90" i="13"/>
  <c r="G82" i="13"/>
  <c r="G74" i="13"/>
  <c r="G53" i="13"/>
  <c r="G12" i="13"/>
  <c r="G20" i="13"/>
  <c r="G80" i="13"/>
  <c r="G59" i="13"/>
  <c r="G78" i="13"/>
  <c r="G49" i="13"/>
  <c r="G16" i="13"/>
  <c r="G24" i="13"/>
  <c r="AH8" i="11"/>
  <c r="AT8" i="11" s="1"/>
  <c r="G8" i="13" s="1"/>
  <c r="AC8" i="11"/>
  <c r="AE8" i="11" s="1"/>
  <c r="G107" i="13" l="1"/>
  <c r="G127" i="13" s="1"/>
  <c r="G206" i="13"/>
  <c r="G226" i="13" s="1"/>
  <c r="G305" i="13"/>
  <c r="K123" i="13"/>
  <c r="M123" i="13" s="1"/>
  <c r="K222" i="13"/>
  <c r="M222" i="13" s="1"/>
  <c r="K24" i="13"/>
  <c r="M24" i="13" s="1"/>
  <c r="K321" i="13"/>
  <c r="K251" i="13"/>
  <c r="M251" i="13" s="1"/>
  <c r="K350" i="13"/>
  <c r="M350" i="13" s="1"/>
  <c r="K152" i="13"/>
  <c r="M152" i="13" s="1"/>
  <c r="K53" i="13"/>
  <c r="M53" i="13" s="1"/>
  <c r="K51" i="13"/>
  <c r="M51" i="13" s="1"/>
  <c r="K150" i="13"/>
  <c r="M150" i="13" s="1"/>
  <c r="K348" i="13"/>
  <c r="M348" i="13" s="1"/>
  <c r="K249" i="13"/>
  <c r="M249" i="13" s="1"/>
  <c r="K126" i="13"/>
  <c r="M126" i="13" s="1"/>
  <c r="K324" i="13"/>
  <c r="M324" i="13" s="1"/>
  <c r="K27" i="13"/>
  <c r="M27" i="13" s="1"/>
  <c r="K225" i="13"/>
  <c r="M225" i="13" s="1"/>
  <c r="K351" i="13"/>
  <c r="M351" i="13" s="1"/>
  <c r="K252" i="13"/>
  <c r="M252" i="13" s="1"/>
  <c r="K54" i="13"/>
  <c r="M54" i="13" s="1"/>
  <c r="K153" i="13"/>
  <c r="M153" i="13" s="1"/>
  <c r="K83" i="13"/>
  <c r="M83" i="13" s="1"/>
  <c r="K182" i="13"/>
  <c r="M182" i="13" s="1"/>
  <c r="K380" i="13"/>
  <c r="M380" i="13" s="1"/>
  <c r="K281" i="13"/>
  <c r="M281" i="13" s="1"/>
  <c r="K142" i="13"/>
  <c r="M142" i="13" s="1"/>
  <c r="K340" i="13"/>
  <c r="M340" i="13" s="1"/>
  <c r="K43" i="13"/>
  <c r="M43" i="13" s="1"/>
  <c r="K241" i="13"/>
  <c r="M241" i="13" s="1"/>
  <c r="K119" i="13"/>
  <c r="M119" i="13" s="1"/>
  <c r="K218" i="13"/>
  <c r="M218" i="13" s="1"/>
  <c r="K20" i="13"/>
  <c r="M20" i="13" s="1"/>
  <c r="K317" i="13"/>
  <c r="M317" i="13" s="1"/>
  <c r="K381" i="13"/>
  <c r="M381" i="13" s="1"/>
  <c r="K183" i="13"/>
  <c r="M183" i="13" s="1"/>
  <c r="K282" i="13"/>
  <c r="M282" i="13" s="1"/>
  <c r="K84" i="13"/>
  <c r="M84" i="13" s="1"/>
  <c r="K145" i="13"/>
  <c r="M145" i="13" s="1"/>
  <c r="K343" i="13"/>
  <c r="K244" i="13"/>
  <c r="M244" i="13" s="1"/>
  <c r="K46" i="13"/>
  <c r="K124" i="13"/>
  <c r="M124" i="13" s="1"/>
  <c r="K223" i="13"/>
  <c r="M223" i="13" s="1"/>
  <c r="K25" i="13"/>
  <c r="M25" i="13" s="1"/>
  <c r="K322" i="13"/>
  <c r="M322" i="13" s="1"/>
  <c r="K116" i="13"/>
  <c r="M116" i="13" s="1"/>
  <c r="K215" i="13"/>
  <c r="K17" i="13"/>
  <c r="M17" i="13" s="1"/>
  <c r="K314" i="13"/>
  <c r="M314" i="13" s="1"/>
  <c r="K306" i="13"/>
  <c r="M306" i="13" s="1"/>
  <c r="K207" i="13"/>
  <c r="K108" i="13"/>
  <c r="M108" i="13" s="1"/>
  <c r="K9" i="13"/>
  <c r="M9" i="13" s="1"/>
  <c r="K147" i="13"/>
  <c r="M147" i="13" s="1"/>
  <c r="K48" i="13"/>
  <c r="K345" i="13"/>
  <c r="M345" i="13" s="1"/>
  <c r="K246" i="13"/>
  <c r="M246" i="13" s="1"/>
  <c r="K155" i="13"/>
  <c r="M155" i="13" s="1"/>
  <c r="K56" i="13"/>
  <c r="M56" i="13" s="1"/>
  <c r="K353" i="13"/>
  <c r="M353" i="13" s="1"/>
  <c r="K254" i="13"/>
  <c r="M254" i="13" s="1"/>
  <c r="K77" i="13"/>
  <c r="M77" i="13" s="1"/>
  <c r="K374" i="13"/>
  <c r="M374" i="13" s="1"/>
  <c r="K275" i="13"/>
  <c r="M275" i="13" s="1"/>
  <c r="K176" i="13"/>
  <c r="M176" i="13" s="1"/>
  <c r="K85" i="13"/>
  <c r="M85" i="13" s="1"/>
  <c r="K382" i="13"/>
  <c r="M382" i="13" s="1"/>
  <c r="K283" i="13"/>
  <c r="M283" i="13" s="1"/>
  <c r="K184" i="13"/>
  <c r="M184" i="13" s="1"/>
  <c r="G160" i="13"/>
  <c r="K45" i="13"/>
  <c r="M45" i="13" s="1"/>
  <c r="K342" i="13"/>
  <c r="M342" i="13" s="1"/>
  <c r="K243" i="13"/>
  <c r="K144" i="13"/>
  <c r="M144" i="13" s="1"/>
  <c r="K373" i="13"/>
  <c r="M373" i="13" s="1"/>
  <c r="K274" i="13"/>
  <c r="M274" i="13" s="1"/>
  <c r="K175" i="13"/>
  <c r="K76" i="13"/>
  <c r="M76" i="13" s="1"/>
  <c r="K44" i="13"/>
  <c r="K341" i="13"/>
  <c r="M341" i="13" s="1"/>
  <c r="K143" i="13"/>
  <c r="M143" i="13" s="1"/>
  <c r="K242" i="13"/>
  <c r="M242" i="13" s="1"/>
  <c r="K110" i="13"/>
  <c r="M110" i="13" s="1"/>
  <c r="K308" i="13"/>
  <c r="M308" i="13" s="1"/>
  <c r="K209" i="13"/>
  <c r="M209" i="13" s="1"/>
  <c r="K11" i="13"/>
  <c r="M11" i="13" s="1"/>
  <c r="K388" i="13"/>
  <c r="M388" i="13" s="1"/>
  <c r="K289" i="13"/>
  <c r="M289" i="13" s="1"/>
  <c r="K190" i="13"/>
  <c r="M190" i="13" s="1"/>
  <c r="K91" i="13"/>
  <c r="M91" i="13" s="1"/>
  <c r="K385" i="13"/>
  <c r="M385" i="13" s="1"/>
  <c r="K187" i="13"/>
  <c r="M187" i="13" s="1"/>
  <c r="K286" i="13"/>
  <c r="M286" i="13" s="1"/>
  <c r="K88" i="13"/>
  <c r="M88" i="13" s="1"/>
  <c r="K346" i="13"/>
  <c r="M346" i="13" s="1"/>
  <c r="K49" i="13"/>
  <c r="M49" i="13" s="1"/>
  <c r="K148" i="13"/>
  <c r="M148" i="13" s="1"/>
  <c r="K247" i="13"/>
  <c r="M247" i="13" s="1"/>
  <c r="K111" i="13"/>
  <c r="M111" i="13" s="1"/>
  <c r="K309" i="13"/>
  <c r="M309" i="13" s="1"/>
  <c r="K12" i="13"/>
  <c r="M12" i="13" s="1"/>
  <c r="K210" i="13"/>
  <c r="K122" i="13"/>
  <c r="M122" i="13" s="1"/>
  <c r="K320" i="13"/>
  <c r="M320" i="13" s="1"/>
  <c r="K23" i="13"/>
  <c r="M23" i="13" s="1"/>
  <c r="K221" i="13"/>
  <c r="K50" i="13"/>
  <c r="M50" i="13" s="1"/>
  <c r="K347" i="13"/>
  <c r="M347" i="13" s="1"/>
  <c r="K149" i="13"/>
  <c r="M149" i="13" s="1"/>
  <c r="K248" i="13"/>
  <c r="M248" i="13" s="1"/>
  <c r="K79" i="13"/>
  <c r="M79" i="13" s="1"/>
  <c r="K376" i="13"/>
  <c r="M376" i="13" s="1"/>
  <c r="K277" i="13"/>
  <c r="M277" i="13" s="1"/>
  <c r="K178" i="13"/>
  <c r="M178" i="13" s="1"/>
  <c r="K245" i="13"/>
  <c r="M245" i="13" s="1"/>
  <c r="K344" i="13"/>
  <c r="M344" i="13" s="1"/>
  <c r="K146" i="13"/>
  <c r="M146" i="13" s="1"/>
  <c r="K47" i="13"/>
  <c r="M47" i="13" s="1"/>
  <c r="G391" i="13"/>
  <c r="K383" i="13"/>
  <c r="M383" i="13" s="1"/>
  <c r="K185" i="13"/>
  <c r="M185" i="13" s="1"/>
  <c r="K284" i="13"/>
  <c r="M284" i="13" s="1"/>
  <c r="K86" i="13"/>
  <c r="M86" i="13" s="1"/>
  <c r="K117" i="13"/>
  <c r="M117" i="13" s="1"/>
  <c r="K315" i="13"/>
  <c r="M315" i="13" s="1"/>
  <c r="K18" i="13"/>
  <c r="M18" i="13" s="1"/>
  <c r="K216" i="13"/>
  <c r="M216" i="13" s="1"/>
  <c r="K118" i="13"/>
  <c r="M118" i="13" s="1"/>
  <c r="K217" i="13"/>
  <c r="M217" i="13" s="1"/>
  <c r="K19" i="13"/>
  <c r="M19" i="13" s="1"/>
  <c r="K316" i="13"/>
  <c r="M316" i="13" s="1"/>
  <c r="K372" i="13"/>
  <c r="M372" i="13" s="1"/>
  <c r="K174" i="13"/>
  <c r="M174" i="13" s="1"/>
  <c r="K75" i="13"/>
  <c r="M75" i="13" s="1"/>
  <c r="K273" i="13"/>
  <c r="M273" i="13" s="1"/>
  <c r="K115" i="13"/>
  <c r="K214" i="13"/>
  <c r="M214" i="13" s="1"/>
  <c r="K16" i="13"/>
  <c r="M16" i="13" s="1"/>
  <c r="K313" i="13"/>
  <c r="M313" i="13" s="1"/>
  <c r="K371" i="13"/>
  <c r="M371" i="13" s="1"/>
  <c r="K173" i="13"/>
  <c r="M173" i="13" s="1"/>
  <c r="K272" i="13"/>
  <c r="M272" i="13" s="1"/>
  <c r="K74" i="13"/>
  <c r="M74" i="13" s="1"/>
  <c r="G94" i="13"/>
  <c r="K307" i="13"/>
  <c r="K10" i="13"/>
  <c r="M10" i="13" s="1"/>
  <c r="K208" i="13"/>
  <c r="M208" i="13" s="1"/>
  <c r="K109" i="13"/>
  <c r="M109" i="13" s="1"/>
  <c r="K257" i="13"/>
  <c r="K158" i="13"/>
  <c r="M158" i="13" s="1"/>
  <c r="K59" i="13"/>
  <c r="M59" i="13" s="1"/>
  <c r="K356" i="13"/>
  <c r="M356" i="13" s="1"/>
  <c r="K379" i="13"/>
  <c r="K280" i="13"/>
  <c r="M280" i="13" s="1"/>
  <c r="K181" i="13"/>
  <c r="M181" i="13" s="1"/>
  <c r="K82" i="13"/>
  <c r="M82" i="13" s="1"/>
  <c r="K121" i="13"/>
  <c r="K220" i="13"/>
  <c r="M220" i="13" s="1"/>
  <c r="K22" i="13"/>
  <c r="M22" i="13" s="1"/>
  <c r="K319" i="13"/>
  <c r="M319" i="13" s="1"/>
  <c r="K290" i="13"/>
  <c r="K92" i="13"/>
  <c r="M92" i="13" s="1"/>
  <c r="K389" i="13"/>
  <c r="K191" i="13"/>
  <c r="K114" i="13"/>
  <c r="M114" i="13" s="1"/>
  <c r="K312" i="13"/>
  <c r="K15" i="13"/>
  <c r="M15" i="13" s="1"/>
  <c r="K213" i="13"/>
  <c r="M213" i="13" s="1"/>
  <c r="K157" i="13"/>
  <c r="M157" i="13" s="1"/>
  <c r="K355" i="13"/>
  <c r="M355" i="13" s="1"/>
  <c r="K58" i="13"/>
  <c r="K256" i="13"/>
  <c r="K87" i="13"/>
  <c r="M87" i="13" s="1"/>
  <c r="K186" i="13"/>
  <c r="M186" i="13" s="1"/>
  <c r="K384" i="13"/>
  <c r="K285" i="13"/>
  <c r="G358" i="13"/>
  <c r="K375" i="13"/>
  <c r="M375" i="13" s="1"/>
  <c r="K276" i="13"/>
  <c r="M276" i="13" s="1"/>
  <c r="K177" i="13"/>
  <c r="K78" i="13"/>
  <c r="M78" i="13" s="1"/>
  <c r="K377" i="13"/>
  <c r="M377" i="13" s="1"/>
  <c r="K278" i="13"/>
  <c r="M278" i="13" s="1"/>
  <c r="K179" i="13"/>
  <c r="M179" i="13" s="1"/>
  <c r="K80" i="13"/>
  <c r="M80" i="13" s="1"/>
  <c r="K288" i="13"/>
  <c r="M288" i="13" s="1"/>
  <c r="K387" i="13"/>
  <c r="M387" i="13" s="1"/>
  <c r="K90" i="13"/>
  <c r="K189" i="13"/>
  <c r="M189" i="13" s="1"/>
  <c r="K156" i="13"/>
  <c r="K57" i="13"/>
  <c r="M57" i="13" s="1"/>
  <c r="K354" i="13"/>
  <c r="M354" i="13" s="1"/>
  <c r="K255" i="13"/>
  <c r="M255" i="13" s="1"/>
  <c r="K113" i="13"/>
  <c r="M113" i="13" s="1"/>
  <c r="K212" i="13"/>
  <c r="M212" i="13" s="1"/>
  <c r="K14" i="13"/>
  <c r="M14" i="13" s="1"/>
  <c r="K311" i="13"/>
  <c r="M311" i="13" s="1"/>
  <c r="K125" i="13"/>
  <c r="M125" i="13" s="1"/>
  <c r="K224" i="13"/>
  <c r="M224" i="13" s="1"/>
  <c r="K26" i="13"/>
  <c r="M26" i="13" s="1"/>
  <c r="K323" i="13"/>
  <c r="K154" i="13"/>
  <c r="M154" i="13" s="1"/>
  <c r="K253" i="13"/>
  <c r="K55" i="13"/>
  <c r="M55" i="13" s="1"/>
  <c r="K352" i="13"/>
  <c r="M352" i="13" s="1"/>
  <c r="K141" i="13"/>
  <c r="M141" i="13" s="1"/>
  <c r="K240" i="13"/>
  <c r="M240" i="13" s="1"/>
  <c r="K42" i="13"/>
  <c r="K339" i="13"/>
  <c r="M339" i="13" s="1"/>
  <c r="K120" i="13"/>
  <c r="M120" i="13" s="1"/>
  <c r="K219" i="13"/>
  <c r="M219" i="13" s="1"/>
  <c r="K21" i="13"/>
  <c r="M21" i="13" s="1"/>
  <c r="K318" i="13"/>
  <c r="K112" i="13"/>
  <c r="M112" i="13" s="1"/>
  <c r="K211" i="13"/>
  <c r="M211" i="13" s="1"/>
  <c r="K13" i="13"/>
  <c r="M13" i="13" s="1"/>
  <c r="K310" i="13"/>
  <c r="K250" i="13"/>
  <c r="K349" i="13"/>
  <c r="M349" i="13" s="1"/>
  <c r="K52" i="13"/>
  <c r="K151" i="13"/>
  <c r="M151" i="13" s="1"/>
  <c r="K159" i="13"/>
  <c r="M159" i="13" s="1"/>
  <c r="K258" i="13"/>
  <c r="M258" i="13" s="1"/>
  <c r="K357" i="13"/>
  <c r="M357" i="13" s="1"/>
  <c r="K60" i="13"/>
  <c r="M60" i="13" s="1"/>
  <c r="K81" i="13"/>
  <c r="M81" i="13" s="1"/>
  <c r="K279" i="13"/>
  <c r="M279" i="13" s="1"/>
  <c r="K378" i="13"/>
  <c r="K180" i="13"/>
  <c r="M180" i="13" s="1"/>
  <c r="K89" i="13"/>
  <c r="M89" i="13" s="1"/>
  <c r="K386" i="13"/>
  <c r="M386" i="13" s="1"/>
  <c r="K188" i="13"/>
  <c r="M188" i="13" s="1"/>
  <c r="K287" i="13"/>
  <c r="M287" i="13" s="1"/>
  <c r="K93" i="13"/>
  <c r="K291" i="13"/>
  <c r="K192" i="13"/>
  <c r="K390" i="13"/>
  <c r="M390" i="13" s="1"/>
  <c r="G193" i="13"/>
  <c r="G259" i="13"/>
  <c r="G292" i="13"/>
  <c r="K206" i="13"/>
  <c r="B9" i="4"/>
  <c r="L9" i="4" s="1"/>
  <c r="B10" i="4"/>
  <c r="L10" i="4" s="1"/>
  <c r="B11" i="4"/>
  <c r="L11" i="4" s="1"/>
  <c r="B12" i="4"/>
  <c r="L12" i="4" s="1"/>
  <c r="B13" i="4"/>
  <c r="L13" i="4" s="1"/>
  <c r="B14" i="4"/>
  <c r="L14" i="4" s="1"/>
  <c r="B15" i="4"/>
  <c r="L15" i="4" s="1"/>
  <c r="B16" i="4"/>
  <c r="L16" i="4" s="1"/>
  <c r="B17" i="4"/>
  <c r="L17" i="4" s="1"/>
  <c r="B18" i="4"/>
  <c r="L18" i="4" s="1"/>
  <c r="B19" i="4"/>
  <c r="L19" i="4" s="1"/>
  <c r="B20" i="4"/>
  <c r="L20" i="4" s="1"/>
  <c r="B21" i="4"/>
  <c r="L21" i="4" s="1"/>
  <c r="B22" i="4"/>
  <c r="L22" i="4" s="1"/>
  <c r="B23" i="4"/>
  <c r="L23" i="4" s="1"/>
  <c r="B24" i="4"/>
  <c r="L24" i="4" s="1"/>
  <c r="B25" i="4"/>
  <c r="L25" i="4" s="1"/>
  <c r="B26" i="4"/>
  <c r="L26" i="4" s="1"/>
  <c r="B27" i="4"/>
  <c r="L27" i="4" s="1"/>
  <c r="B5" i="4"/>
  <c r="B4" i="4"/>
  <c r="B8" i="4"/>
  <c r="L8" i="4" s="1"/>
  <c r="F8" i="11" s="1"/>
  <c r="K8" i="13" l="1"/>
  <c r="K107" i="13"/>
  <c r="M107" i="13" s="1"/>
  <c r="G325" i="13"/>
  <c r="K305" i="13"/>
  <c r="M46" i="13"/>
  <c r="M243" i="13"/>
  <c r="M191" i="13"/>
  <c r="M343" i="13"/>
  <c r="M207" i="13"/>
  <c r="M384" i="13"/>
  <c r="M318" i="13"/>
  <c r="M257" i="13"/>
  <c r="M121" i="13"/>
  <c r="M115" i="13"/>
  <c r="M48" i="13"/>
  <c r="M44" i="13"/>
  <c r="M312" i="13"/>
  <c r="M321" i="13"/>
  <c r="M250" i="13"/>
  <c r="M52" i="13"/>
  <c r="M378" i="13"/>
  <c r="M379" i="13"/>
  <c r="M323" i="13"/>
  <c r="M307" i="13"/>
  <c r="M177" i="13"/>
  <c r="M175" i="13"/>
  <c r="M210" i="13"/>
  <c r="M90" i="13"/>
  <c r="M310" i="13"/>
  <c r="M291" i="13"/>
  <c r="M389" i="13"/>
  <c r="M285" i="13"/>
  <c r="M192" i="13"/>
  <c r="M42" i="13"/>
  <c r="M290" i="13"/>
  <c r="M215" i="13"/>
  <c r="M253" i="13"/>
  <c r="M58" i="13"/>
  <c r="M256" i="13"/>
  <c r="M221" i="13"/>
  <c r="M93" i="13"/>
  <c r="M156" i="13"/>
  <c r="M206" i="13"/>
  <c r="G41" i="13"/>
  <c r="N9" i="4"/>
  <c r="N10" i="4"/>
  <c r="N11" i="4"/>
  <c r="N12" i="4"/>
  <c r="N13" i="4"/>
  <c r="N14" i="4"/>
  <c r="N15" i="4"/>
  <c r="N16" i="4"/>
  <c r="N17" i="4"/>
  <c r="N18" i="4"/>
  <c r="N19" i="4"/>
  <c r="N20" i="4"/>
  <c r="N21" i="4"/>
  <c r="N22" i="4"/>
  <c r="N23" i="4"/>
  <c r="N24" i="4"/>
  <c r="N25" i="4"/>
  <c r="N26" i="4"/>
  <c r="N27" i="4"/>
  <c r="P27" i="4" l="1"/>
  <c r="P12" i="4"/>
  <c r="P11" i="4"/>
  <c r="P25" i="4"/>
  <c r="P17" i="4"/>
  <c r="P9" i="4"/>
  <c r="P10" i="4"/>
  <c r="P16" i="4"/>
  <c r="P26" i="4"/>
  <c r="P15" i="4"/>
  <c r="P18" i="4"/>
  <c r="P14" i="4"/>
  <c r="P20" i="4"/>
  <c r="P19" i="4"/>
  <c r="P24" i="4"/>
  <c r="P23" i="4"/>
  <c r="P22" i="4"/>
  <c r="P21" i="4"/>
  <c r="P13" i="4"/>
  <c r="M305" i="13"/>
  <c r="R20" i="4"/>
  <c r="R12" i="4"/>
  <c r="R27" i="4"/>
  <c r="R18" i="4"/>
  <c r="R19" i="4"/>
  <c r="R11" i="4"/>
  <c r="R26" i="4"/>
  <c r="R10" i="4"/>
  <c r="R25" i="4"/>
  <c r="R17" i="4"/>
  <c r="R9" i="4"/>
  <c r="R16" i="4"/>
  <c r="R23" i="4"/>
  <c r="R15" i="4"/>
  <c r="R22" i="4"/>
  <c r="R14" i="4"/>
  <c r="R24" i="4"/>
  <c r="R21" i="4"/>
  <c r="R13" i="4"/>
  <c r="K338" i="13"/>
  <c r="K239" i="13"/>
  <c r="K140" i="13"/>
  <c r="G61" i="13"/>
  <c r="K41" i="13"/>
  <c r="M41" i="13" s="1"/>
  <c r="N8" i="4"/>
  <c r="P8" i="4" l="1"/>
  <c r="S23" i="4"/>
  <c r="T23" i="4"/>
  <c r="T24" i="4"/>
  <c r="S14" i="4"/>
  <c r="S22" i="4"/>
  <c r="S26" i="4"/>
  <c r="S18" i="4"/>
  <c r="S19" i="4"/>
  <c r="T21" i="4"/>
  <c r="T17" i="4"/>
  <c r="T25" i="4"/>
  <c r="T19" i="4"/>
  <c r="T13" i="4"/>
  <c r="S21" i="4"/>
  <c r="T14" i="4"/>
  <c r="T22" i="4"/>
  <c r="T9" i="4"/>
  <c r="S25" i="4"/>
  <c r="T26" i="4"/>
  <c r="T11" i="4"/>
  <c r="T18" i="4"/>
  <c r="T20" i="4"/>
  <c r="S16" i="4"/>
  <c r="S20" i="4"/>
  <c r="T10" i="4"/>
  <c r="S13" i="4"/>
  <c r="T15" i="4"/>
  <c r="T12" i="4"/>
  <c r="T16" i="4"/>
  <c r="S17" i="4"/>
  <c r="S10" i="4"/>
  <c r="S11" i="4"/>
  <c r="S12" i="4"/>
  <c r="S15" i="4"/>
  <c r="S24" i="4"/>
  <c r="T27" i="4"/>
  <c r="R8" i="4"/>
  <c r="S9" i="4"/>
  <c r="S27" i="4"/>
  <c r="M140" i="13"/>
  <c r="M239" i="13"/>
  <c r="M338" i="13"/>
  <c r="F19" i="11" l="1"/>
  <c r="AD19" i="11" s="1"/>
  <c r="AF19" i="11" s="1"/>
  <c r="H20" i="12" s="1"/>
  <c r="F9" i="11"/>
  <c r="AD9" i="11" s="1"/>
  <c r="AF9" i="11" s="1"/>
  <c r="H10" i="12" s="1"/>
  <c r="F20" i="11"/>
  <c r="AD20" i="11" s="1"/>
  <c r="AF20" i="11" s="1"/>
  <c r="H21" i="12" s="1"/>
  <c r="F11" i="11"/>
  <c r="AD11" i="11" s="1"/>
  <c r="AF11" i="11" s="1"/>
  <c r="H12" i="12" s="1"/>
  <c r="F25" i="11"/>
  <c r="AD25" i="11" s="1"/>
  <c r="AF25" i="11" s="1"/>
  <c r="H26" i="12" s="1"/>
  <c r="F15" i="11"/>
  <c r="AD15" i="11" s="1"/>
  <c r="AF15" i="11" s="1"/>
  <c r="H16" i="12" s="1"/>
  <c r="F26" i="11"/>
  <c r="AD26" i="11" s="1"/>
  <c r="AF26" i="11" s="1"/>
  <c r="H27" i="12" s="1"/>
  <c r="F23" i="11"/>
  <c r="AD23" i="11" s="1"/>
  <c r="AF23" i="11" s="1"/>
  <c r="H24" i="12" s="1"/>
  <c r="F13" i="11"/>
  <c r="AD13" i="11" s="1"/>
  <c r="AF13" i="11" s="1"/>
  <c r="H14" i="12" s="1"/>
  <c r="F14" i="11"/>
  <c r="AD14" i="11" s="1"/>
  <c r="AF14" i="11" s="1"/>
  <c r="H15" i="12" s="1"/>
  <c r="F22" i="11"/>
  <c r="AD22" i="11" s="1"/>
  <c r="AF22" i="11" s="1"/>
  <c r="H23" i="12" s="1"/>
  <c r="F18" i="11"/>
  <c r="AD18" i="11" s="1"/>
  <c r="AF18" i="11" s="1"/>
  <c r="H19" i="12" s="1"/>
  <c r="F27" i="11"/>
  <c r="AD27" i="11" s="1"/>
  <c r="F21" i="11"/>
  <c r="AD21" i="11" s="1"/>
  <c r="AF21" i="11" s="1"/>
  <c r="H22" i="12" s="1"/>
  <c r="F17" i="11"/>
  <c r="AD17" i="11" s="1"/>
  <c r="AF17" i="11" s="1"/>
  <c r="H18" i="12" s="1"/>
  <c r="F10" i="11"/>
  <c r="AD10" i="11" s="1"/>
  <c r="AF10" i="11" s="1"/>
  <c r="H11" i="12" s="1"/>
  <c r="F12" i="11"/>
  <c r="AD12" i="11" s="1"/>
  <c r="AF12" i="11" s="1"/>
  <c r="H13" i="12" s="1"/>
  <c r="M13" i="4"/>
  <c r="M10" i="4"/>
  <c r="F16" i="11"/>
  <c r="AD16" i="11" s="1"/>
  <c r="AF16" i="11" s="1"/>
  <c r="H17" i="12" s="1"/>
  <c r="F24" i="11"/>
  <c r="AD24" i="11" s="1"/>
  <c r="AF24" i="11" s="1"/>
  <c r="H25" i="12" s="1"/>
  <c r="T8" i="4"/>
  <c r="S8" i="4"/>
  <c r="E78" i="12"/>
  <c r="G78" i="12" s="1"/>
  <c r="E80" i="12"/>
  <c r="G80" i="12" s="1"/>
  <c r="E82" i="12"/>
  <c r="G82" i="12" s="1"/>
  <c r="E79" i="12"/>
  <c r="G79" i="12" s="1"/>
  <c r="E81" i="12"/>
  <c r="G81" i="12" s="1"/>
  <c r="E83" i="12"/>
  <c r="G83" i="12" s="1"/>
  <c r="E85" i="12"/>
  <c r="G85" i="12" s="1"/>
  <c r="E87" i="12"/>
  <c r="G87" i="12" s="1"/>
  <c r="E89" i="12"/>
  <c r="G89" i="12" s="1"/>
  <c r="E91" i="12"/>
  <c r="G91" i="12" s="1"/>
  <c r="E93" i="12"/>
  <c r="G93" i="12" s="1"/>
  <c r="E95" i="12"/>
  <c r="G95" i="12" s="1"/>
  <c r="E46" i="12"/>
  <c r="G46" i="12" s="1"/>
  <c r="E50" i="12"/>
  <c r="G50" i="12" s="1"/>
  <c r="E45" i="12"/>
  <c r="G45" i="12" s="1"/>
  <c r="E49" i="12"/>
  <c r="G49" i="12" s="1"/>
  <c r="E47" i="12"/>
  <c r="G47" i="12" s="1"/>
  <c r="E59" i="12"/>
  <c r="G59" i="12" s="1"/>
  <c r="E53" i="12"/>
  <c r="G53" i="12" s="1"/>
  <c r="E77" i="12"/>
  <c r="E58" i="12"/>
  <c r="G58" i="12" s="1"/>
  <c r="E54" i="12"/>
  <c r="G54" i="12" s="1"/>
  <c r="E52" i="12"/>
  <c r="G52" i="12" s="1"/>
  <c r="E61" i="12"/>
  <c r="G61" i="12" s="1"/>
  <c r="E84" i="12"/>
  <c r="G84" i="12" s="1"/>
  <c r="E86" i="12"/>
  <c r="G86" i="12" s="1"/>
  <c r="E88" i="12"/>
  <c r="G88" i="12" s="1"/>
  <c r="E90" i="12"/>
  <c r="G90" i="12" s="1"/>
  <c r="E92" i="12"/>
  <c r="G92" i="12" s="1"/>
  <c r="E94" i="12"/>
  <c r="G94" i="12" s="1"/>
  <c r="E96" i="12"/>
  <c r="G96" i="12" s="1"/>
  <c r="E44" i="12"/>
  <c r="G44" i="12" s="1"/>
  <c r="E48" i="12"/>
  <c r="G48" i="12" s="1"/>
  <c r="E55" i="12"/>
  <c r="G55" i="12" s="1"/>
  <c r="E56" i="12"/>
  <c r="G56" i="12" s="1"/>
  <c r="E57" i="12"/>
  <c r="G57" i="12" s="1"/>
  <c r="E43" i="12"/>
  <c r="E62" i="12"/>
  <c r="G62" i="12" s="1"/>
  <c r="E51" i="12"/>
  <c r="G51" i="12" s="1"/>
  <c r="E60" i="12"/>
  <c r="G60" i="12" s="1"/>
  <c r="M81" i="4"/>
  <c r="L28" i="4" l="1"/>
  <c r="J28" i="4" s="1"/>
  <c r="G43" i="12"/>
  <c r="K62" i="12"/>
  <c r="G77" i="12"/>
  <c r="K96" i="12"/>
  <c r="AF27" i="11"/>
  <c r="H28" i="12" s="1"/>
  <c r="M44" i="4"/>
  <c r="M74" i="4"/>
  <c r="M46" i="4"/>
  <c r="M88" i="4"/>
  <c r="M80" i="4"/>
  <c r="M40" i="4"/>
  <c r="M84" i="4"/>
  <c r="M77" i="4"/>
  <c r="M51" i="4"/>
  <c r="M73" i="4"/>
  <c r="M42" i="4"/>
  <c r="M52" i="4"/>
  <c r="M41" i="4"/>
  <c r="M56" i="4"/>
  <c r="M82" i="4"/>
  <c r="M72" i="4"/>
  <c r="M48" i="4"/>
  <c r="M54" i="4"/>
  <c r="M86" i="4"/>
  <c r="M91" i="4"/>
  <c r="M45" i="4"/>
  <c r="M89" i="4"/>
  <c r="M53" i="4"/>
  <c r="M57" i="4"/>
  <c r="M83" i="4"/>
  <c r="M87" i="4"/>
  <c r="M58" i="4"/>
  <c r="M75" i="4"/>
  <c r="M76" i="4"/>
  <c r="M50" i="4"/>
  <c r="M90" i="4"/>
  <c r="M79" i="4"/>
  <c r="M78" i="4"/>
  <c r="M43" i="4"/>
  <c r="M47" i="4"/>
  <c r="M49" i="4"/>
  <c r="M59" i="4"/>
  <c r="M85" i="4"/>
  <c r="M55" i="4"/>
  <c r="E11" i="12"/>
  <c r="G11" i="12" s="1"/>
  <c r="E15" i="12"/>
  <c r="G15" i="12" s="1"/>
  <c r="E19" i="12"/>
  <c r="G19" i="12" s="1"/>
  <c r="E23" i="12"/>
  <c r="G23" i="12" s="1"/>
  <c r="E27" i="12"/>
  <c r="G27" i="12" s="1"/>
  <c r="E12" i="12"/>
  <c r="G12" i="12" s="1"/>
  <c r="E16" i="12"/>
  <c r="G16" i="12" s="1"/>
  <c r="E20" i="12"/>
  <c r="G20" i="12" s="1"/>
  <c r="E24" i="12"/>
  <c r="G24" i="12" s="1"/>
  <c r="E28" i="12"/>
  <c r="G28" i="12" s="1"/>
  <c r="E14" i="12"/>
  <c r="G14" i="12" s="1"/>
  <c r="E22" i="12"/>
  <c r="G22" i="12" s="1"/>
  <c r="E13" i="12"/>
  <c r="G13" i="12" s="1"/>
  <c r="E17" i="12"/>
  <c r="G17" i="12" s="1"/>
  <c r="E21" i="12"/>
  <c r="G21" i="12" s="1"/>
  <c r="E25" i="12"/>
  <c r="G25" i="12" s="1"/>
  <c r="E9" i="12"/>
  <c r="G9" i="12" s="1"/>
  <c r="E10" i="12"/>
  <c r="G10" i="12" s="1"/>
  <c r="E18" i="12"/>
  <c r="G18" i="12" s="1"/>
  <c r="E26" i="12"/>
  <c r="G26" i="12" s="1"/>
  <c r="M15" i="4"/>
  <c r="M23" i="4"/>
  <c r="M22" i="4"/>
  <c r="M14" i="4"/>
  <c r="M25" i="4"/>
  <c r="M17" i="4"/>
  <c r="M24" i="4"/>
  <c r="M16" i="4"/>
  <c r="M27" i="4"/>
  <c r="M26" i="4"/>
  <c r="M18" i="4"/>
  <c r="M21" i="4"/>
  <c r="M20" i="4"/>
  <c r="M11" i="4"/>
  <c r="M19" i="4"/>
  <c r="M9" i="4"/>
  <c r="M12" i="4"/>
  <c r="M8" i="4"/>
  <c r="L1" i="12" l="1"/>
  <c r="AD8" i="11"/>
  <c r="H58" i="12"/>
  <c r="I58" i="12" s="1"/>
  <c r="H62" i="12"/>
  <c r="I62" i="12" s="1"/>
  <c r="H49" i="12"/>
  <c r="I49" i="12" s="1"/>
  <c r="H80" i="12"/>
  <c r="I80" i="12" s="1"/>
  <c r="H81" i="12"/>
  <c r="I81" i="12" s="1"/>
  <c r="H83" i="12"/>
  <c r="I83" i="12" s="1"/>
  <c r="H91" i="12"/>
  <c r="I91" i="12" s="1"/>
  <c r="H50" i="12"/>
  <c r="I50" i="12" s="1"/>
  <c r="H57" i="12"/>
  <c r="I57" i="12" s="1"/>
  <c r="H43" i="12"/>
  <c r="I43" i="12" s="1"/>
  <c r="H95" i="12"/>
  <c r="I95" i="12" s="1"/>
  <c r="H52" i="12"/>
  <c r="I52" i="12" s="1"/>
  <c r="H86" i="12"/>
  <c r="I86" i="12" s="1"/>
  <c r="H60" i="12"/>
  <c r="I60" i="12" s="1"/>
  <c r="H96" i="12"/>
  <c r="I96" i="12" s="1"/>
  <c r="H51" i="12"/>
  <c r="I51" i="12" s="1"/>
  <c r="H85" i="12"/>
  <c r="I85" i="12" s="1"/>
  <c r="H53" i="12"/>
  <c r="I53" i="12" s="1"/>
  <c r="H88" i="12"/>
  <c r="I88" i="12" s="1"/>
  <c r="H77" i="12"/>
  <c r="I77" i="12" s="1"/>
  <c r="H79" i="12"/>
  <c r="I79" i="12" s="1"/>
  <c r="H45" i="12"/>
  <c r="I45" i="12" s="1"/>
  <c r="H78" i="12"/>
  <c r="I78" i="12" s="1"/>
  <c r="H46" i="12"/>
  <c r="I46" i="12" s="1"/>
  <c r="H93" i="12"/>
  <c r="I93" i="12" s="1"/>
  <c r="H59" i="12"/>
  <c r="I59" i="12" s="1"/>
  <c r="H47" i="12"/>
  <c r="I47" i="12" s="1"/>
  <c r="H55" i="12"/>
  <c r="I55" i="12" s="1"/>
  <c r="H48" i="12"/>
  <c r="I48" i="12" s="1"/>
  <c r="H90" i="12"/>
  <c r="I90" i="12" s="1"/>
  <c r="H84" i="12"/>
  <c r="I84" i="12" s="1"/>
  <c r="H61" i="12"/>
  <c r="I61" i="12" s="1"/>
  <c r="H92" i="12"/>
  <c r="I92" i="12" s="1"/>
  <c r="H82" i="12"/>
  <c r="I82" i="12" s="1"/>
  <c r="H94" i="12"/>
  <c r="I94" i="12" s="1"/>
  <c r="H87" i="12"/>
  <c r="I87" i="12" s="1"/>
  <c r="H89" i="12"/>
  <c r="I89" i="12" s="1"/>
  <c r="H44" i="12"/>
  <c r="I44" i="12" s="1"/>
  <c r="H54" i="12"/>
  <c r="I54" i="12" s="1"/>
  <c r="H56" i="12"/>
  <c r="I56" i="12" s="1"/>
  <c r="I10" i="12"/>
  <c r="I12" i="12"/>
  <c r="I28" i="12"/>
  <c r="I23" i="12"/>
  <c r="I17" i="12"/>
  <c r="I26" i="12"/>
  <c r="I18" i="12"/>
  <c r="I20" i="12"/>
  <c r="I11" i="12"/>
  <c r="I24" i="12"/>
  <c r="I25" i="12"/>
  <c r="I15" i="12"/>
  <c r="I13" i="12"/>
  <c r="I22" i="12"/>
  <c r="I19" i="12"/>
  <c r="I16" i="12"/>
  <c r="I27" i="12"/>
  <c r="I21" i="12"/>
  <c r="I14" i="12"/>
  <c r="H211" i="13" l="1"/>
  <c r="H112" i="13"/>
  <c r="H13" i="13"/>
  <c r="I13" i="13" s="1"/>
  <c r="H310" i="13"/>
  <c r="I310" i="13" s="1"/>
  <c r="H222" i="13"/>
  <c r="H24" i="13"/>
  <c r="H123" i="13"/>
  <c r="I123" i="13" s="1"/>
  <c r="H321" i="13"/>
  <c r="I321" i="13" s="1"/>
  <c r="H324" i="13"/>
  <c r="H27" i="13"/>
  <c r="I27" i="13" s="1"/>
  <c r="H126" i="13"/>
  <c r="I126" i="13" s="1"/>
  <c r="H225" i="13"/>
  <c r="I225" i="13" s="1"/>
  <c r="H378" i="13"/>
  <c r="I378" i="13" s="1"/>
  <c r="H81" i="13"/>
  <c r="I81" i="13" s="1"/>
  <c r="H180" i="13"/>
  <c r="I180" i="13" s="1"/>
  <c r="H279" i="13"/>
  <c r="I279" i="13" s="1"/>
  <c r="H382" i="13"/>
  <c r="H184" i="13"/>
  <c r="H283" i="13"/>
  <c r="I283" i="13" s="1"/>
  <c r="H85" i="13"/>
  <c r="I85" i="13" s="1"/>
  <c r="H344" i="13"/>
  <c r="H47" i="13"/>
  <c r="I47" i="13" s="1"/>
  <c r="H146" i="13"/>
  <c r="I146" i="13" s="1"/>
  <c r="H245" i="13"/>
  <c r="I245" i="13" s="1"/>
  <c r="H20" i="13"/>
  <c r="H119" i="13"/>
  <c r="I119" i="13" s="1"/>
  <c r="H317" i="13"/>
  <c r="I317" i="13" s="1"/>
  <c r="H218" i="13"/>
  <c r="I218" i="13" s="1"/>
  <c r="H21" i="13"/>
  <c r="I21" i="13" s="1"/>
  <c r="H219" i="13"/>
  <c r="I219" i="13" s="1"/>
  <c r="H120" i="13"/>
  <c r="I120" i="13" s="1"/>
  <c r="H318" i="13"/>
  <c r="I318" i="13" s="1"/>
  <c r="H221" i="13"/>
  <c r="H320" i="13"/>
  <c r="I320" i="13" s="1"/>
  <c r="H23" i="13"/>
  <c r="I23" i="13" s="1"/>
  <c r="H122" i="13"/>
  <c r="I122" i="13" s="1"/>
  <c r="H223" i="13"/>
  <c r="I223" i="13" s="1"/>
  <c r="H25" i="13"/>
  <c r="I25" i="13" s="1"/>
  <c r="H124" i="13"/>
  <c r="I124" i="13" s="1"/>
  <c r="H322" i="13"/>
  <c r="I322" i="13" s="1"/>
  <c r="H11" i="13"/>
  <c r="H110" i="13"/>
  <c r="H209" i="13"/>
  <c r="I209" i="13" s="1"/>
  <c r="H308" i="13"/>
  <c r="I308" i="13" s="1"/>
  <c r="H240" i="13"/>
  <c r="I240" i="13" s="1"/>
  <c r="H141" i="13"/>
  <c r="I141" i="13" s="1"/>
  <c r="H339" i="13"/>
  <c r="I339" i="13" s="1"/>
  <c r="H42" i="13"/>
  <c r="I42" i="13" s="1"/>
  <c r="H277" i="13"/>
  <c r="H178" i="13"/>
  <c r="I178" i="13" s="1"/>
  <c r="H79" i="13"/>
  <c r="I79" i="13" s="1"/>
  <c r="H376" i="13"/>
  <c r="I376" i="13" s="1"/>
  <c r="H285" i="13"/>
  <c r="I285" i="13" s="1"/>
  <c r="H87" i="13"/>
  <c r="I87" i="13" s="1"/>
  <c r="H384" i="13"/>
  <c r="I384" i="13" s="1"/>
  <c r="H186" i="13"/>
  <c r="I186" i="13" s="1"/>
  <c r="H57" i="13"/>
  <c r="H255" i="13"/>
  <c r="I255" i="13" s="1"/>
  <c r="H354" i="13"/>
  <c r="I354" i="13" s="1"/>
  <c r="H156" i="13"/>
  <c r="I156" i="13" s="1"/>
  <c r="H142" i="13"/>
  <c r="I142" i="13" s="1"/>
  <c r="H241" i="13"/>
  <c r="I241" i="13" s="1"/>
  <c r="H43" i="13"/>
  <c r="I43" i="13" s="1"/>
  <c r="H340" i="13"/>
  <c r="I340" i="13" s="1"/>
  <c r="H51" i="13"/>
  <c r="H150" i="13"/>
  <c r="I150" i="13" s="1"/>
  <c r="H249" i="13"/>
  <c r="I249" i="13" s="1"/>
  <c r="H348" i="13"/>
  <c r="I348" i="13" s="1"/>
  <c r="H58" i="13"/>
  <c r="I58" i="13" s="1"/>
  <c r="H157" i="13"/>
  <c r="I157" i="13" s="1"/>
  <c r="H256" i="13"/>
  <c r="I256" i="13" s="1"/>
  <c r="H355" i="13"/>
  <c r="I355" i="13" s="1"/>
  <c r="H140" i="13"/>
  <c r="H41" i="13"/>
  <c r="H239" i="13"/>
  <c r="I239" i="13" s="1"/>
  <c r="H338" i="13"/>
  <c r="I338" i="13" s="1"/>
  <c r="H179" i="13"/>
  <c r="I179" i="13" s="1"/>
  <c r="H278" i="13"/>
  <c r="I278" i="13" s="1"/>
  <c r="H377" i="13"/>
  <c r="I377" i="13" s="1"/>
  <c r="H80" i="13"/>
  <c r="I80" i="13" s="1"/>
  <c r="H159" i="13"/>
  <c r="H60" i="13"/>
  <c r="I60" i="13" s="1"/>
  <c r="H258" i="13"/>
  <c r="I258" i="13" s="1"/>
  <c r="H357" i="13"/>
  <c r="I357" i="13" s="1"/>
  <c r="H215" i="13"/>
  <c r="I215" i="13" s="1"/>
  <c r="H314" i="13"/>
  <c r="I314" i="13" s="1"/>
  <c r="H116" i="13"/>
  <c r="I116" i="13" s="1"/>
  <c r="H17" i="13"/>
  <c r="I17" i="13" s="1"/>
  <c r="H289" i="13"/>
  <c r="H91" i="13"/>
  <c r="I91" i="13" s="1"/>
  <c r="H190" i="13"/>
  <c r="I190" i="13" s="1"/>
  <c r="H388" i="13"/>
  <c r="I388" i="13" s="1"/>
  <c r="H273" i="13"/>
  <c r="I273" i="13" s="1"/>
  <c r="H174" i="13"/>
  <c r="I174" i="13" s="1"/>
  <c r="H75" i="13"/>
  <c r="I75" i="13" s="1"/>
  <c r="H372" i="13"/>
  <c r="I372" i="13" s="1"/>
  <c r="H92" i="13"/>
  <c r="I92" i="13" s="1"/>
  <c r="H191" i="13"/>
  <c r="I191" i="13" s="1"/>
  <c r="H290" i="13"/>
  <c r="I290" i="13" s="1"/>
  <c r="H389" i="13"/>
  <c r="I389" i="13" s="1"/>
  <c r="H309" i="13"/>
  <c r="I309" i="13" s="1"/>
  <c r="H111" i="13"/>
  <c r="I111" i="13" s="1"/>
  <c r="H12" i="13"/>
  <c r="I12" i="13" s="1"/>
  <c r="H210" i="13"/>
  <c r="I210" i="13" s="1"/>
  <c r="H214" i="13"/>
  <c r="I214" i="13" s="1"/>
  <c r="H16" i="13"/>
  <c r="I16" i="13" s="1"/>
  <c r="H115" i="13"/>
  <c r="I115" i="13" s="1"/>
  <c r="H313" i="13"/>
  <c r="I313" i="13" s="1"/>
  <c r="H207" i="13"/>
  <c r="I207" i="13" s="1"/>
  <c r="H9" i="13"/>
  <c r="I9" i="13" s="1"/>
  <c r="H306" i="13"/>
  <c r="I306" i="13" s="1"/>
  <c r="H108" i="13"/>
  <c r="I108" i="13" s="1"/>
  <c r="H287" i="13"/>
  <c r="I287" i="13" s="1"/>
  <c r="H386" i="13"/>
  <c r="I386" i="13" s="1"/>
  <c r="H188" i="13"/>
  <c r="I188" i="13" s="1"/>
  <c r="H89" i="13"/>
  <c r="I89" i="13" s="1"/>
  <c r="H244" i="13"/>
  <c r="I244" i="13" s="1"/>
  <c r="H46" i="13"/>
  <c r="I46" i="13" s="1"/>
  <c r="H145" i="13"/>
  <c r="I145" i="13" s="1"/>
  <c r="H343" i="13"/>
  <c r="I343" i="13" s="1"/>
  <c r="H387" i="13"/>
  <c r="I387" i="13" s="1"/>
  <c r="H288" i="13"/>
  <c r="I288" i="13" s="1"/>
  <c r="H90" i="13"/>
  <c r="I90" i="13" s="1"/>
  <c r="H189" i="13"/>
  <c r="I189" i="13" s="1"/>
  <c r="H373" i="13"/>
  <c r="I373" i="13" s="1"/>
  <c r="H274" i="13"/>
  <c r="I274" i="13" s="1"/>
  <c r="H76" i="13"/>
  <c r="I76" i="13" s="1"/>
  <c r="H175" i="13"/>
  <c r="I175" i="13" s="1"/>
  <c r="H181" i="13"/>
  <c r="I181" i="13" s="1"/>
  <c r="H82" i="13"/>
  <c r="I82" i="13" s="1"/>
  <c r="H280" i="13"/>
  <c r="I280" i="13" s="1"/>
  <c r="H379" i="13"/>
  <c r="I379" i="13" s="1"/>
  <c r="H281" i="13"/>
  <c r="I281" i="13" s="1"/>
  <c r="H182" i="13"/>
  <c r="I182" i="13" s="1"/>
  <c r="H380" i="13"/>
  <c r="I380" i="13" s="1"/>
  <c r="H83" i="13"/>
  <c r="I83" i="13" s="1"/>
  <c r="H154" i="13"/>
  <c r="I154" i="13" s="1"/>
  <c r="H253" i="13"/>
  <c r="I253" i="13" s="1"/>
  <c r="H352" i="13"/>
  <c r="I352" i="13" s="1"/>
  <c r="H55" i="13"/>
  <c r="I55" i="13" s="1"/>
  <c r="H177" i="13"/>
  <c r="I177" i="13" s="1"/>
  <c r="H276" i="13"/>
  <c r="I276" i="13" s="1"/>
  <c r="H375" i="13"/>
  <c r="I375" i="13" s="1"/>
  <c r="H78" i="13"/>
  <c r="I78" i="13" s="1"/>
  <c r="H56" i="13"/>
  <c r="I56" i="13" s="1"/>
  <c r="H155" i="13"/>
  <c r="I155" i="13" s="1"/>
  <c r="H254" i="13"/>
  <c r="I254" i="13" s="1"/>
  <c r="H353" i="13"/>
  <c r="I353" i="13" s="1"/>
  <c r="H315" i="13"/>
  <c r="I315" i="13" s="1"/>
  <c r="H18" i="13"/>
  <c r="I18" i="13" s="1"/>
  <c r="H117" i="13"/>
  <c r="I117" i="13" s="1"/>
  <c r="H216" i="13"/>
  <c r="I216" i="13" s="1"/>
  <c r="H349" i="13"/>
  <c r="I349" i="13" s="1"/>
  <c r="H52" i="13"/>
  <c r="I52" i="13" s="1"/>
  <c r="H250" i="13"/>
  <c r="I250" i="13" s="1"/>
  <c r="H151" i="13"/>
  <c r="I151" i="13" s="1"/>
  <c r="H45" i="13"/>
  <c r="I45" i="13" s="1"/>
  <c r="H144" i="13"/>
  <c r="I144" i="13" s="1"/>
  <c r="H342" i="13"/>
  <c r="I342" i="13" s="1"/>
  <c r="H243" i="13"/>
  <c r="I243" i="13" s="1"/>
  <c r="H390" i="13"/>
  <c r="I390" i="13" s="1"/>
  <c r="H192" i="13"/>
  <c r="I192" i="13" s="1"/>
  <c r="H291" i="13"/>
  <c r="I291" i="13" s="1"/>
  <c r="H93" i="13"/>
  <c r="I93" i="13" s="1"/>
  <c r="H385" i="13"/>
  <c r="I385" i="13" s="1"/>
  <c r="H88" i="13"/>
  <c r="I88" i="13" s="1"/>
  <c r="H187" i="13"/>
  <c r="I187" i="13" s="1"/>
  <c r="H286" i="13"/>
  <c r="I286" i="13" s="1"/>
  <c r="H26" i="13"/>
  <c r="I26" i="13" s="1"/>
  <c r="H125" i="13"/>
  <c r="I125" i="13" s="1"/>
  <c r="H224" i="13"/>
  <c r="I224" i="13" s="1"/>
  <c r="H323" i="13"/>
  <c r="I323" i="13" s="1"/>
  <c r="H307" i="13"/>
  <c r="I307" i="13" s="1"/>
  <c r="H10" i="13"/>
  <c r="I10" i="13" s="1"/>
  <c r="H109" i="13"/>
  <c r="I109" i="13" s="1"/>
  <c r="H208" i="13"/>
  <c r="I208" i="13" s="1"/>
  <c r="H284" i="13"/>
  <c r="I284" i="13" s="1"/>
  <c r="H86" i="13"/>
  <c r="I86" i="13" s="1"/>
  <c r="H383" i="13"/>
  <c r="I383" i="13" s="1"/>
  <c r="H185" i="13"/>
  <c r="I185" i="13" s="1"/>
  <c r="H15" i="13"/>
  <c r="I15" i="13" s="1"/>
  <c r="H213" i="13"/>
  <c r="I213" i="13" s="1"/>
  <c r="H312" i="13"/>
  <c r="I312" i="13" s="1"/>
  <c r="H114" i="13"/>
  <c r="I114" i="13" s="1"/>
  <c r="H113" i="13"/>
  <c r="I113" i="13" s="1"/>
  <c r="H212" i="13"/>
  <c r="I212" i="13" s="1"/>
  <c r="H14" i="13"/>
  <c r="I14" i="13" s="1"/>
  <c r="H311" i="13"/>
  <c r="I311" i="13" s="1"/>
  <c r="H316" i="13"/>
  <c r="I316" i="13" s="1"/>
  <c r="H217" i="13"/>
  <c r="I217" i="13" s="1"/>
  <c r="H19" i="13"/>
  <c r="I19" i="13" s="1"/>
  <c r="H118" i="13"/>
  <c r="I118" i="13" s="1"/>
  <c r="H22" i="13"/>
  <c r="I22" i="13" s="1"/>
  <c r="H121" i="13"/>
  <c r="I121" i="13" s="1"/>
  <c r="H319" i="13"/>
  <c r="I319" i="13" s="1"/>
  <c r="H220" i="13"/>
  <c r="I220" i="13" s="1"/>
  <c r="H252" i="13"/>
  <c r="I252" i="13" s="1"/>
  <c r="H153" i="13"/>
  <c r="I153" i="13" s="1"/>
  <c r="H54" i="13"/>
  <c r="I54" i="13" s="1"/>
  <c r="H351" i="13"/>
  <c r="I351" i="13" s="1"/>
  <c r="H282" i="13"/>
  <c r="I282" i="13" s="1"/>
  <c r="H381" i="13"/>
  <c r="I381" i="13" s="1"/>
  <c r="H84" i="13"/>
  <c r="I84" i="13" s="1"/>
  <c r="H183" i="13"/>
  <c r="I183" i="13" s="1"/>
  <c r="H257" i="13"/>
  <c r="I257" i="13" s="1"/>
  <c r="H158" i="13"/>
  <c r="I158" i="13" s="1"/>
  <c r="H59" i="13"/>
  <c r="I59" i="13" s="1"/>
  <c r="H356" i="13"/>
  <c r="I356" i="13" s="1"/>
  <c r="H152" i="13"/>
  <c r="I152" i="13" s="1"/>
  <c r="H53" i="13"/>
  <c r="I53" i="13" s="1"/>
  <c r="H251" i="13"/>
  <c r="I251" i="13" s="1"/>
  <c r="H350" i="13"/>
  <c r="I350" i="13" s="1"/>
  <c r="H143" i="13"/>
  <c r="I143" i="13" s="1"/>
  <c r="H242" i="13"/>
  <c r="I242" i="13" s="1"/>
  <c r="H341" i="13"/>
  <c r="I341" i="13" s="1"/>
  <c r="H44" i="13"/>
  <c r="I44" i="13" s="1"/>
  <c r="H74" i="13"/>
  <c r="I74" i="13" s="1"/>
  <c r="H173" i="13"/>
  <c r="I173" i="13" s="1"/>
  <c r="H371" i="13"/>
  <c r="I371" i="13" s="1"/>
  <c r="H272" i="13"/>
  <c r="I272" i="13" s="1"/>
  <c r="H49" i="13"/>
  <c r="I49" i="13" s="1"/>
  <c r="H346" i="13"/>
  <c r="I346" i="13" s="1"/>
  <c r="H148" i="13"/>
  <c r="I148" i="13" s="1"/>
  <c r="H247" i="13"/>
  <c r="I247" i="13" s="1"/>
  <c r="H50" i="13"/>
  <c r="I50" i="13" s="1"/>
  <c r="H248" i="13"/>
  <c r="I248" i="13" s="1"/>
  <c r="H347" i="13"/>
  <c r="I347" i="13" s="1"/>
  <c r="H149" i="13"/>
  <c r="I149" i="13" s="1"/>
  <c r="H246" i="13"/>
  <c r="I246" i="13" s="1"/>
  <c r="H48" i="13"/>
  <c r="I48" i="13" s="1"/>
  <c r="H147" i="13"/>
  <c r="I147" i="13" s="1"/>
  <c r="H345" i="13"/>
  <c r="I345" i="13" s="1"/>
  <c r="H275" i="13"/>
  <c r="I275" i="13" s="1"/>
  <c r="H77" i="13"/>
  <c r="I77" i="13" s="1"/>
  <c r="H374" i="13"/>
  <c r="I374" i="13" s="1"/>
  <c r="H176" i="13"/>
  <c r="I176" i="13" s="1"/>
  <c r="I222" i="13"/>
  <c r="I24" i="13"/>
  <c r="I289" i="13"/>
  <c r="I382" i="13"/>
  <c r="I184" i="13"/>
  <c r="I344" i="13"/>
  <c r="I20" i="13"/>
  <c r="I221" i="13"/>
  <c r="I110" i="13"/>
  <c r="I11" i="13"/>
  <c r="I277" i="13"/>
  <c r="I57" i="13"/>
  <c r="I51" i="13"/>
  <c r="I140" i="13"/>
  <c r="I159" i="13"/>
  <c r="I211" i="13"/>
  <c r="I112" i="13"/>
  <c r="I324" i="13"/>
  <c r="AF8" i="11"/>
  <c r="H9" i="12" l="1"/>
  <c r="I9" i="12" s="1"/>
  <c r="H107" i="13" l="1"/>
  <c r="I107" i="13" s="1"/>
  <c r="H206" i="13"/>
  <c r="I206" i="13" s="1"/>
  <c r="H305" i="13"/>
  <c r="I305" i="13" s="1"/>
  <c r="H8" i="13"/>
  <c r="I41" i="13"/>
  <c r="G28" i="13" l="1"/>
  <c r="E359" i="13" l="1"/>
  <c r="E392" i="13"/>
  <c r="E326" i="13"/>
  <c r="E293" i="13"/>
  <c r="E227" i="13"/>
  <c r="E260" i="13"/>
  <c r="E194" i="13"/>
  <c r="E29" i="13"/>
  <c r="E128" i="13"/>
  <c r="E95" i="13"/>
  <c r="E62" i="13"/>
  <c r="E161" i="13"/>
  <c r="M8" i="13"/>
  <c r="I8" i="13"/>
  <c r="I28" i="13" s="1"/>
  <c r="I29" i="13" l="1"/>
  <c r="I62" i="13" s="1"/>
  <c r="I95" i="13" s="1"/>
  <c r="I128" i="13" s="1"/>
  <c r="I161" i="13" s="1"/>
  <c r="I194" i="13" s="1"/>
  <c r="I227" i="13" s="1"/>
  <c r="I260" i="13" s="1"/>
  <c r="I293" i="13" s="1"/>
  <c r="I326" i="13" s="1"/>
  <c r="I359" i="13" s="1"/>
  <c r="I392" i="13" s="1"/>
  <c r="F7" i="24" s="1"/>
  <c r="I61" i="13"/>
  <c r="I94" i="13" s="1"/>
  <c r="I127" i="13" s="1"/>
  <c r="I160" i="13" s="1"/>
  <c r="I193" i="13" s="1"/>
  <c r="I226" i="13" s="1"/>
  <c r="I259" i="13" s="1"/>
  <c r="I292" i="13" s="1"/>
  <c r="I325" i="13" s="1"/>
  <c r="I358" i="13" s="1"/>
  <c r="I391" i="13" s="1"/>
  <c r="F12" i="24" l="1"/>
  <c r="E28" i="4"/>
  <c r="D28" i="4"/>
  <c r="C28" i="4"/>
  <c r="F28" i="4"/>
  <c r="G28" i="4"/>
  <c r="H28" i="4"/>
  <c r="I28" i="4"/>
  <c r="K28" i="4"/>
  <c r="L60" i="4"/>
  <c r="D60" i="4" l="1"/>
  <c r="J60" i="4"/>
  <c r="F60" i="4"/>
  <c r="G60" i="4"/>
  <c r="H60" i="4"/>
  <c r="L92" i="4"/>
  <c r="I60" i="4"/>
  <c r="C60" i="4"/>
  <c r="E60" i="4"/>
  <c r="K60" i="4"/>
  <c r="D92" i="4" l="1"/>
  <c r="J92" i="4"/>
  <c r="J124" i="4" s="1"/>
  <c r="J156" i="4" s="1"/>
  <c r="I92" i="4"/>
  <c r="C124" i="4"/>
  <c r="C156" i="4" s="1"/>
  <c r="K92" i="4"/>
  <c r="K124" i="4" s="1"/>
  <c r="K156" i="4" s="1"/>
  <c r="C92" i="4"/>
  <c r="D124" i="4"/>
  <c r="D156" i="4" s="1"/>
  <c r="F92" i="4"/>
  <c r="F124" i="4" s="1"/>
  <c r="F156" i="4" s="1"/>
  <c r="L124" i="4"/>
  <c r="L156" i="4" s="1"/>
  <c r="I124" i="4"/>
  <c r="I156" i="4" s="1"/>
  <c r="G92" i="4"/>
  <c r="G124" i="4" s="1"/>
  <c r="G156" i="4" s="1"/>
  <c r="H92" i="4"/>
  <c r="H124" i="4" s="1"/>
  <c r="H156" i="4" s="1"/>
  <c r="E92" i="4"/>
  <c r="E124" i="4" s="1"/>
  <c r="E156" i="4" s="1"/>
</calcChain>
</file>

<file path=xl/sharedStrings.xml><?xml version="1.0" encoding="utf-8"?>
<sst xmlns="http://schemas.openxmlformats.org/spreadsheetml/2006/main" count="3042" uniqueCount="155">
  <si>
    <t>PROJE BİLGİLERİ</t>
  </si>
  <si>
    <t>Proje No</t>
  </si>
  <si>
    <t>Mali Rapor Yılı</t>
  </si>
  <si>
    <t>Proje Başvuru Tarihi</t>
  </si>
  <si>
    <t>Destek Başlangıç Tarihi</t>
  </si>
  <si>
    <t>Destek Bitiş Tarihi</t>
  </si>
  <si>
    <t>PERSONEL BİLGİLERİ</t>
  </si>
  <si>
    <t>Sıra No</t>
  </si>
  <si>
    <t>Adı Soyadı</t>
  </si>
  <si>
    <t>Projedeki Görevi/Ünvanı</t>
  </si>
  <si>
    <t>Emekli mi?</t>
  </si>
  <si>
    <t>Proje Adı</t>
  </si>
  <si>
    <t>Asgari Ücret</t>
  </si>
  <si>
    <t>TÜBİTAK</t>
  </si>
  <si>
    <t>TEKNOLOJİ VE YENİLİK DESTEK PROGRAMLARI</t>
  </si>
  <si>
    <t xml:space="preserve">BAŞKANLIĞI </t>
  </si>
  <si>
    <t>DESTEK PROGRAMLARI</t>
  </si>
  <si>
    <t xml:space="preserve"> </t>
  </si>
  <si>
    <t>PROJE NUMARASI</t>
  </si>
  <si>
    <t>:</t>
  </si>
  <si>
    <t>KURULUŞ ADI</t>
  </si>
  <si>
    <t>ADRES</t>
  </si>
  <si>
    <t>TELEFON</t>
  </si>
  <si>
    <t>E-POSTA</t>
  </si>
  <si>
    <t>PROJE DESTEK BAŞLAMA TARİHİ</t>
  </si>
  <si>
    <t>PROJE DESTEK BİTİŞ TARİHİ</t>
  </si>
  <si>
    <t>İÇİNDEKİLER</t>
  </si>
  <si>
    <t>Taahhütname kuruluş tarafından mevzuata uygun olarak imzalanarak TÜBİTAK'a gönderilecektir.</t>
  </si>
  <si>
    <t>PERSONEL AYLIK MALİYET FORMU</t>
  </si>
  <si>
    <t>Prim Gün Sayısı</t>
  </si>
  <si>
    <t>İşsizlik Sigortası İşveren Payı</t>
  </si>
  <si>
    <t>TOPLAM MALİYET</t>
  </si>
  <si>
    <t>SGK 
İşveren Payı</t>
  </si>
  <si>
    <t>SGK İşvren Payı Tavan</t>
  </si>
  <si>
    <t>İşsizlik Sigortası İşveren Payı Tavan</t>
  </si>
  <si>
    <t>G011-A</t>
  </si>
  <si>
    <t>SGK TAVAN</t>
  </si>
  <si>
    <t>Tarih</t>
  </si>
  <si>
    <t>Kuruluş Yetkilisi</t>
  </si>
  <si>
    <t>Kaşe-İmza</t>
  </si>
  <si>
    <t>TOPLAM</t>
  </si>
  <si>
    <t>SGK İşveren Payı</t>
  </si>
  <si>
    <t>FİRMA BEYANI</t>
  </si>
  <si>
    <t>MİN</t>
  </si>
  <si>
    <t>PERSONEL ORTALAMA AYLIK MALİYET FORMU</t>
  </si>
  <si>
    <t>Dönemde Çalışılan Toplam Prim Gün Sayısı</t>
  </si>
  <si>
    <t>Dönem Toplam Maliyeti</t>
  </si>
  <si>
    <t>Çalışılan Toplam Ay</t>
  </si>
  <si>
    <t>Ortalama Aylık Maliyet (TL)</t>
  </si>
  <si>
    <t>Toplam Maliyet</t>
  </si>
  <si>
    <t>G011-B</t>
  </si>
  <si>
    <t>ADI SOYADI</t>
  </si>
  <si>
    <t xml:space="preserve">İlgili Dönemde Uygulanacak Personel Ortalama Aylık Maliyeti (TL) (**)  </t>
  </si>
  <si>
    <t>PROGRAM KODU</t>
  </si>
  <si>
    <t>T.C. Kimlik No</t>
  </si>
  <si>
    <t>Bu formda beyan edilen proje personeline ilişkin özlük bilgilerinin gerçeği yansıttığını, ilgili personel maliyet tutarlarının ve hesaplamalarının doğru olduğunu taahhüt ederiz.</t>
  </si>
  <si>
    <t xml:space="preserve">(**) Bu alana [c] ve [d]’deki değerlerden küçük olan yazılacaktır. Bu alana yazılan değer, G011 formunda Ortalama Aylık Maliyet sütununa aktarılarak dönem içinde desteğe esas alınır. </t>
  </si>
  <si>
    <t>İlgili Dönemde Geçerli Brüt Asgari Ücret
[a]</t>
  </si>
  <si>
    <t>Brüt Asgari Ücret Katları
[b]</t>
  </si>
  <si>
    <t xml:space="preserve"> Eğitim Durumuna Göre Personel Ortalama Aylık Maliyeti Üst Limiti 
[c = axb]</t>
  </si>
  <si>
    <t xml:space="preserve"> Personelin G011-B Formunda Hesaplanan Ortalama Aylık Maliyeti (TL)
[d]</t>
  </si>
  <si>
    <t>G011-C</t>
  </si>
  <si>
    <t>PERSONEL GİDERLERİ FORMU</t>
  </si>
  <si>
    <t>Adam/Ay Oranı</t>
  </si>
  <si>
    <t>Çalışılan Ay</t>
  </si>
  <si>
    <t>Adam-Ay Değeri</t>
  </si>
  <si>
    <t>Ortalama Aylık Maliyet</t>
  </si>
  <si>
    <t>Toplam 
Maliyet</t>
  </si>
  <si>
    <t xml:space="preserve">Dönemdeki tüm iş paketlerinde gerçekleşen adam-ay değeri toplamı </t>
  </si>
  <si>
    <t>PERSONEL LİSTESİ</t>
  </si>
  <si>
    <t>Personal Tablo</t>
  </si>
  <si>
    <t>G011</t>
  </si>
  <si>
    <t>Adam Ay Üst</t>
  </si>
  <si>
    <t>Kullanılan</t>
  </si>
  <si>
    <t>Çalışılan Aylar</t>
  </si>
  <si>
    <t>Belge Tarihi</t>
  </si>
  <si>
    <t>Belge Numarası</t>
  </si>
  <si>
    <t>Ödenen Tutar</t>
  </si>
  <si>
    <t>KDV HARİÇ</t>
  </si>
  <si>
    <t>KDV DAHİL</t>
  </si>
  <si>
    <t>Yaptırılan İş**</t>
  </si>
  <si>
    <t>Kuruluş Adı (Üniversite ise, Bölüm, Akademisyen Unvan ve Adı)</t>
  </si>
  <si>
    <t>HİZMET ALIMLARI GİDER FORMU</t>
  </si>
  <si>
    <t>M015 Formundaki Sıra No</t>
  </si>
  <si>
    <t xml:space="preserve">Kuruluş Türü* </t>
  </si>
  <si>
    <t>PROJE DÖNEMSEL TOPLAM GİDERLER TABLOSU</t>
  </si>
  <si>
    <t>G020</t>
  </si>
  <si>
    <t>GİDER KALEMLERİ</t>
  </si>
  <si>
    <t>Dönem Gideri (TL)</t>
  </si>
  <si>
    <t>Personel Giderleri (G011)</t>
  </si>
  <si>
    <t>Hizmet Alım Giderleri (G015)</t>
  </si>
  <si>
    <t>5510 Sayılı Kanun ve Diğer Kanunlar Kapsamında Yararlanılan Tutar</t>
  </si>
  <si>
    <t>SGK İşveren Payı Tavan</t>
  </si>
  <si>
    <t>&lt;</t>
  </si>
  <si>
    <t>SÜRÜM 01.00</t>
  </si>
  <si>
    <t>YARARLANILAN TEŞVİKLER</t>
  </si>
  <si>
    <t>5746 Sayılı Kanun Kapsamında Yararlanılan SGK İşveren Payı Desteği</t>
  </si>
  <si>
    <t>Asıl
Brüt Ücret</t>
  </si>
  <si>
    <t>Bu formda  beyan edilen bilgilerin defter kayıt ve belgeler ile ücret bordrosu bilgilerine uygun olduğunu kabul ve taahhüt  ederiz.</t>
  </si>
  <si>
    <t xml:space="preserve">Bu formda beyan edilen harcama ve giderlere ilişkin mali raporda tevsik edici belgelerin ve ödeme belgelerinin bulunduğunu ve bu belgelerin kuruluşumuzda saklandığını kabul ve taahhüt ederiz. </t>
  </si>
  <si>
    <t>G018</t>
  </si>
  <si>
    <t>Projedeki Görevi</t>
  </si>
  <si>
    <t>Kabul Edilen Aylık PTİ</t>
  </si>
  <si>
    <t>Projede Göreve Başlama Tarihi</t>
  </si>
  <si>
    <t>Projeden Ayrılma Tarihi</t>
  </si>
  <si>
    <t>GENEL TOPLAM</t>
  </si>
  <si>
    <t>PROJE TEŞVİK İKRAMİYESİ FORMU</t>
  </si>
  <si>
    <t>Ödenen Tutarlar</t>
  </si>
  <si>
    <t>Proje Teşvik İkramiyesi (G018)</t>
  </si>
  <si>
    <t>Dönem Toplamı (KDV Hariç)</t>
  </si>
  <si>
    <t>TAAHHÜTNAME</t>
  </si>
  <si>
    <t>AR-GE LABORATUVARI YÖNETİCİSİ</t>
  </si>
  <si>
    <t>TC Kimlik No/
Pasaport No</t>
  </si>
  <si>
    <t>Doktoralı mı?</t>
  </si>
  <si>
    <t>Uyruğu</t>
  </si>
  <si>
    <t>T.C. Kimlik No/ 
Pasaport No</t>
  </si>
  <si>
    <t xml:space="preserve"> Göreve Göre Ortalama Aylık Maliyet Üst Sınır
[c = axb]</t>
  </si>
  <si>
    <t>İkramiye</t>
  </si>
  <si>
    <t>1.Taahhütname</t>
  </si>
  <si>
    <t>2.Personel Giderleri Formu (G011)</t>
  </si>
  <si>
    <t>2.1 Personel Aylık Maliyet Formu (G011-A)</t>
  </si>
  <si>
    <t>2.2 Personel Ortalama Aylık Maliyet Formu (G011-B)</t>
  </si>
  <si>
    <t>3.Seyahat Giderleri Formu (G012)</t>
  </si>
  <si>
    <t>4.Hizmet Alımları Gider Formu (G015)</t>
  </si>
  <si>
    <t>5.Proje Teşvik İkramiyesi Formu (G018)</t>
  </si>
  <si>
    <t>6.Proje Dönemsel Toplam Giderler Tablosu (G020)</t>
  </si>
  <si>
    <t>2.3 İlgili Dönemde Göreve Göre Uygulanacak Personel Ortalama  Aylık Maliyet Formu (G011-C)</t>
  </si>
  <si>
    <t>İLGİLİ DÖNEMDE GÖREVE GÖRE UYGULANACAK PERSONEL ORTALAMA AYLIK MALİYET FORMU</t>
  </si>
  <si>
    <t>SEYAHAT GİDERLERİ FORMU</t>
  </si>
  <si>
    <t>G012</t>
  </si>
  <si>
    <t>M12 Formundaki Sıra No</t>
  </si>
  <si>
    <t>Projedeki Görevi / Unvanı</t>
  </si>
  <si>
    <t xml:space="preserve">Gidilen Yer </t>
  </si>
  <si>
    <t>Seyahatin Proje İle İlgisi</t>
  </si>
  <si>
    <t>Ulaşım Çeşidi</t>
  </si>
  <si>
    <t>Yaptırılan İşin Açıklaması ve Firma Dışında Yaptırılma Nedenleri</t>
  </si>
  <si>
    <t>İş Paketi No/Adı</t>
  </si>
  <si>
    <t>1515 Öncül Ar-Ge Laboratuvarları Destekleme Programı</t>
  </si>
  <si>
    <t>GİDER FORMLARI</t>
  </si>
  <si>
    <t>Bu formda  beyan edilen bilgilerin defter kayıt ve belgeler ile ücret bordrosuna uygun olduğunu, huzur hakkı, prim, sosyal yardım, vb. TÜBİTAK tarafından desteklenmeyen giderlerin beyan edilmediğini kabul ve taahhüt  ederiz.</t>
  </si>
  <si>
    <t>T.C. Kimlik No / Pasaport No</t>
  </si>
  <si>
    <t>Seyahat Giderleri (G012)</t>
  </si>
  <si>
    <t xml:space="preserve">Proje kapsamında yapılan harcama ve giderlere ilişkin kuruluşumuz tarafından dönemsel olarak projenin Uygulama Esasları ve Mali Rapor Hazırlama Kılavuzu’nda belirtilen usul ve esaslara göre eksiksiz iki (2) nüsha Mali Rapor ve üç (3)  nüsha Gider Formları düzenlenmiştir.
Gider Formlarında yer alan harcama ve giderlerle ilgili olarak 213 sayılı Vergi Usul Kanunu, 4857 sayılı İş Kanunu, 5510 sayılı Sosyal Sigortalar ve Genel Sağlık Sigortası Kanunu ve ilgili diğer kanunlarda belirtilen belgeler (fatura ve fatura yerine geçen vesikalar, ücret bordroları, ödeme belgeleri, beyanname, bildirge vb.) ile proje çalışanları ile ilgili diğer yükümlülükler kapsamındaki (yabancılar için çalışma izni, kamu personeli için ilgili kurum/kuruluştan alınan izin, vb.) belgeler Mali Raporda bulunmaktadır.
Gider Formları ve Mali Raporun içerisinde yer alan tevsik edici belgeler ile diğer belgeler kuruluşu parasal tutarla sınırlandırılmayan en geniş şekilde temsil ve ilzama yetkili olan kişi/kişiler veya bu kişi/kişilerin TÜBİTAK nezdinde proje sözleşmesinin imzalanması dâhil her türlü işlemin yürütülmesine ilişkin kuruluşu TÜBİTAK’a karşı sorumlu kılacak biçimde usulüne uygun olarak yetkilendirdiği temsilci/temsilcileri tarafından imzalanmıştır.
Giderlere ilişkin ilgili kanunlar kapsamında yararlanılan teşvikler projenin Uygulama Esasları ve Mali Rapor Hazırlama Kılavuzu’na uygun olarak ilgili gider kalemlerinden düşürülmüştür. 
Gider Formlarında beyan edilen gider kalemleri ile tevsik edici belgelerdeki bilgiler uyumlu olup, Gider Formları ile TÜBİTAK’a sunduğumuz her türlü bilgi doğrudur.
Proje mali ve hukuki yönden projenin Uygulama Esasları ve Mali Rapor Hazırlama Kılavuzu’na uygun bir şekilde yürütülmektedir. 
Proje kapsamında yapılan faaliyetlerle ilgili harcama ve giderler projenin Uygulama Esasları ve Mali Rapor Hazırlama Kılavuzu’na uygun olarak TÜBİTAK’a beyan edilmiştir.
Proje çalışanları ile ilgili vergi ve SGK beyan ve ödeme yükümlülükleri yerine getirilmiştir.
Gider Formları ile TÜBİTAK’a beyan edilen giderlerin ödemeleri projenin Uygulama Esasları ve Mali Rapor Hazırlama Kılavuzu’na uygun olarak yapılmıştır.
MM Rapor tarihine kadar ödemesi yapılmayan giderler TÜBİTAK’a beyan edilmemiştir. 
MM Raporu, Mali Rapor ve Gider Formlarının birer nüshası istenildiğinde ibraz edilmek üzere on (10) yıl süre ile muhafaza edilecektir.
Proje personeli ile ilgili eğitim durumları gerçeğe uygun olarak beyan edilmiş olup, eğitim durumlarına ait belgeler Kuruluşumuzda bulunmaktadır. Proje personelinin ve bursiyerlerin çalışma bilgileri Uygulama Esaslarına uygun olarak beyan edilmiştir.
Gider Formlarında Kuruluşumuzun içerisinde yer aldığı yurt içi ve yurt dışında yerleşik diğer grup şirketlerinden alınan herhangi bir danışmanlık ve/veya eğitim hizmet tutarı beyan edilmemiştir.
Gider Formları ile TÜBİTAK’a beyan ettiğimiz giderler projenin Uygulama Esasları ve Mali Rapor Hazırlama Kılavuzu’na uygun olup, söz konusu giderlere ait yasal belge kopyaları Mali Rapor içerisinde bulunmakta ve mevzuata uygun olarak muhafaza edilmektedir. 
Yukarıda belirtilen hususlarla birlikte, ilgili döneme ait MM Raporunun son halini incelediğimizi, tarafımızdan basılı olarak gönderdiğimiz MM raporunda kapsam dışı bırakılan giderlerin kapsam dışı gerekçesini kabul ettiğimizi, bu giderlerle ilgili TÜBİTAK’a itiraz etmeyeceğimizi kabul ve taahhüt ederiz. </t>
  </si>
  <si>
    <t xml:space="preserve">*KOBİ, Büyük firma, Üniversite, Bilimsel Etkinlik (Birini Seçiniz)
**Yurt içi danışmanlık, Yurt içi eğitim, Yurt içi bilimsel etkinliklere katılım gideri yazılmalıdır. </t>
  </si>
  <si>
    <t>G015-A (YURT İÇİ)</t>
  </si>
  <si>
    <t xml:space="preserve">*KOBİ, Büyük firma, Üniversite, Bilimsel Etkinlik (Birini Seçiniz)
**Yurt dışı danışmanlık, Yurt dışı eğitim, Yurt dışı bilimsel etkinliklere katılım gideri yazılmalıdır. </t>
  </si>
  <si>
    <t>G015-B (YURT DIŞI)</t>
  </si>
  <si>
    <t>Yurt içi</t>
  </si>
  <si>
    <t>Yurt dışı</t>
  </si>
  <si>
    <t>Gider Formları İmza Tarihi</t>
  </si>
  <si>
    <t>Gider Formlarını İmzalayacak Kuruluş Yetkilisi/Yetkililerinin Adı Soyadı</t>
  </si>
  <si>
    <t>KAŞE/İMZA</t>
  </si>
  <si>
    <t>5746/4691 Sayılı Kanun Kapsamında Yararlanılan Gelir Vergisi Stopaj Teşviki</t>
  </si>
  <si>
    <t>Diğer Kanunlar Kapsamında Yararlanılan Teşvikler/
Destekler</t>
  </si>
  <si>
    <t>Dönem Başında Geçerli Brüt Asgari Ücret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</si>
</sst>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dd/mm/yyyy;@"/>
    <numFmt numFmtId="165" formatCode="#,##0.00_ ;\-#,##0.00\ "/>
    <numFmt numFmtId="166" formatCode="0.000000"/>
    <numFmt numFmtId="167" formatCode="#,##0_ ;\-#,##0\ "/>
  </numFmts>
  <fonts count="49" x14ac:knownFonts="1">
    <font>
      <sz val="11"/>
      <color theme="1"/>
      <name val="Calibri"/>
      <family val="2"/>
      <charset val="162"/>
      <scheme val="minor"/>
    </font>
    <font>
      <b/>
      <sz val="11"/>
      <color theme="1"/>
      <name val="Calibri"/>
      <family val="2"/>
      <charset val="162"/>
      <scheme val="minor"/>
    </font>
    <font>
      <b/>
      <sz val="26"/>
      <color theme="1"/>
      <name val="Calibri"/>
      <family val="2"/>
      <charset val="162"/>
      <scheme val="minor"/>
    </font>
    <font>
      <sz val="11"/>
      <color rgb="FF000000"/>
      <name val="Calibri"/>
      <family val="2"/>
      <charset val="162"/>
    </font>
    <font>
      <sz val="11"/>
      <color theme="1"/>
      <name val="Calibri"/>
      <family val="2"/>
      <charset val="162"/>
      <scheme val="minor"/>
    </font>
    <font>
      <b/>
      <sz val="12"/>
      <color rgb="FF000000"/>
      <name val="Arial"/>
      <family val="2"/>
      <charset val="162"/>
    </font>
    <font>
      <b/>
      <sz val="14"/>
      <color rgb="FF000000"/>
      <name val="Arial"/>
      <family val="2"/>
      <charset val="162"/>
    </font>
    <font>
      <b/>
      <sz val="14"/>
      <color theme="1"/>
      <name val="Calibri"/>
      <family val="2"/>
      <charset val="162"/>
      <scheme val="minor"/>
    </font>
    <font>
      <sz val="10"/>
      <color theme="1"/>
      <name val="Calibri"/>
      <family val="2"/>
      <charset val="162"/>
      <scheme val="minor"/>
    </font>
    <font>
      <b/>
      <sz val="11"/>
      <color rgb="FFFF0000"/>
      <name val="Calibri"/>
      <family val="2"/>
      <charset val="162"/>
      <scheme val="minor"/>
    </font>
    <font>
      <b/>
      <sz val="12"/>
      <color theme="1"/>
      <name val="Arial"/>
      <family val="2"/>
      <charset val="162"/>
    </font>
    <font>
      <b/>
      <sz val="12"/>
      <color theme="1"/>
      <name val="Calibri"/>
      <family val="2"/>
      <charset val="162"/>
      <scheme val="minor"/>
    </font>
    <font>
      <sz val="11"/>
      <color theme="1"/>
      <name val="Calibri"/>
      <family val="2"/>
      <charset val="162"/>
    </font>
    <font>
      <sz val="14"/>
      <color theme="1"/>
      <name val="Calibri"/>
      <family val="2"/>
      <charset val="162"/>
      <scheme val="minor"/>
    </font>
    <font>
      <sz val="8"/>
      <name val="Calibri"/>
      <family val="2"/>
      <charset val="162"/>
      <scheme val="minor"/>
    </font>
    <font>
      <sz val="14"/>
      <color rgb="FFFF0000"/>
      <name val="Calibri"/>
      <family val="2"/>
      <charset val="162"/>
      <scheme val="minor"/>
    </font>
    <font>
      <b/>
      <sz val="14"/>
      <color rgb="FFFF0000"/>
      <name val="Calibri"/>
      <family val="2"/>
      <charset val="162"/>
      <scheme val="minor"/>
    </font>
    <font>
      <b/>
      <sz val="20"/>
      <color theme="1"/>
      <name val="Calibri"/>
      <family val="2"/>
      <charset val="162"/>
      <scheme val="minor"/>
    </font>
    <font>
      <sz val="12"/>
      <color theme="1"/>
      <name val="Calibri"/>
      <family val="2"/>
      <charset val="162"/>
      <scheme val="minor"/>
    </font>
    <font>
      <b/>
      <sz val="12"/>
      <color rgb="FF000000"/>
      <name val="Calibri"/>
      <family val="2"/>
      <charset val="162"/>
      <scheme val="minor"/>
    </font>
    <font>
      <sz val="12"/>
      <color rgb="FF000000"/>
      <name val="Calibri"/>
      <family val="2"/>
      <charset val="162"/>
      <scheme val="minor"/>
    </font>
    <font>
      <sz val="11"/>
      <color rgb="FFFF0000"/>
      <name val="Calibri"/>
      <family val="2"/>
      <charset val="162"/>
      <scheme val="minor"/>
    </font>
    <font>
      <sz val="12"/>
      <color rgb="FFFF0000"/>
      <name val="Calibri"/>
      <family val="2"/>
      <charset val="162"/>
      <scheme val="minor"/>
    </font>
    <font>
      <b/>
      <sz val="13"/>
      <color theme="1"/>
      <name val="Calibri"/>
      <family val="2"/>
      <charset val="162"/>
      <scheme val="minor"/>
    </font>
    <font>
      <b/>
      <sz val="13"/>
      <color rgb="FF000000"/>
      <name val="Arial"/>
      <family val="2"/>
      <charset val="162"/>
    </font>
    <font>
      <sz val="13"/>
      <color theme="1"/>
      <name val="Calibri"/>
      <family val="2"/>
      <charset val="162"/>
      <scheme val="minor"/>
    </font>
    <font>
      <sz val="11"/>
      <name val="Calibri"/>
      <family val="2"/>
      <charset val="162"/>
      <scheme val="minor"/>
    </font>
    <font>
      <b/>
      <sz val="11"/>
      <name val="Calibri"/>
      <family val="2"/>
      <charset val="162"/>
      <scheme val="minor"/>
    </font>
    <font>
      <b/>
      <sz val="16"/>
      <color rgb="FFFF0000"/>
      <name val="Calibri"/>
      <family val="2"/>
      <charset val="162"/>
      <scheme val="minor"/>
    </font>
    <font>
      <b/>
      <sz val="20"/>
      <color rgb="FF000000"/>
      <name val="Calibri"/>
      <family val="2"/>
      <charset val="162"/>
      <scheme val="minor"/>
    </font>
    <font>
      <b/>
      <sz val="10"/>
      <color rgb="FFFF0000"/>
      <name val="Arial"/>
      <family val="2"/>
      <charset val="162"/>
    </font>
    <font>
      <b/>
      <sz val="10"/>
      <color rgb="FFFF0000"/>
      <name val="Calibri"/>
      <family val="2"/>
      <charset val="162"/>
      <scheme val="minor"/>
    </font>
    <font>
      <b/>
      <sz val="14"/>
      <color rgb="FF000000"/>
      <name val="Calibri"/>
      <family val="2"/>
      <charset val="162"/>
      <scheme val="minor"/>
    </font>
    <font>
      <sz val="11"/>
      <color indexed="8"/>
      <name val="Calibri"/>
      <family val="2"/>
      <charset val="162"/>
    </font>
    <font>
      <b/>
      <sz val="16"/>
      <color rgb="FF000000"/>
      <name val="Calibri"/>
      <family val="2"/>
      <charset val="162"/>
      <scheme val="minor"/>
    </font>
    <font>
      <b/>
      <sz val="22"/>
      <color rgb="FF000000"/>
      <name val="Calibri"/>
      <family val="2"/>
      <charset val="162"/>
      <scheme val="minor"/>
    </font>
    <font>
      <b/>
      <sz val="16"/>
      <color theme="1"/>
      <name val="Calibri"/>
      <family val="2"/>
      <charset val="162"/>
      <scheme val="minor"/>
    </font>
    <font>
      <sz val="13"/>
      <color rgb="FF000000"/>
      <name val="Calibri"/>
      <family val="2"/>
      <charset val="162"/>
      <scheme val="minor"/>
    </font>
    <font>
      <sz val="13"/>
      <color theme="1"/>
      <name val="Arial"/>
      <family val="2"/>
      <charset val="162"/>
    </font>
    <font>
      <sz val="11"/>
      <color theme="0"/>
      <name val="Calibri"/>
      <family val="2"/>
      <charset val="162"/>
      <scheme val="minor"/>
    </font>
    <font>
      <b/>
      <sz val="12"/>
      <name val="Calibri"/>
      <family val="2"/>
      <charset val="162"/>
      <scheme val="minor"/>
    </font>
    <font>
      <sz val="12"/>
      <name val="Calibri"/>
      <family val="2"/>
      <charset val="162"/>
      <scheme val="minor"/>
    </font>
    <font>
      <b/>
      <sz val="11.5"/>
      <color rgb="FF000000"/>
      <name val="Calibri"/>
      <family val="2"/>
      <charset val="162"/>
      <scheme val="minor"/>
    </font>
    <font>
      <b/>
      <sz val="12"/>
      <color theme="0"/>
      <name val="Calibri"/>
      <family val="2"/>
      <charset val="162"/>
      <scheme val="minor"/>
    </font>
    <font>
      <b/>
      <sz val="11.5"/>
      <color theme="1"/>
      <name val="Calibri"/>
      <family val="2"/>
      <charset val="162"/>
      <scheme val="minor"/>
    </font>
    <font>
      <sz val="11.5"/>
      <color theme="1"/>
      <name val="Calibri"/>
      <family val="2"/>
      <charset val="162"/>
      <scheme val="minor"/>
    </font>
    <font>
      <sz val="12"/>
      <color theme="0"/>
      <name val="Calibri"/>
      <family val="2"/>
      <charset val="162"/>
      <scheme val="minor"/>
    </font>
    <font>
      <b/>
      <sz val="11.5"/>
      <color rgb="FFFF0000"/>
      <name val="Calibri"/>
      <family val="2"/>
      <charset val="162"/>
      <scheme val="minor"/>
    </font>
    <font>
      <sz val="16"/>
      <color theme="1"/>
      <name val="Calibri"/>
      <family val="2"/>
      <charset val="162"/>
      <scheme val="minor"/>
    </font>
  </fonts>
  <fills count="4">
    <fill>
      <patternFill patternType="none"/>
    </fill>
    <fill>
      <patternFill patternType="gray125"/>
    </fill>
    <fill>
      <patternFill patternType="solid">
        <fgColor rgb="FFFFFF00"/>
        <bgColor indexed="64"/>
      </patternFill>
    </fill>
    <fill>
      <patternFill patternType="solid">
        <fgColor indexed="2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s>
  <cellStyleXfs count="3">
    <xf numFmtId="0" fontId="0" fillId="0" borderId="0"/>
    <xf numFmtId="0" fontId="3" fillId="0" borderId="0"/>
    <xf numFmtId="43" fontId="4" fillId="0" borderId="0" applyFont="0" applyFill="0" applyBorder="0" applyAlignment="0" applyProtection="0"/>
  </cellStyleXfs>
  <cellXfs count="462">
    <xf numFmtId="0" fontId="0" fillId="0" borderId="0" xfId="0"/>
    <xf numFmtId="0" fontId="5" fillId="0" borderId="0" xfId="0" applyFont="1" applyProtection="1">
      <protection locked="0"/>
    </xf>
    <xf numFmtId="0" fontId="1" fillId="0" borderId="0" xfId="0" applyFont="1" applyAlignment="1">
      <alignment horizontal="center" vertical="center" wrapText="1"/>
    </xf>
    <xf numFmtId="0" fontId="0" fillId="0" borderId="0" xfId="0" applyProtection="1">
      <protection locked="0"/>
    </xf>
    <xf numFmtId="0" fontId="0" fillId="0" borderId="0" xfId="0" applyAlignment="1" applyProtection="1">
      <alignment horizontal="center"/>
      <protection locked="0"/>
    </xf>
    <xf numFmtId="0" fontId="13" fillId="0" borderId="0" xfId="0" applyFont="1"/>
    <xf numFmtId="0" fontId="18" fillId="0" borderId="0" xfId="0" applyFont="1" applyAlignment="1" applyProtection="1">
      <alignment horizontal="center"/>
      <protection locked="0"/>
    </xf>
    <xf numFmtId="0" fontId="18" fillId="0" borderId="0" xfId="0" applyFont="1" applyProtection="1">
      <protection locked="0"/>
    </xf>
    <xf numFmtId="0" fontId="11" fillId="0" borderId="23" xfId="0" applyFont="1" applyBorder="1" applyProtection="1">
      <protection locked="0"/>
    </xf>
    <xf numFmtId="0" fontId="18" fillId="0" borderId="0" xfId="0" applyFont="1" applyAlignment="1" applyProtection="1">
      <alignment horizontal="center" vertical="center" wrapText="1"/>
      <protection locked="0"/>
    </xf>
    <xf numFmtId="0" fontId="18" fillId="0" borderId="16" xfId="0" applyFont="1" applyBorder="1" applyAlignment="1" applyProtection="1">
      <alignment horizontal="center"/>
      <protection locked="0"/>
    </xf>
    <xf numFmtId="165" fontId="18" fillId="0" borderId="16" xfId="2" applyNumberFormat="1" applyFont="1" applyBorder="1" applyProtection="1">
      <protection locked="0"/>
    </xf>
    <xf numFmtId="165" fontId="18" fillId="0" borderId="1" xfId="2" applyNumberFormat="1" applyFont="1" applyBorder="1" applyProtection="1">
      <protection locked="0"/>
    </xf>
    <xf numFmtId="0" fontId="18" fillId="0" borderId="17" xfId="0" applyFont="1" applyBorder="1" applyAlignment="1" applyProtection="1">
      <alignment horizontal="center"/>
      <protection locked="0"/>
    </xf>
    <xf numFmtId="165" fontId="18" fillId="0" borderId="17" xfId="2" applyNumberFormat="1" applyFont="1" applyBorder="1" applyProtection="1">
      <protection locked="0"/>
    </xf>
    <xf numFmtId="43" fontId="18" fillId="0" borderId="0" xfId="2" applyFont="1" applyAlignment="1" applyProtection="1">
      <alignment horizontal="center"/>
      <protection locked="0"/>
    </xf>
    <xf numFmtId="2" fontId="18" fillId="0" borderId="0" xfId="0" applyNumberFormat="1" applyFont="1" applyAlignment="1" applyProtection="1">
      <alignment horizontal="center"/>
      <protection locked="0"/>
    </xf>
    <xf numFmtId="0" fontId="18" fillId="0" borderId="0" xfId="0" applyFont="1" applyAlignment="1" applyProtection="1">
      <alignment wrapText="1"/>
      <protection locked="0"/>
    </xf>
    <xf numFmtId="0" fontId="18" fillId="0" borderId="0" xfId="0" applyFont="1" applyAlignment="1" applyProtection="1">
      <alignment horizontal="center" wrapText="1"/>
      <protection locked="0"/>
    </xf>
    <xf numFmtId="0" fontId="18" fillId="0" borderId="0" xfId="0" applyFont="1"/>
    <xf numFmtId="0" fontId="20" fillId="0" borderId="0" xfId="0" applyFont="1" applyProtection="1">
      <protection locked="0"/>
    </xf>
    <xf numFmtId="4" fontId="18" fillId="0" borderId="0" xfId="0" applyNumberFormat="1" applyFont="1" applyProtection="1">
      <protection locked="0"/>
    </xf>
    <xf numFmtId="4" fontId="20" fillId="0" borderId="0" xfId="0" applyNumberFormat="1" applyFont="1" applyProtection="1">
      <protection locked="0"/>
    </xf>
    <xf numFmtId="0" fontId="1" fillId="0" borderId="18" xfId="0" applyFont="1" applyBorder="1" applyAlignment="1" applyProtection="1">
      <alignment horizontal="left" wrapText="1"/>
      <protection locked="0"/>
    </xf>
    <xf numFmtId="4" fontId="18" fillId="0" borderId="0" xfId="0" applyNumberFormat="1" applyFont="1"/>
    <xf numFmtId="0" fontId="25" fillId="0" borderId="0" xfId="0" applyFont="1" applyProtection="1">
      <protection locked="0"/>
    </xf>
    <xf numFmtId="0" fontId="25" fillId="0" borderId="0" xfId="0" applyFont="1"/>
    <xf numFmtId="0" fontId="26" fillId="0" borderId="0" xfId="0" applyFont="1"/>
    <xf numFmtId="0" fontId="0" fillId="0" borderId="0" xfId="0" applyProtection="1">
      <protection hidden="1"/>
    </xf>
    <xf numFmtId="0" fontId="0" fillId="0" borderId="18" xfId="0" applyBorder="1" applyAlignment="1" applyProtection="1">
      <alignment horizontal="center"/>
      <protection hidden="1"/>
    </xf>
    <xf numFmtId="0" fontId="18" fillId="0" borderId="0" xfId="0" applyFont="1" applyProtection="1">
      <protection hidden="1"/>
    </xf>
    <xf numFmtId="0" fontId="18" fillId="0" borderId="1" xfId="0" applyFont="1" applyBorder="1" applyAlignment="1" applyProtection="1">
      <alignment horizontal="center"/>
      <protection hidden="1"/>
    </xf>
    <xf numFmtId="165" fontId="18" fillId="0" borderId="1" xfId="2" applyNumberFormat="1" applyFont="1" applyBorder="1" applyProtection="1">
      <protection hidden="1"/>
    </xf>
    <xf numFmtId="165" fontId="18" fillId="0" borderId="9" xfId="2" applyNumberFormat="1" applyFont="1" applyBorder="1" applyProtection="1">
      <protection hidden="1"/>
    </xf>
    <xf numFmtId="165" fontId="18" fillId="0" borderId="13" xfId="2" applyNumberFormat="1" applyFont="1" applyBorder="1" applyProtection="1">
      <protection hidden="1"/>
    </xf>
    <xf numFmtId="165" fontId="18" fillId="0" borderId="15" xfId="2" applyNumberFormat="1" applyFont="1" applyBorder="1" applyProtection="1">
      <protection hidden="1"/>
    </xf>
    <xf numFmtId="0" fontId="18" fillId="0" borderId="16" xfId="0" applyFont="1" applyBorder="1" applyAlignment="1" applyProtection="1">
      <alignment horizontal="left"/>
      <protection hidden="1"/>
    </xf>
    <xf numFmtId="0" fontId="18" fillId="0" borderId="1" xfId="0" applyFont="1" applyBorder="1" applyAlignment="1" applyProtection="1">
      <alignment horizontal="left"/>
      <protection hidden="1"/>
    </xf>
    <xf numFmtId="0" fontId="18" fillId="0" borderId="17" xfId="0" applyFont="1" applyBorder="1" applyAlignment="1" applyProtection="1">
      <alignment horizontal="left"/>
      <protection hidden="1"/>
    </xf>
    <xf numFmtId="0" fontId="18" fillId="0" borderId="37" xfId="0" applyFont="1" applyBorder="1" applyAlignment="1" applyProtection="1">
      <alignment horizontal="center"/>
      <protection hidden="1"/>
    </xf>
    <xf numFmtId="4" fontId="18" fillId="0" borderId="37" xfId="0" applyNumberFormat="1" applyFont="1" applyBorder="1" applyAlignment="1" applyProtection="1">
      <alignment horizontal="center"/>
      <protection hidden="1"/>
    </xf>
    <xf numFmtId="4" fontId="18" fillId="0" borderId="35" xfId="0" applyNumberFormat="1" applyFont="1" applyBorder="1" applyAlignment="1" applyProtection="1">
      <alignment horizontal="center"/>
      <protection hidden="1"/>
    </xf>
    <xf numFmtId="0" fontId="8" fillId="0" borderId="16" xfId="0" applyFont="1" applyBorder="1" applyAlignment="1" applyProtection="1">
      <alignment horizontal="left"/>
      <protection hidden="1"/>
    </xf>
    <xf numFmtId="0" fontId="8" fillId="0" borderId="16" xfId="0" applyFont="1" applyBorder="1" applyAlignment="1" applyProtection="1">
      <alignment horizontal="center"/>
      <protection hidden="1"/>
    </xf>
    <xf numFmtId="165" fontId="8" fillId="0" borderId="16" xfId="2" applyNumberFormat="1" applyFont="1" applyBorder="1" applyAlignment="1" applyProtection="1">
      <alignment horizontal="center"/>
      <protection hidden="1"/>
    </xf>
    <xf numFmtId="167" fontId="8" fillId="0" borderId="16" xfId="0" applyNumberFormat="1" applyFont="1" applyBorder="1" applyAlignment="1" applyProtection="1">
      <alignment horizontal="center"/>
      <protection hidden="1"/>
    </xf>
    <xf numFmtId="165" fontId="8" fillId="0" borderId="16" xfId="0" applyNumberFormat="1" applyFont="1" applyBorder="1" applyAlignment="1" applyProtection="1">
      <alignment horizontal="center"/>
      <protection hidden="1"/>
    </xf>
    <xf numFmtId="165" fontId="8" fillId="0" borderId="9" xfId="2" applyNumberFormat="1" applyFont="1" applyBorder="1" applyAlignment="1" applyProtection="1">
      <alignment horizontal="center"/>
      <protection hidden="1"/>
    </xf>
    <xf numFmtId="0" fontId="8" fillId="0" borderId="1" xfId="0" applyFont="1" applyBorder="1" applyAlignment="1" applyProtection="1">
      <alignment horizontal="left"/>
      <protection hidden="1"/>
    </xf>
    <xf numFmtId="0" fontId="8" fillId="0" borderId="39" xfId="0" applyFont="1" applyBorder="1" applyAlignment="1" applyProtection="1">
      <alignment horizontal="center"/>
      <protection hidden="1"/>
    </xf>
    <xf numFmtId="165" fontId="8" fillId="0" borderId="39" xfId="2" applyNumberFormat="1" applyFont="1" applyBorder="1" applyAlignment="1" applyProtection="1">
      <alignment horizontal="center"/>
      <protection hidden="1"/>
    </xf>
    <xf numFmtId="0" fontId="8" fillId="0" borderId="1" xfId="0" applyFont="1" applyBorder="1" applyAlignment="1" applyProtection="1">
      <alignment horizontal="center"/>
      <protection hidden="1"/>
    </xf>
    <xf numFmtId="165" fontId="8" fillId="0" borderId="1" xfId="2" applyNumberFormat="1" applyFont="1" applyBorder="1" applyAlignment="1" applyProtection="1">
      <alignment horizontal="center"/>
      <protection hidden="1"/>
    </xf>
    <xf numFmtId="165" fontId="8" fillId="0" borderId="11" xfId="2" applyNumberFormat="1" applyFont="1" applyBorder="1" applyAlignment="1" applyProtection="1">
      <alignment horizontal="center"/>
      <protection hidden="1"/>
    </xf>
    <xf numFmtId="0" fontId="8" fillId="0" borderId="17" xfId="0" applyFont="1" applyBorder="1" applyAlignment="1" applyProtection="1">
      <alignment horizontal="left"/>
      <protection hidden="1"/>
    </xf>
    <xf numFmtId="0" fontId="8" fillId="0" borderId="37" xfId="0" applyFont="1" applyBorder="1" applyAlignment="1" applyProtection="1">
      <alignment horizontal="center"/>
      <protection hidden="1"/>
    </xf>
    <xf numFmtId="165" fontId="8" fillId="0" borderId="37" xfId="2" applyNumberFormat="1" applyFont="1" applyBorder="1" applyAlignment="1" applyProtection="1">
      <alignment horizontal="center"/>
      <protection hidden="1"/>
    </xf>
    <xf numFmtId="0" fontId="8" fillId="0" borderId="17" xfId="0" applyFont="1" applyBorder="1" applyAlignment="1" applyProtection="1">
      <alignment horizontal="center"/>
      <protection hidden="1"/>
    </xf>
    <xf numFmtId="165" fontId="8" fillId="0" borderId="17" xfId="2" applyNumberFormat="1" applyFont="1" applyBorder="1" applyAlignment="1" applyProtection="1">
      <alignment horizontal="center"/>
      <protection hidden="1"/>
    </xf>
    <xf numFmtId="165" fontId="8" fillId="0" borderId="35" xfId="2" applyNumberFormat="1" applyFont="1" applyBorder="1" applyAlignment="1" applyProtection="1">
      <alignment horizontal="center"/>
      <protection hidden="1"/>
    </xf>
    <xf numFmtId="1" fontId="8" fillId="0" borderId="16" xfId="0" applyNumberFormat="1" applyFont="1" applyBorder="1" applyAlignment="1" applyProtection="1">
      <alignment horizontal="center"/>
      <protection hidden="1"/>
    </xf>
    <xf numFmtId="1" fontId="8" fillId="0" borderId="1" xfId="0" applyNumberFormat="1" applyFont="1" applyBorder="1" applyAlignment="1" applyProtection="1">
      <alignment horizontal="center"/>
      <protection hidden="1"/>
    </xf>
    <xf numFmtId="1" fontId="8" fillId="0" borderId="17" xfId="0" applyNumberFormat="1" applyFont="1" applyBorder="1" applyAlignment="1" applyProtection="1">
      <alignment horizontal="center"/>
      <protection hidden="1"/>
    </xf>
    <xf numFmtId="0" fontId="0" fillId="0" borderId="1" xfId="0" applyBorder="1" applyAlignment="1" applyProtection="1">
      <alignment horizontal="center"/>
      <protection hidden="1"/>
    </xf>
    <xf numFmtId="165" fontId="8" fillId="0" borderId="13" xfId="2" applyNumberFormat="1" applyFont="1" applyBorder="1" applyAlignment="1" applyProtection="1">
      <alignment horizontal="center"/>
      <protection hidden="1"/>
    </xf>
    <xf numFmtId="0" fontId="0" fillId="0" borderId="17" xfId="0" applyBorder="1" applyAlignment="1" applyProtection="1">
      <alignment horizontal="center"/>
      <protection hidden="1"/>
    </xf>
    <xf numFmtId="165" fontId="8" fillId="0" borderId="15" xfId="2" applyNumberFormat="1" applyFont="1" applyBorder="1" applyAlignment="1" applyProtection="1">
      <alignment horizontal="center"/>
      <protection hidden="1"/>
    </xf>
    <xf numFmtId="0" fontId="26" fillId="0" borderId="0" xfId="0" applyFont="1" applyProtection="1">
      <protection hidden="1"/>
    </xf>
    <xf numFmtId="4" fontId="0" fillId="0" borderId="39" xfId="0" applyNumberFormat="1" applyBorder="1" applyAlignment="1" applyProtection="1">
      <alignment horizontal="right"/>
      <protection hidden="1"/>
    </xf>
    <xf numFmtId="2" fontId="0" fillId="0" borderId="0" xfId="0" applyNumberFormat="1" applyAlignment="1" applyProtection="1">
      <alignment horizontal="center"/>
      <protection hidden="1"/>
    </xf>
    <xf numFmtId="0" fontId="0" fillId="0" borderId="0" xfId="0" applyAlignment="1" applyProtection="1">
      <alignment horizontal="center"/>
      <protection hidden="1"/>
    </xf>
    <xf numFmtId="0" fontId="15" fillId="0" borderId="0" xfId="0" applyFont="1" applyProtection="1">
      <protection hidden="1"/>
    </xf>
    <xf numFmtId="4" fontId="0" fillId="0" borderId="1" xfId="0" applyNumberFormat="1" applyBorder="1" applyAlignment="1" applyProtection="1">
      <alignment horizontal="right"/>
      <protection hidden="1"/>
    </xf>
    <xf numFmtId="4" fontId="0" fillId="0" borderId="39" xfId="0" applyNumberFormat="1" applyBorder="1" applyAlignment="1" applyProtection="1">
      <alignment horizontal="center"/>
      <protection hidden="1"/>
    </xf>
    <xf numFmtId="4" fontId="0" fillId="0" borderId="1" xfId="0" applyNumberFormat="1" applyBorder="1" applyAlignment="1" applyProtection="1">
      <alignment horizontal="center"/>
      <protection hidden="1"/>
    </xf>
    <xf numFmtId="4" fontId="0" fillId="0" borderId="25" xfId="0" applyNumberFormat="1" applyBorder="1" applyAlignment="1" applyProtection="1">
      <alignment horizontal="center"/>
      <protection hidden="1"/>
    </xf>
    <xf numFmtId="4" fontId="11" fillId="0" borderId="24" xfId="0" applyNumberFormat="1" applyFont="1" applyBorder="1" applyAlignment="1" applyProtection="1">
      <alignment horizontal="center"/>
      <protection hidden="1"/>
    </xf>
    <xf numFmtId="4" fontId="11" fillId="0" borderId="18" xfId="0" applyNumberFormat="1" applyFont="1" applyBorder="1" applyAlignment="1" applyProtection="1">
      <alignment horizontal="center"/>
      <protection hidden="1"/>
    </xf>
    <xf numFmtId="4" fontId="0" fillId="0" borderId="11" xfId="0" applyNumberFormat="1" applyBorder="1" applyAlignment="1" applyProtection="1">
      <alignment horizontal="right"/>
      <protection hidden="1"/>
    </xf>
    <xf numFmtId="4" fontId="0" fillId="0" borderId="13" xfId="0" applyNumberFormat="1" applyBorder="1" applyAlignment="1" applyProtection="1">
      <alignment horizontal="right"/>
      <protection hidden="1"/>
    </xf>
    <xf numFmtId="4" fontId="0" fillId="0" borderId="47" xfId="0" applyNumberFormat="1" applyBorder="1" applyAlignment="1" applyProtection="1">
      <alignment horizontal="right"/>
      <protection hidden="1"/>
    </xf>
    <xf numFmtId="4" fontId="11" fillId="0" borderId="22" xfId="0" applyNumberFormat="1" applyFont="1" applyBorder="1" applyAlignment="1" applyProtection="1">
      <alignment horizontal="center"/>
      <protection hidden="1"/>
    </xf>
    <xf numFmtId="4" fontId="0" fillId="0" borderId="25" xfId="0" applyNumberFormat="1" applyBorder="1" applyAlignment="1" applyProtection="1">
      <alignment horizontal="right"/>
      <protection hidden="1"/>
    </xf>
    <xf numFmtId="0" fontId="31" fillId="0" borderId="0" xfId="0" applyFont="1" applyAlignment="1" applyProtection="1">
      <alignment wrapText="1"/>
      <protection locked="0"/>
    </xf>
    <xf numFmtId="4" fontId="0" fillId="0" borderId="39" xfId="0" applyNumberFormat="1" applyBorder="1" applyAlignment="1" applyProtection="1">
      <alignment horizontal="center"/>
      <protection locked="0"/>
    </xf>
    <xf numFmtId="2" fontId="0" fillId="0" borderId="39" xfId="0" applyNumberFormat="1" applyBorder="1" applyAlignment="1" applyProtection="1">
      <alignment horizontal="center"/>
      <protection locked="0"/>
    </xf>
    <xf numFmtId="4" fontId="0" fillId="0" borderId="1" xfId="0" applyNumberFormat="1" applyBorder="1" applyAlignment="1" applyProtection="1">
      <alignment horizontal="center"/>
      <protection locked="0"/>
    </xf>
    <xf numFmtId="2" fontId="0" fillId="0" borderId="1" xfId="0" applyNumberFormat="1" applyBorder="1" applyAlignment="1" applyProtection="1">
      <alignment horizontal="center"/>
      <protection locked="0"/>
    </xf>
    <xf numFmtId="4" fontId="0" fillId="0" borderId="25" xfId="0" applyNumberFormat="1" applyBorder="1" applyAlignment="1" applyProtection="1">
      <alignment horizontal="center"/>
      <protection locked="0"/>
    </xf>
    <xf numFmtId="2" fontId="0" fillId="0" borderId="25" xfId="0" applyNumberFormat="1" applyBorder="1" applyAlignment="1" applyProtection="1">
      <alignment horizontal="center"/>
      <protection locked="0"/>
    </xf>
    <xf numFmtId="0" fontId="0" fillId="0" borderId="39" xfId="0" applyBorder="1" applyProtection="1">
      <protection locked="0"/>
    </xf>
    <xf numFmtId="0" fontId="0" fillId="0" borderId="1" xfId="0" applyBorder="1" applyProtection="1">
      <protection locked="0"/>
    </xf>
    <xf numFmtId="0" fontId="0" fillId="0" borderId="25" xfId="0" applyBorder="1" applyProtection="1">
      <protection locked="0"/>
    </xf>
    <xf numFmtId="0" fontId="19" fillId="0" borderId="0" xfId="0" applyFont="1" applyProtection="1">
      <protection locked="0"/>
    </xf>
    <xf numFmtId="0" fontId="19" fillId="0" borderId="0" xfId="0" applyFont="1" applyAlignment="1" applyProtection="1">
      <alignment horizontal="center"/>
      <protection locked="0"/>
    </xf>
    <xf numFmtId="0" fontId="28" fillId="0" borderId="0" xfId="0" applyFont="1" applyAlignment="1" applyProtection="1">
      <alignment vertical="center" wrapText="1"/>
      <protection locked="0"/>
    </xf>
    <xf numFmtId="0" fontId="19" fillId="0" borderId="0" xfId="0" applyFont="1" applyAlignment="1" applyProtection="1">
      <alignment horizontal="justify" vertical="center"/>
      <protection locked="0"/>
    </xf>
    <xf numFmtId="0" fontId="19" fillId="0" borderId="0" xfId="0" applyFont="1" applyAlignment="1" applyProtection="1">
      <alignment wrapText="1"/>
      <protection locked="0"/>
    </xf>
    <xf numFmtId="0" fontId="19" fillId="0" borderId="0" xfId="0" applyFont="1" applyProtection="1">
      <protection hidden="1"/>
    </xf>
    <xf numFmtId="0" fontId="19" fillId="0" borderId="0" xfId="0" applyFont="1" applyAlignment="1" applyProtection="1">
      <alignment horizontal="right" vertical="center"/>
      <protection locked="0"/>
    </xf>
    <xf numFmtId="0" fontId="32" fillId="0" borderId="0" xfId="0" applyFont="1" applyAlignment="1" applyProtection="1">
      <alignment horizontal="right" vertical="center"/>
      <protection locked="0"/>
    </xf>
    <xf numFmtId="0" fontId="37" fillId="0" borderId="0" xfId="0" applyFont="1" applyAlignment="1" applyProtection="1">
      <alignment vertical="center"/>
      <protection locked="0"/>
    </xf>
    <xf numFmtId="0" fontId="0" fillId="0" borderId="16" xfId="0" applyBorder="1" applyProtection="1">
      <protection locked="0"/>
    </xf>
    <xf numFmtId="1" fontId="0" fillId="0" borderId="16" xfId="0" applyNumberFormat="1" applyBorder="1" applyAlignment="1" applyProtection="1">
      <alignment horizontal="center"/>
      <protection locked="0"/>
    </xf>
    <xf numFmtId="0" fontId="0" fillId="0" borderId="16" xfId="0" applyBorder="1" applyAlignment="1" applyProtection="1">
      <alignment horizontal="left" wrapText="1"/>
      <protection locked="0"/>
    </xf>
    <xf numFmtId="1" fontId="0" fillId="0" borderId="1" xfId="0" applyNumberFormat="1" applyBorder="1" applyAlignment="1" applyProtection="1">
      <alignment horizontal="center"/>
      <protection locked="0"/>
    </xf>
    <xf numFmtId="0" fontId="0" fillId="0" borderId="1" xfId="0" applyBorder="1" applyAlignment="1" applyProtection="1">
      <alignment horizontal="left" wrapText="1"/>
      <protection locked="0"/>
    </xf>
    <xf numFmtId="0" fontId="0" fillId="0" borderId="17" xfId="0" applyBorder="1" applyProtection="1">
      <protection locked="0"/>
    </xf>
    <xf numFmtId="1" fontId="0" fillId="0" borderId="17" xfId="0" applyNumberFormat="1" applyBorder="1" applyAlignment="1" applyProtection="1">
      <alignment horizontal="center"/>
      <protection locked="0"/>
    </xf>
    <xf numFmtId="0" fontId="0" fillId="0" borderId="17" xfId="0" applyBorder="1" applyAlignment="1" applyProtection="1">
      <alignment horizontal="left" wrapText="1"/>
      <protection locked="0"/>
    </xf>
    <xf numFmtId="1" fontId="8" fillId="0" borderId="16" xfId="0" applyNumberFormat="1" applyFont="1" applyBorder="1" applyAlignment="1" applyProtection="1">
      <alignment horizontal="left"/>
      <protection hidden="1"/>
    </xf>
    <xf numFmtId="1" fontId="8" fillId="0" borderId="1" xfId="0" applyNumberFormat="1" applyFont="1" applyBorder="1" applyAlignment="1" applyProtection="1">
      <alignment horizontal="left"/>
      <protection hidden="1"/>
    </xf>
    <xf numFmtId="1" fontId="8" fillId="0" borderId="17" xfId="0" applyNumberFormat="1" applyFont="1" applyBorder="1" applyAlignment="1" applyProtection="1">
      <alignment horizontal="left"/>
      <protection hidden="1"/>
    </xf>
    <xf numFmtId="0" fontId="0" fillId="0" borderId="39" xfId="0" applyBorder="1" applyAlignment="1" applyProtection="1">
      <alignment horizontal="center"/>
      <protection hidden="1"/>
    </xf>
    <xf numFmtId="4" fontId="11" fillId="0" borderId="4" xfId="0" applyNumberFormat="1" applyFont="1" applyBorder="1" applyAlignment="1" applyProtection="1">
      <alignment horizontal="right"/>
      <protection hidden="1"/>
    </xf>
    <xf numFmtId="4" fontId="23" fillId="0" borderId="18" xfId="0" applyNumberFormat="1" applyFont="1" applyBorder="1" applyAlignment="1" applyProtection="1">
      <alignment vertical="center"/>
      <protection hidden="1"/>
    </xf>
    <xf numFmtId="4" fontId="23" fillId="0" borderId="18" xfId="0" applyNumberFormat="1" applyFont="1" applyBorder="1" applyProtection="1">
      <protection hidden="1"/>
    </xf>
    <xf numFmtId="4" fontId="23" fillId="0" borderId="18" xfId="0" applyNumberFormat="1" applyFont="1" applyBorder="1" applyAlignment="1" applyProtection="1">
      <alignment horizontal="right"/>
      <protection hidden="1"/>
    </xf>
    <xf numFmtId="0" fontId="0" fillId="0" borderId="16" xfId="0" applyBorder="1" applyAlignment="1" applyProtection="1">
      <alignment horizontal="center"/>
      <protection hidden="1"/>
    </xf>
    <xf numFmtId="0" fontId="30" fillId="0" borderId="0" xfId="0" applyFont="1" applyProtection="1">
      <protection locked="0"/>
    </xf>
    <xf numFmtId="0" fontId="31" fillId="0" borderId="0" xfId="0" applyFont="1" applyProtection="1">
      <protection locked="0"/>
    </xf>
    <xf numFmtId="0" fontId="31" fillId="0" borderId="0" xfId="0" applyFont="1" applyAlignment="1" applyProtection="1">
      <alignment horizontal="center" wrapText="1"/>
      <protection locked="0"/>
    </xf>
    <xf numFmtId="43" fontId="31" fillId="0" borderId="0" xfId="2" applyFont="1" applyAlignment="1" applyProtection="1">
      <alignment horizontal="left" wrapText="1"/>
      <protection hidden="1"/>
    </xf>
    <xf numFmtId="43" fontId="31" fillId="0" borderId="0" xfId="2" applyFont="1" applyAlignment="1" applyProtection="1">
      <alignment horizontal="left" wrapText="1"/>
      <protection locked="0"/>
    </xf>
    <xf numFmtId="0" fontId="34" fillId="0" borderId="0" xfId="0" applyFont="1" applyAlignment="1" applyProtection="1">
      <alignment horizontal="center" vertical="center"/>
      <protection locked="0"/>
    </xf>
    <xf numFmtId="0" fontId="19" fillId="0" borderId="0" xfId="0" applyFont="1" applyAlignment="1" applyProtection="1">
      <alignment horizontal="center" vertical="center"/>
      <protection locked="0"/>
    </xf>
    <xf numFmtId="0" fontId="32" fillId="0" borderId="0" xfId="0" applyFont="1" applyAlignment="1" applyProtection="1">
      <alignment horizontal="center" vertical="center"/>
      <protection locked="0"/>
    </xf>
    <xf numFmtId="0" fontId="18" fillId="0" borderId="1" xfId="0" applyFont="1" applyBorder="1" applyAlignment="1" applyProtection="1">
      <alignment horizontal="center"/>
      <protection locked="0"/>
    </xf>
    <xf numFmtId="0" fontId="5" fillId="0" borderId="0" xfId="0" applyFont="1" applyAlignment="1" applyProtection="1">
      <alignment horizontal="center"/>
      <protection locked="0"/>
    </xf>
    <xf numFmtId="0" fontId="23" fillId="0" borderId="18" xfId="0" applyFont="1" applyBorder="1" applyAlignment="1" applyProtection="1">
      <alignment horizontal="left"/>
      <protection hidden="1"/>
    </xf>
    <xf numFmtId="0" fontId="1" fillId="0" borderId="18" xfId="0" applyFont="1" applyBorder="1" applyAlignment="1" applyProtection="1">
      <alignment horizontal="center"/>
      <protection hidden="1"/>
    </xf>
    <xf numFmtId="0" fontId="1" fillId="0" borderId="18" xfId="0" applyFont="1" applyBorder="1" applyAlignment="1" applyProtection="1">
      <alignment horizontal="center" wrapText="1"/>
      <protection hidden="1"/>
    </xf>
    <xf numFmtId="0" fontId="3" fillId="0" borderId="1" xfId="1" applyBorder="1" applyProtection="1">
      <protection hidden="1"/>
    </xf>
    <xf numFmtId="0" fontId="39" fillId="0" borderId="0" xfId="0" applyFont="1"/>
    <xf numFmtId="0" fontId="39" fillId="0" borderId="0" xfId="0" applyFont="1" applyProtection="1">
      <protection hidden="1"/>
    </xf>
    <xf numFmtId="0" fontId="0" fillId="0" borderId="24" xfId="0" applyBorder="1" applyAlignment="1" applyProtection="1">
      <alignment horizontal="center" vertical="center"/>
      <protection hidden="1"/>
    </xf>
    <xf numFmtId="0" fontId="0" fillId="0" borderId="8" xfId="0" applyBorder="1" applyAlignment="1" applyProtection="1">
      <alignment horizontal="center"/>
      <protection hidden="1"/>
    </xf>
    <xf numFmtId="0" fontId="0" fillId="0" borderId="12" xfId="0" applyBorder="1" applyAlignment="1" applyProtection="1">
      <alignment horizontal="center"/>
      <protection hidden="1"/>
    </xf>
    <xf numFmtId="0" fontId="0" fillId="0" borderId="14" xfId="0" applyBorder="1" applyAlignment="1" applyProtection="1">
      <alignment horizontal="center"/>
      <protection hidden="1"/>
    </xf>
    <xf numFmtId="0" fontId="1" fillId="0" borderId="0" xfId="0" applyFont="1" applyProtection="1">
      <protection hidden="1"/>
    </xf>
    <xf numFmtId="0" fontId="19" fillId="0" borderId="0" xfId="0" applyFont="1" applyAlignment="1" applyProtection="1">
      <alignment horizontal="center"/>
      <protection hidden="1"/>
    </xf>
    <xf numFmtId="43" fontId="18" fillId="0" borderId="0" xfId="2" applyFont="1"/>
    <xf numFmtId="0" fontId="40" fillId="0" borderId="18" xfId="0"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8" fillId="0" borderId="0" xfId="0" applyFont="1" applyAlignment="1">
      <alignment horizontal="center"/>
    </xf>
    <xf numFmtId="0" fontId="11" fillId="0" borderId="8" xfId="0" applyFont="1" applyBorder="1" applyAlignment="1" applyProtection="1">
      <alignment horizontal="center"/>
      <protection hidden="1"/>
    </xf>
    <xf numFmtId="0" fontId="18" fillId="0" borderId="16" xfId="0" applyFont="1" applyBorder="1" applyAlignment="1" applyProtection="1">
      <alignment wrapText="1"/>
      <protection locked="0"/>
    </xf>
    <xf numFmtId="0" fontId="18" fillId="0" borderId="39" xfId="0" applyFont="1" applyBorder="1" applyAlignment="1" applyProtection="1">
      <alignment wrapText="1"/>
      <protection locked="0"/>
    </xf>
    <xf numFmtId="164" fontId="18" fillId="0" borderId="16" xfId="0" applyNumberFormat="1" applyFont="1" applyBorder="1" applyAlignment="1" applyProtection="1">
      <alignment horizontal="center"/>
      <protection locked="0"/>
    </xf>
    <xf numFmtId="49" fontId="18" fillId="0" borderId="16" xfId="0" applyNumberFormat="1" applyFont="1" applyBorder="1" applyAlignment="1" applyProtection="1">
      <alignment horizontal="left" wrapText="1"/>
      <protection locked="0"/>
    </xf>
    <xf numFmtId="4" fontId="41" fillId="0" borderId="16" xfId="0" applyNumberFormat="1" applyFont="1" applyBorder="1" applyAlignment="1" applyProtection="1">
      <alignment horizontal="right"/>
      <protection locked="0"/>
    </xf>
    <xf numFmtId="4" fontId="18" fillId="0" borderId="9" xfId="0" applyNumberFormat="1" applyFont="1" applyBorder="1" applyAlignment="1" applyProtection="1">
      <alignment horizontal="right"/>
      <protection locked="0"/>
    </xf>
    <xf numFmtId="4" fontId="18" fillId="0" borderId="0" xfId="0" applyNumberFormat="1" applyFont="1" applyProtection="1">
      <protection hidden="1"/>
    </xf>
    <xf numFmtId="43" fontId="18" fillId="0" borderId="0" xfId="2" applyFont="1" applyProtection="1">
      <protection hidden="1"/>
    </xf>
    <xf numFmtId="0" fontId="11" fillId="0" borderId="10" xfId="0" applyFont="1" applyBorder="1" applyAlignment="1" applyProtection="1">
      <alignment horizontal="center"/>
      <protection hidden="1"/>
    </xf>
    <xf numFmtId="164" fontId="18" fillId="0" borderId="39" xfId="0" applyNumberFormat="1" applyFont="1" applyBorder="1" applyAlignment="1" applyProtection="1">
      <alignment horizontal="center"/>
      <protection locked="0"/>
    </xf>
    <xf numFmtId="49" fontId="18" fillId="0" borderId="39" xfId="0" applyNumberFormat="1" applyFont="1" applyBorder="1" applyAlignment="1" applyProtection="1">
      <alignment horizontal="left" wrapText="1"/>
      <protection locked="0"/>
    </xf>
    <xf numFmtId="4" fontId="41" fillId="0" borderId="39" xfId="0" applyNumberFormat="1" applyFont="1" applyBorder="1" applyAlignment="1" applyProtection="1">
      <alignment horizontal="right"/>
      <protection locked="0"/>
    </xf>
    <xf numFmtId="4" fontId="18" fillId="0" borderId="11" xfId="0" applyNumberFormat="1" applyFont="1" applyBorder="1" applyAlignment="1" applyProtection="1">
      <alignment horizontal="right"/>
      <protection locked="0"/>
    </xf>
    <xf numFmtId="0" fontId="18" fillId="0" borderId="37" xfId="0" applyFont="1" applyBorder="1" applyAlignment="1" applyProtection="1">
      <alignment wrapText="1"/>
      <protection locked="0"/>
    </xf>
    <xf numFmtId="164" fontId="18" fillId="0" borderId="37" xfId="0" applyNumberFormat="1" applyFont="1" applyBorder="1" applyAlignment="1" applyProtection="1">
      <alignment horizontal="center"/>
      <protection locked="0"/>
    </xf>
    <xf numFmtId="49" fontId="18" fillId="0" borderId="37" xfId="0" applyNumberFormat="1" applyFont="1" applyBorder="1" applyAlignment="1" applyProtection="1">
      <alignment horizontal="left" wrapText="1"/>
      <protection locked="0"/>
    </xf>
    <xf numFmtId="4" fontId="41" fillId="0" borderId="37" xfId="0" applyNumberFormat="1" applyFont="1" applyBorder="1" applyAlignment="1" applyProtection="1">
      <alignment horizontal="right"/>
      <protection locked="0"/>
    </xf>
    <xf numFmtId="4" fontId="18" fillId="0" borderId="35" xfId="0" applyNumberFormat="1" applyFont="1" applyBorder="1" applyAlignment="1" applyProtection="1">
      <alignment horizontal="right"/>
      <protection locked="0"/>
    </xf>
    <xf numFmtId="0" fontId="11" fillId="0" borderId="42" xfId="0" applyFont="1" applyBorder="1" applyAlignment="1" applyProtection="1">
      <alignment horizontal="center"/>
      <protection hidden="1"/>
    </xf>
    <xf numFmtId="4" fontId="40" fillId="0" borderId="42" xfId="0" applyNumberFormat="1" applyFont="1" applyBorder="1" applyAlignment="1" applyProtection="1">
      <alignment horizontal="right"/>
      <protection hidden="1"/>
    </xf>
    <xf numFmtId="0" fontId="41" fillId="0" borderId="0" xfId="0" applyFont="1"/>
    <xf numFmtId="0" fontId="42" fillId="0" borderId="0" xfId="0" applyFont="1" applyProtection="1">
      <protection locked="0"/>
    </xf>
    <xf numFmtId="0" fontId="43" fillId="0" borderId="0" xfId="0" applyFont="1" applyProtection="1">
      <protection locked="0"/>
    </xf>
    <xf numFmtId="0" fontId="22" fillId="0" borderId="0" xfId="0" applyFont="1" applyProtection="1">
      <protection hidden="1"/>
    </xf>
    <xf numFmtId="0" fontId="46" fillId="0" borderId="0" xfId="0" applyFont="1"/>
    <xf numFmtId="0" fontId="19" fillId="0" borderId="24" xfId="0" applyFont="1" applyBorder="1" applyAlignment="1" applyProtection="1">
      <alignment horizontal="center" vertical="center"/>
      <protection hidden="1"/>
    </xf>
    <xf numFmtId="4" fontId="18" fillId="0" borderId="16" xfId="0" applyNumberFormat="1" applyFont="1" applyBorder="1" applyAlignment="1" applyProtection="1">
      <alignment horizontal="right"/>
      <protection locked="0"/>
    </xf>
    <xf numFmtId="1" fontId="18" fillId="0" borderId="0" xfId="0" applyNumberFormat="1" applyFont="1" applyProtection="1">
      <protection hidden="1"/>
    </xf>
    <xf numFmtId="4" fontId="18" fillId="0" borderId="0" xfId="2" applyNumberFormat="1" applyFont="1" applyProtection="1">
      <protection hidden="1"/>
    </xf>
    <xf numFmtId="4" fontId="18" fillId="0" borderId="39" xfId="0" applyNumberFormat="1" applyFont="1" applyBorder="1" applyAlignment="1" applyProtection="1">
      <alignment horizontal="right"/>
      <protection locked="0"/>
    </xf>
    <xf numFmtId="0" fontId="11" fillId="0" borderId="12" xfId="0" applyFont="1" applyBorder="1" applyAlignment="1" applyProtection="1">
      <alignment horizontal="center"/>
      <protection hidden="1"/>
    </xf>
    <xf numFmtId="0" fontId="18" fillId="0" borderId="1" xfId="0" applyFont="1" applyBorder="1" applyAlignment="1" applyProtection="1">
      <alignment wrapText="1"/>
      <protection locked="0"/>
    </xf>
    <xf numFmtId="164" fontId="18" fillId="0" borderId="1" xfId="0" applyNumberFormat="1" applyFont="1" applyBorder="1" applyAlignment="1" applyProtection="1">
      <alignment horizontal="center"/>
      <protection locked="0"/>
    </xf>
    <xf numFmtId="4" fontId="18" fillId="0" borderId="1" xfId="0" applyNumberFormat="1" applyFont="1" applyBorder="1" applyAlignment="1" applyProtection="1">
      <alignment horizontal="right"/>
      <protection locked="0"/>
    </xf>
    <xf numFmtId="4" fontId="18" fillId="0" borderId="13" xfId="0" applyNumberFormat="1" applyFont="1" applyBorder="1" applyAlignment="1" applyProtection="1">
      <alignment horizontal="right"/>
      <protection locked="0"/>
    </xf>
    <xf numFmtId="0" fontId="18" fillId="0" borderId="17" xfId="0" applyFont="1" applyBorder="1" applyAlignment="1" applyProtection="1">
      <alignment wrapText="1"/>
      <protection locked="0"/>
    </xf>
    <xf numFmtId="164" fontId="18" fillId="0" borderId="17" xfId="0" applyNumberFormat="1" applyFont="1" applyBorder="1" applyAlignment="1" applyProtection="1">
      <alignment horizontal="center"/>
      <protection locked="0"/>
    </xf>
    <xf numFmtId="4" fontId="18" fillId="0" borderId="17" xfId="0" applyNumberFormat="1" applyFont="1" applyBorder="1" applyAlignment="1" applyProtection="1">
      <alignment horizontal="right"/>
      <protection locked="0"/>
    </xf>
    <xf numFmtId="4" fontId="18" fillId="0" borderId="15" xfId="0" applyNumberFormat="1" applyFont="1" applyBorder="1" applyAlignment="1" applyProtection="1">
      <alignment horizontal="right"/>
      <protection locked="0"/>
    </xf>
    <xf numFmtId="0" fontId="11" fillId="0" borderId="18" xfId="0" applyFont="1" applyBorder="1" applyAlignment="1" applyProtection="1">
      <alignment horizontal="center"/>
      <protection hidden="1"/>
    </xf>
    <xf numFmtId="164" fontId="18" fillId="0" borderId="0" xfId="0" applyNumberFormat="1" applyFont="1" applyAlignment="1">
      <alignment horizontal="center"/>
    </xf>
    <xf numFmtId="0" fontId="11" fillId="0" borderId="14" xfId="0" applyFont="1" applyBorder="1" applyAlignment="1" applyProtection="1">
      <alignment horizontal="center"/>
      <protection hidden="1"/>
    </xf>
    <xf numFmtId="0" fontId="11" fillId="0" borderId="16" xfId="0" applyFont="1" applyBorder="1" applyAlignment="1" applyProtection="1">
      <alignment horizontal="center"/>
      <protection hidden="1"/>
    </xf>
    <xf numFmtId="0" fontId="11" fillId="0" borderId="39" xfId="0" applyFont="1" applyBorder="1" applyAlignment="1" applyProtection="1">
      <alignment horizontal="center"/>
      <protection hidden="1"/>
    </xf>
    <xf numFmtId="0" fontId="11" fillId="0" borderId="1" xfId="0" applyFont="1" applyBorder="1" applyAlignment="1" applyProtection="1">
      <alignment horizontal="center"/>
      <protection hidden="1"/>
    </xf>
    <xf numFmtId="0" fontId="11" fillId="0" borderId="17" xfId="0" applyFont="1" applyBorder="1" applyAlignment="1" applyProtection="1">
      <alignment horizontal="center"/>
      <protection hidden="1"/>
    </xf>
    <xf numFmtId="0" fontId="46" fillId="0" borderId="0" xfId="0" applyFont="1" applyProtection="1">
      <protection hidden="1"/>
    </xf>
    <xf numFmtId="0" fontId="18" fillId="0" borderId="39" xfId="0" applyFont="1" applyBorder="1" applyAlignment="1" applyProtection="1">
      <alignment horizontal="center"/>
      <protection locked="0"/>
    </xf>
    <xf numFmtId="0" fontId="18" fillId="0" borderId="37" xfId="0" applyFont="1" applyBorder="1" applyAlignment="1" applyProtection="1">
      <alignment horizontal="center"/>
      <protection locked="0"/>
    </xf>
    <xf numFmtId="0" fontId="21" fillId="0" borderId="0" xfId="0" applyFont="1"/>
    <xf numFmtId="0" fontId="9" fillId="0" borderId="0" xfId="0" applyFont="1" applyAlignment="1" applyProtection="1">
      <alignment wrapText="1"/>
      <protection hidden="1"/>
    </xf>
    <xf numFmtId="0" fontId="45" fillId="0" borderId="0" xfId="0" applyFont="1"/>
    <xf numFmtId="0" fontId="47" fillId="0" borderId="0" xfId="0" applyFont="1" applyAlignment="1" applyProtection="1">
      <alignment wrapText="1"/>
      <protection hidden="1"/>
    </xf>
    <xf numFmtId="0" fontId="47" fillId="0" borderId="0" xfId="0" applyFont="1" applyProtection="1">
      <protection hidden="1"/>
    </xf>
    <xf numFmtId="0" fontId="20" fillId="0" borderId="21" xfId="0" applyFont="1" applyBorder="1" applyAlignment="1" applyProtection="1">
      <alignment wrapText="1"/>
      <protection locked="0"/>
    </xf>
    <xf numFmtId="4" fontId="19" fillId="0" borderId="42" xfId="0" applyNumberFormat="1" applyFont="1" applyBorder="1" applyAlignment="1" applyProtection="1">
      <alignment horizontal="right" wrapText="1"/>
      <protection hidden="1"/>
    </xf>
    <xf numFmtId="49" fontId="20" fillId="0" borderId="1" xfId="0" applyNumberFormat="1" applyFont="1" applyBorder="1" applyAlignment="1" applyProtection="1">
      <alignment horizontal="left" wrapText="1"/>
      <protection locked="0"/>
    </xf>
    <xf numFmtId="0" fontId="20" fillId="0" borderId="1" xfId="0" applyFont="1" applyBorder="1" applyAlignment="1" applyProtection="1">
      <alignment wrapText="1"/>
      <protection locked="0"/>
    </xf>
    <xf numFmtId="49" fontId="20" fillId="0" borderId="1" xfId="0" applyNumberFormat="1" applyFont="1" applyBorder="1" applyAlignment="1" applyProtection="1">
      <alignment wrapText="1"/>
      <protection locked="0"/>
    </xf>
    <xf numFmtId="4" fontId="20" fillId="0" borderId="1" xfId="0" applyNumberFormat="1" applyFont="1" applyBorder="1" applyAlignment="1" applyProtection="1">
      <alignment wrapText="1"/>
      <protection locked="0"/>
    </xf>
    <xf numFmtId="164" fontId="20" fillId="0" borderId="1" xfId="0" applyNumberFormat="1" applyFont="1" applyBorder="1" applyAlignment="1" applyProtection="1">
      <alignment wrapText="1"/>
      <protection locked="0"/>
    </xf>
    <xf numFmtId="49" fontId="20" fillId="0" borderId="1" xfId="0" applyNumberFormat="1" applyFont="1" applyBorder="1" applyAlignment="1" applyProtection="1">
      <alignment horizontal="left"/>
      <protection locked="0"/>
    </xf>
    <xf numFmtId="49" fontId="20" fillId="0" borderId="16" xfId="0" applyNumberFormat="1" applyFont="1" applyBorder="1" applyAlignment="1" applyProtection="1">
      <alignment horizontal="left" wrapText="1"/>
      <protection locked="0"/>
    </xf>
    <xf numFmtId="0" fontId="20" fillId="0" borderId="16" xfId="0" applyFont="1" applyBorder="1" applyAlignment="1" applyProtection="1">
      <alignment wrapText="1"/>
      <protection locked="0"/>
    </xf>
    <xf numFmtId="4" fontId="20" fillId="0" borderId="16" xfId="0" applyNumberFormat="1" applyFont="1" applyBorder="1" applyAlignment="1" applyProtection="1">
      <alignment wrapText="1"/>
      <protection locked="0"/>
    </xf>
    <xf numFmtId="164" fontId="20" fillId="0" borderId="16" xfId="0" applyNumberFormat="1" applyFont="1" applyBorder="1" applyAlignment="1" applyProtection="1">
      <alignment wrapText="1"/>
      <protection locked="0"/>
    </xf>
    <xf numFmtId="49" fontId="20" fillId="0" borderId="17" xfId="0" applyNumberFormat="1" applyFont="1" applyBorder="1" applyAlignment="1" applyProtection="1">
      <alignment horizontal="left"/>
      <protection locked="0"/>
    </xf>
    <xf numFmtId="0" fontId="20" fillId="0" borderId="17" xfId="0" applyFont="1" applyBorder="1" applyAlignment="1" applyProtection="1">
      <alignment wrapText="1"/>
      <protection locked="0"/>
    </xf>
    <xf numFmtId="49" fontId="20" fillId="0" borderId="17" xfId="0" applyNumberFormat="1" applyFont="1" applyBorder="1" applyAlignment="1" applyProtection="1">
      <alignment wrapText="1"/>
      <protection locked="0"/>
    </xf>
    <xf numFmtId="4" fontId="20" fillId="0" borderId="17" xfId="0" applyNumberFormat="1" applyFont="1" applyBorder="1" applyAlignment="1" applyProtection="1">
      <alignment wrapText="1"/>
      <protection locked="0"/>
    </xf>
    <xf numFmtId="164" fontId="20" fillId="0" borderId="17" xfId="0" applyNumberFormat="1" applyFont="1" applyBorder="1" applyAlignment="1" applyProtection="1">
      <alignment wrapText="1"/>
      <protection locked="0"/>
    </xf>
    <xf numFmtId="0" fontId="34" fillId="0" borderId="0" xfId="0" applyFont="1" applyAlignment="1" applyProtection="1">
      <alignment horizontal="center" vertical="center"/>
      <protection hidden="1"/>
    </xf>
    <xf numFmtId="0" fontId="19" fillId="0" borderId="0" xfId="0" applyFont="1" applyAlignment="1" applyProtection="1">
      <alignment horizontal="justify"/>
      <protection hidden="1"/>
    </xf>
    <xf numFmtId="0" fontId="19" fillId="0" borderId="0" xfId="0" applyFont="1" applyAlignment="1" applyProtection="1">
      <alignment horizontal="left"/>
      <protection hidden="1"/>
    </xf>
    <xf numFmtId="164" fontId="19" fillId="0" borderId="0" xfId="0" applyNumberFormat="1" applyFont="1" applyAlignment="1" applyProtection="1">
      <alignment horizontal="left"/>
      <protection hidden="1"/>
    </xf>
    <xf numFmtId="14" fontId="19" fillId="0" borderId="0" xfId="0" applyNumberFormat="1" applyFont="1" applyAlignment="1" applyProtection="1">
      <alignment horizontal="left"/>
      <protection hidden="1"/>
    </xf>
    <xf numFmtId="0" fontId="38" fillId="0" borderId="0" xfId="0" applyFont="1" applyAlignment="1" applyProtection="1">
      <alignment horizontal="left"/>
      <protection locked="0"/>
    </xf>
    <xf numFmtId="0" fontId="22" fillId="0" borderId="0" xfId="0" applyFont="1" applyAlignment="1" applyProtection="1">
      <alignment vertical="center"/>
      <protection locked="0"/>
    </xf>
    <xf numFmtId="0" fontId="36" fillId="0" borderId="0" xfId="0" applyFont="1" applyAlignment="1" applyProtection="1">
      <alignment horizontal="center" vertical="center"/>
      <protection hidden="1"/>
    </xf>
    <xf numFmtId="0" fontId="37" fillId="0" borderId="0" xfId="0" applyFont="1" applyAlignment="1" applyProtection="1">
      <alignment horizontal="left" vertical="center"/>
      <protection hidden="1"/>
    </xf>
    <xf numFmtId="0" fontId="37" fillId="0" borderId="0" xfId="0" applyFont="1" applyProtection="1">
      <protection hidden="1"/>
    </xf>
    <xf numFmtId="0" fontId="17" fillId="0" borderId="0" xfId="0" applyFont="1" applyAlignment="1" applyProtection="1">
      <alignment horizontal="center"/>
      <protection hidden="1"/>
    </xf>
    <xf numFmtId="0" fontId="11" fillId="0" borderId="0" xfId="0" applyFont="1" applyAlignment="1" applyProtection="1">
      <alignment horizontal="right"/>
      <protection hidden="1"/>
    </xf>
    <xf numFmtId="0" fontId="11" fillId="0" borderId="18" xfId="0" applyFont="1" applyBorder="1" applyAlignment="1" applyProtection="1">
      <alignment horizontal="center" vertical="center" wrapText="1"/>
      <protection hidden="1"/>
    </xf>
    <xf numFmtId="0" fontId="11" fillId="0" borderId="38" xfId="0" applyFont="1" applyBorder="1" applyAlignment="1" applyProtection="1">
      <alignment horizontal="center" vertical="center" wrapText="1"/>
      <protection hidden="1"/>
    </xf>
    <xf numFmtId="0" fontId="18" fillId="0" borderId="1" xfId="0" applyFont="1" applyBorder="1" applyAlignment="1" applyProtection="1">
      <alignment horizontal="center" vertical="center" wrapText="1"/>
      <protection hidden="1"/>
    </xf>
    <xf numFmtId="0" fontId="18" fillId="0" borderId="25" xfId="0" applyFont="1" applyBorder="1" applyAlignment="1" applyProtection="1">
      <alignment horizontal="center" vertical="center" wrapText="1"/>
      <protection hidden="1"/>
    </xf>
    <xf numFmtId="0" fontId="11" fillId="0" borderId="18" xfId="0" applyFont="1" applyBorder="1" applyProtection="1">
      <protection hidden="1"/>
    </xf>
    <xf numFmtId="0" fontId="11" fillId="0" borderId="24" xfId="0" applyFont="1" applyBorder="1" applyProtection="1">
      <protection hidden="1"/>
    </xf>
    <xf numFmtId="0" fontId="18" fillId="0" borderId="8" xfId="0" applyFont="1" applyBorder="1" applyAlignment="1" applyProtection="1">
      <alignment horizontal="center"/>
      <protection hidden="1"/>
    </xf>
    <xf numFmtId="0" fontId="18" fillId="0" borderId="12" xfId="0" applyFont="1" applyBorder="1" applyAlignment="1" applyProtection="1">
      <alignment horizontal="center"/>
      <protection hidden="1"/>
    </xf>
    <xf numFmtId="0" fontId="18" fillId="0" borderId="14" xfId="0" applyFont="1" applyBorder="1" applyAlignment="1" applyProtection="1">
      <alignment horizontal="center"/>
      <protection hidden="1"/>
    </xf>
    <xf numFmtId="0" fontId="1" fillId="0" borderId="0" xfId="0" applyFont="1" applyAlignment="1" applyProtection="1">
      <alignment horizontal="center" vertical="center" wrapText="1"/>
      <protection locked="0"/>
    </xf>
    <xf numFmtId="166" fontId="0" fillId="0" borderId="0" xfId="0" applyNumberFormat="1" applyProtection="1">
      <protection locked="0"/>
    </xf>
    <xf numFmtId="0" fontId="8" fillId="0" borderId="0" xfId="0" applyFont="1" applyProtection="1">
      <protection locked="0"/>
    </xf>
    <xf numFmtId="0" fontId="9" fillId="0" borderId="0" xfId="0" applyFont="1" applyProtection="1">
      <protection locked="0"/>
    </xf>
    <xf numFmtId="0" fontId="1" fillId="0" borderId="18" xfId="0" applyFont="1" applyBorder="1" applyAlignment="1" applyProtection="1">
      <alignment horizontal="center" vertical="center" wrapText="1"/>
      <protection hidden="1"/>
    </xf>
    <xf numFmtId="0" fontId="1" fillId="0" borderId="18" xfId="0" applyFont="1" applyBorder="1" applyProtection="1">
      <protection hidden="1"/>
    </xf>
    <xf numFmtId="0" fontId="1" fillId="0" borderId="40" xfId="0" applyFont="1" applyBorder="1" applyProtection="1">
      <protection hidden="1"/>
    </xf>
    <xf numFmtId="0" fontId="8" fillId="0" borderId="0" xfId="0" applyFont="1" applyProtection="1">
      <protection hidden="1"/>
    </xf>
    <xf numFmtId="0" fontId="39" fillId="0" borderId="0" xfId="0" applyFont="1" applyProtection="1">
      <protection locked="0"/>
    </xf>
    <xf numFmtId="0" fontId="0" fillId="0" borderId="0" xfId="0" applyAlignment="1" applyProtection="1">
      <alignment horizontal="left"/>
      <protection locked="0"/>
    </xf>
    <xf numFmtId="0" fontId="26" fillId="0" borderId="0" xfId="0" applyFont="1" applyProtection="1">
      <protection locked="0"/>
    </xf>
    <xf numFmtId="0" fontId="27" fillId="0" borderId="0" xfId="0" applyFont="1" applyAlignment="1" applyProtection="1">
      <alignment horizontal="center" vertical="center" wrapText="1"/>
      <protection locked="0"/>
    </xf>
    <xf numFmtId="0" fontId="26" fillId="0" borderId="0" xfId="0" applyFont="1" applyAlignment="1" applyProtection="1">
      <alignment horizontal="center"/>
      <protection locked="0"/>
    </xf>
    <xf numFmtId="0" fontId="13" fillId="0" borderId="0" xfId="0" applyFont="1" applyProtection="1">
      <protection locked="0"/>
    </xf>
    <xf numFmtId="0" fontId="7" fillId="0" borderId="0" xfId="0" applyFont="1" applyAlignment="1" applyProtection="1">
      <alignment horizontal="center" vertical="center" wrapText="1"/>
      <protection locked="0"/>
    </xf>
    <xf numFmtId="0" fontId="16" fillId="0" borderId="0" xfId="0" applyFont="1" applyProtection="1">
      <protection locked="0"/>
    </xf>
    <xf numFmtId="0" fontId="12" fillId="0" borderId="0" xfId="0" applyFont="1" applyAlignment="1" applyProtection="1">
      <alignment vertical="center"/>
      <protection hidden="1"/>
    </xf>
    <xf numFmtId="0" fontId="12" fillId="0" borderId="0" xfId="0" applyFont="1" applyAlignment="1" applyProtection="1">
      <alignment horizontal="center" vertical="center"/>
      <protection hidden="1"/>
    </xf>
    <xf numFmtId="0" fontId="1" fillId="0" borderId="2" xfId="0" applyFont="1" applyBorder="1" applyProtection="1">
      <protection hidden="1"/>
    </xf>
    <xf numFmtId="0" fontId="1" fillId="0" borderId="10" xfId="0" applyFont="1" applyBorder="1" applyAlignment="1" applyProtection="1">
      <alignment horizontal="center"/>
      <protection hidden="1"/>
    </xf>
    <xf numFmtId="0" fontId="1" fillId="0" borderId="12" xfId="0" applyFont="1" applyBorder="1" applyAlignment="1" applyProtection="1">
      <alignment horizontal="center"/>
      <protection hidden="1"/>
    </xf>
    <xf numFmtId="0" fontId="1" fillId="0" borderId="46" xfId="0" applyFont="1" applyBorder="1" applyAlignment="1" applyProtection="1">
      <alignment horizontal="center"/>
      <protection hidden="1"/>
    </xf>
    <xf numFmtId="0" fontId="21" fillId="0" borderId="0" xfId="0" applyFont="1" applyProtection="1">
      <protection locked="0"/>
    </xf>
    <xf numFmtId="43" fontId="18" fillId="0" borderId="0" xfId="2" applyFont="1" applyProtection="1">
      <protection locked="0"/>
    </xf>
    <xf numFmtId="0" fontId="21" fillId="0" borderId="0" xfId="0" applyFont="1" applyAlignment="1" applyProtection="1">
      <alignment horizontal="center"/>
      <protection locked="0"/>
    </xf>
    <xf numFmtId="0" fontId="41" fillId="0" borderId="0" xfId="0" applyFont="1" applyProtection="1">
      <protection locked="0"/>
    </xf>
    <xf numFmtId="0" fontId="44" fillId="0" borderId="0" xfId="0" applyFont="1" applyProtection="1">
      <protection locked="0"/>
    </xf>
    <xf numFmtId="0" fontId="11" fillId="0" borderId="0" xfId="0" applyFont="1" applyProtection="1">
      <protection locked="0"/>
    </xf>
    <xf numFmtId="0" fontId="45" fillId="0" borderId="0" xfId="0" applyFont="1" applyProtection="1">
      <protection locked="0"/>
    </xf>
    <xf numFmtId="0" fontId="46" fillId="0" borderId="0" xfId="0" applyFont="1" applyProtection="1">
      <protection locked="0"/>
    </xf>
    <xf numFmtId="0" fontId="47" fillId="0" borderId="0" xfId="0" applyFont="1" applyProtection="1">
      <protection locked="0"/>
    </xf>
    <xf numFmtId="164" fontId="18" fillId="0" borderId="0" xfId="0" applyNumberFormat="1" applyFont="1" applyAlignment="1" applyProtection="1">
      <alignment horizontal="center"/>
      <protection locked="0"/>
    </xf>
    <xf numFmtId="0" fontId="19" fillId="0" borderId="8" xfId="0" applyFont="1" applyBorder="1" applyAlignment="1" applyProtection="1">
      <alignment horizontal="center" wrapText="1"/>
      <protection hidden="1"/>
    </xf>
    <xf numFmtId="0" fontId="19" fillId="0" borderId="12" xfId="0" applyFont="1" applyBorder="1" applyAlignment="1" applyProtection="1">
      <alignment horizontal="center" wrapText="1"/>
      <protection hidden="1"/>
    </xf>
    <xf numFmtId="0" fontId="19" fillId="0" borderId="14" xfId="0" applyFont="1" applyBorder="1" applyAlignment="1" applyProtection="1">
      <alignment horizontal="center" wrapText="1"/>
      <protection hidden="1"/>
    </xf>
    <xf numFmtId="0" fontId="25" fillId="0" borderId="18" xfId="0" applyFont="1" applyBorder="1" applyAlignment="1" applyProtection="1">
      <alignment horizontal="left"/>
      <protection hidden="1"/>
    </xf>
    <xf numFmtId="1" fontId="0" fillId="0" borderId="39" xfId="0" applyNumberFormat="1" applyBorder="1" applyAlignment="1" applyProtection="1">
      <alignment horizontal="center"/>
      <protection hidden="1"/>
    </xf>
    <xf numFmtId="0" fontId="0" fillId="0" borderId="39" xfId="0" applyBorder="1" applyAlignment="1" applyProtection="1">
      <alignment wrapText="1"/>
      <protection hidden="1"/>
    </xf>
    <xf numFmtId="1" fontId="0" fillId="0" borderId="1" xfId="0" applyNumberFormat="1" applyBorder="1" applyAlignment="1" applyProtection="1">
      <alignment horizontal="center"/>
      <protection hidden="1"/>
    </xf>
    <xf numFmtId="0" fontId="0" fillId="0" borderId="1" xfId="0" applyBorder="1" applyAlignment="1" applyProtection="1">
      <alignment wrapText="1"/>
      <protection hidden="1"/>
    </xf>
    <xf numFmtId="1" fontId="0" fillId="0" borderId="25" xfId="0" applyNumberFormat="1" applyBorder="1" applyAlignment="1" applyProtection="1">
      <alignment horizontal="center"/>
      <protection hidden="1"/>
    </xf>
    <xf numFmtId="0" fontId="0" fillId="0" borderId="25" xfId="0" applyBorder="1" applyAlignment="1" applyProtection="1">
      <alignment wrapText="1"/>
      <protection hidden="1"/>
    </xf>
    <xf numFmtId="164" fontId="18" fillId="0" borderId="16" xfId="0" applyNumberFormat="1" applyFont="1" applyBorder="1" applyAlignment="1" applyProtection="1">
      <alignment horizontal="left"/>
      <protection locked="0"/>
    </xf>
    <xf numFmtId="164" fontId="18" fillId="0" borderId="39" xfId="0" applyNumberFormat="1" applyFont="1" applyBorder="1" applyAlignment="1" applyProtection="1">
      <alignment horizontal="left"/>
      <protection locked="0"/>
    </xf>
    <xf numFmtId="164" fontId="18" fillId="0" borderId="37" xfId="0" applyNumberFormat="1" applyFont="1" applyBorder="1" applyAlignment="1" applyProtection="1">
      <alignment horizontal="left"/>
      <protection locked="0"/>
    </xf>
    <xf numFmtId="0" fontId="11" fillId="0" borderId="36" xfId="0" applyFont="1" applyBorder="1" applyAlignment="1" applyProtection="1">
      <alignment horizontal="center"/>
      <protection hidden="1"/>
    </xf>
    <xf numFmtId="4" fontId="19" fillId="0" borderId="24" xfId="0" applyNumberFormat="1" applyFont="1" applyBorder="1" applyAlignment="1" applyProtection="1">
      <alignment horizontal="center" vertical="center" wrapText="1"/>
      <protection hidden="1"/>
    </xf>
    <xf numFmtId="0" fontId="11" fillId="0" borderId="2" xfId="0" applyFont="1" applyBorder="1" applyProtection="1">
      <protection hidden="1"/>
    </xf>
    <xf numFmtId="4" fontId="20" fillId="0" borderId="9" xfId="0" applyNumberFormat="1" applyFont="1" applyBorder="1" applyAlignment="1" applyProtection="1">
      <alignment wrapText="1"/>
      <protection hidden="1"/>
    </xf>
    <xf numFmtId="4" fontId="20" fillId="0" borderId="13" xfId="0" applyNumberFormat="1" applyFont="1" applyBorder="1" applyAlignment="1" applyProtection="1">
      <alignment wrapText="1"/>
      <protection hidden="1"/>
    </xf>
    <xf numFmtId="4" fontId="20" fillId="0" borderId="15" xfId="0" applyNumberFormat="1" applyFont="1" applyBorder="1" applyAlignment="1" applyProtection="1">
      <alignment wrapText="1"/>
      <protection hidden="1"/>
    </xf>
    <xf numFmtId="0" fontId="0" fillId="0" borderId="16" xfId="0"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1" xfId="0" applyBorder="1" applyAlignment="1" applyProtection="1">
      <alignment horizontal="center" wrapText="1"/>
      <protection locked="0"/>
    </xf>
    <xf numFmtId="0" fontId="0" fillId="0" borderId="13" xfId="0" applyBorder="1" applyAlignment="1" applyProtection="1">
      <alignment horizontal="center" wrapText="1"/>
      <protection locked="0"/>
    </xf>
    <xf numFmtId="0" fontId="0" fillId="0" borderId="17" xfId="0" applyBorder="1" applyAlignment="1" applyProtection="1">
      <alignment horizontal="center" wrapText="1"/>
      <protection locked="0"/>
    </xf>
    <xf numFmtId="0" fontId="0" fillId="0" borderId="15" xfId="0" applyBorder="1" applyAlignment="1" applyProtection="1">
      <alignment horizontal="center" wrapText="1"/>
      <protection locked="0"/>
    </xf>
    <xf numFmtId="0" fontId="0" fillId="3" borderId="18" xfId="0" applyFill="1" applyBorder="1" applyProtection="1">
      <protection locked="0"/>
    </xf>
    <xf numFmtId="0" fontId="18" fillId="3" borderId="18" xfId="0" applyFont="1" applyFill="1" applyBorder="1" applyProtection="1">
      <protection locked="0"/>
    </xf>
    <xf numFmtId="4" fontId="18" fillId="3" borderId="18" xfId="0" applyNumberFormat="1" applyFont="1" applyFill="1" applyBorder="1" applyAlignment="1" applyProtection="1">
      <alignment horizontal="right"/>
      <protection locked="0"/>
    </xf>
    <xf numFmtId="0" fontId="11" fillId="0" borderId="8" xfId="0" applyFont="1" applyBorder="1" applyProtection="1">
      <protection hidden="1"/>
    </xf>
    <xf numFmtId="0" fontId="11" fillId="0" borderId="12" xfId="0" applyFont="1" applyBorder="1" applyProtection="1">
      <protection hidden="1"/>
    </xf>
    <xf numFmtId="0" fontId="11" fillId="0" borderId="10" xfId="0" applyFont="1" applyBorder="1" applyAlignment="1" applyProtection="1">
      <alignment vertical="center"/>
      <protection hidden="1"/>
    </xf>
    <xf numFmtId="0" fontId="8" fillId="0" borderId="39" xfId="0" applyFont="1" applyBorder="1" applyAlignment="1" applyProtection="1">
      <alignment horizontal="left"/>
      <protection hidden="1"/>
    </xf>
    <xf numFmtId="0" fontId="8" fillId="0" borderId="37" xfId="0" applyFont="1" applyBorder="1" applyAlignment="1" applyProtection="1">
      <alignment horizontal="left"/>
      <protection hidden="1"/>
    </xf>
    <xf numFmtId="0" fontId="23" fillId="0" borderId="18" xfId="0" applyFont="1" applyBorder="1" applyAlignment="1" applyProtection="1">
      <alignment horizontal="center"/>
      <protection hidden="1"/>
    </xf>
    <xf numFmtId="0" fontId="11" fillId="0" borderId="0" xfId="0" applyFont="1" applyAlignment="1" applyProtection="1">
      <alignment horizontal="center"/>
      <protection locked="0"/>
    </xf>
    <xf numFmtId="0" fontId="23" fillId="0" borderId="2" xfId="0" applyFont="1" applyBorder="1" applyAlignment="1">
      <alignment wrapText="1"/>
    </xf>
    <xf numFmtId="0" fontId="36" fillId="0" borderId="0" xfId="0" applyFont="1" applyAlignment="1" applyProtection="1">
      <alignment horizontal="left"/>
      <protection hidden="1"/>
    </xf>
    <xf numFmtId="164" fontId="36" fillId="0" borderId="0" xfId="0" applyNumberFormat="1" applyFont="1" applyAlignment="1" applyProtection="1">
      <alignment horizontal="left"/>
      <protection hidden="1"/>
    </xf>
    <xf numFmtId="0" fontId="36" fillId="0" borderId="0" xfId="0" applyFont="1" applyProtection="1">
      <protection hidden="1"/>
    </xf>
    <xf numFmtId="0" fontId="36" fillId="0" borderId="0" xfId="0" applyFont="1" applyAlignment="1" applyProtection="1">
      <alignment horizontal="left"/>
      <protection locked="0"/>
    </xf>
    <xf numFmtId="164" fontId="36" fillId="0" borderId="0" xfId="0" applyNumberFormat="1" applyFont="1" applyProtection="1">
      <protection hidden="1"/>
    </xf>
    <xf numFmtId="0" fontId="36" fillId="0" borderId="0" xfId="0" applyFont="1" applyProtection="1">
      <protection locked="0"/>
    </xf>
    <xf numFmtId="0" fontId="36" fillId="0" borderId="0" xfId="0" applyFont="1" applyAlignment="1" applyProtection="1">
      <alignment horizontal="right"/>
      <protection hidden="1"/>
    </xf>
    <xf numFmtId="0" fontId="7" fillId="0" borderId="0" xfId="0" applyFont="1" applyProtection="1">
      <protection hidden="1"/>
    </xf>
    <xf numFmtId="164" fontId="7" fillId="0" borderId="0" xfId="0" applyNumberFormat="1" applyFont="1" applyAlignment="1" applyProtection="1">
      <alignment horizontal="left"/>
      <protection hidden="1"/>
    </xf>
    <xf numFmtId="0" fontId="48" fillId="0" borderId="0" xfId="0" applyFont="1" applyProtection="1">
      <protection locked="0"/>
    </xf>
    <xf numFmtId="0" fontId="7" fillId="0" borderId="0" xfId="0" applyFont="1" applyAlignment="1" applyProtection="1">
      <alignment horizontal="left"/>
      <protection hidden="1"/>
    </xf>
    <xf numFmtId="0" fontId="13" fillId="0" borderId="0" xfId="0" applyFont="1" applyProtection="1">
      <protection hidden="1"/>
    </xf>
    <xf numFmtId="0" fontId="11" fillId="0" borderId="14" xfId="0" applyFont="1" applyBorder="1" applyAlignment="1" applyProtection="1">
      <alignment wrapText="1"/>
      <protection hidden="1"/>
    </xf>
    <xf numFmtId="4" fontId="3" fillId="0" borderId="1" xfId="1" applyNumberFormat="1" applyBorder="1" applyProtection="1">
      <protection locked="0"/>
    </xf>
    <xf numFmtId="4" fontId="3" fillId="0" borderId="1" xfId="1" applyNumberFormat="1" applyBorder="1" applyProtection="1">
      <protection hidden="1"/>
    </xf>
    <xf numFmtId="0" fontId="2" fillId="0" borderId="5" xfId="0" applyFont="1" applyBorder="1" applyAlignment="1" applyProtection="1">
      <alignment horizontal="center" vertical="center"/>
      <protection hidden="1"/>
    </xf>
    <xf numFmtId="0" fontId="2" fillId="0" borderId="6" xfId="0" applyFont="1" applyBorder="1" applyAlignment="1" applyProtection="1">
      <alignment horizontal="center" vertical="center"/>
      <protection hidden="1"/>
    </xf>
    <xf numFmtId="0" fontId="2" fillId="0" borderId="7" xfId="0" applyFont="1" applyBorder="1" applyAlignment="1" applyProtection="1">
      <alignment horizontal="center" vertical="center"/>
      <protection hidden="1"/>
    </xf>
    <xf numFmtId="0" fontId="0" fillId="0" borderId="5" xfId="0" applyBorder="1" applyAlignment="1" applyProtection="1">
      <alignment horizontal="center" vertical="center"/>
      <protection hidden="1"/>
    </xf>
    <xf numFmtId="0" fontId="0" fillId="0" borderId="7" xfId="0" applyBorder="1" applyAlignment="1" applyProtection="1">
      <alignment horizontal="center" vertical="center"/>
      <protection hidden="1"/>
    </xf>
    <xf numFmtId="1" fontId="18" fillId="0" borderId="29" xfId="0" applyNumberFormat="1" applyFont="1" applyBorder="1" applyAlignment="1" applyProtection="1">
      <alignment horizontal="left"/>
      <protection locked="0"/>
    </xf>
    <xf numFmtId="1" fontId="18" fillId="0" borderId="30" xfId="0" applyNumberFormat="1" applyFont="1" applyBorder="1" applyAlignment="1" applyProtection="1">
      <alignment horizontal="left"/>
      <protection locked="0"/>
    </xf>
    <xf numFmtId="0" fontId="18" fillId="0" borderId="31" xfId="0" applyFont="1" applyBorder="1" applyAlignment="1" applyProtection="1">
      <alignment horizontal="left" vertical="center" wrapText="1"/>
      <protection locked="0"/>
    </xf>
    <xf numFmtId="0" fontId="18" fillId="0" borderId="32" xfId="0" applyFont="1" applyBorder="1" applyAlignment="1" applyProtection="1">
      <alignment horizontal="left" vertical="center" wrapText="1"/>
      <protection locked="0"/>
    </xf>
    <xf numFmtId="0" fontId="18" fillId="0" borderId="31" xfId="0" applyFont="1" applyBorder="1" applyAlignment="1" applyProtection="1">
      <alignment horizontal="left"/>
      <protection locked="0"/>
    </xf>
    <xf numFmtId="0" fontId="18" fillId="0" borderId="32" xfId="0" applyFont="1" applyBorder="1" applyAlignment="1" applyProtection="1">
      <alignment horizontal="left"/>
      <protection locked="0"/>
    </xf>
    <xf numFmtId="0" fontId="9" fillId="0" borderId="19" xfId="0" applyFont="1" applyBorder="1" applyAlignment="1" applyProtection="1">
      <alignment horizontal="center" vertical="center" wrapText="1"/>
      <protection hidden="1"/>
    </xf>
    <xf numFmtId="0" fontId="9" fillId="0" borderId="0" xfId="0" applyFont="1" applyAlignment="1" applyProtection="1">
      <alignment horizontal="center" vertical="center" wrapText="1"/>
      <protection hidden="1"/>
    </xf>
    <xf numFmtId="0" fontId="0" fillId="0" borderId="2" xfId="0" applyBorder="1" applyAlignment="1" applyProtection="1">
      <alignment horizontal="center" vertical="center" wrapText="1"/>
      <protection hidden="1"/>
    </xf>
    <xf numFmtId="0" fontId="0" fillId="0" borderId="4" xfId="0" applyBorder="1" applyAlignment="1" applyProtection="1">
      <alignment horizontal="center" vertical="center" wrapText="1"/>
      <protection hidden="1"/>
    </xf>
    <xf numFmtId="164" fontId="18" fillId="0" borderId="31" xfId="0" applyNumberFormat="1" applyFont="1" applyBorder="1" applyAlignment="1" applyProtection="1">
      <alignment horizontal="left"/>
      <protection locked="0"/>
    </xf>
    <xf numFmtId="164" fontId="18" fillId="0" borderId="32" xfId="0" applyNumberFormat="1" applyFont="1" applyBorder="1" applyAlignment="1" applyProtection="1">
      <alignment horizontal="left"/>
      <protection locked="0"/>
    </xf>
    <xf numFmtId="4" fontId="11" fillId="0" borderId="33" xfId="0" applyNumberFormat="1" applyFont="1" applyBorder="1" applyAlignment="1" applyProtection="1">
      <alignment horizontal="left"/>
      <protection hidden="1"/>
    </xf>
    <xf numFmtId="4" fontId="11" fillId="0" borderId="34" xfId="0" applyNumberFormat="1" applyFont="1" applyBorder="1" applyAlignment="1" applyProtection="1">
      <alignment horizontal="left"/>
      <protection hidden="1"/>
    </xf>
    <xf numFmtId="0" fontId="2" fillId="0" borderId="2" xfId="0" applyFont="1" applyBorder="1" applyAlignment="1" applyProtection="1">
      <alignment horizontal="center" vertical="center"/>
      <protection hidden="1"/>
    </xf>
    <xf numFmtId="0" fontId="2" fillId="0" borderId="3" xfId="0" applyFont="1" applyBorder="1" applyAlignment="1" applyProtection="1">
      <alignment horizontal="center" vertical="center"/>
      <protection hidden="1"/>
    </xf>
    <xf numFmtId="0" fontId="2" fillId="0" borderId="4" xfId="0" applyFont="1" applyBorder="1" applyAlignment="1" applyProtection="1">
      <alignment horizontal="center" vertical="center"/>
      <protection hidden="1"/>
    </xf>
    <xf numFmtId="164" fontId="25" fillId="0" borderId="2" xfId="0" applyNumberFormat="1" applyFont="1" applyBorder="1" applyAlignment="1" applyProtection="1">
      <alignment horizontal="left"/>
      <protection locked="0"/>
    </xf>
    <xf numFmtId="164" fontId="25" fillId="0" borderId="4" xfId="0" applyNumberFormat="1" applyFont="1" applyBorder="1" applyAlignment="1" applyProtection="1">
      <alignment horizontal="left"/>
      <protection locked="0"/>
    </xf>
    <xf numFmtId="4" fontId="25" fillId="0" borderId="2" xfId="0" applyNumberFormat="1" applyFont="1" applyBorder="1" applyAlignment="1" applyProtection="1">
      <alignment horizontal="left" wrapText="1"/>
      <protection locked="0"/>
    </xf>
    <xf numFmtId="4" fontId="25" fillId="0" borderId="4" xfId="0" applyNumberFormat="1" applyFont="1" applyBorder="1" applyAlignment="1" applyProtection="1">
      <alignment horizontal="left" wrapText="1"/>
      <protection locked="0"/>
    </xf>
    <xf numFmtId="0" fontId="19" fillId="0" borderId="0" xfId="0" applyFont="1" applyAlignment="1" applyProtection="1">
      <alignment horizontal="center" vertical="center"/>
      <protection hidden="1"/>
    </xf>
    <xf numFmtId="0" fontId="32" fillId="0" borderId="0" xfId="0" applyFont="1" applyAlignment="1" applyProtection="1">
      <alignment horizontal="center" vertical="center"/>
      <protection hidden="1"/>
    </xf>
    <xf numFmtId="164" fontId="32" fillId="0" borderId="0" xfId="0" applyNumberFormat="1" applyFont="1" applyAlignment="1" applyProtection="1">
      <alignment horizontal="center"/>
      <protection hidden="1"/>
    </xf>
    <xf numFmtId="0" fontId="28" fillId="0" borderId="0" xfId="0" applyFont="1" applyAlignment="1" applyProtection="1">
      <alignment horizontal="center" vertical="center" wrapText="1"/>
      <protection hidden="1"/>
    </xf>
    <xf numFmtId="0" fontId="35" fillId="0" borderId="0" xfId="0" applyFont="1" applyAlignment="1" applyProtection="1">
      <alignment horizontal="center" vertical="center"/>
      <protection hidden="1"/>
    </xf>
    <xf numFmtId="0" fontId="29" fillId="0" borderId="0" xfId="0" applyFont="1" applyAlignment="1" applyProtection="1">
      <alignment horizontal="center" vertical="center"/>
      <protection hidden="1"/>
    </xf>
    <xf numFmtId="0" fontId="34" fillId="0" borderId="0" xfId="0" applyFont="1" applyAlignment="1" applyProtection="1">
      <alignment horizontal="center" vertical="center"/>
      <protection hidden="1"/>
    </xf>
    <xf numFmtId="0" fontId="17" fillId="2" borderId="0" xfId="0" applyFont="1" applyFill="1" applyAlignment="1" applyProtection="1">
      <alignment horizontal="center" vertical="center" wrapText="1"/>
      <protection hidden="1"/>
    </xf>
    <xf numFmtId="0" fontId="33" fillId="0" borderId="0" xfId="0" applyFont="1" applyAlignment="1" applyProtection="1">
      <alignment horizontal="justify" vertical="top" wrapText="1"/>
      <protection hidden="1"/>
    </xf>
    <xf numFmtId="0" fontId="5" fillId="0" borderId="0" xfId="0" applyFont="1" applyAlignment="1" applyProtection="1">
      <alignment horizontal="center"/>
      <protection hidden="1"/>
    </xf>
    <xf numFmtId="0" fontId="18" fillId="0" borderId="1" xfId="0" applyFont="1" applyBorder="1" applyAlignment="1" applyProtection="1">
      <alignment horizontal="center"/>
      <protection hidden="1"/>
    </xf>
    <xf numFmtId="0" fontId="11" fillId="0" borderId="36" xfId="0" applyFont="1" applyBorder="1" applyAlignment="1" applyProtection="1">
      <alignment horizontal="center"/>
      <protection hidden="1"/>
    </xf>
    <xf numFmtId="0" fontId="11" fillId="0" borderId="37" xfId="0" applyFont="1" applyBorder="1" applyAlignment="1" applyProtection="1">
      <alignment horizontal="center"/>
      <protection hidden="1"/>
    </xf>
    <xf numFmtId="0" fontId="18" fillId="0" borderId="0" xfId="0" applyFont="1" applyAlignment="1" applyProtection="1">
      <alignment horizontal="left" wrapText="1"/>
      <protection hidden="1"/>
    </xf>
    <xf numFmtId="0" fontId="36" fillId="0" borderId="0" xfId="0" applyFont="1" applyAlignment="1" applyProtection="1">
      <alignment horizontal="right"/>
      <protection hidden="1"/>
    </xf>
    <xf numFmtId="0" fontId="18" fillId="0" borderId="0" xfId="0" applyFont="1" applyAlignment="1" applyProtection="1">
      <alignment horizontal="center"/>
      <protection locked="0"/>
    </xf>
    <xf numFmtId="0" fontId="11" fillId="0" borderId="0" xfId="0" applyFont="1" applyAlignment="1" applyProtection="1">
      <alignment horizontal="center"/>
      <protection hidden="1"/>
    </xf>
    <xf numFmtId="0" fontId="11" fillId="0" borderId="5" xfId="0" applyFont="1" applyBorder="1" applyAlignment="1" applyProtection="1">
      <alignment horizontal="left"/>
      <protection hidden="1"/>
    </xf>
    <xf numFmtId="0" fontId="11" fillId="0" borderId="6" xfId="0" applyFont="1" applyBorder="1" applyAlignment="1" applyProtection="1">
      <alignment horizontal="left"/>
      <protection hidden="1"/>
    </xf>
    <xf numFmtId="0" fontId="11" fillId="0" borderId="7" xfId="0" applyFont="1" applyBorder="1" applyAlignment="1" applyProtection="1">
      <alignment horizontal="left"/>
      <protection hidden="1"/>
    </xf>
    <xf numFmtId="0" fontId="11" fillId="0" borderId="26" xfId="0" applyFont="1" applyBorder="1" applyAlignment="1" applyProtection="1">
      <alignment horizontal="left" wrapText="1"/>
      <protection hidden="1"/>
    </xf>
    <xf numFmtId="0" fontId="11" fillId="0" borderId="27" xfId="0" applyFont="1" applyBorder="1" applyAlignment="1" applyProtection="1">
      <alignment horizontal="left" wrapText="1"/>
      <protection hidden="1"/>
    </xf>
    <xf numFmtId="0" fontId="11" fillId="0" borderId="28" xfId="0" applyFont="1" applyBorder="1" applyAlignment="1" applyProtection="1">
      <alignment horizontal="left" wrapText="1"/>
      <protection hidden="1"/>
    </xf>
    <xf numFmtId="0" fontId="11" fillId="0" borderId="24" xfId="0" applyFont="1" applyBorder="1" applyAlignment="1" applyProtection="1">
      <alignment horizontal="center" vertical="center" wrapText="1"/>
      <protection hidden="1"/>
    </xf>
    <xf numFmtId="0" fontId="11" fillId="0" borderId="42" xfId="0" applyFont="1" applyBorder="1" applyAlignment="1" applyProtection="1">
      <alignment horizontal="center" vertical="center" wrapText="1"/>
      <protection hidden="1"/>
    </xf>
    <xf numFmtId="0" fontId="11" fillId="0" borderId="38" xfId="0" applyFont="1" applyBorder="1" applyAlignment="1" applyProtection="1">
      <alignment horizontal="center" vertical="center" wrapText="1"/>
      <protection hidden="1"/>
    </xf>
    <xf numFmtId="0" fontId="11" fillId="0" borderId="23" xfId="0" applyFont="1" applyBorder="1" applyAlignment="1" applyProtection="1">
      <alignment horizontal="center" vertical="center" wrapText="1"/>
      <protection hidden="1"/>
    </xf>
    <xf numFmtId="0" fontId="11" fillId="0" borderId="2" xfId="0" applyFont="1" applyBorder="1" applyAlignment="1" applyProtection="1">
      <alignment horizontal="center" vertical="center" wrapText="1"/>
      <protection hidden="1"/>
    </xf>
    <xf numFmtId="0" fontId="11" fillId="0" borderId="3" xfId="0" applyFont="1" applyBorder="1" applyAlignment="1" applyProtection="1">
      <alignment horizontal="center" vertical="center" wrapText="1"/>
      <protection hidden="1"/>
    </xf>
    <xf numFmtId="0" fontId="11" fillId="0" borderId="4" xfId="0" applyFont="1" applyBorder="1" applyAlignment="1" applyProtection="1">
      <alignment horizontal="center" vertical="center" wrapText="1"/>
      <protection hidden="1"/>
    </xf>
    <xf numFmtId="0" fontId="11" fillId="0" borderId="23" xfId="0" applyFont="1" applyBorder="1" applyAlignment="1" applyProtection="1">
      <alignment horizontal="center"/>
      <protection hidden="1"/>
    </xf>
    <xf numFmtId="0" fontId="1" fillId="0" borderId="43" xfId="0" applyFont="1" applyBorder="1" applyAlignment="1" applyProtection="1">
      <alignment horizontal="center" vertical="center" wrapText="1"/>
      <protection hidden="1"/>
    </xf>
    <xf numFmtId="0" fontId="1" fillId="0" borderId="44" xfId="0" applyFont="1" applyBorder="1" applyAlignment="1" applyProtection="1">
      <alignment horizontal="center" vertical="center" wrapText="1"/>
      <protection hidden="1"/>
    </xf>
    <xf numFmtId="0" fontId="36" fillId="0" borderId="0" xfId="0" applyFont="1" applyAlignment="1" applyProtection="1">
      <alignment horizontal="left"/>
      <protection hidden="1"/>
    </xf>
    <xf numFmtId="0" fontId="10" fillId="0" borderId="0" xfId="0" applyFont="1" applyAlignment="1" applyProtection="1">
      <alignment horizontal="center"/>
      <protection hidden="1"/>
    </xf>
    <xf numFmtId="0" fontId="1" fillId="0" borderId="0" xfId="0" applyFont="1" applyAlignment="1" applyProtection="1">
      <alignment horizontal="center"/>
      <protection hidden="1"/>
    </xf>
    <xf numFmtId="0" fontId="7" fillId="0" borderId="23" xfId="0" applyFont="1" applyBorder="1" applyAlignment="1" applyProtection="1">
      <alignment horizontal="right"/>
      <protection hidden="1"/>
    </xf>
    <xf numFmtId="0" fontId="1" fillId="0" borderId="2" xfId="0" applyFont="1" applyBorder="1" applyAlignment="1" applyProtection="1">
      <alignment horizontal="left"/>
      <protection hidden="1"/>
    </xf>
    <xf numFmtId="0" fontId="1" fillId="0" borderId="3" xfId="0" applyFont="1" applyBorder="1" applyAlignment="1" applyProtection="1">
      <alignment horizontal="left"/>
      <protection hidden="1"/>
    </xf>
    <xf numFmtId="0" fontId="1" fillId="0" borderId="4" xfId="0" applyFont="1" applyBorder="1" applyAlignment="1" applyProtection="1">
      <alignment horizontal="left"/>
      <protection hidden="1"/>
    </xf>
    <xf numFmtId="0" fontId="1" fillId="0" borderId="40" xfId="0" applyFont="1" applyBorder="1" applyAlignment="1" applyProtection="1">
      <alignment horizontal="left" wrapText="1"/>
      <protection hidden="1"/>
    </xf>
    <xf numFmtId="0" fontId="1" fillId="0" borderId="38" xfId="0" applyFont="1" applyBorder="1" applyAlignment="1" applyProtection="1">
      <alignment horizontal="left" wrapText="1"/>
      <protection hidden="1"/>
    </xf>
    <xf numFmtId="0" fontId="1" fillId="0" borderId="41" xfId="0" applyFont="1" applyBorder="1" applyAlignment="1" applyProtection="1">
      <alignment horizontal="left" wrapText="1"/>
      <protection hidden="1"/>
    </xf>
    <xf numFmtId="0" fontId="1" fillId="0" borderId="24" xfId="0" applyFont="1" applyBorder="1" applyAlignment="1" applyProtection="1">
      <alignment horizontal="center" vertical="center" wrapText="1"/>
      <protection hidden="1"/>
    </xf>
    <xf numFmtId="0" fontId="1" fillId="0" borderId="42" xfId="0" applyFont="1" applyBorder="1" applyAlignment="1" applyProtection="1">
      <alignment horizontal="center" vertical="center" wrapText="1"/>
      <protection hidden="1"/>
    </xf>
    <xf numFmtId="0" fontId="1" fillId="0" borderId="5" xfId="0" applyFont="1" applyBorder="1" applyAlignment="1" applyProtection="1">
      <alignment horizontal="center" vertical="center"/>
      <protection hidden="1"/>
    </xf>
    <xf numFmtId="0" fontId="1" fillId="0" borderId="7" xfId="0" applyFont="1" applyBorder="1" applyAlignment="1" applyProtection="1">
      <alignment horizontal="center" vertical="center"/>
      <protection hidden="1"/>
    </xf>
    <xf numFmtId="0" fontId="36" fillId="0" borderId="0" xfId="0" applyFont="1" applyAlignment="1" applyProtection="1">
      <alignment horizontal="center"/>
      <protection locked="0"/>
    </xf>
    <xf numFmtId="0" fontId="1" fillId="0" borderId="21" xfId="0" applyFont="1" applyBorder="1" applyAlignment="1" applyProtection="1">
      <alignment horizontal="left"/>
      <protection hidden="1"/>
    </xf>
    <xf numFmtId="0" fontId="1" fillId="0" borderId="22" xfId="0" applyFont="1" applyBorder="1" applyAlignment="1" applyProtection="1">
      <alignment horizontal="left"/>
      <protection hidden="1"/>
    </xf>
    <xf numFmtId="0" fontId="1" fillId="0" borderId="2" xfId="0" applyFont="1" applyBorder="1" applyAlignment="1" applyProtection="1">
      <alignment horizontal="left" wrapText="1"/>
      <protection hidden="1"/>
    </xf>
    <xf numFmtId="0" fontId="1" fillId="0" borderId="3" xfId="0" applyFont="1" applyBorder="1" applyAlignment="1" applyProtection="1">
      <alignment horizontal="left" wrapText="1"/>
      <protection hidden="1"/>
    </xf>
    <xf numFmtId="0" fontId="1" fillId="0" borderId="4" xfId="0" applyFont="1" applyBorder="1" applyAlignment="1" applyProtection="1">
      <alignment horizontal="left" wrapText="1"/>
      <protection hidden="1"/>
    </xf>
    <xf numFmtId="0" fontId="1" fillId="0" borderId="41" xfId="0" applyFont="1" applyBorder="1" applyAlignment="1" applyProtection="1">
      <alignment horizontal="left"/>
      <protection hidden="1"/>
    </xf>
    <xf numFmtId="164" fontId="1" fillId="0" borderId="2" xfId="0" applyNumberFormat="1" applyFont="1" applyBorder="1" applyAlignment="1" applyProtection="1">
      <alignment horizontal="left"/>
      <protection hidden="1"/>
    </xf>
    <xf numFmtId="164" fontId="1" fillId="0" borderId="3" xfId="0" applyNumberFormat="1" applyFont="1" applyBorder="1" applyAlignment="1" applyProtection="1">
      <alignment horizontal="left"/>
      <protection hidden="1"/>
    </xf>
    <xf numFmtId="164" fontId="1" fillId="0" borderId="4" xfId="0" applyNumberFormat="1" applyFont="1" applyBorder="1" applyAlignment="1" applyProtection="1">
      <alignment horizontal="left"/>
      <protection hidden="1"/>
    </xf>
    <xf numFmtId="0" fontId="1" fillId="0" borderId="24" xfId="0" applyFont="1" applyBorder="1" applyAlignment="1" applyProtection="1">
      <alignment horizontal="center" vertical="center"/>
      <protection hidden="1"/>
    </xf>
    <xf numFmtId="0" fontId="1" fillId="0" borderId="45" xfId="0" applyFont="1" applyBorder="1" applyAlignment="1" applyProtection="1">
      <alignment horizontal="center" vertical="center"/>
      <protection hidden="1"/>
    </xf>
    <xf numFmtId="0" fontId="1" fillId="0" borderId="45" xfId="0" applyFont="1" applyBorder="1" applyAlignment="1" applyProtection="1">
      <alignment horizontal="center" vertical="center" wrapText="1"/>
      <protection hidden="1"/>
    </xf>
    <xf numFmtId="0" fontId="1" fillId="0" borderId="42" xfId="0" applyFont="1" applyBorder="1" applyAlignment="1" applyProtection="1">
      <alignment horizontal="center" vertical="center"/>
      <protection hidden="1"/>
    </xf>
    <xf numFmtId="0" fontId="8" fillId="0" borderId="38" xfId="0" applyFont="1" applyBorder="1" applyAlignment="1" applyProtection="1">
      <alignment horizontal="left" wrapText="1"/>
      <protection hidden="1"/>
    </xf>
    <xf numFmtId="0" fontId="7" fillId="0" borderId="18" xfId="0" applyFont="1" applyBorder="1" applyAlignment="1" applyProtection="1">
      <alignment horizontal="right"/>
      <protection hidden="1"/>
    </xf>
    <xf numFmtId="0" fontId="1" fillId="0" borderId="2" xfId="0" applyFont="1" applyBorder="1" applyAlignment="1" applyProtection="1">
      <alignment horizontal="left" wrapText="1"/>
      <protection locked="0"/>
    </xf>
    <xf numFmtId="0" fontId="1" fillId="0" borderId="3" xfId="0" applyFont="1" applyBorder="1" applyAlignment="1" applyProtection="1">
      <alignment horizontal="left" wrapText="1"/>
      <protection locked="0"/>
    </xf>
    <xf numFmtId="0" fontId="1" fillId="0" borderId="4" xfId="0" applyFont="1" applyBorder="1" applyAlignment="1" applyProtection="1">
      <alignment horizontal="left" wrapText="1"/>
      <protection locked="0"/>
    </xf>
    <xf numFmtId="0" fontId="6" fillId="0" borderId="23" xfId="0" applyFont="1" applyBorder="1" applyAlignment="1" applyProtection="1">
      <alignment horizontal="right"/>
      <protection hidden="1"/>
    </xf>
    <xf numFmtId="0" fontId="11" fillId="0" borderId="18" xfId="0" applyFont="1" applyBorder="1" applyAlignment="1" applyProtection="1">
      <alignment horizontal="right"/>
      <protection hidden="1"/>
    </xf>
    <xf numFmtId="0" fontId="0" fillId="0" borderId="18" xfId="0" applyBorder="1" applyAlignment="1" applyProtection="1">
      <alignment horizontal="center"/>
      <protection locked="0"/>
    </xf>
    <xf numFmtId="0" fontId="7" fillId="0" borderId="5" xfId="0" applyFont="1" applyBorder="1" applyAlignment="1" applyProtection="1">
      <alignment horizontal="right"/>
      <protection hidden="1"/>
    </xf>
    <xf numFmtId="0" fontId="7" fillId="0" borderId="6" xfId="0" applyFont="1" applyBorder="1" applyAlignment="1" applyProtection="1">
      <alignment horizontal="right"/>
      <protection hidden="1"/>
    </xf>
    <xf numFmtId="0" fontId="7" fillId="0" borderId="28" xfId="0" applyFont="1" applyBorder="1" applyAlignment="1" applyProtection="1">
      <alignment horizontal="right"/>
      <protection hidden="1"/>
    </xf>
    <xf numFmtId="0" fontId="11" fillId="0" borderId="36" xfId="0" applyFont="1" applyBorder="1" applyAlignment="1" applyProtection="1">
      <alignment horizontal="right"/>
      <protection hidden="1"/>
    </xf>
    <xf numFmtId="0" fontId="11" fillId="0" borderId="37" xfId="0" applyFont="1" applyBorder="1" applyAlignment="1" applyProtection="1">
      <alignment horizontal="right"/>
      <protection hidden="1"/>
    </xf>
    <xf numFmtId="0" fontId="11" fillId="0" borderId="48" xfId="0" applyFont="1" applyBorder="1" applyAlignment="1" applyProtection="1">
      <alignment horizontal="right"/>
      <protection hidden="1"/>
    </xf>
    <xf numFmtId="0" fontId="0" fillId="0" borderId="5" xfId="0" applyBorder="1" applyAlignment="1" applyProtection="1">
      <alignment horizontal="center"/>
      <protection locked="0"/>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0" fillId="0" borderId="49" xfId="0" applyBorder="1" applyAlignment="1" applyProtection="1">
      <alignment horizontal="center"/>
      <protection locked="0"/>
    </xf>
    <xf numFmtId="0" fontId="19" fillId="0" borderId="24" xfId="0" applyFont="1" applyBorder="1" applyAlignment="1" applyProtection="1">
      <alignment horizontal="center" vertical="center" wrapText="1"/>
      <protection hidden="1"/>
    </xf>
    <xf numFmtId="0" fontId="19" fillId="0" borderId="42" xfId="0" applyFont="1" applyBorder="1" applyAlignment="1" applyProtection="1">
      <alignment horizontal="center" vertical="center" wrapText="1"/>
      <protection hidden="1"/>
    </xf>
    <xf numFmtId="0" fontId="11" fillId="0" borderId="2" xfId="0" applyFont="1" applyBorder="1" applyAlignment="1" applyProtection="1">
      <alignment horizontal="left"/>
      <protection hidden="1"/>
    </xf>
    <xf numFmtId="0" fontId="11" fillId="0" borderId="4" xfId="0" applyFont="1" applyBorder="1" applyAlignment="1" applyProtection="1">
      <alignment horizontal="left"/>
      <protection hidden="1"/>
    </xf>
    <xf numFmtId="0" fontId="11" fillId="0" borderId="3" xfId="0" applyFont="1" applyBorder="1" applyAlignment="1" applyProtection="1">
      <alignment horizontal="left"/>
      <protection hidden="1"/>
    </xf>
    <xf numFmtId="0" fontId="11" fillId="0" borderId="2" xfId="0" applyFont="1" applyBorder="1" applyProtection="1">
      <protection hidden="1"/>
    </xf>
    <xf numFmtId="0" fontId="11" fillId="0" borderId="4" xfId="0" applyFont="1" applyBorder="1" applyProtection="1">
      <protection hidden="1"/>
    </xf>
    <xf numFmtId="0" fontId="11" fillId="0" borderId="2" xfId="0" applyFont="1" applyBorder="1" applyAlignment="1" applyProtection="1">
      <alignment horizontal="left" wrapText="1"/>
      <protection hidden="1"/>
    </xf>
    <xf numFmtId="0" fontId="11" fillId="0" borderId="3" xfId="0" applyFont="1" applyBorder="1" applyAlignment="1" applyProtection="1">
      <alignment horizontal="left" wrapText="1"/>
      <protection hidden="1"/>
    </xf>
    <xf numFmtId="0" fontId="11" fillId="0" borderId="4" xfId="0" applyFont="1" applyBorder="1" applyAlignment="1" applyProtection="1">
      <alignment horizontal="left" wrapText="1"/>
      <protection hidden="1"/>
    </xf>
    <xf numFmtId="0" fontId="19" fillId="0" borderId="0" xfId="0" applyFont="1" applyAlignment="1" applyProtection="1">
      <alignment horizontal="center"/>
      <protection hidden="1"/>
    </xf>
    <xf numFmtId="0" fontId="11" fillId="0" borderId="23" xfId="0" applyFont="1" applyBorder="1" applyAlignment="1" applyProtection="1">
      <alignment horizontal="right"/>
      <protection hidden="1"/>
    </xf>
    <xf numFmtId="0" fontId="18" fillId="0" borderId="0" xfId="0" applyFont="1" applyAlignment="1" applyProtection="1">
      <alignment horizontal="left" vertical="top" wrapText="1"/>
      <protection hidden="1"/>
    </xf>
    <xf numFmtId="0" fontId="18" fillId="0" borderId="20" xfId="0" applyFont="1" applyBorder="1" applyAlignment="1" applyProtection="1">
      <alignment horizontal="left" vertical="top" wrapText="1"/>
      <protection hidden="1"/>
    </xf>
    <xf numFmtId="0" fontId="11" fillId="0" borderId="0" xfId="0" applyFont="1" applyAlignment="1" applyProtection="1">
      <alignment horizontal="right"/>
      <protection hidden="1"/>
    </xf>
    <xf numFmtId="0" fontId="19" fillId="0" borderId="45" xfId="0" applyFont="1" applyBorder="1" applyAlignment="1" applyProtection="1">
      <alignment horizontal="center" vertical="center" wrapText="1"/>
      <protection hidden="1"/>
    </xf>
    <xf numFmtId="164" fontId="19" fillId="0" borderId="24" xfId="0" applyNumberFormat="1" applyFont="1" applyBorder="1" applyAlignment="1" applyProtection="1">
      <alignment horizontal="center" vertical="center" wrapText="1"/>
      <protection hidden="1"/>
    </xf>
    <xf numFmtId="164" fontId="19" fillId="0" borderId="45" xfId="0" applyNumberFormat="1" applyFont="1" applyBorder="1" applyAlignment="1" applyProtection="1">
      <alignment horizontal="center" vertical="center" wrapText="1"/>
      <protection hidden="1"/>
    </xf>
    <xf numFmtId="0" fontId="19" fillId="0" borderId="23" xfId="0" applyFont="1" applyBorder="1" applyAlignment="1" applyProtection="1">
      <alignment horizontal="right" wrapText="1"/>
      <protection hidden="1"/>
    </xf>
    <xf numFmtId="0" fontId="19" fillId="0" borderId="22" xfId="0" applyFont="1" applyBorder="1" applyAlignment="1" applyProtection="1">
      <alignment horizontal="right" wrapText="1"/>
      <protection hidden="1"/>
    </xf>
    <xf numFmtId="0" fontId="20" fillId="0" borderId="0" xfId="0" applyFont="1" applyAlignment="1" applyProtection="1">
      <alignment horizontal="left" vertical="top" wrapText="1"/>
      <protection hidden="1"/>
    </xf>
    <xf numFmtId="4" fontId="29" fillId="0" borderId="40" xfId="0" applyNumberFormat="1" applyFont="1" applyBorder="1" applyAlignment="1" applyProtection="1">
      <alignment horizontal="center" vertical="center" wrapText="1"/>
      <protection hidden="1"/>
    </xf>
    <xf numFmtId="4" fontId="29" fillId="0" borderId="38" xfId="0" applyNumberFormat="1" applyFont="1" applyBorder="1" applyAlignment="1" applyProtection="1">
      <alignment horizontal="center" vertical="center" wrapText="1"/>
      <protection hidden="1"/>
    </xf>
    <xf numFmtId="4" fontId="29" fillId="0" borderId="41" xfId="0" applyNumberFormat="1" applyFont="1" applyBorder="1" applyAlignment="1" applyProtection="1">
      <alignment horizontal="center" vertical="center" wrapText="1"/>
      <protection hidden="1"/>
    </xf>
    <xf numFmtId="0" fontId="32" fillId="0" borderId="0" xfId="0" applyFont="1" applyAlignment="1" applyProtection="1">
      <alignment horizontal="center"/>
      <protection hidden="1"/>
    </xf>
    <xf numFmtId="4" fontId="19" fillId="0" borderId="24" xfId="0" applyNumberFormat="1" applyFont="1" applyBorder="1" applyAlignment="1" applyProtection="1">
      <alignment horizontal="center" vertical="center" wrapText="1"/>
      <protection hidden="1"/>
    </xf>
    <xf numFmtId="4" fontId="19" fillId="0" borderId="45" xfId="0" applyNumberFormat="1" applyFont="1" applyBorder="1" applyAlignment="1" applyProtection="1">
      <alignment horizontal="center" vertical="center" wrapText="1"/>
      <protection hidden="1"/>
    </xf>
    <xf numFmtId="0" fontId="24" fillId="0" borderId="0" xfId="0" applyFont="1" applyAlignment="1" applyProtection="1">
      <alignment horizontal="center"/>
      <protection hidden="1"/>
    </xf>
    <xf numFmtId="0" fontId="23" fillId="0" borderId="0" xfId="0" applyFont="1" applyAlignment="1" applyProtection="1">
      <alignment horizontal="right"/>
      <protection hidden="1"/>
    </xf>
    <xf numFmtId="0" fontId="23" fillId="0" borderId="18" xfId="0" applyFont="1" applyBorder="1" applyAlignment="1" applyProtection="1">
      <alignment horizontal="left"/>
      <protection hidden="1"/>
    </xf>
    <xf numFmtId="0" fontId="23" fillId="0" borderId="18" xfId="0" applyFont="1" applyBorder="1" applyAlignment="1" applyProtection="1">
      <alignment horizontal="left" wrapText="1"/>
      <protection hidden="1"/>
    </xf>
    <xf numFmtId="0" fontId="25" fillId="0" borderId="18" xfId="0" applyFont="1" applyBorder="1" applyAlignment="1" applyProtection="1">
      <alignment horizontal="left" vertical="center" wrapText="1"/>
      <protection hidden="1"/>
    </xf>
    <xf numFmtId="0" fontId="25" fillId="0" borderId="18" xfId="0" applyFont="1" applyBorder="1" applyAlignment="1" applyProtection="1">
      <alignment horizontal="left" wrapText="1"/>
      <protection hidden="1"/>
    </xf>
    <xf numFmtId="0" fontId="23" fillId="0" borderId="18" xfId="0" applyFont="1" applyBorder="1" applyAlignment="1" applyProtection="1">
      <alignment horizontal="right"/>
      <protection hidden="1"/>
    </xf>
    <xf numFmtId="0" fontId="25" fillId="0" borderId="18" xfId="0" applyFont="1" applyBorder="1" applyAlignment="1" applyProtection="1">
      <alignment horizontal="left"/>
      <protection hidden="1"/>
    </xf>
    <xf numFmtId="0" fontId="23" fillId="0" borderId="18" xfId="0" applyFont="1" applyBorder="1" applyAlignment="1" applyProtection="1">
      <alignment horizontal="center"/>
      <protection hidden="1"/>
    </xf>
  </cellXfs>
  <cellStyles count="3">
    <cellStyle name="Normal" xfId="0" builtinId="0"/>
    <cellStyle name="Normal 2" xfId="1" xr:uid="{00000000-0005-0000-0000-000001000000}"/>
    <cellStyle name="Virgül" xfId="2" builtinId="3"/>
  </cellStyles>
  <dxfs count="3">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2013 - 2022 Teması">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2"/>
  <dimension ref="A1:P113"/>
  <sheetViews>
    <sheetView tabSelected="1" zoomScale="80" zoomScaleNormal="80" workbookViewId="0">
      <selection activeCell="C2" sqref="C2:D2"/>
    </sheetView>
  </sheetViews>
  <sheetFormatPr defaultColWidth="9.125" defaultRowHeight="14.3" x14ac:dyDescent="0.25"/>
  <cols>
    <col min="1" max="1" width="7.125" style="4" bestFit="1" customWidth="1"/>
    <col min="2" max="2" width="32.375" style="3" customWidth="1"/>
    <col min="3" max="3" width="19.625" style="3" customWidth="1"/>
    <col min="4" max="4" width="40.125" style="3" customWidth="1"/>
    <col min="5" max="5" width="11.75" style="3" customWidth="1"/>
    <col min="6" max="6" width="12.75" style="3" bestFit="1" customWidth="1"/>
    <col min="7" max="7" width="11.125" style="3" customWidth="1"/>
    <col min="8" max="8" width="10.125" customWidth="1"/>
    <col min="9" max="9" width="15.875" hidden="1" customWidth="1"/>
    <col min="10" max="10" width="11.25" hidden="1" customWidth="1"/>
    <col min="11" max="12" width="9.125" hidden="1" customWidth="1"/>
    <col min="13" max="13" width="12.25" hidden="1" customWidth="1"/>
    <col min="14" max="14" width="5.375" hidden="1" customWidth="1"/>
    <col min="15" max="15" width="57.75" hidden="1" customWidth="1"/>
    <col min="17" max="16384" width="9.125" style="3"/>
  </cols>
  <sheetData>
    <row r="1" spans="1:16" ht="31.6" customHeight="1" thickBot="1" x14ac:dyDescent="0.3">
      <c r="B1" s="321" t="s">
        <v>0</v>
      </c>
      <c r="C1" s="322"/>
      <c r="D1" s="323"/>
      <c r="H1" s="3"/>
      <c r="I1" s="28" t="str">
        <f>CONCATENATE("A1:G",COUNTA(B14:B113)+14)</f>
        <v>A1:G14</v>
      </c>
      <c r="J1" s="3"/>
      <c r="K1" s="3"/>
      <c r="L1" s="3"/>
      <c r="M1" s="3"/>
      <c r="N1" s="3"/>
      <c r="O1" s="3"/>
      <c r="P1" s="3"/>
    </row>
    <row r="2" spans="1:16" ht="30.1" customHeight="1" x14ac:dyDescent="0.3">
      <c r="B2" s="298" t="s">
        <v>1</v>
      </c>
      <c r="C2" s="326"/>
      <c r="D2" s="327"/>
      <c r="E2" s="332" t="str">
        <f>IF(C7&gt;0,"","SOL TARAFTAKİ BOYALI HÜCRELER DOLDURULMALIDIR.")</f>
        <v>SOL TARAFTAKİ BOYALI HÜCRELER DOLDURULMALIDIR.</v>
      </c>
      <c r="F2" s="333"/>
      <c r="G2" s="333"/>
      <c r="H2" s="3"/>
      <c r="I2" s="3"/>
      <c r="J2" s="3"/>
      <c r="K2" s="3"/>
      <c r="L2" s="3"/>
      <c r="M2" s="3"/>
      <c r="N2" s="3"/>
      <c r="O2" s="3"/>
      <c r="P2" s="3"/>
    </row>
    <row r="3" spans="1:16" ht="90" customHeight="1" x14ac:dyDescent="0.25">
      <c r="B3" s="300" t="s">
        <v>11</v>
      </c>
      <c r="C3" s="328"/>
      <c r="D3" s="329"/>
      <c r="E3" s="332"/>
      <c r="F3" s="333"/>
      <c r="G3" s="333"/>
      <c r="H3" s="3"/>
      <c r="I3" s="3"/>
      <c r="J3" s="3"/>
      <c r="K3" s="3"/>
      <c r="L3" s="3"/>
      <c r="M3" s="3"/>
      <c r="N3" s="3"/>
      <c r="O3" s="3"/>
      <c r="P3" s="3"/>
    </row>
    <row r="4" spans="1:16" ht="30.1" customHeight="1" x14ac:dyDescent="0.3">
      <c r="B4" s="299" t="s">
        <v>2</v>
      </c>
      <c r="C4" s="330"/>
      <c r="D4" s="331"/>
      <c r="E4" s="333" t="str">
        <f>IF(C7&gt;0,"","BOYALI HÜCRELER DOLDURDUKTAN SONRA GİDER FORMLARINA VERİ GİRİŞİ YAPILMALIDIR.")</f>
        <v>BOYALI HÜCRELER DOLDURDUKTAN SONRA GİDER FORMLARINA VERİ GİRİŞİ YAPILMALIDIR.</v>
      </c>
      <c r="F4" s="333"/>
      <c r="G4" s="333"/>
      <c r="H4" s="3"/>
      <c r="I4" s="3"/>
      <c r="J4" s="3"/>
      <c r="K4" s="3"/>
      <c r="L4" s="3"/>
      <c r="M4" s="3"/>
      <c r="N4" s="3"/>
      <c r="O4" s="3"/>
      <c r="P4" s="3"/>
    </row>
    <row r="5" spans="1:16" ht="30.1" customHeight="1" x14ac:dyDescent="0.3">
      <c r="B5" s="299" t="s">
        <v>3</v>
      </c>
      <c r="C5" s="336"/>
      <c r="D5" s="337"/>
      <c r="E5" s="333"/>
      <c r="F5" s="333"/>
      <c r="G5" s="333"/>
      <c r="H5" s="3"/>
      <c r="I5" s="28"/>
      <c r="J5" s="3">
        <v>2022</v>
      </c>
      <c r="K5" s="3"/>
      <c r="L5" s="3"/>
      <c r="M5" s="3"/>
      <c r="N5" s="3"/>
      <c r="O5" s="3"/>
      <c r="P5" s="3"/>
    </row>
    <row r="6" spans="1:16" ht="30.1" customHeight="1" x14ac:dyDescent="0.3">
      <c r="B6" s="299" t="s">
        <v>4</v>
      </c>
      <c r="C6" s="336"/>
      <c r="D6" s="337"/>
      <c r="E6" s="333"/>
      <c r="F6" s="333"/>
      <c r="G6" s="333"/>
      <c r="H6" s="3"/>
      <c r="I6" s="28"/>
      <c r="J6" s="3">
        <v>2023</v>
      </c>
      <c r="K6" s="3"/>
      <c r="L6" s="3"/>
      <c r="M6" s="3"/>
      <c r="N6" s="3"/>
      <c r="O6" s="3"/>
      <c r="P6" s="3"/>
    </row>
    <row r="7" spans="1:16" ht="30.1" customHeight="1" x14ac:dyDescent="0.3">
      <c r="B7" s="299" t="s">
        <v>5</v>
      </c>
      <c r="C7" s="336"/>
      <c r="D7" s="337"/>
      <c r="E7" s="333"/>
      <c r="F7" s="333"/>
      <c r="G7" s="333"/>
      <c r="H7" s="3"/>
      <c r="I7" s="28"/>
      <c r="J7" s="3">
        <v>2024</v>
      </c>
      <c r="K7" s="3"/>
      <c r="L7" s="3"/>
      <c r="M7" s="3"/>
      <c r="N7" s="3"/>
      <c r="O7" s="3"/>
      <c r="P7" s="3"/>
    </row>
    <row r="8" spans="1:16" ht="40.6" customHeight="1" thickBot="1" x14ac:dyDescent="0.35">
      <c r="B8" s="318" t="s">
        <v>154</v>
      </c>
      <c r="C8" s="338" t="str">
        <f>IF(Yil&gt;0,VLOOKUP(VALUE(Yil&amp;1),AsgariUcret,2,0),"")</f>
        <v/>
      </c>
      <c r="D8" s="339"/>
      <c r="E8" s="333"/>
      <c r="F8" s="333"/>
      <c r="G8" s="333"/>
      <c r="H8" s="3"/>
      <c r="I8" s="28"/>
      <c r="J8" s="3">
        <v>2025</v>
      </c>
      <c r="K8" s="3"/>
      <c r="L8" s="3"/>
      <c r="M8" s="3"/>
      <c r="N8" s="3"/>
      <c r="O8" s="3"/>
      <c r="P8" s="3"/>
    </row>
    <row r="9" spans="1:16" ht="30.1" customHeight="1" thickBot="1" x14ac:dyDescent="0.35">
      <c r="B9" s="305" t="s">
        <v>149</v>
      </c>
      <c r="C9" s="343">
        <f ca="1">TODAY()</f>
        <v>45653</v>
      </c>
      <c r="D9" s="344"/>
      <c r="E9" s="333"/>
      <c r="F9" s="333"/>
      <c r="G9" s="333"/>
      <c r="H9" s="3"/>
      <c r="I9" s="28"/>
      <c r="J9" s="3">
        <v>2026</v>
      </c>
      <c r="K9" s="3"/>
      <c r="L9" s="3"/>
      <c r="M9" s="3"/>
      <c r="N9" s="3"/>
      <c r="O9" s="3"/>
      <c r="P9" s="3"/>
    </row>
    <row r="10" spans="1:16" ht="60.8" customHeight="1" thickBot="1" x14ac:dyDescent="0.35">
      <c r="B10" s="305" t="s">
        <v>150</v>
      </c>
      <c r="C10" s="345"/>
      <c r="D10" s="346"/>
      <c r="E10" s="333"/>
      <c r="F10" s="333"/>
      <c r="G10" s="333"/>
      <c r="H10" s="3"/>
      <c r="I10" s="28"/>
      <c r="J10" s="3"/>
      <c r="K10" s="3"/>
      <c r="L10" s="3"/>
      <c r="M10" s="3"/>
      <c r="N10" s="3"/>
      <c r="O10" s="3"/>
      <c r="P10" s="3"/>
    </row>
    <row r="11" spans="1:16" ht="15.8" thickBot="1" x14ac:dyDescent="0.3">
      <c r="H11" s="3"/>
      <c r="I11" s="3"/>
      <c r="J11" s="3"/>
      <c r="K11" s="3"/>
      <c r="L11" s="3"/>
      <c r="M11" s="3"/>
      <c r="N11" s="3"/>
      <c r="O11" s="3"/>
      <c r="P11" s="3"/>
    </row>
    <row r="12" spans="1:16" ht="31.6" customHeight="1" thickBot="1" x14ac:dyDescent="0.3">
      <c r="A12" s="340" t="s">
        <v>6</v>
      </c>
      <c r="B12" s="341"/>
      <c r="C12" s="341"/>
      <c r="D12" s="341"/>
      <c r="E12" s="341"/>
      <c r="F12" s="341"/>
      <c r="G12" s="342"/>
      <c r="H12" s="3"/>
      <c r="I12" s="324" t="s">
        <v>12</v>
      </c>
      <c r="J12" s="325"/>
      <c r="K12" s="3"/>
      <c r="L12" s="334" t="s">
        <v>36</v>
      </c>
      <c r="M12" s="335"/>
      <c r="N12" s="3"/>
      <c r="O12" s="135" t="s">
        <v>53</v>
      </c>
      <c r="P12" s="3"/>
    </row>
    <row r="13" spans="1:16" s="4" customFormat="1" ht="35" customHeight="1" thickBot="1" x14ac:dyDescent="0.3">
      <c r="A13" s="130" t="s">
        <v>7</v>
      </c>
      <c r="B13" s="130" t="s">
        <v>8</v>
      </c>
      <c r="C13" s="131" t="s">
        <v>112</v>
      </c>
      <c r="D13" s="130" t="s">
        <v>101</v>
      </c>
      <c r="E13" s="130" t="s">
        <v>10</v>
      </c>
      <c r="F13" s="130" t="s">
        <v>113</v>
      </c>
      <c r="G13" s="130" t="s">
        <v>114</v>
      </c>
      <c r="H13" s="3"/>
      <c r="I13" s="132">
        <v>20211</v>
      </c>
      <c r="J13" s="319">
        <v>3577.5</v>
      </c>
      <c r="L13" s="132">
        <v>20211</v>
      </c>
      <c r="M13" s="320">
        <v>26831.25</v>
      </c>
      <c r="O13" s="29">
        <v>1515</v>
      </c>
    </row>
    <row r="14" spans="1:16" ht="22.1" customHeight="1" x14ac:dyDescent="0.25">
      <c r="A14" s="136">
        <v>1</v>
      </c>
      <c r="B14" s="102"/>
      <c r="C14" s="103"/>
      <c r="D14" s="104"/>
      <c r="E14" s="289"/>
      <c r="F14" s="289"/>
      <c r="G14" s="290"/>
      <c r="H14" s="3"/>
      <c r="I14" s="132">
        <v>20212</v>
      </c>
      <c r="J14" s="319">
        <v>3577.5</v>
      </c>
      <c r="K14" s="3"/>
      <c r="L14" s="132">
        <v>20212</v>
      </c>
      <c r="M14" s="320">
        <v>26831.25</v>
      </c>
      <c r="N14" s="3"/>
      <c r="O14" s="3"/>
      <c r="P14" s="3"/>
    </row>
    <row r="15" spans="1:16" ht="22.1" customHeight="1" x14ac:dyDescent="0.25">
      <c r="A15" s="137">
        <v>2</v>
      </c>
      <c r="B15" s="91"/>
      <c r="C15" s="105"/>
      <c r="D15" s="106"/>
      <c r="E15" s="291"/>
      <c r="F15" s="291"/>
      <c r="G15" s="292"/>
      <c r="H15" s="3"/>
      <c r="I15" s="132">
        <v>20221</v>
      </c>
      <c r="J15" s="319">
        <v>5004</v>
      </c>
      <c r="K15" s="3"/>
      <c r="L15" s="132">
        <v>20221</v>
      </c>
      <c r="M15" s="320">
        <v>37530</v>
      </c>
      <c r="N15" s="3"/>
      <c r="O15" s="3"/>
      <c r="P15" s="3"/>
    </row>
    <row r="16" spans="1:16" ht="22.1" customHeight="1" x14ac:dyDescent="0.25">
      <c r="A16" s="137">
        <v>3</v>
      </c>
      <c r="B16" s="91"/>
      <c r="C16" s="105"/>
      <c r="D16" s="106"/>
      <c r="E16" s="291"/>
      <c r="F16" s="291"/>
      <c r="G16" s="292"/>
      <c r="H16" s="3"/>
      <c r="I16" s="132">
        <v>20222</v>
      </c>
      <c r="J16" s="319">
        <v>6471</v>
      </c>
      <c r="K16" s="3"/>
      <c r="L16" s="132">
        <v>20222</v>
      </c>
      <c r="M16" s="320">
        <v>48532.5</v>
      </c>
      <c r="N16" s="3"/>
      <c r="O16" s="28" t="s">
        <v>69</v>
      </c>
      <c r="P16" s="3"/>
    </row>
    <row r="17" spans="1:16" ht="22.1" customHeight="1" x14ac:dyDescent="0.25">
      <c r="A17" s="137">
        <v>4</v>
      </c>
      <c r="B17" s="91"/>
      <c r="C17" s="105"/>
      <c r="D17" s="106"/>
      <c r="E17" s="291"/>
      <c r="F17" s="291"/>
      <c r="G17" s="292"/>
      <c r="H17" s="3"/>
      <c r="I17" s="132">
        <v>20231</v>
      </c>
      <c r="J17" s="319">
        <v>10008</v>
      </c>
      <c r="K17" s="3"/>
      <c r="L17" s="132">
        <v>20231</v>
      </c>
      <c r="M17" s="320">
        <v>75060</v>
      </c>
      <c r="N17" s="3"/>
      <c r="O17" s="28" t="str">
        <f>CONCATENATE("'Proje ve Personel Bilgileri'!$B$12:$B$",COUNTA(B14:B73)+11)</f>
        <v>'Proje ve Personel Bilgileri'!$B$12:$B$11</v>
      </c>
      <c r="P17" s="3"/>
    </row>
    <row r="18" spans="1:16" ht="22.1" customHeight="1" x14ac:dyDescent="0.25">
      <c r="A18" s="137">
        <v>5</v>
      </c>
      <c r="B18" s="91"/>
      <c r="C18" s="105"/>
      <c r="D18" s="106"/>
      <c r="E18" s="291"/>
      <c r="F18" s="291"/>
      <c r="G18" s="292"/>
      <c r="H18" s="3"/>
      <c r="I18" s="132">
        <v>20232</v>
      </c>
      <c r="J18" s="319">
        <v>13414.5</v>
      </c>
      <c r="K18" s="3"/>
      <c r="L18" s="132">
        <v>20232</v>
      </c>
      <c r="M18" s="320">
        <v>100608.9</v>
      </c>
      <c r="N18" s="3"/>
      <c r="O18" s="3"/>
      <c r="P18" s="3"/>
    </row>
    <row r="19" spans="1:16" ht="22.1" customHeight="1" x14ac:dyDescent="0.25">
      <c r="A19" s="137">
        <v>6</v>
      </c>
      <c r="B19" s="91"/>
      <c r="C19" s="105"/>
      <c r="D19" s="106"/>
      <c r="E19" s="291"/>
      <c r="F19" s="291"/>
      <c r="G19" s="292"/>
      <c r="H19" s="3"/>
      <c r="I19" s="132">
        <v>20241</v>
      </c>
      <c r="J19" s="319">
        <v>20002.5</v>
      </c>
      <c r="K19" s="3"/>
      <c r="L19" s="132">
        <v>20241</v>
      </c>
      <c r="M19" s="320">
        <v>150018.9</v>
      </c>
      <c r="N19" s="3"/>
      <c r="O19" s="28" t="s">
        <v>70</v>
      </c>
      <c r="P19" s="3"/>
    </row>
    <row r="20" spans="1:16" ht="22.1" customHeight="1" x14ac:dyDescent="0.25">
      <c r="A20" s="137">
        <v>7</v>
      </c>
      <c r="B20" s="91"/>
      <c r="C20" s="105"/>
      <c r="D20" s="106"/>
      <c r="E20" s="291"/>
      <c r="F20" s="291"/>
      <c r="G20" s="292"/>
      <c r="H20" s="3"/>
      <c r="I20" s="132">
        <v>20242</v>
      </c>
      <c r="J20" s="319">
        <v>20002.5</v>
      </c>
      <c r="K20" s="3"/>
      <c r="L20" s="132">
        <v>20242</v>
      </c>
      <c r="M20" s="320">
        <v>150018.9</v>
      </c>
      <c r="N20" s="3"/>
      <c r="O20" s="28" t="str">
        <f>CONCATENATE("'Proje ve Personel Bilgileri'!$B$12:$D$",COUNTA(B14:B73)+11)</f>
        <v>'Proje ve Personel Bilgileri'!$B$12:$D$11</v>
      </c>
      <c r="P20" s="3"/>
    </row>
    <row r="21" spans="1:16" ht="22.1" customHeight="1" x14ac:dyDescent="0.25">
      <c r="A21" s="137">
        <v>8</v>
      </c>
      <c r="B21" s="91"/>
      <c r="C21" s="105"/>
      <c r="D21" s="106"/>
      <c r="E21" s="291"/>
      <c r="F21" s="291"/>
      <c r="G21" s="292"/>
      <c r="H21" s="3"/>
      <c r="I21" s="132">
        <v>20251</v>
      </c>
      <c r="J21" s="319">
        <v>26005.5</v>
      </c>
      <c r="K21" s="3"/>
      <c r="L21" s="132">
        <v>20251</v>
      </c>
      <c r="M21" s="320">
        <v>195041.5</v>
      </c>
      <c r="N21" s="3"/>
      <c r="O21" s="3"/>
      <c r="P21" s="3"/>
    </row>
    <row r="22" spans="1:16" ht="22.1" customHeight="1" x14ac:dyDescent="0.25">
      <c r="A22" s="137">
        <v>9</v>
      </c>
      <c r="B22" s="91"/>
      <c r="C22" s="105"/>
      <c r="D22" s="106"/>
      <c r="E22" s="291"/>
      <c r="F22" s="291"/>
      <c r="G22" s="292"/>
      <c r="H22" s="3"/>
      <c r="I22" s="132">
        <v>20252</v>
      </c>
      <c r="J22" s="319">
        <v>26005.5</v>
      </c>
      <c r="K22" s="3"/>
      <c r="L22" s="132">
        <v>20252</v>
      </c>
      <c r="M22" s="320">
        <v>195041.5</v>
      </c>
      <c r="N22" s="3"/>
      <c r="O22" s="3"/>
      <c r="P22" s="3"/>
    </row>
    <row r="23" spans="1:16" ht="22.1" customHeight="1" x14ac:dyDescent="0.25">
      <c r="A23" s="137">
        <v>10</v>
      </c>
      <c r="B23" s="91"/>
      <c r="C23" s="105"/>
      <c r="D23" s="106"/>
      <c r="E23" s="291"/>
      <c r="F23" s="291"/>
      <c r="G23" s="292"/>
      <c r="H23" s="3"/>
      <c r="I23" s="132">
        <v>20261</v>
      </c>
      <c r="J23" s="319"/>
      <c r="K23" s="3"/>
      <c r="L23" s="132">
        <v>20261</v>
      </c>
      <c r="M23" s="320"/>
      <c r="N23" s="3"/>
      <c r="O23" s="3"/>
      <c r="P23" s="3"/>
    </row>
    <row r="24" spans="1:16" ht="22.1" customHeight="1" x14ac:dyDescent="0.25">
      <c r="A24" s="137">
        <v>11</v>
      </c>
      <c r="B24" s="91"/>
      <c r="C24" s="105"/>
      <c r="D24" s="106"/>
      <c r="E24" s="291"/>
      <c r="F24" s="291"/>
      <c r="G24" s="292"/>
      <c r="H24" s="3"/>
      <c r="I24" s="132">
        <v>20262</v>
      </c>
      <c r="J24" s="319"/>
      <c r="K24" s="3"/>
      <c r="L24" s="132">
        <v>20262</v>
      </c>
      <c r="M24" s="320"/>
      <c r="N24" s="3"/>
      <c r="O24" s="3"/>
      <c r="P24" s="3"/>
    </row>
    <row r="25" spans="1:16" ht="22.1" customHeight="1" x14ac:dyDescent="0.25">
      <c r="A25" s="137">
        <v>12</v>
      </c>
      <c r="B25" s="91"/>
      <c r="C25" s="105"/>
      <c r="D25" s="106"/>
      <c r="E25" s="291"/>
      <c r="F25" s="291"/>
      <c r="G25" s="292"/>
      <c r="H25" s="3"/>
      <c r="I25" s="3"/>
      <c r="J25" s="3"/>
      <c r="K25" s="3"/>
      <c r="L25" s="3"/>
      <c r="M25" s="3"/>
      <c r="N25" s="3"/>
      <c r="O25" s="3"/>
      <c r="P25" s="3"/>
    </row>
    <row r="26" spans="1:16" ht="22.1" customHeight="1" x14ac:dyDescent="0.25">
      <c r="A26" s="137">
        <v>13</v>
      </c>
      <c r="B26" s="91"/>
      <c r="C26" s="105"/>
      <c r="D26" s="106"/>
      <c r="E26" s="291"/>
      <c r="F26" s="291"/>
      <c r="G26" s="292"/>
      <c r="H26" s="3"/>
      <c r="I26" s="3"/>
      <c r="J26" s="3"/>
      <c r="K26" s="3"/>
      <c r="L26" s="3"/>
      <c r="M26" s="3"/>
      <c r="N26" s="3"/>
      <c r="O26" s="3"/>
      <c r="P26" s="3"/>
    </row>
    <row r="27" spans="1:16" ht="22.1" customHeight="1" x14ac:dyDescent="0.25">
      <c r="A27" s="137">
        <v>14</v>
      </c>
      <c r="B27" s="91"/>
      <c r="C27" s="105"/>
      <c r="D27" s="106"/>
      <c r="E27" s="291"/>
      <c r="F27" s="291"/>
      <c r="G27" s="292"/>
      <c r="H27" s="3"/>
      <c r="I27" s="3"/>
      <c r="J27" s="3"/>
      <c r="K27" s="3"/>
      <c r="L27" s="3"/>
      <c r="M27" s="3"/>
      <c r="N27" s="3"/>
      <c r="O27" s="3"/>
      <c r="P27" s="3"/>
    </row>
    <row r="28" spans="1:16" ht="22.1" customHeight="1" x14ac:dyDescent="0.25">
      <c r="A28" s="137">
        <v>15</v>
      </c>
      <c r="B28" s="91"/>
      <c r="C28" s="105"/>
      <c r="D28" s="106"/>
      <c r="E28" s="291"/>
      <c r="F28" s="291"/>
      <c r="G28" s="292"/>
      <c r="H28" s="3"/>
      <c r="I28" s="3"/>
      <c r="J28" s="3"/>
      <c r="K28" s="3"/>
      <c r="L28" s="3"/>
      <c r="M28" s="3"/>
      <c r="N28" s="3"/>
      <c r="O28" s="3"/>
      <c r="P28" s="3"/>
    </row>
    <row r="29" spans="1:16" ht="22.1" customHeight="1" x14ac:dyDescent="0.25">
      <c r="A29" s="137">
        <v>16</v>
      </c>
      <c r="B29" s="91"/>
      <c r="C29" s="105"/>
      <c r="D29" s="106"/>
      <c r="E29" s="291"/>
      <c r="F29" s="291"/>
      <c r="G29" s="292"/>
      <c r="H29" s="3"/>
      <c r="I29" s="3"/>
      <c r="J29" s="3"/>
      <c r="K29" s="3"/>
      <c r="L29" s="3"/>
      <c r="M29" s="3"/>
      <c r="N29" s="3"/>
      <c r="O29" s="3"/>
      <c r="P29" s="3"/>
    </row>
    <row r="30" spans="1:16" ht="22.1" customHeight="1" x14ac:dyDescent="0.25">
      <c r="A30" s="137">
        <v>17</v>
      </c>
      <c r="B30" s="91"/>
      <c r="C30" s="105"/>
      <c r="D30" s="106"/>
      <c r="E30" s="291"/>
      <c r="F30" s="291"/>
      <c r="G30" s="292"/>
      <c r="H30" s="3"/>
      <c r="I30" s="3"/>
      <c r="J30" s="3"/>
      <c r="K30" s="3"/>
      <c r="L30" s="3"/>
      <c r="M30" s="3"/>
      <c r="N30" s="3"/>
      <c r="O30" s="3"/>
      <c r="P30" s="3"/>
    </row>
    <row r="31" spans="1:16" ht="22.1" customHeight="1" x14ac:dyDescent="0.25">
      <c r="A31" s="137">
        <v>18</v>
      </c>
      <c r="B31" s="91"/>
      <c r="C31" s="105"/>
      <c r="D31" s="106"/>
      <c r="E31" s="291"/>
      <c r="F31" s="291"/>
      <c r="G31" s="292"/>
      <c r="H31" s="3"/>
      <c r="I31" s="3"/>
      <c r="J31" s="3"/>
      <c r="K31" s="3"/>
      <c r="L31" s="3"/>
      <c r="M31" s="3"/>
      <c r="N31" s="3"/>
      <c r="O31" s="3"/>
      <c r="P31" s="3"/>
    </row>
    <row r="32" spans="1:16" ht="22.1" customHeight="1" x14ac:dyDescent="0.25">
      <c r="A32" s="137">
        <v>19</v>
      </c>
      <c r="B32" s="91"/>
      <c r="C32" s="105"/>
      <c r="D32" s="106"/>
      <c r="E32" s="291"/>
      <c r="F32" s="291"/>
      <c r="G32" s="292"/>
      <c r="H32" s="3"/>
      <c r="I32" s="3"/>
      <c r="J32" s="3"/>
      <c r="K32" s="3"/>
      <c r="L32" s="3"/>
      <c r="M32" s="3"/>
      <c r="N32" s="3"/>
      <c r="O32" s="3"/>
      <c r="P32" s="3"/>
    </row>
    <row r="33" spans="1:16" ht="22.1" customHeight="1" x14ac:dyDescent="0.25">
      <c r="A33" s="137">
        <v>20</v>
      </c>
      <c r="B33" s="91"/>
      <c r="C33" s="105"/>
      <c r="D33" s="106"/>
      <c r="E33" s="291"/>
      <c r="F33" s="291"/>
      <c r="G33" s="292"/>
      <c r="H33" s="3"/>
      <c r="I33" s="3"/>
      <c r="J33" s="3"/>
      <c r="K33" s="3"/>
      <c r="L33" s="3"/>
      <c r="M33" s="3"/>
      <c r="N33" s="3"/>
      <c r="O33" s="3"/>
      <c r="P33" s="3"/>
    </row>
    <row r="34" spans="1:16" ht="22.1" customHeight="1" x14ac:dyDescent="0.25">
      <c r="A34" s="137">
        <v>21</v>
      </c>
      <c r="B34" s="91"/>
      <c r="C34" s="105"/>
      <c r="D34" s="106"/>
      <c r="E34" s="291"/>
      <c r="F34" s="291"/>
      <c r="G34" s="292"/>
      <c r="H34" s="3"/>
      <c r="I34" s="3"/>
      <c r="J34" s="3"/>
      <c r="K34" s="3"/>
      <c r="L34" s="3"/>
      <c r="M34" s="3"/>
      <c r="N34" s="3"/>
      <c r="O34" s="3"/>
      <c r="P34" s="3"/>
    </row>
    <row r="35" spans="1:16" ht="22.1" customHeight="1" x14ac:dyDescent="0.25">
      <c r="A35" s="137">
        <v>22</v>
      </c>
      <c r="B35" s="91"/>
      <c r="C35" s="105"/>
      <c r="D35" s="106"/>
      <c r="E35" s="291"/>
      <c r="F35" s="291"/>
      <c r="G35" s="292"/>
      <c r="H35" s="3"/>
      <c r="I35" s="3"/>
      <c r="J35" s="3"/>
      <c r="K35" s="3"/>
      <c r="L35" s="3"/>
      <c r="M35" s="3"/>
      <c r="N35" s="3"/>
      <c r="O35" s="3"/>
      <c r="P35" s="3"/>
    </row>
    <row r="36" spans="1:16" ht="22.1" customHeight="1" x14ac:dyDescent="0.25">
      <c r="A36" s="137">
        <v>23</v>
      </c>
      <c r="B36" s="91"/>
      <c r="C36" s="105"/>
      <c r="D36" s="106"/>
      <c r="E36" s="291"/>
      <c r="F36" s="291"/>
      <c r="G36" s="292"/>
      <c r="H36" s="3"/>
      <c r="I36" s="3"/>
      <c r="J36" s="3"/>
      <c r="K36" s="3"/>
      <c r="L36" s="3"/>
      <c r="M36" s="3"/>
      <c r="N36" s="3"/>
      <c r="O36" s="3"/>
      <c r="P36" s="3"/>
    </row>
    <row r="37" spans="1:16" ht="22.1" customHeight="1" x14ac:dyDescent="0.25">
      <c r="A37" s="137">
        <v>24</v>
      </c>
      <c r="B37" s="91"/>
      <c r="C37" s="105"/>
      <c r="D37" s="106"/>
      <c r="E37" s="291"/>
      <c r="F37" s="291"/>
      <c r="G37" s="292"/>
      <c r="H37" s="3"/>
      <c r="I37" s="3"/>
      <c r="J37" s="3"/>
      <c r="K37" s="3"/>
      <c r="L37" s="3"/>
      <c r="M37" s="3"/>
      <c r="N37" s="3"/>
      <c r="O37" s="3"/>
      <c r="P37" s="3"/>
    </row>
    <row r="38" spans="1:16" ht="22.1" customHeight="1" x14ac:dyDescent="0.25">
      <c r="A38" s="137">
        <v>25</v>
      </c>
      <c r="B38" s="91"/>
      <c r="C38" s="105"/>
      <c r="D38" s="106"/>
      <c r="E38" s="291"/>
      <c r="F38" s="291"/>
      <c r="G38" s="292"/>
      <c r="H38" s="3"/>
      <c r="I38" s="3"/>
      <c r="J38" s="3"/>
      <c r="K38" s="3"/>
      <c r="L38" s="3"/>
      <c r="M38" s="3"/>
      <c r="N38" s="3"/>
      <c r="O38" s="3"/>
      <c r="P38" s="3"/>
    </row>
    <row r="39" spans="1:16" ht="22.1" customHeight="1" x14ac:dyDescent="0.25">
      <c r="A39" s="137">
        <v>26</v>
      </c>
      <c r="B39" s="91"/>
      <c r="C39" s="105"/>
      <c r="D39" s="106"/>
      <c r="E39" s="291"/>
      <c r="F39" s="291"/>
      <c r="G39" s="292"/>
      <c r="H39" s="3"/>
      <c r="I39" s="3"/>
      <c r="J39" s="3"/>
      <c r="K39" s="3"/>
      <c r="L39" s="3"/>
      <c r="M39" s="3"/>
      <c r="N39" s="3"/>
      <c r="O39" s="3"/>
      <c r="P39" s="3"/>
    </row>
    <row r="40" spans="1:16" ht="22.1" customHeight="1" x14ac:dyDescent="0.25">
      <c r="A40" s="137">
        <v>27</v>
      </c>
      <c r="B40" s="91"/>
      <c r="C40" s="105"/>
      <c r="D40" s="106"/>
      <c r="E40" s="291"/>
      <c r="F40" s="291"/>
      <c r="G40" s="292"/>
      <c r="H40" s="3"/>
      <c r="I40" s="3"/>
      <c r="J40" s="3"/>
      <c r="K40" s="3"/>
      <c r="L40" s="3"/>
      <c r="M40" s="3"/>
      <c r="N40" s="3"/>
      <c r="O40" s="3"/>
      <c r="P40" s="3"/>
    </row>
    <row r="41" spans="1:16" ht="22.1" customHeight="1" x14ac:dyDescent="0.25">
      <c r="A41" s="137">
        <v>28</v>
      </c>
      <c r="B41" s="91"/>
      <c r="C41" s="105"/>
      <c r="D41" s="106"/>
      <c r="E41" s="291"/>
      <c r="F41" s="291"/>
      <c r="G41" s="292"/>
      <c r="H41" s="3"/>
      <c r="I41" s="3"/>
      <c r="J41" s="3"/>
      <c r="K41" s="3"/>
      <c r="L41" s="3"/>
      <c r="M41" s="3"/>
      <c r="N41" s="3"/>
      <c r="O41" s="3"/>
      <c r="P41" s="3"/>
    </row>
    <row r="42" spans="1:16" ht="22.1" customHeight="1" x14ac:dyDescent="0.25">
      <c r="A42" s="137">
        <v>29</v>
      </c>
      <c r="B42" s="91"/>
      <c r="C42" s="105"/>
      <c r="D42" s="106"/>
      <c r="E42" s="291"/>
      <c r="F42" s="291"/>
      <c r="G42" s="292"/>
      <c r="H42" s="3"/>
      <c r="I42" s="3"/>
      <c r="J42" s="3"/>
      <c r="K42" s="3"/>
      <c r="L42" s="3"/>
      <c r="M42" s="3"/>
      <c r="N42" s="3"/>
      <c r="O42" s="3"/>
      <c r="P42" s="3"/>
    </row>
    <row r="43" spans="1:16" ht="22.1" customHeight="1" x14ac:dyDescent="0.25">
      <c r="A43" s="137">
        <v>30</v>
      </c>
      <c r="B43" s="91"/>
      <c r="C43" s="105"/>
      <c r="D43" s="106"/>
      <c r="E43" s="291"/>
      <c r="F43" s="291"/>
      <c r="G43" s="292"/>
      <c r="H43" s="3"/>
      <c r="I43" s="3"/>
      <c r="J43" s="3"/>
      <c r="K43" s="3"/>
      <c r="L43" s="3"/>
      <c r="M43" s="3"/>
      <c r="N43" s="3"/>
      <c r="O43" s="3"/>
      <c r="P43" s="3"/>
    </row>
    <row r="44" spans="1:16" ht="22.1" customHeight="1" x14ac:dyDescent="0.25">
      <c r="A44" s="137">
        <v>31</v>
      </c>
      <c r="B44" s="91"/>
      <c r="C44" s="105"/>
      <c r="D44" s="106"/>
      <c r="E44" s="291"/>
      <c r="F44" s="291"/>
      <c r="G44" s="292"/>
      <c r="H44" s="3"/>
      <c r="I44" s="3"/>
      <c r="J44" s="3"/>
      <c r="K44" s="3"/>
      <c r="L44" s="3"/>
      <c r="M44" s="3"/>
      <c r="N44" s="3"/>
      <c r="O44" s="3"/>
      <c r="P44" s="3"/>
    </row>
    <row r="45" spans="1:16" ht="22.1" customHeight="1" x14ac:dyDescent="0.25">
      <c r="A45" s="137">
        <v>32</v>
      </c>
      <c r="B45" s="91"/>
      <c r="C45" s="105"/>
      <c r="D45" s="106"/>
      <c r="E45" s="291"/>
      <c r="F45" s="291"/>
      <c r="G45" s="292"/>
      <c r="H45" s="3"/>
      <c r="I45" s="3"/>
      <c r="J45" s="3"/>
      <c r="K45" s="3"/>
      <c r="L45" s="3"/>
      <c r="M45" s="3"/>
      <c r="N45" s="3"/>
      <c r="O45" s="3"/>
      <c r="P45" s="3"/>
    </row>
    <row r="46" spans="1:16" ht="22.1" customHeight="1" x14ac:dyDescent="0.25">
      <c r="A46" s="137">
        <v>33</v>
      </c>
      <c r="B46" s="91"/>
      <c r="C46" s="105"/>
      <c r="D46" s="106"/>
      <c r="E46" s="291"/>
      <c r="F46" s="291"/>
      <c r="G46" s="292"/>
      <c r="H46" s="3"/>
      <c r="I46" s="3"/>
      <c r="J46" s="3"/>
      <c r="K46" s="3"/>
      <c r="L46" s="3"/>
      <c r="M46" s="3"/>
      <c r="N46" s="3"/>
      <c r="O46" s="3"/>
      <c r="P46" s="3"/>
    </row>
    <row r="47" spans="1:16" ht="22.1" customHeight="1" x14ac:dyDescent="0.25">
      <c r="A47" s="137">
        <v>34</v>
      </c>
      <c r="B47" s="91"/>
      <c r="C47" s="105"/>
      <c r="D47" s="106"/>
      <c r="E47" s="291"/>
      <c r="F47" s="291"/>
      <c r="G47" s="292"/>
      <c r="H47" s="3"/>
      <c r="I47" s="3"/>
      <c r="J47" s="3"/>
      <c r="K47" s="3"/>
      <c r="L47" s="3"/>
      <c r="M47" s="3"/>
      <c r="N47" s="3"/>
      <c r="O47" s="3"/>
      <c r="P47" s="3"/>
    </row>
    <row r="48" spans="1:16" ht="22.1" customHeight="1" x14ac:dyDescent="0.25">
      <c r="A48" s="137">
        <v>35</v>
      </c>
      <c r="B48" s="91"/>
      <c r="C48" s="105"/>
      <c r="D48" s="106"/>
      <c r="E48" s="291"/>
      <c r="F48" s="291"/>
      <c r="G48" s="292"/>
      <c r="H48" s="3"/>
      <c r="I48" s="3"/>
      <c r="J48" s="3"/>
      <c r="K48" s="3"/>
      <c r="L48" s="3"/>
      <c r="M48" s="3"/>
      <c r="N48" s="3"/>
      <c r="O48" s="3"/>
      <c r="P48" s="3"/>
    </row>
    <row r="49" spans="1:16" ht="22.1" customHeight="1" x14ac:dyDescent="0.25">
      <c r="A49" s="137">
        <v>36</v>
      </c>
      <c r="B49" s="91"/>
      <c r="C49" s="105"/>
      <c r="D49" s="106"/>
      <c r="E49" s="291"/>
      <c r="F49" s="291"/>
      <c r="G49" s="292"/>
      <c r="H49" s="3"/>
      <c r="I49" s="3"/>
      <c r="J49" s="3"/>
      <c r="K49" s="3"/>
      <c r="L49" s="3"/>
      <c r="M49" s="3"/>
      <c r="N49" s="3"/>
      <c r="O49" s="3"/>
      <c r="P49" s="3"/>
    </row>
    <row r="50" spans="1:16" ht="22.1" customHeight="1" x14ac:dyDescent="0.25">
      <c r="A50" s="137">
        <v>37</v>
      </c>
      <c r="B50" s="91"/>
      <c r="C50" s="105"/>
      <c r="D50" s="106"/>
      <c r="E50" s="291"/>
      <c r="F50" s="291"/>
      <c r="G50" s="292"/>
      <c r="H50" s="3"/>
      <c r="I50" s="3"/>
      <c r="J50" s="3"/>
      <c r="K50" s="3"/>
      <c r="L50" s="3"/>
      <c r="M50" s="3"/>
      <c r="N50" s="3"/>
      <c r="O50" s="3"/>
      <c r="P50" s="3"/>
    </row>
    <row r="51" spans="1:16" ht="22.1" customHeight="1" x14ac:dyDescent="0.25">
      <c r="A51" s="137">
        <v>38</v>
      </c>
      <c r="B51" s="91"/>
      <c r="C51" s="105"/>
      <c r="D51" s="106"/>
      <c r="E51" s="291"/>
      <c r="F51" s="291"/>
      <c r="G51" s="292"/>
      <c r="H51" s="3"/>
      <c r="I51" s="3"/>
      <c r="J51" s="3"/>
      <c r="K51" s="3"/>
      <c r="L51" s="3"/>
      <c r="M51" s="3"/>
      <c r="N51" s="3"/>
      <c r="O51" s="3"/>
      <c r="P51" s="3"/>
    </row>
    <row r="52" spans="1:16" ht="22.1" customHeight="1" x14ac:dyDescent="0.25">
      <c r="A52" s="137">
        <v>39</v>
      </c>
      <c r="B52" s="91"/>
      <c r="C52" s="105"/>
      <c r="D52" s="106"/>
      <c r="E52" s="291"/>
      <c r="F52" s="291"/>
      <c r="G52" s="292"/>
      <c r="H52" s="3"/>
      <c r="I52" s="3"/>
      <c r="J52" s="3"/>
      <c r="K52" s="3"/>
      <c r="L52" s="3"/>
      <c r="M52" s="3"/>
      <c r="N52" s="3"/>
      <c r="O52" s="3"/>
      <c r="P52" s="3"/>
    </row>
    <row r="53" spans="1:16" ht="22.1" customHeight="1" x14ac:dyDescent="0.25">
      <c r="A53" s="137">
        <v>40</v>
      </c>
      <c r="B53" s="91"/>
      <c r="C53" s="105"/>
      <c r="D53" s="106"/>
      <c r="E53" s="291"/>
      <c r="F53" s="291"/>
      <c r="G53" s="292"/>
      <c r="H53" s="3"/>
      <c r="I53" s="3"/>
      <c r="J53" s="3"/>
      <c r="K53" s="3"/>
      <c r="L53" s="3"/>
      <c r="M53" s="3"/>
      <c r="N53" s="3"/>
      <c r="O53" s="3"/>
      <c r="P53" s="3"/>
    </row>
    <row r="54" spans="1:16" ht="22.1" customHeight="1" x14ac:dyDescent="0.25">
      <c r="A54" s="137">
        <v>41</v>
      </c>
      <c r="B54" s="91"/>
      <c r="C54" s="105"/>
      <c r="D54" s="106"/>
      <c r="E54" s="291"/>
      <c r="F54" s="291"/>
      <c r="G54" s="292"/>
      <c r="H54" s="3"/>
      <c r="I54" s="3"/>
      <c r="J54" s="3"/>
      <c r="K54" s="3"/>
      <c r="L54" s="3"/>
      <c r="M54" s="3"/>
      <c r="N54" s="3"/>
      <c r="O54" s="3"/>
      <c r="P54" s="3"/>
    </row>
    <row r="55" spans="1:16" ht="22.1" customHeight="1" x14ac:dyDescent="0.25">
      <c r="A55" s="137">
        <v>42</v>
      </c>
      <c r="B55" s="91"/>
      <c r="C55" s="105"/>
      <c r="D55" s="106"/>
      <c r="E55" s="291"/>
      <c r="F55" s="291"/>
      <c r="G55" s="292"/>
      <c r="H55" s="3"/>
      <c r="I55" s="3"/>
      <c r="J55" s="3"/>
      <c r="K55" s="3"/>
      <c r="L55" s="3"/>
      <c r="M55" s="3"/>
      <c r="N55" s="3"/>
      <c r="O55" s="3"/>
      <c r="P55" s="3"/>
    </row>
    <row r="56" spans="1:16" ht="22.1" customHeight="1" x14ac:dyDescent="0.25">
      <c r="A56" s="137">
        <v>43</v>
      </c>
      <c r="B56" s="91"/>
      <c r="C56" s="105"/>
      <c r="D56" s="106"/>
      <c r="E56" s="291"/>
      <c r="F56" s="291"/>
      <c r="G56" s="292"/>
      <c r="H56" s="3"/>
      <c r="I56" s="3"/>
      <c r="J56" s="3"/>
      <c r="K56" s="3"/>
      <c r="L56" s="3"/>
      <c r="M56" s="3"/>
      <c r="N56" s="3"/>
      <c r="O56" s="3"/>
      <c r="P56" s="3"/>
    </row>
    <row r="57" spans="1:16" ht="22.1" customHeight="1" x14ac:dyDescent="0.25">
      <c r="A57" s="137">
        <v>44</v>
      </c>
      <c r="B57" s="91"/>
      <c r="C57" s="105"/>
      <c r="D57" s="106"/>
      <c r="E57" s="291"/>
      <c r="F57" s="291"/>
      <c r="G57" s="292"/>
      <c r="H57" s="3"/>
      <c r="I57" s="3"/>
      <c r="J57" s="3"/>
      <c r="K57" s="3"/>
      <c r="L57" s="3"/>
      <c r="M57" s="3"/>
      <c r="N57" s="3"/>
      <c r="O57" s="3"/>
      <c r="P57" s="3"/>
    </row>
    <row r="58" spans="1:16" ht="22.1" customHeight="1" x14ac:dyDescent="0.25">
      <c r="A58" s="137">
        <v>45</v>
      </c>
      <c r="B58" s="91"/>
      <c r="C58" s="105"/>
      <c r="D58" s="106"/>
      <c r="E58" s="291"/>
      <c r="F58" s="291"/>
      <c r="G58" s="292"/>
      <c r="H58" s="3"/>
      <c r="I58" s="3"/>
      <c r="J58" s="3"/>
      <c r="K58" s="3"/>
      <c r="L58" s="3"/>
      <c r="M58" s="3"/>
      <c r="N58" s="3"/>
      <c r="O58" s="3"/>
      <c r="P58" s="3"/>
    </row>
    <row r="59" spans="1:16" ht="22.1" customHeight="1" x14ac:dyDescent="0.25">
      <c r="A59" s="137">
        <v>46</v>
      </c>
      <c r="B59" s="91"/>
      <c r="C59" s="105"/>
      <c r="D59" s="106"/>
      <c r="E59" s="291"/>
      <c r="F59" s="291"/>
      <c r="G59" s="292"/>
      <c r="H59" s="3"/>
      <c r="I59" s="3"/>
      <c r="J59" s="3"/>
      <c r="K59" s="3"/>
      <c r="L59" s="3"/>
      <c r="M59" s="3"/>
      <c r="N59" s="3"/>
      <c r="O59" s="3"/>
      <c r="P59" s="3"/>
    </row>
    <row r="60" spans="1:16" ht="22.1" customHeight="1" x14ac:dyDescent="0.25">
      <c r="A60" s="137">
        <v>47</v>
      </c>
      <c r="B60" s="91"/>
      <c r="C60" s="105"/>
      <c r="D60" s="106"/>
      <c r="E60" s="291"/>
      <c r="F60" s="291"/>
      <c r="G60" s="292"/>
      <c r="H60" s="3"/>
      <c r="I60" s="3"/>
      <c r="J60" s="3"/>
      <c r="K60" s="3"/>
      <c r="L60" s="3"/>
      <c r="M60" s="3"/>
      <c r="N60" s="3"/>
      <c r="O60" s="3"/>
      <c r="P60" s="3"/>
    </row>
    <row r="61" spans="1:16" ht="22.1" customHeight="1" x14ac:dyDescent="0.25">
      <c r="A61" s="137">
        <v>48</v>
      </c>
      <c r="B61" s="91"/>
      <c r="C61" s="105"/>
      <c r="D61" s="106"/>
      <c r="E61" s="291"/>
      <c r="F61" s="291"/>
      <c r="G61" s="292"/>
      <c r="H61" s="3"/>
      <c r="I61" s="3"/>
      <c r="J61" s="3"/>
      <c r="K61" s="3"/>
      <c r="L61" s="3"/>
      <c r="M61" s="3"/>
      <c r="N61" s="3"/>
      <c r="O61" s="3"/>
      <c r="P61" s="3"/>
    </row>
    <row r="62" spans="1:16" ht="22.1" customHeight="1" x14ac:dyDescent="0.25">
      <c r="A62" s="137">
        <v>49</v>
      </c>
      <c r="B62" s="91"/>
      <c r="C62" s="105"/>
      <c r="D62" s="106"/>
      <c r="E62" s="291"/>
      <c r="F62" s="291"/>
      <c r="G62" s="292"/>
      <c r="H62" s="3"/>
      <c r="I62" s="3"/>
      <c r="J62" s="3"/>
      <c r="K62" s="3"/>
      <c r="L62" s="3"/>
      <c r="M62" s="3"/>
      <c r="N62" s="3"/>
      <c r="O62" s="3"/>
      <c r="P62" s="3"/>
    </row>
    <row r="63" spans="1:16" ht="22.1" customHeight="1" x14ac:dyDescent="0.25">
      <c r="A63" s="137">
        <v>50</v>
      </c>
      <c r="B63" s="91"/>
      <c r="C63" s="105"/>
      <c r="D63" s="106"/>
      <c r="E63" s="291"/>
      <c r="F63" s="291"/>
      <c r="G63" s="292"/>
      <c r="H63" s="3"/>
      <c r="I63" s="3"/>
      <c r="J63" s="3"/>
      <c r="K63" s="3"/>
      <c r="L63" s="3"/>
      <c r="M63" s="3"/>
      <c r="N63" s="3"/>
      <c r="O63" s="3"/>
      <c r="P63" s="3"/>
    </row>
    <row r="64" spans="1:16" ht="22.1" customHeight="1" x14ac:dyDescent="0.25">
      <c r="A64" s="137">
        <v>51</v>
      </c>
      <c r="B64" s="91"/>
      <c r="C64" s="105"/>
      <c r="D64" s="106"/>
      <c r="E64" s="291"/>
      <c r="F64" s="291"/>
      <c r="G64" s="292"/>
      <c r="H64" s="3"/>
      <c r="I64" s="3"/>
      <c r="J64" s="3"/>
      <c r="K64" s="3"/>
      <c r="L64" s="3"/>
      <c r="M64" s="3"/>
      <c r="N64" s="3"/>
      <c r="O64" s="3"/>
      <c r="P64" s="3"/>
    </row>
    <row r="65" spans="1:16" ht="22.1" customHeight="1" x14ac:dyDescent="0.25">
      <c r="A65" s="137">
        <v>52</v>
      </c>
      <c r="B65" s="91"/>
      <c r="C65" s="105"/>
      <c r="D65" s="106"/>
      <c r="E65" s="291"/>
      <c r="F65" s="291"/>
      <c r="G65" s="292"/>
      <c r="H65" s="3"/>
      <c r="I65" s="3"/>
      <c r="J65" s="3"/>
      <c r="K65" s="3"/>
      <c r="L65" s="3"/>
      <c r="M65" s="3"/>
      <c r="N65" s="3"/>
      <c r="O65" s="3"/>
      <c r="P65" s="3"/>
    </row>
    <row r="66" spans="1:16" ht="22.1" customHeight="1" x14ac:dyDescent="0.25">
      <c r="A66" s="137">
        <v>53</v>
      </c>
      <c r="B66" s="91"/>
      <c r="C66" s="105"/>
      <c r="D66" s="106"/>
      <c r="E66" s="291"/>
      <c r="F66" s="291"/>
      <c r="G66" s="292"/>
      <c r="H66" s="3"/>
      <c r="I66" s="3"/>
      <c r="J66" s="3"/>
      <c r="K66" s="3"/>
      <c r="L66" s="3"/>
      <c r="M66" s="3"/>
      <c r="N66" s="3"/>
      <c r="O66" s="3"/>
      <c r="P66" s="3"/>
    </row>
    <row r="67" spans="1:16" ht="22.1" customHeight="1" x14ac:dyDescent="0.25">
      <c r="A67" s="137">
        <v>54</v>
      </c>
      <c r="B67" s="91"/>
      <c r="C67" s="105"/>
      <c r="D67" s="106"/>
      <c r="E67" s="291"/>
      <c r="F67" s="291"/>
      <c r="G67" s="292"/>
      <c r="H67" s="3"/>
      <c r="I67" s="3"/>
      <c r="J67" s="3"/>
      <c r="K67" s="3"/>
      <c r="L67" s="3"/>
      <c r="M67" s="3"/>
      <c r="N67" s="3"/>
      <c r="O67" s="3"/>
      <c r="P67" s="3"/>
    </row>
    <row r="68" spans="1:16" ht="22.1" customHeight="1" x14ac:dyDescent="0.25">
      <c r="A68" s="137">
        <v>55</v>
      </c>
      <c r="B68" s="91"/>
      <c r="C68" s="105"/>
      <c r="D68" s="106"/>
      <c r="E68" s="291"/>
      <c r="F68" s="291"/>
      <c r="G68" s="292"/>
      <c r="H68" s="3"/>
      <c r="I68" s="3"/>
      <c r="J68" s="3"/>
      <c r="K68" s="3"/>
      <c r="L68" s="3"/>
      <c r="M68" s="3"/>
      <c r="N68" s="3"/>
      <c r="O68" s="3"/>
      <c r="P68" s="3"/>
    </row>
    <row r="69" spans="1:16" ht="22.1" customHeight="1" x14ac:dyDescent="0.25">
      <c r="A69" s="137">
        <v>56</v>
      </c>
      <c r="B69" s="91"/>
      <c r="C69" s="105"/>
      <c r="D69" s="106"/>
      <c r="E69" s="291"/>
      <c r="F69" s="291"/>
      <c r="G69" s="292"/>
      <c r="H69" s="3"/>
      <c r="I69" s="3"/>
      <c r="J69" s="3"/>
      <c r="K69" s="3"/>
      <c r="L69" s="3"/>
      <c r="M69" s="3"/>
      <c r="N69" s="3"/>
      <c r="O69" s="3"/>
      <c r="P69" s="3"/>
    </row>
    <row r="70" spans="1:16" ht="22.1" customHeight="1" x14ac:dyDescent="0.25">
      <c r="A70" s="137">
        <v>57</v>
      </c>
      <c r="B70" s="91"/>
      <c r="C70" s="105"/>
      <c r="D70" s="106"/>
      <c r="E70" s="291"/>
      <c r="F70" s="291"/>
      <c r="G70" s="292"/>
      <c r="H70" s="3"/>
      <c r="I70" s="3"/>
      <c r="J70" s="3"/>
      <c r="K70" s="3"/>
      <c r="L70" s="3"/>
      <c r="M70" s="3"/>
      <c r="N70" s="3"/>
      <c r="O70" s="3"/>
      <c r="P70" s="3"/>
    </row>
    <row r="71" spans="1:16" ht="22.1" customHeight="1" x14ac:dyDescent="0.25">
      <c r="A71" s="137">
        <v>58</v>
      </c>
      <c r="B71" s="91"/>
      <c r="C71" s="105"/>
      <c r="D71" s="106"/>
      <c r="E71" s="291"/>
      <c r="F71" s="291"/>
      <c r="G71" s="292"/>
      <c r="H71" s="3"/>
      <c r="I71" s="3"/>
      <c r="J71" s="3"/>
      <c r="K71" s="3"/>
      <c r="L71" s="3"/>
      <c r="M71" s="3"/>
      <c r="N71" s="3"/>
      <c r="O71" s="3"/>
      <c r="P71" s="3"/>
    </row>
    <row r="72" spans="1:16" ht="22.1" customHeight="1" x14ac:dyDescent="0.25">
      <c r="A72" s="137">
        <v>59</v>
      </c>
      <c r="B72" s="91"/>
      <c r="C72" s="105"/>
      <c r="D72" s="106"/>
      <c r="E72" s="291"/>
      <c r="F72" s="291"/>
      <c r="G72" s="292"/>
      <c r="H72" s="3"/>
      <c r="I72" s="3"/>
      <c r="J72" s="3"/>
      <c r="K72" s="3"/>
      <c r="L72" s="3"/>
      <c r="M72" s="3"/>
      <c r="N72" s="3"/>
      <c r="O72" s="3"/>
      <c r="P72" s="3"/>
    </row>
    <row r="73" spans="1:16" ht="22.1" customHeight="1" x14ac:dyDescent="0.25">
      <c r="A73" s="137">
        <v>60</v>
      </c>
      <c r="B73" s="91"/>
      <c r="C73" s="105"/>
      <c r="D73" s="106"/>
      <c r="E73" s="291"/>
      <c r="F73" s="291"/>
      <c r="G73" s="292"/>
      <c r="H73" s="3"/>
      <c r="I73" s="3"/>
      <c r="J73" s="3"/>
      <c r="K73" s="3"/>
      <c r="L73" s="3"/>
      <c r="M73" s="3"/>
      <c r="N73" s="3"/>
      <c r="O73" s="3"/>
      <c r="P73" s="3"/>
    </row>
    <row r="74" spans="1:16" ht="22.1" customHeight="1" x14ac:dyDescent="0.25">
      <c r="A74" s="137">
        <v>61</v>
      </c>
      <c r="B74" s="91"/>
      <c r="C74" s="105"/>
      <c r="D74" s="106"/>
      <c r="E74" s="291"/>
      <c r="F74" s="291"/>
      <c r="G74" s="292"/>
      <c r="H74" s="3"/>
      <c r="I74" s="3"/>
      <c r="J74" s="3"/>
      <c r="K74" s="3"/>
      <c r="L74" s="3"/>
      <c r="M74" s="3"/>
      <c r="N74" s="3"/>
      <c r="O74" s="3"/>
      <c r="P74" s="3"/>
    </row>
    <row r="75" spans="1:16" ht="22.1" customHeight="1" x14ac:dyDescent="0.25">
      <c r="A75" s="137">
        <v>62</v>
      </c>
      <c r="B75" s="91"/>
      <c r="C75" s="105"/>
      <c r="D75" s="106"/>
      <c r="E75" s="291"/>
      <c r="F75" s="291"/>
      <c r="G75" s="292"/>
      <c r="H75" s="3"/>
      <c r="I75" s="3"/>
      <c r="J75" s="3"/>
      <c r="K75" s="3"/>
      <c r="L75" s="3"/>
      <c r="M75" s="3"/>
      <c r="N75" s="3"/>
      <c r="O75" s="3"/>
      <c r="P75" s="3"/>
    </row>
    <row r="76" spans="1:16" ht="22.1" customHeight="1" x14ac:dyDescent="0.25">
      <c r="A76" s="137">
        <v>63</v>
      </c>
      <c r="B76" s="91"/>
      <c r="C76" s="105"/>
      <c r="D76" s="106"/>
      <c r="E76" s="291"/>
      <c r="F76" s="291"/>
      <c r="G76" s="292"/>
      <c r="H76" s="3"/>
      <c r="I76" s="3"/>
      <c r="J76" s="3"/>
      <c r="K76" s="3"/>
      <c r="L76" s="3"/>
      <c r="M76" s="3"/>
      <c r="N76" s="3"/>
      <c r="O76" s="3"/>
      <c r="P76" s="3"/>
    </row>
    <row r="77" spans="1:16" ht="22.1" customHeight="1" x14ac:dyDescent="0.25">
      <c r="A77" s="137">
        <v>64</v>
      </c>
      <c r="B77" s="91"/>
      <c r="C77" s="105"/>
      <c r="D77" s="106"/>
      <c r="E77" s="291"/>
      <c r="F77" s="291"/>
      <c r="G77" s="292"/>
      <c r="H77" s="3"/>
      <c r="I77" s="3"/>
      <c r="J77" s="3"/>
      <c r="K77" s="3"/>
      <c r="L77" s="3"/>
      <c r="M77" s="3"/>
      <c r="N77" s="3"/>
      <c r="O77" s="3"/>
      <c r="P77" s="3"/>
    </row>
    <row r="78" spans="1:16" ht="22.1" customHeight="1" x14ac:dyDescent="0.25">
      <c r="A78" s="137">
        <v>65</v>
      </c>
      <c r="B78" s="91"/>
      <c r="C78" s="105"/>
      <c r="D78" s="106"/>
      <c r="E78" s="291"/>
      <c r="F78" s="291"/>
      <c r="G78" s="292"/>
      <c r="H78" s="3"/>
      <c r="I78" s="3"/>
      <c r="J78" s="3"/>
      <c r="K78" s="3"/>
      <c r="L78" s="3"/>
      <c r="M78" s="3"/>
      <c r="N78" s="3"/>
      <c r="O78" s="3"/>
      <c r="P78" s="3"/>
    </row>
    <row r="79" spans="1:16" ht="22.1" customHeight="1" x14ac:dyDescent="0.25">
      <c r="A79" s="137">
        <v>66</v>
      </c>
      <c r="B79" s="91"/>
      <c r="C79" s="105"/>
      <c r="D79" s="106"/>
      <c r="E79" s="291"/>
      <c r="F79" s="291"/>
      <c r="G79" s="292"/>
      <c r="H79" s="3"/>
      <c r="I79" s="3"/>
      <c r="J79" s="3"/>
      <c r="K79" s="3"/>
      <c r="L79" s="3"/>
      <c r="M79" s="3"/>
      <c r="N79" s="3"/>
      <c r="O79" s="3"/>
      <c r="P79" s="3"/>
    </row>
    <row r="80" spans="1:16" ht="22.1" customHeight="1" x14ac:dyDescent="0.25">
      <c r="A80" s="137">
        <v>67</v>
      </c>
      <c r="B80" s="91"/>
      <c r="C80" s="105"/>
      <c r="D80" s="106"/>
      <c r="E80" s="291"/>
      <c r="F80" s="291"/>
      <c r="G80" s="292"/>
      <c r="H80" s="3"/>
      <c r="I80" s="3"/>
      <c r="J80" s="3"/>
      <c r="K80" s="3"/>
      <c r="L80" s="3"/>
      <c r="M80" s="3"/>
      <c r="N80" s="3"/>
      <c r="O80" s="3"/>
      <c r="P80" s="3"/>
    </row>
    <row r="81" spans="1:16" ht="22.1" customHeight="1" x14ac:dyDescent="0.25">
      <c r="A81" s="137">
        <v>68</v>
      </c>
      <c r="B81" s="91"/>
      <c r="C81" s="105"/>
      <c r="D81" s="106"/>
      <c r="E81" s="291"/>
      <c r="F81" s="291"/>
      <c r="G81" s="292"/>
      <c r="H81" s="3"/>
      <c r="I81" s="3"/>
      <c r="J81" s="3"/>
      <c r="K81" s="3"/>
      <c r="L81" s="3"/>
      <c r="M81" s="3"/>
      <c r="N81" s="3"/>
      <c r="O81" s="3"/>
      <c r="P81" s="3"/>
    </row>
    <row r="82" spans="1:16" ht="22.1" customHeight="1" x14ac:dyDescent="0.25">
      <c r="A82" s="137">
        <v>69</v>
      </c>
      <c r="B82" s="91"/>
      <c r="C82" s="105"/>
      <c r="D82" s="106"/>
      <c r="E82" s="291"/>
      <c r="F82" s="291"/>
      <c r="G82" s="292"/>
      <c r="H82" s="3"/>
      <c r="I82" s="3"/>
      <c r="J82" s="3"/>
      <c r="K82" s="3"/>
      <c r="L82" s="3"/>
      <c r="M82" s="3"/>
      <c r="N82" s="3"/>
      <c r="O82" s="3"/>
      <c r="P82" s="3"/>
    </row>
    <row r="83" spans="1:16" ht="22.1" customHeight="1" x14ac:dyDescent="0.25">
      <c r="A83" s="137">
        <v>70</v>
      </c>
      <c r="B83" s="91"/>
      <c r="C83" s="105"/>
      <c r="D83" s="106"/>
      <c r="E83" s="291"/>
      <c r="F83" s="291"/>
      <c r="G83" s="292"/>
      <c r="H83" s="3"/>
      <c r="I83" s="3"/>
      <c r="J83" s="3"/>
      <c r="K83" s="3"/>
      <c r="L83" s="3"/>
      <c r="M83" s="3"/>
      <c r="N83" s="3"/>
      <c r="O83" s="3"/>
      <c r="P83" s="3"/>
    </row>
    <row r="84" spans="1:16" ht="22.1" customHeight="1" x14ac:dyDescent="0.25">
      <c r="A84" s="137">
        <v>71</v>
      </c>
      <c r="B84" s="91"/>
      <c r="C84" s="105"/>
      <c r="D84" s="106"/>
      <c r="E84" s="291"/>
      <c r="F84" s="291"/>
      <c r="G84" s="292"/>
      <c r="H84" s="3"/>
      <c r="I84" s="3"/>
      <c r="J84" s="3"/>
      <c r="K84" s="3"/>
      <c r="L84" s="3"/>
      <c r="M84" s="3"/>
      <c r="N84" s="3"/>
      <c r="O84" s="3"/>
      <c r="P84" s="3"/>
    </row>
    <row r="85" spans="1:16" ht="22.1" customHeight="1" x14ac:dyDescent="0.25">
      <c r="A85" s="137">
        <v>72</v>
      </c>
      <c r="B85" s="91"/>
      <c r="C85" s="105"/>
      <c r="D85" s="106"/>
      <c r="E85" s="291"/>
      <c r="F85" s="291"/>
      <c r="G85" s="292"/>
      <c r="H85" s="3"/>
      <c r="I85" s="3"/>
      <c r="J85" s="3"/>
      <c r="K85" s="3"/>
      <c r="L85" s="3"/>
      <c r="M85" s="3"/>
      <c r="N85" s="3"/>
      <c r="O85" s="3"/>
      <c r="P85" s="3"/>
    </row>
    <row r="86" spans="1:16" ht="22.1" customHeight="1" x14ac:dyDescent="0.25">
      <c r="A86" s="137">
        <v>73</v>
      </c>
      <c r="B86" s="91"/>
      <c r="C86" s="105"/>
      <c r="D86" s="106"/>
      <c r="E86" s="291"/>
      <c r="F86" s="291"/>
      <c r="G86" s="292"/>
      <c r="H86" s="3"/>
      <c r="I86" s="3"/>
      <c r="J86" s="3"/>
      <c r="K86" s="3"/>
      <c r="L86" s="3"/>
      <c r="M86" s="3"/>
      <c r="N86" s="3"/>
      <c r="O86" s="3"/>
      <c r="P86" s="3"/>
    </row>
    <row r="87" spans="1:16" ht="22.1" customHeight="1" x14ac:dyDescent="0.25">
      <c r="A87" s="137">
        <v>74</v>
      </c>
      <c r="B87" s="91"/>
      <c r="C87" s="105"/>
      <c r="D87" s="106"/>
      <c r="E87" s="291"/>
      <c r="F87" s="291"/>
      <c r="G87" s="292"/>
      <c r="H87" s="3"/>
      <c r="I87" s="3"/>
      <c r="J87" s="3"/>
      <c r="K87" s="3"/>
      <c r="L87" s="3"/>
      <c r="M87" s="3"/>
      <c r="N87" s="3"/>
      <c r="O87" s="3"/>
      <c r="P87" s="3"/>
    </row>
    <row r="88" spans="1:16" ht="22.1" customHeight="1" x14ac:dyDescent="0.25">
      <c r="A88" s="137">
        <v>75</v>
      </c>
      <c r="B88" s="91"/>
      <c r="C88" s="105"/>
      <c r="D88" s="106"/>
      <c r="E88" s="291"/>
      <c r="F88" s="291"/>
      <c r="G88" s="292"/>
      <c r="H88" s="3"/>
      <c r="I88" s="3"/>
      <c r="J88" s="3"/>
      <c r="K88" s="3"/>
      <c r="L88" s="3"/>
      <c r="M88" s="3"/>
      <c r="N88" s="3"/>
      <c r="O88" s="3"/>
      <c r="P88" s="3"/>
    </row>
    <row r="89" spans="1:16" ht="22.1" customHeight="1" x14ac:dyDescent="0.25">
      <c r="A89" s="137">
        <v>76</v>
      </c>
      <c r="B89" s="91"/>
      <c r="C89" s="105"/>
      <c r="D89" s="106"/>
      <c r="E89" s="291"/>
      <c r="F89" s="291"/>
      <c r="G89" s="292"/>
      <c r="H89" s="3"/>
      <c r="I89" s="3"/>
      <c r="J89" s="3"/>
      <c r="K89" s="3"/>
      <c r="L89" s="3"/>
      <c r="M89" s="3"/>
      <c r="N89" s="3"/>
      <c r="O89" s="3"/>
      <c r="P89" s="3"/>
    </row>
    <row r="90" spans="1:16" ht="22.1" customHeight="1" x14ac:dyDescent="0.25">
      <c r="A90" s="137">
        <v>77</v>
      </c>
      <c r="B90" s="91"/>
      <c r="C90" s="105"/>
      <c r="D90" s="106"/>
      <c r="E90" s="291"/>
      <c r="F90" s="291"/>
      <c r="G90" s="292"/>
      <c r="H90" s="3"/>
      <c r="I90" s="3"/>
      <c r="J90" s="3"/>
      <c r="K90" s="3"/>
      <c r="L90" s="3"/>
      <c r="M90" s="3"/>
      <c r="N90" s="3"/>
      <c r="O90" s="3"/>
      <c r="P90" s="3"/>
    </row>
    <row r="91" spans="1:16" ht="22.1" customHeight="1" x14ac:dyDescent="0.25">
      <c r="A91" s="137">
        <v>78</v>
      </c>
      <c r="B91" s="91"/>
      <c r="C91" s="105"/>
      <c r="D91" s="106"/>
      <c r="E91" s="291"/>
      <c r="F91" s="291"/>
      <c r="G91" s="292"/>
      <c r="H91" s="3"/>
      <c r="I91" s="3"/>
      <c r="J91" s="3"/>
      <c r="K91" s="3"/>
      <c r="L91" s="3"/>
      <c r="M91" s="3"/>
      <c r="N91" s="3"/>
      <c r="O91" s="3"/>
      <c r="P91" s="3"/>
    </row>
    <row r="92" spans="1:16" ht="22.1" customHeight="1" x14ac:dyDescent="0.25">
      <c r="A92" s="137">
        <v>79</v>
      </c>
      <c r="B92" s="91"/>
      <c r="C92" s="105"/>
      <c r="D92" s="106"/>
      <c r="E92" s="291"/>
      <c r="F92" s="291"/>
      <c r="G92" s="292"/>
      <c r="H92" s="3"/>
      <c r="I92" s="3"/>
      <c r="J92" s="3"/>
      <c r="K92" s="3"/>
      <c r="L92" s="3"/>
      <c r="M92" s="3"/>
      <c r="N92" s="3"/>
      <c r="O92" s="3"/>
      <c r="P92" s="3"/>
    </row>
    <row r="93" spans="1:16" ht="22.1" customHeight="1" x14ac:dyDescent="0.25">
      <c r="A93" s="137">
        <v>80</v>
      </c>
      <c r="B93" s="91"/>
      <c r="C93" s="105"/>
      <c r="D93" s="106"/>
      <c r="E93" s="291"/>
      <c r="F93" s="291"/>
      <c r="G93" s="292"/>
      <c r="H93" s="3"/>
      <c r="I93" s="3"/>
      <c r="J93" s="3"/>
      <c r="K93" s="3"/>
      <c r="L93" s="3"/>
      <c r="M93" s="3"/>
      <c r="N93" s="3"/>
      <c r="O93" s="3"/>
      <c r="P93" s="3"/>
    </row>
    <row r="94" spans="1:16" ht="22.1" customHeight="1" x14ac:dyDescent="0.25">
      <c r="A94" s="137">
        <v>81</v>
      </c>
      <c r="B94" s="91"/>
      <c r="C94" s="105"/>
      <c r="D94" s="106"/>
      <c r="E94" s="291"/>
      <c r="F94" s="291"/>
      <c r="G94" s="292"/>
      <c r="H94" s="3"/>
      <c r="I94" s="3"/>
      <c r="J94" s="3"/>
      <c r="K94" s="3"/>
      <c r="L94" s="3"/>
      <c r="M94" s="3"/>
      <c r="N94" s="3"/>
      <c r="O94" s="3"/>
      <c r="P94" s="3"/>
    </row>
    <row r="95" spans="1:16" ht="22.1" customHeight="1" x14ac:dyDescent="0.25">
      <c r="A95" s="137">
        <v>82</v>
      </c>
      <c r="B95" s="91"/>
      <c r="C95" s="105"/>
      <c r="D95" s="106"/>
      <c r="E95" s="291"/>
      <c r="F95" s="291"/>
      <c r="G95" s="292"/>
      <c r="H95" s="3"/>
      <c r="I95" s="3"/>
      <c r="J95" s="3"/>
      <c r="K95" s="3"/>
      <c r="L95" s="3"/>
      <c r="M95" s="3"/>
      <c r="N95" s="3"/>
      <c r="O95" s="3"/>
      <c r="P95" s="3"/>
    </row>
    <row r="96" spans="1:16" ht="22.1" customHeight="1" x14ac:dyDescent="0.25">
      <c r="A96" s="137">
        <v>83</v>
      </c>
      <c r="B96" s="91"/>
      <c r="C96" s="105"/>
      <c r="D96" s="106"/>
      <c r="E96" s="291"/>
      <c r="F96" s="291"/>
      <c r="G96" s="292"/>
      <c r="H96" s="3"/>
      <c r="I96" s="3"/>
      <c r="J96" s="3"/>
      <c r="K96" s="3"/>
      <c r="L96" s="3"/>
      <c r="M96" s="3"/>
      <c r="N96" s="3"/>
      <c r="O96" s="3"/>
      <c r="P96" s="3"/>
    </row>
    <row r="97" spans="1:16" ht="22.1" customHeight="1" x14ac:dyDescent="0.25">
      <c r="A97" s="137">
        <v>84</v>
      </c>
      <c r="B97" s="91"/>
      <c r="C97" s="105"/>
      <c r="D97" s="106"/>
      <c r="E97" s="291"/>
      <c r="F97" s="291"/>
      <c r="G97" s="292"/>
      <c r="H97" s="3"/>
      <c r="I97" s="3"/>
      <c r="J97" s="3"/>
      <c r="K97" s="3"/>
      <c r="L97" s="3"/>
      <c r="M97" s="3"/>
      <c r="N97" s="3"/>
      <c r="O97" s="3"/>
      <c r="P97" s="3"/>
    </row>
    <row r="98" spans="1:16" ht="22.1" customHeight="1" x14ac:dyDescent="0.25">
      <c r="A98" s="137">
        <v>85</v>
      </c>
      <c r="B98" s="91"/>
      <c r="C98" s="105"/>
      <c r="D98" s="106"/>
      <c r="E98" s="291"/>
      <c r="F98" s="291"/>
      <c r="G98" s="292"/>
      <c r="H98" s="3"/>
      <c r="I98" s="3"/>
      <c r="J98" s="3"/>
      <c r="K98" s="3"/>
      <c r="L98" s="3"/>
      <c r="M98" s="3"/>
      <c r="N98" s="3"/>
      <c r="O98" s="3"/>
      <c r="P98" s="3"/>
    </row>
    <row r="99" spans="1:16" ht="22.1" customHeight="1" x14ac:dyDescent="0.25">
      <c r="A99" s="137">
        <v>86</v>
      </c>
      <c r="B99" s="91"/>
      <c r="C99" s="105"/>
      <c r="D99" s="106"/>
      <c r="E99" s="291"/>
      <c r="F99" s="291"/>
      <c r="G99" s="292"/>
      <c r="H99" s="3"/>
      <c r="I99" s="3"/>
      <c r="J99" s="3"/>
      <c r="K99" s="3"/>
      <c r="L99" s="3"/>
      <c r="M99" s="3"/>
      <c r="N99" s="3"/>
      <c r="O99" s="3"/>
      <c r="P99" s="3"/>
    </row>
    <row r="100" spans="1:16" ht="22.1" customHeight="1" x14ac:dyDescent="0.25">
      <c r="A100" s="137">
        <v>87</v>
      </c>
      <c r="B100" s="91"/>
      <c r="C100" s="105"/>
      <c r="D100" s="106"/>
      <c r="E100" s="291"/>
      <c r="F100" s="291"/>
      <c r="G100" s="292"/>
      <c r="H100" s="3"/>
      <c r="I100" s="3"/>
      <c r="J100" s="3"/>
      <c r="K100" s="3"/>
      <c r="L100" s="3"/>
      <c r="M100" s="3"/>
      <c r="N100" s="3"/>
      <c r="O100" s="3"/>
      <c r="P100" s="3"/>
    </row>
    <row r="101" spans="1:16" ht="22.1" customHeight="1" x14ac:dyDescent="0.25">
      <c r="A101" s="137">
        <v>88</v>
      </c>
      <c r="B101" s="91"/>
      <c r="C101" s="105"/>
      <c r="D101" s="106"/>
      <c r="E101" s="291"/>
      <c r="F101" s="291"/>
      <c r="G101" s="292"/>
      <c r="H101" s="3"/>
      <c r="I101" s="3"/>
      <c r="J101" s="3"/>
      <c r="K101" s="3"/>
      <c r="L101" s="3"/>
      <c r="M101" s="3"/>
      <c r="N101" s="3"/>
      <c r="O101" s="3"/>
      <c r="P101" s="3"/>
    </row>
    <row r="102" spans="1:16" ht="22.1" customHeight="1" x14ac:dyDescent="0.25">
      <c r="A102" s="137">
        <v>89</v>
      </c>
      <c r="B102" s="91"/>
      <c r="C102" s="105"/>
      <c r="D102" s="106"/>
      <c r="E102" s="291"/>
      <c r="F102" s="291"/>
      <c r="G102" s="292"/>
      <c r="H102" s="3"/>
      <c r="I102" s="3"/>
      <c r="J102" s="3"/>
      <c r="K102" s="3"/>
      <c r="L102" s="3"/>
      <c r="M102" s="3"/>
      <c r="N102" s="3"/>
      <c r="O102" s="3"/>
      <c r="P102" s="3"/>
    </row>
    <row r="103" spans="1:16" ht="22.1" customHeight="1" x14ac:dyDescent="0.25">
      <c r="A103" s="137">
        <v>90</v>
      </c>
      <c r="B103" s="91"/>
      <c r="C103" s="105"/>
      <c r="D103" s="106"/>
      <c r="E103" s="291"/>
      <c r="F103" s="291"/>
      <c r="G103" s="292"/>
      <c r="H103" s="3"/>
      <c r="I103" s="3"/>
      <c r="J103" s="3"/>
      <c r="K103" s="3"/>
      <c r="L103" s="3"/>
      <c r="M103" s="3"/>
      <c r="N103" s="3"/>
      <c r="O103" s="3"/>
      <c r="P103" s="3"/>
    </row>
    <row r="104" spans="1:16" ht="22.1" customHeight="1" x14ac:dyDescent="0.25">
      <c r="A104" s="137">
        <v>91</v>
      </c>
      <c r="B104" s="91"/>
      <c r="C104" s="105"/>
      <c r="D104" s="106"/>
      <c r="E104" s="291"/>
      <c r="F104" s="291"/>
      <c r="G104" s="292"/>
      <c r="H104" s="3"/>
      <c r="I104" s="3"/>
      <c r="J104" s="3"/>
      <c r="K104" s="3"/>
      <c r="L104" s="3"/>
      <c r="M104" s="3"/>
      <c r="N104" s="3"/>
      <c r="O104" s="3"/>
      <c r="P104" s="3"/>
    </row>
    <row r="105" spans="1:16" ht="22.1" customHeight="1" x14ac:dyDescent="0.25">
      <c r="A105" s="137">
        <v>92</v>
      </c>
      <c r="B105" s="91"/>
      <c r="C105" s="105"/>
      <c r="D105" s="106"/>
      <c r="E105" s="291"/>
      <c r="F105" s="291"/>
      <c r="G105" s="292"/>
      <c r="H105" s="3"/>
      <c r="I105" s="3"/>
      <c r="J105" s="3"/>
      <c r="K105" s="3"/>
      <c r="L105" s="3"/>
      <c r="M105" s="3"/>
      <c r="N105" s="3"/>
      <c r="O105" s="3"/>
      <c r="P105" s="3"/>
    </row>
    <row r="106" spans="1:16" ht="22.1" customHeight="1" x14ac:dyDescent="0.25">
      <c r="A106" s="137">
        <v>93</v>
      </c>
      <c r="B106" s="91"/>
      <c r="C106" s="105"/>
      <c r="D106" s="106"/>
      <c r="E106" s="291"/>
      <c r="F106" s="291"/>
      <c r="G106" s="292"/>
      <c r="H106" s="3"/>
      <c r="I106" s="3"/>
      <c r="J106" s="3"/>
      <c r="K106" s="3"/>
      <c r="L106" s="3"/>
      <c r="M106" s="3"/>
      <c r="N106" s="3"/>
      <c r="O106" s="3"/>
      <c r="P106" s="3"/>
    </row>
    <row r="107" spans="1:16" ht="22.1" customHeight="1" x14ac:dyDescent="0.25">
      <c r="A107" s="137">
        <v>94</v>
      </c>
      <c r="B107" s="91"/>
      <c r="C107" s="105"/>
      <c r="D107" s="106"/>
      <c r="E107" s="291"/>
      <c r="F107" s="291"/>
      <c r="G107" s="292"/>
      <c r="H107" s="3"/>
      <c r="I107" s="3"/>
      <c r="J107" s="3"/>
      <c r="K107" s="3"/>
      <c r="L107" s="3"/>
      <c r="M107" s="3"/>
      <c r="N107" s="3"/>
      <c r="O107" s="3"/>
      <c r="P107" s="3"/>
    </row>
    <row r="108" spans="1:16" ht="22.1" customHeight="1" x14ac:dyDescent="0.25">
      <c r="A108" s="137">
        <v>95</v>
      </c>
      <c r="B108" s="91"/>
      <c r="C108" s="105"/>
      <c r="D108" s="106"/>
      <c r="E108" s="291"/>
      <c r="F108" s="291"/>
      <c r="G108" s="292"/>
      <c r="H108" s="3"/>
      <c r="I108" s="3"/>
      <c r="J108" s="3"/>
      <c r="K108" s="3"/>
      <c r="L108" s="3"/>
      <c r="M108" s="3"/>
      <c r="N108" s="3"/>
      <c r="O108" s="3"/>
      <c r="P108" s="3"/>
    </row>
    <row r="109" spans="1:16" ht="22.1" customHeight="1" x14ac:dyDescent="0.25">
      <c r="A109" s="137">
        <v>96</v>
      </c>
      <c r="B109" s="91"/>
      <c r="C109" s="105"/>
      <c r="D109" s="106"/>
      <c r="E109" s="291"/>
      <c r="F109" s="291"/>
      <c r="G109" s="292"/>
      <c r="H109" s="3"/>
      <c r="I109" s="3"/>
      <c r="J109" s="3"/>
      <c r="K109" s="3"/>
      <c r="L109" s="3"/>
      <c r="M109" s="3"/>
      <c r="N109" s="3"/>
      <c r="O109" s="3"/>
      <c r="P109" s="3"/>
    </row>
    <row r="110" spans="1:16" ht="22.1" customHeight="1" x14ac:dyDescent="0.25">
      <c r="A110" s="137">
        <v>97</v>
      </c>
      <c r="B110" s="91"/>
      <c r="C110" s="105"/>
      <c r="D110" s="106"/>
      <c r="E110" s="291"/>
      <c r="F110" s="291"/>
      <c r="G110" s="292"/>
      <c r="H110" s="3"/>
      <c r="I110" s="3"/>
      <c r="J110" s="3"/>
      <c r="K110" s="3"/>
      <c r="L110" s="3"/>
      <c r="M110" s="3"/>
      <c r="N110" s="3"/>
      <c r="O110" s="3"/>
      <c r="P110" s="3"/>
    </row>
    <row r="111" spans="1:16" ht="22.1" customHeight="1" x14ac:dyDescent="0.25">
      <c r="A111" s="137">
        <v>98</v>
      </c>
      <c r="B111" s="91"/>
      <c r="C111" s="105"/>
      <c r="D111" s="106"/>
      <c r="E111" s="291"/>
      <c r="F111" s="291"/>
      <c r="G111" s="292"/>
      <c r="H111" s="3"/>
      <c r="I111" s="3"/>
      <c r="J111" s="3"/>
      <c r="K111" s="3"/>
      <c r="L111" s="3"/>
      <c r="M111" s="3"/>
      <c r="N111" s="3"/>
      <c r="O111" s="3"/>
      <c r="P111" s="3"/>
    </row>
    <row r="112" spans="1:16" ht="22.1" customHeight="1" x14ac:dyDescent="0.25">
      <c r="A112" s="137">
        <v>99</v>
      </c>
      <c r="B112" s="91"/>
      <c r="C112" s="105"/>
      <c r="D112" s="106"/>
      <c r="E112" s="291"/>
      <c r="F112" s="291"/>
      <c r="G112" s="292"/>
      <c r="H112" s="3"/>
      <c r="I112" s="3"/>
      <c r="J112" s="3"/>
      <c r="K112" s="3"/>
      <c r="L112" s="3"/>
      <c r="M112" s="3"/>
      <c r="N112" s="3"/>
      <c r="O112" s="3"/>
      <c r="P112" s="3"/>
    </row>
    <row r="113" spans="1:16" ht="22.1" customHeight="1" thickBot="1" x14ac:dyDescent="0.3">
      <c r="A113" s="138">
        <v>100</v>
      </c>
      <c r="B113" s="107"/>
      <c r="C113" s="108"/>
      <c r="D113" s="109"/>
      <c r="E113" s="293"/>
      <c r="F113" s="293"/>
      <c r="G113" s="294"/>
      <c r="H113" s="3"/>
      <c r="I113" s="3"/>
      <c r="J113" s="3"/>
      <c r="K113" s="3"/>
      <c r="L113" s="3"/>
      <c r="M113" s="3"/>
      <c r="N113" s="3"/>
      <c r="O113" s="3"/>
      <c r="P113" s="3"/>
    </row>
  </sheetData>
  <sheetProtection algorithmName="SHA-512" hashValue="OtxGbuySSg8q8OjDOQife4uzP2HnO64s9YFzJlcLlfeVbg/hhFQR/qqaZSk5YDGAeBzWP/DkdrUYql6xL0U1lw==" saltValue="oHQwNDTzL2Yhsu9S5llO9A==" spinCount="100000" sheet="1" objects="1" scenarios="1"/>
  <mergeCells count="15">
    <mergeCell ref="L12:M12"/>
    <mergeCell ref="C5:D5"/>
    <mergeCell ref="C6:D6"/>
    <mergeCell ref="C7:D7"/>
    <mergeCell ref="C8:D8"/>
    <mergeCell ref="A12:G12"/>
    <mergeCell ref="C9:D9"/>
    <mergeCell ref="C10:D10"/>
    <mergeCell ref="E4:G10"/>
    <mergeCell ref="B1:D1"/>
    <mergeCell ref="I12:J12"/>
    <mergeCell ref="C2:D2"/>
    <mergeCell ref="C3:D3"/>
    <mergeCell ref="C4:D4"/>
    <mergeCell ref="E2:G3"/>
  </mergeCells>
  <phoneticPr fontId="14" type="noConversion"/>
  <conditionalFormatting sqref="C2:C8">
    <cfRule type="expression" dxfId="2" priority="3">
      <formula>$C2=""</formula>
    </cfRule>
  </conditionalFormatting>
  <conditionalFormatting sqref="C9:C10">
    <cfRule type="expression" dxfId="1" priority="4" stopIfTrue="1">
      <formula>LEN($C9)&lt;1</formula>
    </cfRule>
  </conditionalFormatting>
  <dataValidations count="9">
    <dataValidation type="list" allowBlank="1" showInputMessage="1" showErrorMessage="1" sqref="C4:D4" xr:uid="{00000000-0002-0000-0000-000000000000}">
      <formula1>Yillar</formula1>
    </dataValidation>
    <dataValidation allowBlank="1" showInputMessage="1" showErrorMessage="1" error="Proje numarasını hatalı girdiğiniz. Lütfen proje numarınızı kontrol ediniz." prompt="Bu excel dosyası sadece 1515 Destek Programında desteklenen projeler için kullanılabilir." sqref="C2:D2" xr:uid="{00000000-0002-0000-0000-000001000000}"/>
    <dataValidation allowBlank="1" showInputMessage="1" showErrorMessage="1" prompt="Tarihi gün/ay/yıl olarak giriniz." sqref="C5:D7" xr:uid="{00000000-0002-0000-0000-000002000000}"/>
    <dataValidation type="list" allowBlank="1" showInputMessage="1" showErrorMessage="1" sqref="G14:G113" xr:uid="{00000000-0002-0000-0000-000003000000}">
      <formula1>"T.C.,Diğer"</formula1>
    </dataValidation>
    <dataValidation type="list" allowBlank="1" showInputMessage="1" showErrorMessage="1" sqref="D14:D113" xr:uid="{00000000-0002-0000-0000-000004000000}">
      <formula1>"Araştırmacı,Proje Yürütücüsü,Ar-Ge Laboratuvarı Yöneticisi"</formula1>
    </dataValidation>
    <dataValidation type="list" allowBlank="1" showInputMessage="1" showErrorMessage="1" prompt="Sadece Doktoralı olan personel için &quot;EVET&quot; seçilmelidir. Emekli olmayan personel için lütfen seçim yapmayınız." sqref="F14:F113" xr:uid="{00000000-0002-0000-0000-000005000000}">
      <formula1>"EVET"</formula1>
    </dataValidation>
    <dataValidation type="list" allowBlank="1" showInputMessage="1" showErrorMessage="1" prompt="Sadece Emekli olan personel için &quot;EVET&quot; seçilmelidir. Emekli olmayan personel için lütfen seçim yapmayınız." sqref="E14:E113" xr:uid="{00000000-0002-0000-0000-000006000000}">
      <formula1>"EVET"</formula1>
    </dataValidation>
    <dataValidation allowBlank="1" showInputMessage="1" showErrorMessage="1" prompt="Gider Formlarını imzlamaya yetkili kuruluş yetkilisi/yetkililerinin Adı Soyadı aralarında tire (-) olacak şekilde yazılmalıdır. Örneğin; Murat Kurşuncu veya Murat Kurşuncu - Ahmet Kurşuncu gibi." sqref="C10" xr:uid="{00000000-0002-0000-0000-000007000000}"/>
    <dataValidation type="date" operator="greaterThanOrEqual" allowBlank="1" showInputMessage="1" showErrorMessage="1" prompt="Gider Formlarının kurum yetkilisi tarafından imzalanacağı tarih yazılmalıdır. Tarih verisi Bugün olarak otomatik gelmektedir. İstenilen tarih bilgisi gün/ay/yıl olarak girilebilir._x000a_" sqref="C9:D9" xr:uid="{00000000-0002-0000-0000-000008000000}">
      <formula1>1</formula1>
    </dataValidation>
  </dataValidations>
  <pageMargins left="0.7" right="0.7" top="0.75" bottom="0.75" header="0.3" footer="0.3"/>
  <pageSetup paperSize="9" scale="6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ayfa10"/>
  <dimension ref="A1:AA160"/>
  <sheetViews>
    <sheetView zoomScale="70" zoomScaleNormal="70" zoomScaleSheetLayoutView="50" workbookViewId="0">
      <selection activeCell="C8" sqref="C8"/>
    </sheetView>
  </sheetViews>
  <sheetFormatPr defaultColWidth="9.125" defaultRowHeight="16.3" x14ac:dyDescent="0.3"/>
  <cols>
    <col min="1" max="1" width="10.125" style="7" bestFit="1" customWidth="1"/>
    <col min="2" max="2" width="40.75" style="7" customWidth="1"/>
    <col min="3" max="3" width="10.75" style="6" customWidth="1"/>
    <col min="4" max="12" width="18.75" style="7" customWidth="1"/>
    <col min="13" max="13" width="113.25" style="120" customWidth="1"/>
    <col min="14" max="14" width="12.75" style="7" hidden="1" customWidth="1"/>
    <col min="15" max="18" width="12.75" style="6" hidden="1" customWidth="1"/>
    <col min="19" max="20" width="12.75" style="7" hidden="1" customWidth="1"/>
    <col min="21" max="22" width="9.125" style="7" hidden="1" customWidth="1"/>
    <col min="23" max="16384" width="9.125" style="7"/>
  </cols>
  <sheetData>
    <row r="1" spans="1:27" ht="26.15" customHeight="1" x14ac:dyDescent="0.3">
      <c r="A1" s="356" t="s">
        <v>28</v>
      </c>
      <c r="B1" s="356"/>
      <c r="C1" s="356"/>
      <c r="D1" s="356"/>
      <c r="E1" s="356"/>
      <c r="F1" s="356"/>
      <c r="G1" s="356"/>
      <c r="H1" s="356"/>
      <c r="I1" s="356"/>
      <c r="J1" s="356"/>
      <c r="K1" s="356"/>
      <c r="L1" s="356"/>
      <c r="M1" s="119"/>
      <c r="N1" s="1"/>
      <c r="O1" s="128"/>
      <c r="V1" s="30" t="str">
        <f>CONCATENATE("A1:L",SUM(U:U)*32)</f>
        <v>A1:L32</v>
      </c>
    </row>
    <row r="2" spans="1:27" ht="26.15" customHeight="1" x14ac:dyDescent="0.3">
      <c r="A2" s="363" t="str">
        <f>IF(Yil&gt;0,CONCATENATE(Yil," yılına aittir"),"")</f>
        <v/>
      </c>
      <c r="B2" s="363"/>
      <c r="C2" s="363"/>
      <c r="D2" s="363"/>
      <c r="E2" s="363"/>
      <c r="F2" s="363"/>
      <c r="G2" s="363"/>
      <c r="H2" s="363"/>
      <c r="I2" s="363"/>
      <c r="J2" s="363"/>
      <c r="K2" s="363"/>
      <c r="L2" s="363"/>
    </row>
    <row r="3" spans="1:27" ht="26.15" customHeight="1" thickBot="1" x14ac:dyDescent="0.35">
      <c r="B3" s="8"/>
      <c r="D3" s="8"/>
      <c r="E3" s="8"/>
      <c r="F3" s="377" t="str">
        <f>IF(Yil&gt;0,IF(ProjeNo=5189901,"TEMMUZ",IF(ProjeNo=5169902,"EYLÜL","HAZİRAN")),"")</f>
        <v/>
      </c>
      <c r="G3" s="377"/>
      <c r="H3" s="8"/>
      <c r="I3" s="8"/>
      <c r="J3" s="8"/>
      <c r="K3" s="8"/>
      <c r="L3" s="228" t="s">
        <v>35</v>
      </c>
      <c r="O3" s="6">
        <v>5189901</v>
      </c>
    </row>
    <row r="4" spans="1:27" ht="26.15" customHeight="1" thickBot="1" x14ac:dyDescent="0.35">
      <c r="A4" s="233" t="s">
        <v>1</v>
      </c>
      <c r="B4" s="364" t="str">
        <f>IF(ProjeNo&gt;0,ProjeNo,"")</f>
        <v/>
      </c>
      <c r="C4" s="365"/>
      <c r="D4" s="365"/>
      <c r="E4" s="365"/>
      <c r="F4" s="365"/>
      <c r="G4" s="365"/>
      <c r="H4" s="365"/>
      <c r="I4" s="365"/>
      <c r="J4" s="365"/>
      <c r="K4" s="365"/>
      <c r="L4" s="366"/>
    </row>
    <row r="5" spans="1:27" ht="26.15" customHeight="1" thickBot="1" x14ac:dyDescent="0.35">
      <c r="A5" s="234" t="s">
        <v>11</v>
      </c>
      <c r="B5" s="367" t="str">
        <f>IF(ProjeAdi&gt;0,ProjeAdi,"")</f>
        <v/>
      </c>
      <c r="C5" s="368"/>
      <c r="D5" s="368"/>
      <c r="E5" s="368"/>
      <c r="F5" s="368"/>
      <c r="G5" s="368"/>
      <c r="H5" s="368"/>
      <c r="I5" s="368"/>
      <c r="J5" s="368"/>
      <c r="K5" s="368"/>
      <c r="L5" s="369"/>
    </row>
    <row r="6" spans="1:27" ht="26.15" customHeight="1" thickBot="1" x14ac:dyDescent="0.35">
      <c r="A6" s="370" t="s">
        <v>7</v>
      </c>
      <c r="B6" s="370" t="s">
        <v>8</v>
      </c>
      <c r="C6" s="370" t="s">
        <v>29</v>
      </c>
      <c r="D6" s="370" t="s">
        <v>97</v>
      </c>
      <c r="E6" s="370" t="s">
        <v>117</v>
      </c>
      <c r="F6" s="370" t="s">
        <v>32</v>
      </c>
      <c r="G6" s="372" t="s">
        <v>30</v>
      </c>
      <c r="H6" s="374" t="s">
        <v>95</v>
      </c>
      <c r="I6" s="375"/>
      <c r="J6" s="375"/>
      <c r="K6" s="376"/>
      <c r="L6" s="370" t="s">
        <v>31</v>
      </c>
      <c r="O6" s="357" t="s">
        <v>36</v>
      </c>
      <c r="P6" s="357"/>
      <c r="Q6" s="357" t="s">
        <v>42</v>
      </c>
      <c r="R6" s="357"/>
      <c r="S6" s="357" t="s">
        <v>43</v>
      </c>
      <c r="T6" s="357"/>
    </row>
    <row r="7" spans="1:27" s="9" customFormat="1" ht="82.05" customHeight="1" thickBot="1" x14ac:dyDescent="0.35">
      <c r="A7" s="371"/>
      <c r="B7" s="371"/>
      <c r="C7" s="371"/>
      <c r="D7" s="371"/>
      <c r="E7" s="371"/>
      <c r="F7" s="371"/>
      <c r="G7" s="373"/>
      <c r="H7" s="229" t="s">
        <v>91</v>
      </c>
      <c r="I7" s="230" t="s">
        <v>96</v>
      </c>
      <c r="J7" s="229" t="s">
        <v>152</v>
      </c>
      <c r="K7" s="229" t="s">
        <v>153</v>
      </c>
      <c r="L7" s="371"/>
      <c r="M7" s="121"/>
      <c r="N7" s="231" t="s">
        <v>10</v>
      </c>
      <c r="O7" s="232" t="s">
        <v>92</v>
      </c>
      <c r="P7" s="232" t="s">
        <v>34</v>
      </c>
      <c r="Q7" s="232" t="s">
        <v>41</v>
      </c>
      <c r="R7" s="232" t="s">
        <v>30</v>
      </c>
      <c r="S7" s="232" t="s">
        <v>41</v>
      </c>
      <c r="T7" s="232" t="s">
        <v>34</v>
      </c>
      <c r="AA7" s="7"/>
    </row>
    <row r="8" spans="1:27" ht="26.15" customHeight="1" x14ac:dyDescent="0.3">
      <c r="A8" s="235">
        <v>1</v>
      </c>
      <c r="B8" s="36" t="str">
        <f>IF('Proje ve Personel Bilgileri'!B14&gt;0,'Proje ve Personel Bilgileri'!B14,"")</f>
        <v/>
      </c>
      <c r="C8" s="10"/>
      <c r="D8" s="11"/>
      <c r="E8" s="11"/>
      <c r="F8" s="11"/>
      <c r="G8" s="11"/>
      <c r="H8" s="11"/>
      <c r="I8" s="11"/>
      <c r="J8" s="11"/>
      <c r="K8" s="11"/>
      <c r="L8" s="33" t="str">
        <f>IF(B8&lt;&gt;"",IF(OR(F8&gt;S8,G8&gt;T8),0,D8+E8+F8+G8-H8-I8-J8-K8),"")</f>
        <v/>
      </c>
      <c r="M8" s="122" t="str">
        <f t="shared" ref="M8:M27" si="0">IF(OR(F8&gt;S8,G8&gt;T8),"Toplam maliyetin hesaplanabilmesi için SGK işveren payı ve işsizlik sigortası işveren payının tavan değerleri aşmaması gerekmektedir.","")</f>
        <v/>
      </c>
      <c r="N8" s="31">
        <f>'Proje ve Personel Bilgileri'!E14</f>
        <v>0</v>
      </c>
      <c r="O8" s="32">
        <f t="shared" ref="O8:O27" si="1">IFERROR(IF(OR(ProjeNo=5189901,ProjeNo=5169902),IF(N8="EVET",VLOOKUP(VALUE(Yil&amp;2),SGKTAVAN,2,0)*0.2475,VLOOKUP(VALUE(Yil&amp;2),SGKTAVAN,2,0)*0.2075),IF(N8="EVET",VLOOKUP(VALUE(Yil&amp;1),SGKTAVAN,2,0)*0.2475,VLOOKUP(VALUE(Yil&amp;1),SGKTAVAN,2,0)*0.2075)),0)</f>
        <v>0</v>
      </c>
      <c r="P8" s="32">
        <f t="shared" ref="P8:P27" si="2">IFERROR(IF(OR(ProjeNo=5189901,ProjeNo=5169902),IF(N8="EVET",0,VLOOKUP(VALUE(Yil&amp;2),SGKTAVAN,2,0)*0.02),IF(N8="EVET",0,VLOOKUP(VALUE(Yil&amp;1),SGKTAVAN,2,0)*0.02)),0)</f>
        <v>0</v>
      </c>
      <c r="Q8" s="32">
        <f t="shared" ref="Q8:Q27" si="3">IF(N8="EVET",(D8+E8)*0.2475,(D8+E8)*0.2075)</f>
        <v>0</v>
      </c>
      <c r="R8" s="32">
        <f>IF(N8="EVET",0,(D8+E8)*0.02)</f>
        <v>0</v>
      </c>
      <c r="S8" s="32">
        <f>IF(ISERROR(ROUNDUP(MIN(O8,Q8),0)),0,ROUNDUP(MIN(O8,Q8),0))</f>
        <v>0</v>
      </c>
      <c r="T8" s="32">
        <f>IF(ISERROR(ROUNDUP(MIN(P8,R8),0)),0,ROUNDUP(MIN(P8,R8),0))</f>
        <v>0</v>
      </c>
    </row>
    <row r="9" spans="1:27" ht="26.15" customHeight="1" x14ac:dyDescent="0.3">
      <c r="A9" s="236">
        <v>2</v>
      </c>
      <c r="B9" s="37" t="str">
        <f>IF('Proje ve Personel Bilgileri'!B15&gt;0,'Proje ve Personel Bilgileri'!B15,"")</f>
        <v/>
      </c>
      <c r="C9" s="127"/>
      <c r="D9" s="12"/>
      <c r="E9" s="12"/>
      <c r="F9" s="12"/>
      <c r="G9" s="12"/>
      <c r="H9" s="12"/>
      <c r="I9" s="12"/>
      <c r="J9" s="12"/>
      <c r="K9" s="12"/>
      <c r="L9" s="34" t="str">
        <f t="shared" ref="L9:L27" si="4">IF(B9&lt;&gt;"",IF(OR(F9&gt;S9,G9&gt;T9),0,D9+E9+F9+G9-H9-I9-J9-K9),"")</f>
        <v/>
      </c>
      <c r="M9" s="122" t="str">
        <f t="shared" si="0"/>
        <v/>
      </c>
      <c r="N9" s="31">
        <f>'Proje ve Personel Bilgileri'!E15</f>
        <v>0</v>
      </c>
      <c r="O9" s="32">
        <f t="shared" si="1"/>
        <v>0</v>
      </c>
      <c r="P9" s="32">
        <f t="shared" si="2"/>
        <v>0</v>
      </c>
      <c r="Q9" s="32">
        <f t="shared" si="3"/>
        <v>0</v>
      </c>
      <c r="R9" s="32">
        <f t="shared" ref="R9:R27" si="5">IF(N9="EVET",0,(D9+E9)*0.02)</f>
        <v>0</v>
      </c>
      <c r="S9" s="32">
        <f t="shared" ref="S9:T27" si="6">IF(ISERROR(ROUNDUP(MIN(O9,Q9),0)),0,ROUNDUP(MIN(O9,Q9),0))</f>
        <v>0</v>
      </c>
      <c r="T9" s="32">
        <f t="shared" si="6"/>
        <v>0</v>
      </c>
    </row>
    <row r="10" spans="1:27" ht="26.15" customHeight="1" x14ac:dyDescent="0.3">
      <c r="A10" s="236">
        <v>3</v>
      </c>
      <c r="B10" s="37" t="str">
        <f>IF('Proje ve Personel Bilgileri'!B16&gt;0,'Proje ve Personel Bilgileri'!B16,"")</f>
        <v/>
      </c>
      <c r="C10" s="127"/>
      <c r="D10" s="12"/>
      <c r="E10" s="12"/>
      <c r="F10" s="12"/>
      <c r="G10" s="12"/>
      <c r="H10" s="12"/>
      <c r="I10" s="12"/>
      <c r="J10" s="12"/>
      <c r="K10" s="12"/>
      <c r="L10" s="34" t="str">
        <f t="shared" si="4"/>
        <v/>
      </c>
      <c r="M10" s="122" t="str">
        <f t="shared" si="0"/>
        <v/>
      </c>
      <c r="N10" s="31">
        <f>'Proje ve Personel Bilgileri'!E16</f>
        <v>0</v>
      </c>
      <c r="O10" s="32">
        <f t="shared" si="1"/>
        <v>0</v>
      </c>
      <c r="P10" s="32">
        <f t="shared" si="2"/>
        <v>0</v>
      </c>
      <c r="Q10" s="32">
        <f t="shared" si="3"/>
        <v>0</v>
      </c>
      <c r="R10" s="32">
        <f t="shared" si="5"/>
        <v>0</v>
      </c>
      <c r="S10" s="32">
        <f t="shared" si="6"/>
        <v>0</v>
      </c>
      <c r="T10" s="32">
        <f t="shared" si="6"/>
        <v>0</v>
      </c>
    </row>
    <row r="11" spans="1:27" ht="26.15" customHeight="1" x14ac:dyDescent="0.3">
      <c r="A11" s="236">
        <v>4</v>
      </c>
      <c r="B11" s="37" t="str">
        <f>IF('Proje ve Personel Bilgileri'!B17&gt;0,'Proje ve Personel Bilgileri'!B17,"")</f>
        <v/>
      </c>
      <c r="C11" s="127"/>
      <c r="D11" s="12"/>
      <c r="E11" s="12"/>
      <c r="F11" s="12"/>
      <c r="G11" s="12"/>
      <c r="H11" s="12"/>
      <c r="I11" s="12"/>
      <c r="J11" s="12"/>
      <c r="K11" s="12"/>
      <c r="L11" s="34" t="str">
        <f t="shared" si="4"/>
        <v/>
      </c>
      <c r="M11" s="122" t="str">
        <f t="shared" si="0"/>
        <v/>
      </c>
      <c r="N11" s="31">
        <f>'Proje ve Personel Bilgileri'!E17</f>
        <v>0</v>
      </c>
      <c r="O11" s="32">
        <f t="shared" si="1"/>
        <v>0</v>
      </c>
      <c r="P11" s="32">
        <f t="shared" si="2"/>
        <v>0</v>
      </c>
      <c r="Q11" s="32">
        <f t="shared" si="3"/>
        <v>0</v>
      </c>
      <c r="R11" s="32">
        <f t="shared" si="5"/>
        <v>0</v>
      </c>
      <c r="S11" s="32">
        <f t="shared" si="6"/>
        <v>0</v>
      </c>
      <c r="T11" s="32">
        <f t="shared" si="6"/>
        <v>0</v>
      </c>
    </row>
    <row r="12" spans="1:27" ht="26.15" customHeight="1" x14ac:dyDescent="0.3">
      <c r="A12" s="236">
        <v>5</v>
      </c>
      <c r="B12" s="37" t="str">
        <f>IF('Proje ve Personel Bilgileri'!B18&gt;0,'Proje ve Personel Bilgileri'!B18,"")</f>
        <v/>
      </c>
      <c r="C12" s="127"/>
      <c r="D12" s="12"/>
      <c r="E12" s="12"/>
      <c r="F12" s="12"/>
      <c r="G12" s="12"/>
      <c r="H12" s="12"/>
      <c r="I12" s="12"/>
      <c r="J12" s="12"/>
      <c r="K12" s="12"/>
      <c r="L12" s="34" t="str">
        <f t="shared" si="4"/>
        <v/>
      </c>
      <c r="M12" s="122" t="str">
        <f t="shared" si="0"/>
        <v/>
      </c>
      <c r="N12" s="31">
        <f>'Proje ve Personel Bilgileri'!E18</f>
        <v>0</v>
      </c>
      <c r="O12" s="32">
        <f t="shared" si="1"/>
        <v>0</v>
      </c>
      <c r="P12" s="32">
        <f t="shared" si="2"/>
        <v>0</v>
      </c>
      <c r="Q12" s="32">
        <f t="shared" si="3"/>
        <v>0</v>
      </c>
      <c r="R12" s="32">
        <f t="shared" si="5"/>
        <v>0</v>
      </c>
      <c r="S12" s="32">
        <f t="shared" si="6"/>
        <v>0</v>
      </c>
      <c r="T12" s="32">
        <f t="shared" si="6"/>
        <v>0</v>
      </c>
    </row>
    <row r="13" spans="1:27" ht="26.15" customHeight="1" x14ac:dyDescent="0.3">
      <c r="A13" s="236">
        <v>6</v>
      </c>
      <c r="B13" s="37" t="str">
        <f>IF('Proje ve Personel Bilgileri'!B19&gt;0,'Proje ve Personel Bilgileri'!B19,"")</f>
        <v/>
      </c>
      <c r="C13" s="127"/>
      <c r="D13" s="12"/>
      <c r="E13" s="12"/>
      <c r="F13" s="12"/>
      <c r="G13" s="12"/>
      <c r="H13" s="12"/>
      <c r="I13" s="12"/>
      <c r="J13" s="12"/>
      <c r="K13" s="12"/>
      <c r="L13" s="34" t="str">
        <f t="shared" si="4"/>
        <v/>
      </c>
      <c r="M13" s="122" t="str">
        <f t="shared" si="0"/>
        <v/>
      </c>
      <c r="N13" s="31">
        <f>'Proje ve Personel Bilgileri'!E19</f>
        <v>0</v>
      </c>
      <c r="O13" s="32">
        <f t="shared" si="1"/>
        <v>0</v>
      </c>
      <c r="P13" s="32">
        <f t="shared" si="2"/>
        <v>0</v>
      </c>
      <c r="Q13" s="32">
        <f t="shared" si="3"/>
        <v>0</v>
      </c>
      <c r="R13" s="32">
        <f t="shared" si="5"/>
        <v>0</v>
      </c>
      <c r="S13" s="32">
        <f t="shared" si="6"/>
        <v>0</v>
      </c>
      <c r="T13" s="32">
        <f t="shared" si="6"/>
        <v>0</v>
      </c>
    </row>
    <row r="14" spans="1:27" ht="26.15" customHeight="1" x14ac:dyDescent="0.3">
      <c r="A14" s="236">
        <v>7</v>
      </c>
      <c r="B14" s="37" t="str">
        <f>IF('Proje ve Personel Bilgileri'!B20&gt;0,'Proje ve Personel Bilgileri'!B20,"")</f>
        <v/>
      </c>
      <c r="C14" s="127"/>
      <c r="D14" s="12"/>
      <c r="E14" s="12"/>
      <c r="F14" s="12"/>
      <c r="G14" s="12"/>
      <c r="H14" s="12"/>
      <c r="I14" s="12"/>
      <c r="J14" s="12"/>
      <c r="K14" s="12"/>
      <c r="L14" s="34" t="str">
        <f t="shared" si="4"/>
        <v/>
      </c>
      <c r="M14" s="122" t="str">
        <f t="shared" si="0"/>
        <v/>
      </c>
      <c r="N14" s="31">
        <f>'Proje ve Personel Bilgileri'!E20</f>
        <v>0</v>
      </c>
      <c r="O14" s="32">
        <f t="shared" si="1"/>
        <v>0</v>
      </c>
      <c r="P14" s="32">
        <f t="shared" si="2"/>
        <v>0</v>
      </c>
      <c r="Q14" s="32">
        <f t="shared" si="3"/>
        <v>0</v>
      </c>
      <c r="R14" s="32">
        <f t="shared" si="5"/>
        <v>0</v>
      </c>
      <c r="S14" s="32">
        <f t="shared" si="6"/>
        <v>0</v>
      </c>
      <c r="T14" s="32">
        <f t="shared" si="6"/>
        <v>0</v>
      </c>
    </row>
    <row r="15" spans="1:27" ht="26.15" customHeight="1" x14ac:dyDescent="0.3">
      <c r="A15" s="236">
        <v>8</v>
      </c>
      <c r="B15" s="37" t="str">
        <f>IF('Proje ve Personel Bilgileri'!B21&gt;0,'Proje ve Personel Bilgileri'!B21,"")</f>
        <v/>
      </c>
      <c r="C15" s="127"/>
      <c r="D15" s="12"/>
      <c r="E15" s="12"/>
      <c r="F15" s="12"/>
      <c r="G15" s="12"/>
      <c r="H15" s="12"/>
      <c r="I15" s="12"/>
      <c r="J15" s="12"/>
      <c r="K15" s="12"/>
      <c r="L15" s="34" t="str">
        <f t="shared" si="4"/>
        <v/>
      </c>
      <c r="M15" s="122" t="str">
        <f t="shared" si="0"/>
        <v/>
      </c>
      <c r="N15" s="31">
        <f>'Proje ve Personel Bilgileri'!E21</f>
        <v>0</v>
      </c>
      <c r="O15" s="32">
        <f t="shared" si="1"/>
        <v>0</v>
      </c>
      <c r="P15" s="32">
        <f t="shared" si="2"/>
        <v>0</v>
      </c>
      <c r="Q15" s="32">
        <f t="shared" si="3"/>
        <v>0</v>
      </c>
      <c r="R15" s="32">
        <f t="shared" si="5"/>
        <v>0</v>
      </c>
      <c r="S15" s="32">
        <f t="shared" si="6"/>
        <v>0</v>
      </c>
      <c r="T15" s="32">
        <f t="shared" si="6"/>
        <v>0</v>
      </c>
    </row>
    <row r="16" spans="1:27" ht="26.15" customHeight="1" x14ac:dyDescent="0.3">
      <c r="A16" s="236">
        <v>9</v>
      </c>
      <c r="B16" s="37" t="str">
        <f>IF('Proje ve Personel Bilgileri'!B22&gt;0,'Proje ve Personel Bilgileri'!B22,"")</f>
        <v/>
      </c>
      <c r="C16" s="127"/>
      <c r="D16" s="12"/>
      <c r="E16" s="12"/>
      <c r="F16" s="12"/>
      <c r="G16" s="12"/>
      <c r="H16" s="12"/>
      <c r="I16" s="12"/>
      <c r="J16" s="12"/>
      <c r="K16" s="12"/>
      <c r="L16" s="34" t="str">
        <f t="shared" si="4"/>
        <v/>
      </c>
      <c r="M16" s="122" t="str">
        <f t="shared" si="0"/>
        <v/>
      </c>
      <c r="N16" s="31">
        <f>'Proje ve Personel Bilgileri'!E22</f>
        <v>0</v>
      </c>
      <c r="O16" s="32">
        <f t="shared" si="1"/>
        <v>0</v>
      </c>
      <c r="P16" s="32">
        <f t="shared" si="2"/>
        <v>0</v>
      </c>
      <c r="Q16" s="32">
        <f t="shared" si="3"/>
        <v>0</v>
      </c>
      <c r="R16" s="32">
        <f t="shared" si="5"/>
        <v>0</v>
      </c>
      <c r="S16" s="32">
        <f t="shared" si="6"/>
        <v>0</v>
      </c>
      <c r="T16" s="32">
        <f t="shared" si="6"/>
        <v>0</v>
      </c>
    </row>
    <row r="17" spans="1:21" ht="26.15" customHeight="1" x14ac:dyDescent="0.3">
      <c r="A17" s="236">
        <v>10</v>
      </c>
      <c r="B17" s="37" t="str">
        <f>IF('Proje ve Personel Bilgileri'!B23&gt;0,'Proje ve Personel Bilgileri'!B23,"")</f>
        <v/>
      </c>
      <c r="C17" s="127"/>
      <c r="D17" s="12"/>
      <c r="E17" s="12"/>
      <c r="F17" s="12"/>
      <c r="G17" s="12"/>
      <c r="H17" s="12"/>
      <c r="I17" s="12"/>
      <c r="J17" s="12"/>
      <c r="K17" s="12"/>
      <c r="L17" s="34" t="str">
        <f t="shared" si="4"/>
        <v/>
      </c>
      <c r="M17" s="122" t="str">
        <f t="shared" si="0"/>
        <v/>
      </c>
      <c r="N17" s="31">
        <f>'Proje ve Personel Bilgileri'!E23</f>
        <v>0</v>
      </c>
      <c r="O17" s="32">
        <f t="shared" si="1"/>
        <v>0</v>
      </c>
      <c r="P17" s="32">
        <f t="shared" si="2"/>
        <v>0</v>
      </c>
      <c r="Q17" s="32">
        <f t="shared" si="3"/>
        <v>0</v>
      </c>
      <c r="R17" s="32">
        <f t="shared" si="5"/>
        <v>0</v>
      </c>
      <c r="S17" s="32">
        <f t="shared" si="6"/>
        <v>0</v>
      </c>
      <c r="T17" s="32">
        <f t="shared" si="6"/>
        <v>0</v>
      </c>
    </row>
    <row r="18" spans="1:21" ht="26.15" customHeight="1" x14ac:dyDescent="0.3">
      <c r="A18" s="236">
        <v>11</v>
      </c>
      <c r="B18" s="37" t="str">
        <f>IF('Proje ve Personel Bilgileri'!B24&gt;0,'Proje ve Personel Bilgileri'!B24,"")</f>
        <v/>
      </c>
      <c r="C18" s="127"/>
      <c r="D18" s="12"/>
      <c r="E18" s="12"/>
      <c r="F18" s="12"/>
      <c r="G18" s="12"/>
      <c r="H18" s="12"/>
      <c r="I18" s="12"/>
      <c r="J18" s="12"/>
      <c r="K18" s="12"/>
      <c r="L18" s="34" t="str">
        <f t="shared" si="4"/>
        <v/>
      </c>
      <c r="M18" s="122" t="str">
        <f t="shared" si="0"/>
        <v/>
      </c>
      <c r="N18" s="31">
        <f>'Proje ve Personel Bilgileri'!E24</f>
        <v>0</v>
      </c>
      <c r="O18" s="32">
        <f t="shared" si="1"/>
        <v>0</v>
      </c>
      <c r="P18" s="32">
        <f t="shared" si="2"/>
        <v>0</v>
      </c>
      <c r="Q18" s="32">
        <f t="shared" si="3"/>
        <v>0</v>
      </c>
      <c r="R18" s="32">
        <f t="shared" si="5"/>
        <v>0</v>
      </c>
      <c r="S18" s="32">
        <f t="shared" si="6"/>
        <v>0</v>
      </c>
      <c r="T18" s="32">
        <f t="shared" si="6"/>
        <v>0</v>
      </c>
    </row>
    <row r="19" spans="1:21" ht="26.15" customHeight="1" x14ac:dyDescent="0.3">
      <c r="A19" s="236">
        <v>12</v>
      </c>
      <c r="B19" s="37" t="str">
        <f>IF('Proje ve Personel Bilgileri'!B25&gt;0,'Proje ve Personel Bilgileri'!B25,"")</f>
        <v/>
      </c>
      <c r="C19" s="127"/>
      <c r="D19" s="12"/>
      <c r="E19" s="12"/>
      <c r="F19" s="12"/>
      <c r="G19" s="12"/>
      <c r="H19" s="12"/>
      <c r="I19" s="12"/>
      <c r="J19" s="12"/>
      <c r="K19" s="12"/>
      <c r="L19" s="34" t="str">
        <f t="shared" si="4"/>
        <v/>
      </c>
      <c r="M19" s="122" t="str">
        <f t="shared" si="0"/>
        <v/>
      </c>
      <c r="N19" s="31">
        <f>'Proje ve Personel Bilgileri'!E25</f>
        <v>0</v>
      </c>
      <c r="O19" s="32">
        <f t="shared" si="1"/>
        <v>0</v>
      </c>
      <c r="P19" s="32">
        <f t="shared" si="2"/>
        <v>0</v>
      </c>
      <c r="Q19" s="32">
        <f t="shared" si="3"/>
        <v>0</v>
      </c>
      <c r="R19" s="32">
        <f t="shared" si="5"/>
        <v>0</v>
      </c>
      <c r="S19" s="32">
        <f t="shared" si="6"/>
        <v>0</v>
      </c>
      <c r="T19" s="32">
        <f t="shared" si="6"/>
        <v>0</v>
      </c>
    </row>
    <row r="20" spans="1:21" ht="26.15" customHeight="1" x14ac:dyDescent="0.3">
      <c r="A20" s="236">
        <v>13</v>
      </c>
      <c r="B20" s="37" t="str">
        <f>IF('Proje ve Personel Bilgileri'!B26&gt;0,'Proje ve Personel Bilgileri'!B26,"")</f>
        <v/>
      </c>
      <c r="C20" s="127"/>
      <c r="D20" s="12"/>
      <c r="E20" s="12"/>
      <c r="F20" s="12"/>
      <c r="G20" s="12"/>
      <c r="H20" s="12"/>
      <c r="I20" s="12"/>
      <c r="J20" s="12"/>
      <c r="K20" s="12"/>
      <c r="L20" s="34" t="str">
        <f t="shared" si="4"/>
        <v/>
      </c>
      <c r="M20" s="122" t="str">
        <f t="shared" si="0"/>
        <v/>
      </c>
      <c r="N20" s="31">
        <f>'Proje ve Personel Bilgileri'!E26</f>
        <v>0</v>
      </c>
      <c r="O20" s="32">
        <f t="shared" si="1"/>
        <v>0</v>
      </c>
      <c r="P20" s="32">
        <f t="shared" si="2"/>
        <v>0</v>
      </c>
      <c r="Q20" s="32">
        <f t="shared" si="3"/>
        <v>0</v>
      </c>
      <c r="R20" s="32">
        <f t="shared" si="5"/>
        <v>0</v>
      </c>
      <c r="S20" s="32">
        <f t="shared" si="6"/>
        <v>0</v>
      </c>
      <c r="T20" s="32">
        <f t="shared" si="6"/>
        <v>0</v>
      </c>
    </row>
    <row r="21" spans="1:21" ht="26.15" customHeight="1" x14ac:dyDescent="0.3">
      <c r="A21" s="236">
        <v>14</v>
      </c>
      <c r="B21" s="37" t="str">
        <f>IF('Proje ve Personel Bilgileri'!B27&gt;0,'Proje ve Personel Bilgileri'!B27,"")</f>
        <v/>
      </c>
      <c r="C21" s="127"/>
      <c r="D21" s="12"/>
      <c r="E21" s="12"/>
      <c r="F21" s="12"/>
      <c r="G21" s="12"/>
      <c r="H21" s="12"/>
      <c r="I21" s="12"/>
      <c r="J21" s="12"/>
      <c r="K21" s="12"/>
      <c r="L21" s="34" t="str">
        <f t="shared" si="4"/>
        <v/>
      </c>
      <c r="M21" s="122" t="str">
        <f t="shared" si="0"/>
        <v/>
      </c>
      <c r="N21" s="31">
        <f>'Proje ve Personel Bilgileri'!E27</f>
        <v>0</v>
      </c>
      <c r="O21" s="32">
        <f t="shared" si="1"/>
        <v>0</v>
      </c>
      <c r="P21" s="32">
        <f t="shared" si="2"/>
        <v>0</v>
      </c>
      <c r="Q21" s="32">
        <f t="shared" si="3"/>
        <v>0</v>
      </c>
      <c r="R21" s="32">
        <f t="shared" si="5"/>
        <v>0</v>
      </c>
      <c r="S21" s="32">
        <f t="shared" si="6"/>
        <v>0</v>
      </c>
      <c r="T21" s="32">
        <f t="shared" si="6"/>
        <v>0</v>
      </c>
    </row>
    <row r="22" spans="1:21" ht="26.15" customHeight="1" x14ac:dyDescent="0.3">
      <c r="A22" s="236">
        <v>15</v>
      </c>
      <c r="B22" s="37" t="str">
        <f>IF('Proje ve Personel Bilgileri'!B28&gt;0,'Proje ve Personel Bilgileri'!B28,"")</f>
        <v/>
      </c>
      <c r="C22" s="127"/>
      <c r="D22" s="12"/>
      <c r="E22" s="12"/>
      <c r="F22" s="12"/>
      <c r="G22" s="12"/>
      <c r="H22" s="12"/>
      <c r="I22" s="12"/>
      <c r="J22" s="12"/>
      <c r="K22" s="12"/>
      <c r="L22" s="34" t="str">
        <f t="shared" si="4"/>
        <v/>
      </c>
      <c r="M22" s="122" t="str">
        <f t="shared" si="0"/>
        <v/>
      </c>
      <c r="N22" s="31">
        <f>'Proje ve Personel Bilgileri'!E28</f>
        <v>0</v>
      </c>
      <c r="O22" s="32">
        <f t="shared" si="1"/>
        <v>0</v>
      </c>
      <c r="P22" s="32">
        <f t="shared" si="2"/>
        <v>0</v>
      </c>
      <c r="Q22" s="32">
        <f t="shared" si="3"/>
        <v>0</v>
      </c>
      <c r="R22" s="32">
        <f t="shared" si="5"/>
        <v>0</v>
      </c>
      <c r="S22" s="32">
        <f t="shared" si="6"/>
        <v>0</v>
      </c>
      <c r="T22" s="32">
        <f t="shared" si="6"/>
        <v>0</v>
      </c>
    </row>
    <row r="23" spans="1:21" ht="26.15" customHeight="1" x14ac:dyDescent="0.3">
      <c r="A23" s="236">
        <v>16</v>
      </c>
      <c r="B23" s="37" t="str">
        <f>IF('Proje ve Personel Bilgileri'!B29&gt;0,'Proje ve Personel Bilgileri'!B29,"")</f>
        <v/>
      </c>
      <c r="C23" s="127"/>
      <c r="D23" s="12"/>
      <c r="E23" s="12"/>
      <c r="F23" s="12"/>
      <c r="G23" s="12"/>
      <c r="H23" s="12"/>
      <c r="I23" s="12"/>
      <c r="J23" s="12"/>
      <c r="K23" s="12"/>
      <c r="L23" s="34" t="str">
        <f t="shared" si="4"/>
        <v/>
      </c>
      <c r="M23" s="122" t="str">
        <f t="shared" si="0"/>
        <v/>
      </c>
      <c r="N23" s="31">
        <f>'Proje ve Personel Bilgileri'!E29</f>
        <v>0</v>
      </c>
      <c r="O23" s="32">
        <f t="shared" si="1"/>
        <v>0</v>
      </c>
      <c r="P23" s="32">
        <f t="shared" si="2"/>
        <v>0</v>
      </c>
      <c r="Q23" s="32">
        <f t="shared" si="3"/>
        <v>0</v>
      </c>
      <c r="R23" s="32">
        <f t="shared" si="5"/>
        <v>0</v>
      </c>
      <c r="S23" s="32">
        <f t="shared" si="6"/>
        <v>0</v>
      </c>
      <c r="T23" s="32">
        <f t="shared" si="6"/>
        <v>0</v>
      </c>
    </row>
    <row r="24" spans="1:21" ht="26.15" customHeight="1" x14ac:dyDescent="0.3">
      <c r="A24" s="236">
        <v>17</v>
      </c>
      <c r="B24" s="37" t="str">
        <f>IF('Proje ve Personel Bilgileri'!B30&gt;0,'Proje ve Personel Bilgileri'!B30,"")</f>
        <v/>
      </c>
      <c r="C24" s="127"/>
      <c r="D24" s="12"/>
      <c r="E24" s="12"/>
      <c r="F24" s="12"/>
      <c r="G24" s="12"/>
      <c r="H24" s="12"/>
      <c r="I24" s="12"/>
      <c r="J24" s="12"/>
      <c r="K24" s="12"/>
      <c r="L24" s="34" t="str">
        <f t="shared" si="4"/>
        <v/>
      </c>
      <c r="M24" s="122" t="str">
        <f t="shared" si="0"/>
        <v/>
      </c>
      <c r="N24" s="31">
        <f>'Proje ve Personel Bilgileri'!E30</f>
        <v>0</v>
      </c>
      <c r="O24" s="32">
        <f t="shared" si="1"/>
        <v>0</v>
      </c>
      <c r="P24" s="32">
        <f t="shared" si="2"/>
        <v>0</v>
      </c>
      <c r="Q24" s="32">
        <f t="shared" si="3"/>
        <v>0</v>
      </c>
      <c r="R24" s="32">
        <f t="shared" si="5"/>
        <v>0</v>
      </c>
      <c r="S24" s="32">
        <f t="shared" si="6"/>
        <v>0</v>
      </c>
      <c r="T24" s="32">
        <f t="shared" si="6"/>
        <v>0</v>
      </c>
    </row>
    <row r="25" spans="1:21" ht="26.15" customHeight="1" x14ac:dyDescent="0.3">
      <c r="A25" s="236">
        <v>18</v>
      </c>
      <c r="B25" s="37" t="str">
        <f>IF('Proje ve Personel Bilgileri'!B31&gt;0,'Proje ve Personel Bilgileri'!B31,"")</f>
        <v/>
      </c>
      <c r="C25" s="127"/>
      <c r="D25" s="12"/>
      <c r="E25" s="12"/>
      <c r="F25" s="12"/>
      <c r="G25" s="12"/>
      <c r="H25" s="12"/>
      <c r="I25" s="12"/>
      <c r="J25" s="12"/>
      <c r="K25" s="12"/>
      <c r="L25" s="34" t="str">
        <f t="shared" si="4"/>
        <v/>
      </c>
      <c r="M25" s="122" t="str">
        <f t="shared" si="0"/>
        <v/>
      </c>
      <c r="N25" s="31">
        <f>'Proje ve Personel Bilgileri'!E31</f>
        <v>0</v>
      </c>
      <c r="O25" s="32">
        <f t="shared" si="1"/>
        <v>0</v>
      </c>
      <c r="P25" s="32">
        <f t="shared" si="2"/>
        <v>0</v>
      </c>
      <c r="Q25" s="32">
        <f t="shared" si="3"/>
        <v>0</v>
      </c>
      <c r="R25" s="32">
        <f t="shared" si="5"/>
        <v>0</v>
      </c>
      <c r="S25" s="32">
        <f t="shared" si="6"/>
        <v>0</v>
      </c>
      <c r="T25" s="32">
        <f t="shared" si="6"/>
        <v>0</v>
      </c>
    </row>
    <row r="26" spans="1:21" ht="26.15" customHeight="1" x14ac:dyDescent="0.3">
      <c r="A26" s="236">
        <v>19</v>
      </c>
      <c r="B26" s="37" t="str">
        <f>IF('Proje ve Personel Bilgileri'!B32&gt;0,'Proje ve Personel Bilgileri'!B32,"")</f>
        <v/>
      </c>
      <c r="C26" s="127"/>
      <c r="D26" s="12"/>
      <c r="E26" s="12"/>
      <c r="F26" s="12"/>
      <c r="G26" s="12"/>
      <c r="H26" s="12"/>
      <c r="I26" s="12"/>
      <c r="J26" s="12"/>
      <c r="K26" s="12"/>
      <c r="L26" s="34" t="str">
        <f t="shared" si="4"/>
        <v/>
      </c>
      <c r="M26" s="122" t="str">
        <f t="shared" si="0"/>
        <v/>
      </c>
      <c r="N26" s="31">
        <f>'Proje ve Personel Bilgileri'!E32</f>
        <v>0</v>
      </c>
      <c r="O26" s="32">
        <f t="shared" si="1"/>
        <v>0</v>
      </c>
      <c r="P26" s="32">
        <f t="shared" si="2"/>
        <v>0</v>
      </c>
      <c r="Q26" s="32">
        <f t="shared" si="3"/>
        <v>0</v>
      </c>
      <c r="R26" s="32">
        <f t="shared" si="5"/>
        <v>0</v>
      </c>
      <c r="S26" s="32">
        <f t="shared" si="6"/>
        <v>0</v>
      </c>
      <c r="T26" s="32">
        <f t="shared" si="6"/>
        <v>0</v>
      </c>
    </row>
    <row r="27" spans="1:21" ht="26.15" customHeight="1" thickBot="1" x14ac:dyDescent="0.35">
      <c r="A27" s="237">
        <v>20</v>
      </c>
      <c r="B27" s="38" t="str">
        <f>IF('Proje ve Personel Bilgileri'!B33&gt;0,'Proje ve Personel Bilgileri'!B33,"")</f>
        <v/>
      </c>
      <c r="C27" s="13"/>
      <c r="D27" s="14"/>
      <c r="E27" s="14"/>
      <c r="F27" s="14"/>
      <c r="G27" s="14"/>
      <c r="H27" s="14"/>
      <c r="I27" s="14"/>
      <c r="J27" s="14"/>
      <c r="K27" s="14"/>
      <c r="L27" s="35" t="str">
        <f t="shared" si="4"/>
        <v/>
      </c>
      <c r="M27" s="122" t="str">
        <f t="shared" si="0"/>
        <v/>
      </c>
      <c r="N27" s="31">
        <f>'Proje ve Personel Bilgileri'!E33</f>
        <v>0</v>
      </c>
      <c r="O27" s="32">
        <f t="shared" si="1"/>
        <v>0</v>
      </c>
      <c r="P27" s="32">
        <f t="shared" si="2"/>
        <v>0</v>
      </c>
      <c r="Q27" s="32">
        <f t="shared" si="3"/>
        <v>0</v>
      </c>
      <c r="R27" s="32">
        <f t="shared" si="5"/>
        <v>0</v>
      </c>
      <c r="S27" s="32">
        <f t="shared" si="6"/>
        <v>0</v>
      </c>
      <c r="T27" s="32">
        <f t="shared" si="6"/>
        <v>0</v>
      </c>
      <c r="U27" s="30">
        <v>1</v>
      </c>
    </row>
    <row r="28" spans="1:21" ht="26.15" customHeight="1" thickBot="1" x14ac:dyDescent="0.35">
      <c r="A28" s="358" t="s">
        <v>40</v>
      </c>
      <c r="B28" s="359"/>
      <c r="C28" s="39" t="str">
        <f t="shared" ref="C28:K28" si="7">IF($L$28&gt;0,SUM(C8:C27),"")</f>
        <v/>
      </c>
      <c r="D28" s="40" t="str">
        <f t="shared" si="7"/>
        <v/>
      </c>
      <c r="E28" s="40" t="str">
        <f t="shared" si="7"/>
        <v/>
      </c>
      <c r="F28" s="40" t="str">
        <f t="shared" si="7"/>
        <v/>
      </c>
      <c r="G28" s="40" t="str">
        <f t="shared" si="7"/>
        <v/>
      </c>
      <c r="H28" s="40" t="str">
        <f t="shared" si="7"/>
        <v/>
      </c>
      <c r="I28" s="40" t="str">
        <f t="shared" si="7"/>
        <v/>
      </c>
      <c r="J28" s="40" t="str">
        <f t="shared" si="7"/>
        <v/>
      </c>
      <c r="K28" s="40" t="str">
        <f t="shared" si="7"/>
        <v/>
      </c>
      <c r="L28" s="41">
        <f>SUM(L8:L27)</f>
        <v>0</v>
      </c>
      <c r="M28" s="123"/>
      <c r="N28" s="6"/>
      <c r="O28" s="15"/>
      <c r="P28" s="16"/>
      <c r="S28" s="6"/>
      <c r="T28" s="6"/>
    </row>
    <row r="29" spans="1:21" s="17" customFormat="1" ht="30.1" customHeight="1" x14ac:dyDescent="0.3">
      <c r="A29" s="360" t="s">
        <v>139</v>
      </c>
      <c r="B29" s="360"/>
      <c r="C29" s="360"/>
      <c r="D29" s="360"/>
      <c r="E29" s="360"/>
      <c r="F29" s="360"/>
      <c r="G29" s="360"/>
      <c r="H29" s="360"/>
      <c r="I29" s="360"/>
      <c r="J29" s="360"/>
      <c r="K29" s="360"/>
      <c r="L29" s="360"/>
      <c r="M29" s="83"/>
      <c r="O29" s="18"/>
      <c r="P29" s="18"/>
      <c r="Q29" s="18"/>
      <c r="R29" s="18"/>
      <c r="S29" s="18"/>
      <c r="T29" s="18"/>
    </row>
    <row r="30" spans="1:21" ht="26.15" customHeight="1" x14ac:dyDescent="0.3"/>
    <row r="31" spans="1:21" ht="26.15" customHeight="1" x14ac:dyDescent="0.35">
      <c r="A31" s="308" t="s">
        <v>37</v>
      </c>
      <c r="B31" s="307">
        <f ca="1">IF(imzatarihi&gt;0,imzatarihi,"")</f>
        <v>45653</v>
      </c>
      <c r="C31" s="361" t="s">
        <v>38</v>
      </c>
      <c r="D31" s="361"/>
      <c r="E31" s="306" t="str">
        <f>IF(kurulusyetkilisi&gt;0,kurulusyetkilisi,"")</f>
        <v/>
      </c>
      <c r="F31" s="265"/>
      <c r="G31" s="265"/>
      <c r="H31" s="304"/>
      <c r="I31" s="304"/>
      <c r="J31" s="304"/>
    </row>
    <row r="32" spans="1:21" ht="26.15" customHeight="1" x14ac:dyDescent="0.35">
      <c r="A32" s="311"/>
      <c r="B32" s="311"/>
      <c r="C32" s="361" t="s">
        <v>39</v>
      </c>
      <c r="D32" s="361"/>
      <c r="E32" s="309"/>
      <c r="F32" s="362"/>
      <c r="G32" s="362"/>
      <c r="H32" s="6"/>
      <c r="I32" s="6"/>
      <c r="J32" s="6"/>
    </row>
    <row r="33" spans="1:20" ht="26.15" customHeight="1" x14ac:dyDescent="0.3">
      <c r="A33" s="356" t="s">
        <v>28</v>
      </c>
      <c r="B33" s="356"/>
      <c r="C33" s="356"/>
      <c r="D33" s="356"/>
      <c r="E33" s="356"/>
      <c r="F33" s="356"/>
      <c r="G33" s="356"/>
      <c r="H33" s="356"/>
      <c r="I33" s="356"/>
      <c r="J33" s="356"/>
      <c r="K33" s="356"/>
      <c r="L33" s="356"/>
      <c r="M33" s="119"/>
      <c r="N33" s="1"/>
      <c r="O33" s="128"/>
    </row>
    <row r="34" spans="1:20" ht="26.15" customHeight="1" x14ac:dyDescent="0.3">
      <c r="A34" s="363" t="str">
        <f>IF(Yil&gt;0,CONCATENATE(Yil," yılına aittir"),"")</f>
        <v/>
      </c>
      <c r="B34" s="363"/>
      <c r="C34" s="363"/>
      <c r="D34" s="363"/>
      <c r="E34" s="363"/>
      <c r="F34" s="363"/>
      <c r="G34" s="363"/>
      <c r="H34" s="363"/>
      <c r="I34" s="363"/>
      <c r="J34" s="363"/>
      <c r="K34" s="363"/>
      <c r="L34" s="363"/>
    </row>
    <row r="35" spans="1:20" ht="26.15" customHeight="1" thickBot="1" x14ac:dyDescent="0.35">
      <c r="B35" s="8"/>
      <c r="D35" s="8"/>
      <c r="E35" s="8"/>
      <c r="F35" s="377" t="str">
        <f>IF(Yil&gt;0,IF(ProjeNo=5189901,"TEMMUZ",IF(ProjeNo=5169902,"EYLÜL","HAZİRAN")),"")</f>
        <v/>
      </c>
      <c r="G35" s="377"/>
      <c r="H35" s="8"/>
      <c r="I35" s="8"/>
      <c r="J35" s="8"/>
      <c r="K35" s="8"/>
      <c r="L35" s="228" t="s">
        <v>35</v>
      </c>
    </row>
    <row r="36" spans="1:20" ht="26.15" customHeight="1" thickBot="1" x14ac:dyDescent="0.35">
      <c r="A36" s="233" t="s">
        <v>1</v>
      </c>
      <c r="B36" s="364" t="str">
        <f>IF(ProjeNo&gt;0,ProjeNo,"")</f>
        <v/>
      </c>
      <c r="C36" s="365"/>
      <c r="D36" s="365"/>
      <c r="E36" s="365"/>
      <c r="F36" s="365"/>
      <c r="G36" s="365"/>
      <c r="H36" s="365"/>
      <c r="I36" s="365"/>
      <c r="J36" s="365"/>
      <c r="K36" s="365"/>
      <c r="L36" s="366"/>
    </row>
    <row r="37" spans="1:20" ht="26.15" customHeight="1" thickBot="1" x14ac:dyDescent="0.35">
      <c r="A37" s="234" t="s">
        <v>11</v>
      </c>
      <c r="B37" s="367" t="str">
        <f>IF(ProjeAdi&gt;0,ProjeAdi,"")</f>
        <v/>
      </c>
      <c r="C37" s="368"/>
      <c r="D37" s="368"/>
      <c r="E37" s="368"/>
      <c r="F37" s="368"/>
      <c r="G37" s="368"/>
      <c r="H37" s="368"/>
      <c r="I37" s="368"/>
      <c r="J37" s="368"/>
      <c r="K37" s="368"/>
      <c r="L37" s="369"/>
    </row>
    <row r="38" spans="1:20" ht="26.15" customHeight="1" thickBot="1" x14ac:dyDescent="0.35">
      <c r="A38" s="370" t="s">
        <v>7</v>
      </c>
      <c r="B38" s="370" t="s">
        <v>8</v>
      </c>
      <c r="C38" s="370" t="s">
        <v>29</v>
      </c>
      <c r="D38" s="370" t="s">
        <v>97</v>
      </c>
      <c r="E38" s="370" t="s">
        <v>117</v>
      </c>
      <c r="F38" s="370" t="s">
        <v>32</v>
      </c>
      <c r="G38" s="372" t="s">
        <v>30</v>
      </c>
      <c r="H38" s="374" t="s">
        <v>95</v>
      </c>
      <c r="I38" s="375"/>
      <c r="J38" s="375"/>
      <c r="K38" s="376"/>
      <c r="L38" s="370" t="s">
        <v>31</v>
      </c>
      <c r="O38" s="357" t="s">
        <v>36</v>
      </c>
      <c r="P38" s="357"/>
      <c r="Q38" s="357" t="s">
        <v>42</v>
      </c>
      <c r="R38" s="357"/>
      <c r="S38" s="357" t="s">
        <v>43</v>
      </c>
      <c r="T38" s="357"/>
    </row>
    <row r="39" spans="1:20" s="9" customFormat="1" ht="82.05" customHeight="1" thickBot="1" x14ac:dyDescent="0.3">
      <c r="A39" s="371"/>
      <c r="B39" s="371"/>
      <c r="C39" s="371"/>
      <c r="D39" s="371"/>
      <c r="E39" s="371"/>
      <c r="F39" s="371"/>
      <c r="G39" s="373"/>
      <c r="H39" s="229" t="s">
        <v>91</v>
      </c>
      <c r="I39" s="230" t="s">
        <v>96</v>
      </c>
      <c r="J39" s="229" t="s">
        <v>152</v>
      </c>
      <c r="K39" s="229" t="s">
        <v>153</v>
      </c>
      <c r="L39" s="371"/>
      <c r="M39" s="121"/>
      <c r="N39" s="231" t="s">
        <v>10</v>
      </c>
      <c r="O39" s="232" t="s">
        <v>33</v>
      </c>
      <c r="P39" s="232" t="s">
        <v>34</v>
      </c>
      <c r="Q39" s="232" t="s">
        <v>41</v>
      </c>
      <c r="R39" s="232" t="s">
        <v>30</v>
      </c>
      <c r="S39" s="232" t="s">
        <v>41</v>
      </c>
      <c r="T39" s="232" t="s">
        <v>34</v>
      </c>
    </row>
    <row r="40" spans="1:20" ht="26.15" customHeight="1" x14ac:dyDescent="0.3">
      <c r="A40" s="235">
        <v>21</v>
      </c>
      <c r="B40" s="36" t="str">
        <f>IF('Proje ve Personel Bilgileri'!B34&gt;0,'Proje ve Personel Bilgileri'!B34,"")</f>
        <v/>
      </c>
      <c r="C40" s="10"/>
      <c r="D40" s="11"/>
      <c r="E40" s="11"/>
      <c r="F40" s="11"/>
      <c r="G40" s="11"/>
      <c r="H40" s="11"/>
      <c r="I40" s="11"/>
      <c r="J40" s="11"/>
      <c r="K40" s="11"/>
      <c r="L40" s="33" t="str">
        <f>IF(B40&lt;&gt;"",IF(OR(F40&gt;S40,G40&gt;T40),0,D40+E40+F40+G40-H40-I40-J40-K40),"")</f>
        <v/>
      </c>
      <c r="M40" s="122" t="str">
        <f t="shared" ref="M40:M59" si="8">IF(OR(F40&gt;S40,G40&gt;T40),"Toplam maliyetin hesaplanabilmesi için SGK işveren payı ve işsizlik sigortası işveren payının tavan değerleri aşmaması gerekmektedir.","")</f>
        <v/>
      </c>
      <c r="N40" s="31">
        <f>'Proje ve Personel Bilgileri'!E34</f>
        <v>0</v>
      </c>
      <c r="O40" s="32">
        <f t="shared" ref="O40:O59" si="9">IFERROR(IF(OR(ProjeNo=5189901,ProjeNo=5169902),IF(N40="EVET",VLOOKUP(VALUE(Yil&amp;2),SGKTAVAN,2,0)*0.2475,VLOOKUP(VALUE(Yil&amp;2),SGKTAVAN,2,0)*0.2075),IF(N40="EVET",VLOOKUP(VALUE(Yil&amp;1),SGKTAVAN,2,0)*0.2475,VLOOKUP(VALUE(Yil&amp;1),SGKTAVAN,2,0)*0.2075)),0)</f>
        <v>0</v>
      </c>
      <c r="P40" s="32">
        <f t="shared" ref="P40:P59" si="10">IFERROR(IF(OR(ProjeNo=5189901,ProjeNo=5169902),IF(N40="EVET",0,VLOOKUP(VALUE(Yil&amp;2),SGKTAVAN,2,0)*0.02),IF(N40="EVET",0,VLOOKUP(VALUE(Yil&amp;1),SGKTAVAN,2,0)*0.02)),0)</f>
        <v>0</v>
      </c>
      <c r="Q40" s="32">
        <f t="shared" ref="Q40:Q59" si="11">IF(N40="EVET",(D40+E40)*0.2475,(D40+E40)*0.2075)</f>
        <v>0</v>
      </c>
      <c r="R40" s="32">
        <f>IF(N40="EVET",0,(D40+E40)*0.02)</f>
        <v>0</v>
      </c>
      <c r="S40" s="32">
        <f>IF(ISERROR(ROUNDUP(MIN(O40,Q40),0)),0,ROUNDUP(MIN(O40,Q40),0))</f>
        <v>0</v>
      </c>
      <c r="T40" s="32">
        <f>IF(ISERROR(ROUNDUP(MIN(P40,R40),0)),0,ROUNDUP(MIN(P40,R40),0))</f>
        <v>0</v>
      </c>
    </row>
    <row r="41" spans="1:20" ht="26.15" customHeight="1" x14ac:dyDescent="0.3">
      <c r="A41" s="236">
        <v>22</v>
      </c>
      <c r="B41" s="37" t="str">
        <f>IF('Proje ve Personel Bilgileri'!B35&gt;0,'Proje ve Personel Bilgileri'!B35,"")</f>
        <v/>
      </c>
      <c r="C41" s="127"/>
      <c r="D41" s="12"/>
      <c r="E41" s="12"/>
      <c r="F41" s="12"/>
      <c r="G41" s="12"/>
      <c r="H41" s="12"/>
      <c r="I41" s="12"/>
      <c r="J41" s="12"/>
      <c r="K41" s="12"/>
      <c r="L41" s="34" t="str">
        <f t="shared" ref="L41:L59" si="12">IF(B41&lt;&gt;"",IF(OR(F41&gt;S41,G41&gt;T41),0,D41+E41+F41+G41-H41-I41-J41-K41),"")</f>
        <v/>
      </c>
      <c r="M41" s="122" t="str">
        <f t="shared" si="8"/>
        <v/>
      </c>
      <c r="N41" s="31">
        <f>'Proje ve Personel Bilgileri'!E35</f>
        <v>0</v>
      </c>
      <c r="O41" s="32">
        <f t="shared" si="9"/>
        <v>0</v>
      </c>
      <c r="P41" s="32">
        <f t="shared" si="10"/>
        <v>0</v>
      </c>
      <c r="Q41" s="32">
        <f t="shared" si="11"/>
        <v>0</v>
      </c>
      <c r="R41" s="32">
        <f t="shared" ref="R41:R59" si="13">IF(N41="EVET",0,(D41+E41)*0.02)</f>
        <v>0</v>
      </c>
      <c r="S41" s="32">
        <f t="shared" ref="S41:T59" si="14">IF(ISERROR(ROUNDUP(MIN(O41,Q41),0)),0,ROUNDUP(MIN(O41,Q41),0))</f>
        <v>0</v>
      </c>
      <c r="T41" s="32">
        <f t="shared" si="14"/>
        <v>0</v>
      </c>
    </row>
    <row r="42" spans="1:20" ht="26.15" customHeight="1" x14ac:dyDescent="0.3">
      <c r="A42" s="236">
        <v>23</v>
      </c>
      <c r="B42" s="37" t="str">
        <f>IF('Proje ve Personel Bilgileri'!B36&gt;0,'Proje ve Personel Bilgileri'!B36,"")</f>
        <v/>
      </c>
      <c r="C42" s="127"/>
      <c r="D42" s="12"/>
      <c r="E42" s="12"/>
      <c r="F42" s="12"/>
      <c r="G42" s="12"/>
      <c r="H42" s="12"/>
      <c r="I42" s="12"/>
      <c r="J42" s="12"/>
      <c r="K42" s="12"/>
      <c r="L42" s="34" t="str">
        <f t="shared" si="12"/>
        <v/>
      </c>
      <c r="M42" s="122" t="str">
        <f t="shared" si="8"/>
        <v/>
      </c>
      <c r="N42" s="31">
        <f>'Proje ve Personel Bilgileri'!E36</f>
        <v>0</v>
      </c>
      <c r="O42" s="32">
        <f t="shared" si="9"/>
        <v>0</v>
      </c>
      <c r="P42" s="32">
        <f t="shared" si="10"/>
        <v>0</v>
      </c>
      <c r="Q42" s="32">
        <f t="shared" si="11"/>
        <v>0</v>
      </c>
      <c r="R42" s="32">
        <f t="shared" si="13"/>
        <v>0</v>
      </c>
      <c r="S42" s="32">
        <f t="shared" si="14"/>
        <v>0</v>
      </c>
      <c r="T42" s="32">
        <f t="shared" si="14"/>
        <v>0</v>
      </c>
    </row>
    <row r="43" spans="1:20" ht="26.15" customHeight="1" x14ac:dyDescent="0.3">
      <c r="A43" s="236">
        <v>24</v>
      </c>
      <c r="B43" s="37" t="str">
        <f>IF('Proje ve Personel Bilgileri'!B37&gt;0,'Proje ve Personel Bilgileri'!B37,"")</f>
        <v/>
      </c>
      <c r="C43" s="127"/>
      <c r="D43" s="12"/>
      <c r="E43" s="12"/>
      <c r="F43" s="12"/>
      <c r="G43" s="12"/>
      <c r="H43" s="12"/>
      <c r="I43" s="12"/>
      <c r="J43" s="12"/>
      <c r="K43" s="12"/>
      <c r="L43" s="34" t="str">
        <f t="shared" si="12"/>
        <v/>
      </c>
      <c r="M43" s="122" t="str">
        <f t="shared" si="8"/>
        <v/>
      </c>
      <c r="N43" s="31">
        <f>'Proje ve Personel Bilgileri'!E37</f>
        <v>0</v>
      </c>
      <c r="O43" s="32">
        <f t="shared" si="9"/>
        <v>0</v>
      </c>
      <c r="P43" s="32">
        <f t="shared" si="10"/>
        <v>0</v>
      </c>
      <c r="Q43" s="32">
        <f t="shared" si="11"/>
        <v>0</v>
      </c>
      <c r="R43" s="32">
        <f t="shared" si="13"/>
        <v>0</v>
      </c>
      <c r="S43" s="32">
        <f t="shared" si="14"/>
        <v>0</v>
      </c>
      <c r="T43" s="32">
        <f t="shared" si="14"/>
        <v>0</v>
      </c>
    </row>
    <row r="44" spans="1:20" ht="26.15" customHeight="1" x14ac:dyDescent="0.3">
      <c r="A44" s="236">
        <v>25</v>
      </c>
      <c r="B44" s="37" t="str">
        <f>IF('Proje ve Personel Bilgileri'!B38&gt;0,'Proje ve Personel Bilgileri'!B38,"")</f>
        <v/>
      </c>
      <c r="C44" s="127"/>
      <c r="D44" s="12"/>
      <c r="E44" s="12"/>
      <c r="F44" s="12"/>
      <c r="G44" s="12"/>
      <c r="H44" s="12"/>
      <c r="I44" s="12"/>
      <c r="J44" s="12"/>
      <c r="K44" s="12"/>
      <c r="L44" s="34" t="str">
        <f t="shared" si="12"/>
        <v/>
      </c>
      <c r="M44" s="122" t="str">
        <f t="shared" si="8"/>
        <v/>
      </c>
      <c r="N44" s="31">
        <f>'Proje ve Personel Bilgileri'!E38</f>
        <v>0</v>
      </c>
      <c r="O44" s="32">
        <f t="shared" si="9"/>
        <v>0</v>
      </c>
      <c r="P44" s="32">
        <f t="shared" si="10"/>
        <v>0</v>
      </c>
      <c r="Q44" s="32">
        <f t="shared" si="11"/>
        <v>0</v>
      </c>
      <c r="R44" s="32">
        <f t="shared" si="13"/>
        <v>0</v>
      </c>
      <c r="S44" s="32">
        <f t="shared" si="14"/>
        <v>0</v>
      </c>
      <c r="T44" s="32">
        <f t="shared" si="14"/>
        <v>0</v>
      </c>
    </row>
    <row r="45" spans="1:20" ht="26.15" customHeight="1" x14ac:dyDescent="0.3">
      <c r="A45" s="236">
        <v>26</v>
      </c>
      <c r="B45" s="37" t="str">
        <f>IF('Proje ve Personel Bilgileri'!B39&gt;0,'Proje ve Personel Bilgileri'!B39,"")</f>
        <v/>
      </c>
      <c r="C45" s="127"/>
      <c r="D45" s="12"/>
      <c r="E45" s="12"/>
      <c r="F45" s="12"/>
      <c r="G45" s="12"/>
      <c r="H45" s="12"/>
      <c r="I45" s="12"/>
      <c r="J45" s="12"/>
      <c r="K45" s="12"/>
      <c r="L45" s="34" t="str">
        <f t="shared" si="12"/>
        <v/>
      </c>
      <c r="M45" s="122" t="str">
        <f t="shared" si="8"/>
        <v/>
      </c>
      <c r="N45" s="31">
        <f>'Proje ve Personel Bilgileri'!E39</f>
        <v>0</v>
      </c>
      <c r="O45" s="32">
        <f t="shared" si="9"/>
        <v>0</v>
      </c>
      <c r="P45" s="32">
        <f t="shared" si="10"/>
        <v>0</v>
      </c>
      <c r="Q45" s="32">
        <f t="shared" si="11"/>
        <v>0</v>
      </c>
      <c r="R45" s="32">
        <f t="shared" si="13"/>
        <v>0</v>
      </c>
      <c r="S45" s="32">
        <f t="shared" si="14"/>
        <v>0</v>
      </c>
      <c r="T45" s="32">
        <f t="shared" si="14"/>
        <v>0</v>
      </c>
    </row>
    <row r="46" spans="1:20" ht="26.15" customHeight="1" x14ac:dyDescent="0.3">
      <c r="A46" s="236">
        <v>27</v>
      </c>
      <c r="B46" s="37" t="str">
        <f>IF('Proje ve Personel Bilgileri'!B40&gt;0,'Proje ve Personel Bilgileri'!B40,"")</f>
        <v/>
      </c>
      <c r="C46" s="127"/>
      <c r="D46" s="12"/>
      <c r="E46" s="12"/>
      <c r="F46" s="12"/>
      <c r="G46" s="12"/>
      <c r="H46" s="12"/>
      <c r="I46" s="12"/>
      <c r="J46" s="12"/>
      <c r="K46" s="12"/>
      <c r="L46" s="34" t="str">
        <f t="shared" si="12"/>
        <v/>
      </c>
      <c r="M46" s="122" t="str">
        <f t="shared" si="8"/>
        <v/>
      </c>
      <c r="N46" s="31">
        <f>'Proje ve Personel Bilgileri'!E40</f>
        <v>0</v>
      </c>
      <c r="O46" s="32">
        <f t="shared" si="9"/>
        <v>0</v>
      </c>
      <c r="P46" s="32">
        <f t="shared" si="10"/>
        <v>0</v>
      </c>
      <c r="Q46" s="32">
        <f t="shared" si="11"/>
        <v>0</v>
      </c>
      <c r="R46" s="32">
        <f t="shared" si="13"/>
        <v>0</v>
      </c>
      <c r="S46" s="32">
        <f t="shared" si="14"/>
        <v>0</v>
      </c>
      <c r="T46" s="32">
        <f t="shared" si="14"/>
        <v>0</v>
      </c>
    </row>
    <row r="47" spans="1:20" ht="26.15" customHeight="1" x14ac:dyDescent="0.3">
      <c r="A47" s="236">
        <v>28</v>
      </c>
      <c r="B47" s="37" t="str">
        <f>IF('Proje ve Personel Bilgileri'!B41&gt;0,'Proje ve Personel Bilgileri'!B41,"")</f>
        <v/>
      </c>
      <c r="C47" s="127"/>
      <c r="D47" s="12"/>
      <c r="E47" s="12"/>
      <c r="F47" s="12"/>
      <c r="G47" s="12"/>
      <c r="H47" s="12"/>
      <c r="I47" s="12"/>
      <c r="J47" s="12"/>
      <c r="K47" s="12"/>
      <c r="L47" s="34" t="str">
        <f t="shared" si="12"/>
        <v/>
      </c>
      <c r="M47" s="122" t="str">
        <f t="shared" si="8"/>
        <v/>
      </c>
      <c r="N47" s="31">
        <f>'Proje ve Personel Bilgileri'!E41</f>
        <v>0</v>
      </c>
      <c r="O47" s="32">
        <f t="shared" si="9"/>
        <v>0</v>
      </c>
      <c r="P47" s="32">
        <f t="shared" si="10"/>
        <v>0</v>
      </c>
      <c r="Q47" s="32">
        <f t="shared" si="11"/>
        <v>0</v>
      </c>
      <c r="R47" s="32">
        <f t="shared" si="13"/>
        <v>0</v>
      </c>
      <c r="S47" s="32">
        <f t="shared" si="14"/>
        <v>0</v>
      </c>
      <c r="T47" s="32">
        <f t="shared" si="14"/>
        <v>0</v>
      </c>
    </row>
    <row r="48" spans="1:20" ht="26.15" customHeight="1" x14ac:dyDescent="0.3">
      <c r="A48" s="236">
        <v>29</v>
      </c>
      <c r="B48" s="37" t="str">
        <f>IF('Proje ve Personel Bilgileri'!B42&gt;0,'Proje ve Personel Bilgileri'!B42,"")</f>
        <v/>
      </c>
      <c r="C48" s="127"/>
      <c r="D48" s="12"/>
      <c r="E48" s="12"/>
      <c r="F48" s="12"/>
      <c r="G48" s="12"/>
      <c r="H48" s="12"/>
      <c r="I48" s="12"/>
      <c r="J48" s="12"/>
      <c r="K48" s="12"/>
      <c r="L48" s="34" t="str">
        <f t="shared" si="12"/>
        <v/>
      </c>
      <c r="M48" s="122" t="str">
        <f t="shared" si="8"/>
        <v/>
      </c>
      <c r="N48" s="31">
        <f>'Proje ve Personel Bilgileri'!E42</f>
        <v>0</v>
      </c>
      <c r="O48" s="32">
        <f t="shared" si="9"/>
        <v>0</v>
      </c>
      <c r="P48" s="32">
        <f t="shared" si="10"/>
        <v>0</v>
      </c>
      <c r="Q48" s="32">
        <f t="shared" si="11"/>
        <v>0</v>
      </c>
      <c r="R48" s="32">
        <f t="shared" si="13"/>
        <v>0</v>
      </c>
      <c r="S48" s="32">
        <f t="shared" si="14"/>
        <v>0</v>
      </c>
      <c r="T48" s="32">
        <f t="shared" si="14"/>
        <v>0</v>
      </c>
    </row>
    <row r="49" spans="1:21" ht="26.15" customHeight="1" x14ac:dyDescent="0.3">
      <c r="A49" s="236">
        <v>30</v>
      </c>
      <c r="B49" s="37" t="str">
        <f>IF('Proje ve Personel Bilgileri'!B43&gt;0,'Proje ve Personel Bilgileri'!B43,"")</f>
        <v/>
      </c>
      <c r="C49" s="127"/>
      <c r="D49" s="12"/>
      <c r="E49" s="12"/>
      <c r="F49" s="12"/>
      <c r="G49" s="12"/>
      <c r="H49" s="12"/>
      <c r="I49" s="12"/>
      <c r="J49" s="12"/>
      <c r="K49" s="12"/>
      <c r="L49" s="34" t="str">
        <f t="shared" si="12"/>
        <v/>
      </c>
      <c r="M49" s="122" t="str">
        <f t="shared" si="8"/>
        <v/>
      </c>
      <c r="N49" s="31">
        <f>'Proje ve Personel Bilgileri'!E43</f>
        <v>0</v>
      </c>
      <c r="O49" s="32">
        <f t="shared" si="9"/>
        <v>0</v>
      </c>
      <c r="P49" s="32">
        <f t="shared" si="10"/>
        <v>0</v>
      </c>
      <c r="Q49" s="32">
        <f t="shared" si="11"/>
        <v>0</v>
      </c>
      <c r="R49" s="32">
        <f t="shared" si="13"/>
        <v>0</v>
      </c>
      <c r="S49" s="32">
        <f t="shared" si="14"/>
        <v>0</v>
      </c>
      <c r="T49" s="32">
        <f t="shared" si="14"/>
        <v>0</v>
      </c>
    </row>
    <row r="50" spans="1:21" ht="26.15" customHeight="1" x14ac:dyDescent="0.3">
      <c r="A50" s="236">
        <v>31</v>
      </c>
      <c r="B50" s="37" t="str">
        <f>IF('Proje ve Personel Bilgileri'!B44&gt;0,'Proje ve Personel Bilgileri'!B44,"")</f>
        <v/>
      </c>
      <c r="C50" s="127"/>
      <c r="D50" s="12"/>
      <c r="E50" s="12"/>
      <c r="F50" s="12"/>
      <c r="G50" s="12"/>
      <c r="H50" s="12"/>
      <c r="I50" s="12"/>
      <c r="J50" s="12"/>
      <c r="K50" s="12"/>
      <c r="L50" s="34" t="str">
        <f t="shared" si="12"/>
        <v/>
      </c>
      <c r="M50" s="122" t="str">
        <f t="shared" si="8"/>
        <v/>
      </c>
      <c r="N50" s="31">
        <f>'Proje ve Personel Bilgileri'!E44</f>
        <v>0</v>
      </c>
      <c r="O50" s="32">
        <f t="shared" si="9"/>
        <v>0</v>
      </c>
      <c r="P50" s="32">
        <f t="shared" si="10"/>
        <v>0</v>
      </c>
      <c r="Q50" s="32">
        <f t="shared" si="11"/>
        <v>0</v>
      </c>
      <c r="R50" s="32">
        <f t="shared" si="13"/>
        <v>0</v>
      </c>
      <c r="S50" s="32">
        <f t="shared" si="14"/>
        <v>0</v>
      </c>
      <c r="T50" s="32">
        <f t="shared" si="14"/>
        <v>0</v>
      </c>
    </row>
    <row r="51" spans="1:21" ht="26.15" customHeight="1" x14ac:dyDescent="0.3">
      <c r="A51" s="236">
        <v>32</v>
      </c>
      <c r="B51" s="37" t="str">
        <f>IF('Proje ve Personel Bilgileri'!B45&gt;0,'Proje ve Personel Bilgileri'!B45,"")</f>
        <v/>
      </c>
      <c r="C51" s="127"/>
      <c r="D51" s="12"/>
      <c r="E51" s="12"/>
      <c r="F51" s="12"/>
      <c r="G51" s="12"/>
      <c r="H51" s="12"/>
      <c r="I51" s="12"/>
      <c r="J51" s="12"/>
      <c r="K51" s="12"/>
      <c r="L51" s="34" t="str">
        <f t="shared" si="12"/>
        <v/>
      </c>
      <c r="M51" s="122" t="str">
        <f t="shared" si="8"/>
        <v/>
      </c>
      <c r="N51" s="31">
        <f>'Proje ve Personel Bilgileri'!E45</f>
        <v>0</v>
      </c>
      <c r="O51" s="32">
        <f t="shared" si="9"/>
        <v>0</v>
      </c>
      <c r="P51" s="32">
        <f t="shared" si="10"/>
        <v>0</v>
      </c>
      <c r="Q51" s="32">
        <f t="shared" si="11"/>
        <v>0</v>
      </c>
      <c r="R51" s="32">
        <f t="shared" si="13"/>
        <v>0</v>
      </c>
      <c r="S51" s="32">
        <f t="shared" si="14"/>
        <v>0</v>
      </c>
      <c r="T51" s="32">
        <f t="shared" si="14"/>
        <v>0</v>
      </c>
    </row>
    <row r="52" spans="1:21" ht="26.15" customHeight="1" x14ac:dyDescent="0.3">
      <c r="A52" s="236">
        <v>33</v>
      </c>
      <c r="B52" s="37" t="str">
        <f>IF('Proje ve Personel Bilgileri'!B46&gt;0,'Proje ve Personel Bilgileri'!B46,"")</f>
        <v/>
      </c>
      <c r="C52" s="127"/>
      <c r="D52" s="12"/>
      <c r="E52" s="12"/>
      <c r="F52" s="12"/>
      <c r="G52" s="12"/>
      <c r="H52" s="12"/>
      <c r="I52" s="12"/>
      <c r="J52" s="12"/>
      <c r="K52" s="12"/>
      <c r="L52" s="34" t="str">
        <f t="shared" si="12"/>
        <v/>
      </c>
      <c r="M52" s="122" t="str">
        <f t="shared" si="8"/>
        <v/>
      </c>
      <c r="N52" s="31">
        <f>'Proje ve Personel Bilgileri'!E46</f>
        <v>0</v>
      </c>
      <c r="O52" s="32">
        <f t="shared" si="9"/>
        <v>0</v>
      </c>
      <c r="P52" s="32">
        <f t="shared" si="10"/>
        <v>0</v>
      </c>
      <c r="Q52" s="32">
        <f t="shared" si="11"/>
        <v>0</v>
      </c>
      <c r="R52" s="32">
        <f t="shared" si="13"/>
        <v>0</v>
      </c>
      <c r="S52" s="32">
        <f t="shared" si="14"/>
        <v>0</v>
      </c>
      <c r="T52" s="32">
        <f t="shared" si="14"/>
        <v>0</v>
      </c>
    </row>
    <row r="53" spans="1:21" ht="26.15" customHeight="1" x14ac:dyDescent="0.3">
      <c r="A53" s="236">
        <v>34</v>
      </c>
      <c r="B53" s="37" t="str">
        <f>IF('Proje ve Personel Bilgileri'!B47&gt;0,'Proje ve Personel Bilgileri'!B47,"")</f>
        <v/>
      </c>
      <c r="C53" s="127"/>
      <c r="D53" s="12"/>
      <c r="E53" s="12"/>
      <c r="F53" s="12"/>
      <c r="G53" s="12"/>
      <c r="H53" s="12"/>
      <c r="I53" s="12"/>
      <c r="J53" s="12"/>
      <c r="K53" s="12"/>
      <c r="L53" s="34" t="str">
        <f t="shared" si="12"/>
        <v/>
      </c>
      <c r="M53" s="122" t="str">
        <f t="shared" si="8"/>
        <v/>
      </c>
      <c r="N53" s="31">
        <f>'Proje ve Personel Bilgileri'!E47</f>
        <v>0</v>
      </c>
      <c r="O53" s="32">
        <f t="shared" si="9"/>
        <v>0</v>
      </c>
      <c r="P53" s="32">
        <f t="shared" si="10"/>
        <v>0</v>
      </c>
      <c r="Q53" s="32">
        <f t="shared" si="11"/>
        <v>0</v>
      </c>
      <c r="R53" s="32">
        <f t="shared" si="13"/>
        <v>0</v>
      </c>
      <c r="S53" s="32">
        <f t="shared" si="14"/>
        <v>0</v>
      </c>
      <c r="T53" s="32">
        <f t="shared" si="14"/>
        <v>0</v>
      </c>
    </row>
    <row r="54" spans="1:21" ht="26.15" customHeight="1" x14ac:dyDescent="0.3">
      <c r="A54" s="236">
        <v>35</v>
      </c>
      <c r="B54" s="37" t="str">
        <f>IF('Proje ve Personel Bilgileri'!B48&gt;0,'Proje ve Personel Bilgileri'!B48,"")</f>
        <v/>
      </c>
      <c r="C54" s="127"/>
      <c r="D54" s="12"/>
      <c r="E54" s="12"/>
      <c r="F54" s="12"/>
      <c r="G54" s="12"/>
      <c r="H54" s="12"/>
      <c r="I54" s="12"/>
      <c r="J54" s="12"/>
      <c r="K54" s="12"/>
      <c r="L54" s="34" t="str">
        <f t="shared" si="12"/>
        <v/>
      </c>
      <c r="M54" s="122" t="str">
        <f t="shared" si="8"/>
        <v/>
      </c>
      <c r="N54" s="31">
        <f>'Proje ve Personel Bilgileri'!E48</f>
        <v>0</v>
      </c>
      <c r="O54" s="32">
        <f t="shared" si="9"/>
        <v>0</v>
      </c>
      <c r="P54" s="32">
        <f t="shared" si="10"/>
        <v>0</v>
      </c>
      <c r="Q54" s="32">
        <f t="shared" si="11"/>
        <v>0</v>
      </c>
      <c r="R54" s="32">
        <f t="shared" si="13"/>
        <v>0</v>
      </c>
      <c r="S54" s="32">
        <f t="shared" si="14"/>
        <v>0</v>
      </c>
      <c r="T54" s="32">
        <f t="shared" si="14"/>
        <v>0</v>
      </c>
    </row>
    <row r="55" spans="1:21" ht="26.15" customHeight="1" x14ac:dyDescent="0.3">
      <c r="A55" s="236">
        <v>36</v>
      </c>
      <c r="B55" s="37" t="str">
        <f>IF('Proje ve Personel Bilgileri'!B49&gt;0,'Proje ve Personel Bilgileri'!B49,"")</f>
        <v/>
      </c>
      <c r="C55" s="127"/>
      <c r="D55" s="12"/>
      <c r="E55" s="12"/>
      <c r="F55" s="12"/>
      <c r="G55" s="12"/>
      <c r="H55" s="12"/>
      <c r="I55" s="12"/>
      <c r="J55" s="12"/>
      <c r="K55" s="12"/>
      <c r="L55" s="34" t="str">
        <f t="shared" si="12"/>
        <v/>
      </c>
      <c r="M55" s="122" t="str">
        <f t="shared" si="8"/>
        <v/>
      </c>
      <c r="N55" s="31">
        <f>'Proje ve Personel Bilgileri'!E49</f>
        <v>0</v>
      </c>
      <c r="O55" s="32">
        <f t="shared" si="9"/>
        <v>0</v>
      </c>
      <c r="P55" s="32">
        <f t="shared" si="10"/>
        <v>0</v>
      </c>
      <c r="Q55" s="32">
        <f t="shared" si="11"/>
        <v>0</v>
      </c>
      <c r="R55" s="32">
        <f t="shared" si="13"/>
        <v>0</v>
      </c>
      <c r="S55" s="32">
        <f t="shared" si="14"/>
        <v>0</v>
      </c>
      <c r="T55" s="32">
        <f t="shared" si="14"/>
        <v>0</v>
      </c>
    </row>
    <row r="56" spans="1:21" ht="26.15" customHeight="1" x14ac:dyDescent="0.3">
      <c r="A56" s="236">
        <v>37</v>
      </c>
      <c r="B56" s="37" t="str">
        <f>IF('Proje ve Personel Bilgileri'!B50&gt;0,'Proje ve Personel Bilgileri'!B50,"")</f>
        <v/>
      </c>
      <c r="C56" s="127"/>
      <c r="D56" s="12"/>
      <c r="E56" s="12"/>
      <c r="F56" s="12"/>
      <c r="G56" s="12"/>
      <c r="H56" s="12"/>
      <c r="I56" s="12"/>
      <c r="J56" s="12"/>
      <c r="K56" s="12"/>
      <c r="L56" s="34" t="str">
        <f t="shared" si="12"/>
        <v/>
      </c>
      <c r="M56" s="122" t="str">
        <f t="shared" si="8"/>
        <v/>
      </c>
      <c r="N56" s="31">
        <f>'Proje ve Personel Bilgileri'!E50</f>
        <v>0</v>
      </c>
      <c r="O56" s="32">
        <f t="shared" si="9"/>
        <v>0</v>
      </c>
      <c r="P56" s="32">
        <f t="shared" si="10"/>
        <v>0</v>
      </c>
      <c r="Q56" s="32">
        <f t="shared" si="11"/>
        <v>0</v>
      </c>
      <c r="R56" s="32">
        <f t="shared" si="13"/>
        <v>0</v>
      </c>
      <c r="S56" s="32">
        <f t="shared" si="14"/>
        <v>0</v>
      </c>
      <c r="T56" s="32">
        <f t="shared" si="14"/>
        <v>0</v>
      </c>
    </row>
    <row r="57" spans="1:21" ht="26.15" customHeight="1" x14ac:dyDescent="0.3">
      <c r="A57" s="236">
        <v>38</v>
      </c>
      <c r="B57" s="37" t="str">
        <f>IF('Proje ve Personel Bilgileri'!B51&gt;0,'Proje ve Personel Bilgileri'!B51,"")</f>
        <v/>
      </c>
      <c r="C57" s="127"/>
      <c r="D57" s="12"/>
      <c r="E57" s="12"/>
      <c r="F57" s="12"/>
      <c r="G57" s="12"/>
      <c r="H57" s="12"/>
      <c r="I57" s="12"/>
      <c r="J57" s="12"/>
      <c r="K57" s="12"/>
      <c r="L57" s="34" t="str">
        <f t="shared" si="12"/>
        <v/>
      </c>
      <c r="M57" s="122" t="str">
        <f t="shared" si="8"/>
        <v/>
      </c>
      <c r="N57" s="31">
        <f>'Proje ve Personel Bilgileri'!E51</f>
        <v>0</v>
      </c>
      <c r="O57" s="32">
        <f t="shared" si="9"/>
        <v>0</v>
      </c>
      <c r="P57" s="32">
        <f t="shared" si="10"/>
        <v>0</v>
      </c>
      <c r="Q57" s="32">
        <f t="shared" si="11"/>
        <v>0</v>
      </c>
      <c r="R57" s="32">
        <f t="shared" si="13"/>
        <v>0</v>
      </c>
      <c r="S57" s="32">
        <f t="shared" si="14"/>
        <v>0</v>
      </c>
      <c r="T57" s="32">
        <f t="shared" si="14"/>
        <v>0</v>
      </c>
    </row>
    <row r="58" spans="1:21" ht="26.15" customHeight="1" x14ac:dyDescent="0.3">
      <c r="A58" s="236">
        <v>39</v>
      </c>
      <c r="B58" s="37" t="str">
        <f>IF('Proje ve Personel Bilgileri'!B52&gt;0,'Proje ve Personel Bilgileri'!B52,"")</f>
        <v/>
      </c>
      <c r="C58" s="127"/>
      <c r="D58" s="12"/>
      <c r="E58" s="12"/>
      <c r="F58" s="12"/>
      <c r="G58" s="12"/>
      <c r="H58" s="12"/>
      <c r="I58" s="12"/>
      <c r="J58" s="12"/>
      <c r="K58" s="12"/>
      <c r="L58" s="34" t="str">
        <f t="shared" si="12"/>
        <v/>
      </c>
      <c r="M58" s="122" t="str">
        <f t="shared" si="8"/>
        <v/>
      </c>
      <c r="N58" s="31">
        <f>'Proje ve Personel Bilgileri'!E52</f>
        <v>0</v>
      </c>
      <c r="O58" s="32">
        <f t="shared" si="9"/>
        <v>0</v>
      </c>
      <c r="P58" s="32">
        <f t="shared" si="10"/>
        <v>0</v>
      </c>
      <c r="Q58" s="32">
        <f t="shared" si="11"/>
        <v>0</v>
      </c>
      <c r="R58" s="32">
        <f t="shared" si="13"/>
        <v>0</v>
      </c>
      <c r="S58" s="32">
        <f t="shared" si="14"/>
        <v>0</v>
      </c>
      <c r="T58" s="32">
        <f t="shared" si="14"/>
        <v>0</v>
      </c>
    </row>
    <row r="59" spans="1:21" ht="26.15" customHeight="1" thickBot="1" x14ac:dyDescent="0.35">
      <c r="A59" s="237">
        <v>40</v>
      </c>
      <c r="B59" s="38" t="str">
        <f>IF('Proje ve Personel Bilgileri'!B53&gt;0,'Proje ve Personel Bilgileri'!B53,"")</f>
        <v/>
      </c>
      <c r="C59" s="13"/>
      <c r="D59" s="14"/>
      <c r="E59" s="14"/>
      <c r="F59" s="14"/>
      <c r="G59" s="14"/>
      <c r="H59" s="14"/>
      <c r="I59" s="14"/>
      <c r="J59" s="14"/>
      <c r="K59" s="14"/>
      <c r="L59" s="35" t="str">
        <f t="shared" si="12"/>
        <v/>
      </c>
      <c r="M59" s="122" t="str">
        <f t="shared" si="8"/>
        <v/>
      </c>
      <c r="N59" s="31">
        <f>'Proje ve Personel Bilgileri'!E53</f>
        <v>0</v>
      </c>
      <c r="O59" s="32">
        <f t="shared" si="9"/>
        <v>0</v>
      </c>
      <c r="P59" s="32">
        <f t="shared" si="10"/>
        <v>0</v>
      </c>
      <c r="Q59" s="32">
        <f t="shared" si="11"/>
        <v>0</v>
      </c>
      <c r="R59" s="32">
        <f t="shared" si="13"/>
        <v>0</v>
      </c>
      <c r="S59" s="32">
        <f t="shared" si="14"/>
        <v>0</v>
      </c>
      <c r="T59" s="32">
        <f t="shared" si="14"/>
        <v>0</v>
      </c>
      <c r="U59" s="30">
        <f>IF(COUNTA(C40:K59)&gt;0,1,0)</f>
        <v>0</v>
      </c>
    </row>
    <row r="60" spans="1:21" ht="26.15" customHeight="1" thickBot="1" x14ac:dyDescent="0.35">
      <c r="A60" s="358" t="s">
        <v>40</v>
      </c>
      <c r="B60" s="359"/>
      <c r="C60" s="39" t="str">
        <f t="shared" ref="C60:K60" si="15">IF($L$60&gt;0,SUM(C40:C59)+C28,"")</f>
        <v/>
      </c>
      <c r="D60" s="40" t="str">
        <f t="shared" si="15"/>
        <v/>
      </c>
      <c r="E60" s="40" t="str">
        <f t="shared" si="15"/>
        <v/>
      </c>
      <c r="F60" s="40" t="str">
        <f t="shared" si="15"/>
        <v/>
      </c>
      <c r="G60" s="40" t="str">
        <f t="shared" si="15"/>
        <v/>
      </c>
      <c r="H60" s="40" t="str">
        <f t="shared" si="15"/>
        <v/>
      </c>
      <c r="I60" s="40" t="str">
        <f t="shared" si="15"/>
        <v/>
      </c>
      <c r="J60" s="40" t="str">
        <f t="shared" si="15"/>
        <v/>
      </c>
      <c r="K60" s="40" t="str">
        <f t="shared" si="15"/>
        <v/>
      </c>
      <c r="L60" s="41">
        <f>SUM(L40:L59)+L28</f>
        <v>0</v>
      </c>
      <c r="M60" s="123"/>
      <c r="N60" s="6"/>
      <c r="O60" s="15"/>
      <c r="P60" s="16"/>
      <c r="S60" s="6"/>
      <c r="T60" s="6"/>
    </row>
    <row r="61" spans="1:21" s="17" customFormat="1" ht="30.1" customHeight="1" x14ac:dyDescent="0.3">
      <c r="A61" s="360" t="s">
        <v>139</v>
      </c>
      <c r="B61" s="360"/>
      <c r="C61" s="360"/>
      <c r="D61" s="360"/>
      <c r="E61" s="360"/>
      <c r="F61" s="360"/>
      <c r="G61" s="360"/>
      <c r="H61" s="360"/>
      <c r="I61" s="360"/>
      <c r="J61" s="360"/>
      <c r="K61" s="360"/>
      <c r="L61" s="360"/>
      <c r="M61" s="83"/>
      <c r="O61" s="18"/>
      <c r="P61" s="18"/>
      <c r="Q61" s="18"/>
      <c r="R61" s="18"/>
      <c r="S61" s="18"/>
      <c r="T61" s="18"/>
    </row>
    <row r="62" spans="1:21" ht="26.15" customHeight="1" x14ac:dyDescent="0.3"/>
    <row r="63" spans="1:21" ht="26.15" customHeight="1" x14ac:dyDescent="0.35">
      <c r="A63" s="308" t="s">
        <v>37</v>
      </c>
      <c r="B63" s="307">
        <f ca="1">IF(imzatarihi&gt;0,imzatarihi,"")</f>
        <v>45653</v>
      </c>
      <c r="C63" s="361" t="s">
        <v>38</v>
      </c>
      <c r="D63" s="361"/>
      <c r="E63" s="306" t="str">
        <f>IF(kurulusyetkilisi&gt;0,kurulusyetkilisi,"")</f>
        <v/>
      </c>
      <c r="F63" s="265"/>
      <c r="G63" s="265"/>
      <c r="H63" s="304"/>
      <c r="I63" s="304"/>
      <c r="J63" s="304"/>
    </row>
    <row r="64" spans="1:21" ht="26.15" customHeight="1" x14ac:dyDescent="0.35">
      <c r="A64" s="311"/>
      <c r="B64" s="311"/>
      <c r="C64" s="361" t="s">
        <v>39</v>
      </c>
      <c r="D64" s="361"/>
      <c r="E64" s="309"/>
      <c r="F64" s="362"/>
      <c r="G64" s="362"/>
      <c r="H64" s="6"/>
      <c r="I64" s="6"/>
      <c r="J64" s="6"/>
    </row>
    <row r="65" spans="1:20" ht="26.15" customHeight="1" x14ac:dyDescent="0.3">
      <c r="A65" s="356" t="s">
        <v>28</v>
      </c>
      <c r="B65" s="356"/>
      <c r="C65" s="356"/>
      <c r="D65" s="356"/>
      <c r="E65" s="356"/>
      <c r="F65" s="356"/>
      <c r="G65" s="356"/>
      <c r="H65" s="356"/>
      <c r="I65" s="356"/>
      <c r="J65" s="356"/>
      <c r="K65" s="356"/>
      <c r="L65" s="356"/>
      <c r="M65" s="119"/>
      <c r="N65" s="1"/>
      <c r="O65" s="128"/>
    </row>
    <row r="66" spans="1:20" ht="26.15" customHeight="1" x14ac:dyDescent="0.3">
      <c r="A66" s="363" t="str">
        <f>IF(Yil&gt;0,CONCATENATE(Yil," yılına aittir"),"")</f>
        <v/>
      </c>
      <c r="B66" s="363"/>
      <c r="C66" s="363"/>
      <c r="D66" s="363"/>
      <c r="E66" s="363"/>
      <c r="F66" s="363"/>
      <c r="G66" s="363"/>
      <c r="H66" s="363"/>
      <c r="I66" s="363"/>
      <c r="J66" s="363"/>
      <c r="K66" s="363"/>
      <c r="L66" s="363"/>
    </row>
    <row r="67" spans="1:20" ht="26.15" customHeight="1" thickBot="1" x14ac:dyDescent="0.35">
      <c r="B67" s="8"/>
      <c r="D67" s="8"/>
      <c r="E67" s="8"/>
      <c r="F67" s="377" t="str">
        <f>IF(Yil&gt;0,IF(ProjeNo=5189901,"TEMMUZ",IF(ProjeNo=5169902,"EYLÜL","HAZİRAN")),"")</f>
        <v/>
      </c>
      <c r="G67" s="377"/>
      <c r="H67" s="8"/>
      <c r="I67" s="8"/>
      <c r="J67" s="8"/>
      <c r="K67" s="8"/>
      <c r="L67" s="228" t="s">
        <v>35</v>
      </c>
    </row>
    <row r="68" spans="1:20" ht="26.15" customHeight="1" thickBot="1" x14ac:dyDescent="0.35">
      <c r="A68" s="233" t="s">
        <v>1</v>
      </c>
      <c r="B68" s="364" t="str">
        <f>IF(ProjeNo&gt;0,ProjeNo,"")</f>
        <v/>
      </c>
      <c r="C68" s="365"/>
      <c r="D68" s="365"/>
      <c r="E68" s="365"/>
      <c r="F68" s="365"/>
      <c r="G68" s="365"/>
      <c r="H68" s="365"/>
      <c r="I68" s="365"/>
      <c r="J68" s="365"/>
      <c r="K68" s="365"/>
      <c r="L68" s="366"/>
    </row>
    <row r="69" spans="1:20" ht="26.15" customHeight="1" thickBot="1" x14ac:dyDescent="0.35">
      <c r="A69" s="234" t="s">
        <v>11</v>
      </c>
      <c r="B69" s="367" t="str">
        <f>IF(ProjeAdi&gt;0,ProjeAdi,"")</f>
        <v/>
      </c>
      <c r="C69" s="368"/>
      <c r="D69" s="368"/>
      <c r="E69" s="368"/>
      <c r="F69" s="368"/>
      <c r="G69" s="368"/>
      <c r="H69" s="368"/>
      <c r="I69" s="368"/>
      <c r="J69" s="368"/>
      <c r="K69" s="368"/>
      <c r="L69" s="369"/>
    </row>
    <row r="70" spans="1:20" ht="26.15" customHeight="1" thickBot="1" x14ac:dyDescent="0.35">
      <c r="A70" s="370" t="s">
        <v>7</v>
      </c>
      <c r="B70" s="370" t="s">
        <v>8</v>
      </c>
      <c r="C70" s="370" t="s">
        <v>29</v>
      </c>
      <c r="D70" s="370" t="s">
        <v>97</v>
      </c>
      <c r="E70" s="370" t="s">
        <v>117</v>
      </c>
      <c r="F70" s="370" t="s">
        <v>32</v>
      </c>
      <c r="G70" s="372" t="s">
        <v>30</v>
      </c>
      <c r="H70" s="374" t="s">
        <v>95</v>
      </c>
      <c r="I70" s="375"/>
      <c r="J70" s="375"/>
      <c r="K70" s="376"/>
      <c r="L70" s="370" t="s">
        <v>31</v>
      </c>
      <c r="O70" s="357" t="s">
        <v>36</v>
      </c>
      <c r="P70" s="357"/>
      <c r="Q70" s="357" t="s">
        <v>42</v>
      </c>
      <c r="R70" s="357"/>
      <c r="S70" s="357" t="s">
        <v>43</v>
      </c>
      <c r="T70" s="357"/>
    </row>
    <row r="71" spans="1:20" s="9" customFormat="1" ht="82.05" customHeight="1" thickBot="1" x14ac:dyDescent="0.3">
      <c r="A71" s="371"/>
      <c r="B71" s="371"/>
      <c r="C71" s="371"/>
      <c r="D71" s="371"/>
      <c r="E71" s="371"/>
      <c r="F71" s="371"/>
      <c r="G71" s="373"/>
      <c r="H71" s="229" t="s">
        <v>91</v>
      </c>
      <c r="I71" s="230" t="s">
        <v>96</v>
      </c>
      <c r="J71" s="229" t="s">
        <v>152</v>
      </c>
      <c r="K71" s="229" t="s">
        <v>153</v>
      </c>
      <c r="L71" s="371"/>
      <c r="M71" s="121"/>
      <c r="N71" s="231" t="s">
        <v>10</v>
      </c>
      <c r="O71" s="232" t="s">
        <v>33</v>
      </c>
      <c r="P71" s="232" t="s">
        <v>34</v>
      </c>
      <c r="Q71" s="232" t="s">
        <v>41</v>
      </c>
      <c r="R71" s="232" t="s">
        <v>30</v>
      </c>
      <c r="S71" s="232" t="s">
        <v>41</v>
      </c>
      <c r="T71" s="232" t="s">
        <v>34</v>
      </c>
    </row>
    <row r="72" spans="1:20" ht="26.15" customHeight="1" x14ac:dyDescent="0.3">
      <c r="A72" s="235">
        <v>41</v>
      </c>
      <c r="B72" s="36" t="str">
        <f>IF('Proje ve Personel Bilgileri'!B54&gt;0,'Proje ve Personel Bilgileri'!B54,"")</f>
        <v/>
      </c>
      <c r="C72" s="10"/>
      <c r="D72" s="11"/>
      <c r="E72" s="11"/>
      <c r="F72" s="11"/>
      <c r="G72" s="11"/>
      <c r="H72" s="11"/>
      <c r="I72" s="11"/>
      <c r="J72" s="11"/>
      <c r="K72" s="11"/>
      <c r="L72" s="33" t="str">
        <f>IF(B72&lt;&gt;"",IF(OR(F72&gt;S72,G72&gt;T72),0,D72+E72+F72+G72-H72-I72-J72-K72),"")</f>
        <v/>
      </c>
      <c r="M72" s="122" t="str">
        <f t="shared" ref="M72:M91" si="16">IF(OR(F72&gt;S72,G72&gt;T72),"Toplam maliyetin hesaplanabilmesi için SGK işveren payı ve işsizlik sigortası işveren payının tavan değerleri aşmaması gerekmektedir.","")</f>
        <v/>
      </c>
      <c r="N72" s="31">
        <f>'Proje ve Personel Bilgileri'!E54</f>
        <v>0</v>
      </c>
      <c r="O72" s="32">
        <f t="shared" ref="O72:O91" si="17">IFERROR(IF(OR(ProjeNo=5189901,ProjeNo=5169902),IF(N72="EVET",VLOOKUP(VALUE(Yil&amp;2),SGKTAVAN,2,0)*0.2475,VLOOKUP(VALUE(Yil&amp;2),SGKTAVAN,2,0)*0.2075),IF(N72="EVET",VLOOKUP(VALUE(Yil&amp;1),SGKTAVAN,2,0)*0.2475,VLOOKUP(VALUE(Yil&amp;1),SGKTAVAN,2,0)*0.2075)),0)</f>
        <v>0</v>
      </c>
      <c r="P72" s="32">
        <f t="shared" ref="P72:P91" si="18">IFERROR(IF(OR(ProjeNo=5189901,ProjeNo=5169902),IF(N72="EVET",0,VLOOKUP(VALUE(Yil&amp;2),SGKTAVAN,2,0)*0.02),IF(N72="EVET",0,VLOOKUP(VALUE(Yil&amp;1),SGKTAVAN,2,0)*0.02)),0)</f>
        <v>0</v>
      </c>
      <c r="Q72" s="32">
        <f t="shared" ref="Q72:Q91" si="19">IF(N72="EVET",(D72+E72)*0.2475,(D72+E72)*0.2075)</f>
        <v>0</v>
      </c>
      <c r="R72" s="32">
        <f>IF(N72="EVET",0,(D72+E72)*0.02)</f>
        <v>0</v>
      </c>
      <c r="S72" s="32">
        <f>IF(ISERROR(ROUNDUP(MIN(O72,Q72),0)),0,ROUNDUP(MIN(O72,Q72),0))</f>
        <v>0</v>
      </c>
      <c r="T72" s="32">
        <f>IF(ISERROR(ROUNDUP(MIN(P72,R72),0)),0,ROUNDUP(MIN(P72,R72),0))</f>
        <v>0</v>
      </c>
    </row>
    <row r="73" spans="1:20" ht="26.15" customHeight="1" x14ac:dyDescent="0.3">
      <c r="A73" s="236">
        <v>42</v>
      </c>
      <c r="B73" s="37" t="str">
        <f>IF('Proje ve Personel Bilgileri'!B55&gt;0,'Proje ve Personel Bilgileri'!B55,"")</f>
        <v/>
      </c>
      <c r="C73" s="127"/>
      <c r="D73" s="12"/>
      <c r="E73" s="12"/>
      <c r="F73" s="12"/>
      <c r="G73" s="12"/>
      <c r="H73" s="12"/>
      <c r="I73" s="12"/>
      <c r="J73" s="12"/>
      <c r="K73" s="12"/>
      <c r="L73" s="34" t="str">
        <f t="shared" ref="L73:L91" si="20">IF(B73&lt;&gt;"",IF(OR(F73&gt;S73,G73&gt;T73),0,D73+E73+F73+G73-H73-I73-J73-K73),"")</f>
        <v/>
      </c>
      <c r="M73" s="122" t="str">
        <f t="shared" si="16"/>
        <v/>
      </c>
      <c r="N73" s="31">
        <f>'Proje ve Personel Bilgileri'!E55</f>
        <v>0</v>
      </c>
      <c r="O73" s="32">
        <f t="shared" si="17"/>
        <v>0</v>
      </c>
      <c r="P73" s="32">
        <f t="shared" si="18"/>
        <v>0</v>
      </c>
      <c r="Q73" s="32">
        <f t="shared" si="19"/>
        <v>0</v>
      </c>
      <c r="R73" s="32">
        <f t="shared" ref="R73:R91" si="21">IF(N73="EVET",0,(D73+E73)*0.02)</f>
        <v>0</v>
      </c>
      <c r="S73" s="32">
        <f t="shared" ref="S73:T91" si="22">IF(ISERROR(ROUNDUP(MIN(O73,Q73),0)),0,ROUNDUP(MIN(O73,Q73),0))</f>
        <v>0</v>
      </c>
      <c r="T73" s="32">
        <f t="shared" si="22"/>
        <v>0</v>
      </c>
    </row>
    <row r="74" spans="1:20" ht="26.15" customHeight="1" x14ac:dyDescent="0.3">
      <c r="A74" s="236">
        <v>43</v>
      </c>
      <c r="B74" s="37" t="str">
        <f>IF('Proje ve Personel Bilgileri'!B56&gt;0,'Proje ve Personel Bilgileri'!B56,"")</f>
        <v/>
      </c>
      <c r="C74" s="127"/>
      <c r="D74" s="12"/>
      <c r="E74" s="12"/>
      <c r="F74" s="12"/>
      <c r="G74" s="12"/>
      <c r="H74" s="12"/>
      <c r="I74" s="12"/>
      <c r="J74" s="12"/>
      <c r="K74" s="12"/>
      <c r="L74" s="34" t="str">
        <f t="shared" si="20"/>
        <v/>
      </c>
      <c r="M74" s="122" t="str">
        <f t="shared" si="16"/>
        <v/>
      </c>
      <c r="N74" s="31">
        <f>'Proje ve Personel Bilgileri'!E56</f>
        <v>0</v>
      </c>
      <c r="O74" s="32">
        <f t="shared" si="17"/>
        <v>0</v>
      </c>
      <c r="P74" s="32">
        <f t="shared" si="18"/>
        <v>0</v>
      </c>
      <c r="Q74" s="32">
        <f t="shared" si="19"/>
        <v>0</v>
      </c>
      <c r="R74" s="32">
        <f t="shared" si="21"/>
        <v>0</v>
      </c>
      <c r="S74" s="32">
        <f t="shared" si="22"/>
        <v>0</v>
      </c>
      <c r="T74" s="32">
        <f t="shared" si="22"/>
        <v>0</v>
      </c>
    </row>
    <row r="75" spans="1:20" ht="26.15" customHeight="1" x14ac:dyDescent="0.3">
      <c r="A75" s="236">
        <v>44</v>
      </c>
      <c r="B75" s="37" t="str">
        <f>IF('Proje ve Personel Bilgileri'!B57&gt;0,'Proje ve Personel Bilgileri'!B57,"")</f>
        <v/>
      </c>
      <c r="C75" s="127"/>
      <c r="D75" s="12"/>
      <c r="E75" s="12"/>
      <c r="F75" s="12"/>
      <c r="G75" s="12"/>
      <c r="H75" s="12"/>
      <c r="I75" s="12"/>
      <c r="J75" s="12"/>
      <c r="K75" s="12"/>
      <c r="L75" s="34" t="str">
        <f t="shared" si="20"/>
        <v/>
      </c>
      <c r="M75" s="122" t="str">
        <f t="shared" si="16"/>
        <v/>
      </c>
      <c r="N75" s="31">
        <f>'Proje ve Personel Bilgileri'!E57</f>
        <v>0</v>
      </c>
      <c r="O75" s="32">
        <f t="shared" si="17"/>
        <v>0</v>
      </c>
      <c r="P75" s="32">
        <f t="shared" si="18"/>
        <v>0</v>
      </c>
      <c r="Q75" s="32">
        <f t="shared" si="19"/>
        <v>0</v>
      </c>
      <c r="R75" s="32">
        <f t="shared" si="21"/>
        <v>0</v>
      </c>
      <c r="S75" s="32">
        <f t="shared" si="22"/>
        <v>0</v>
      </c>
      <c r="T75" s="32">
        <f t="shared" si="22"/>
        <v>0</v>
      </c>
    </row>
    <row r="76" spans="1:20" ht="26.15" customHeight="1" x14ac:dyDescent="0.3">
      <c r="A76" s="236">
        <v>45</v>
      </c>
      <c r="B76" s="37" t="str">
        <f>IF('Proje ve Personel Bilgileri'!B58&gt;0,'Proje ve Personel Bilgileri'!B58,"")</f>
        <v/>
      </c>
      <c r="C76" s="127"/>
      <c r="D76" s="12"/>
      <c r="E76" s="12"/>
      <c r="F76" s="12"/>
      <c r="G76" s="12"/>
      <c r="H76" s="12"/>
      <c r="I76" s="12"/>
      <c r="J76" s="12"/>
      <c r="K76" s="12"/>
      <c r="L76" s="34" t="str">
        <f t="shared" si="20"/>
        <v/>
      </c>
      <c r="M76" s="122" t="str">
        <f t="shared" si="16"/>
        <v/>
      </c>
      <c r="N76" s="31">
        <f>'Proje ve Personel Bilgileri'!E58</f>
        <v>0</v>
      </c>
      <c r="O76" s="32">
        <f t="shared" si="17"/>
        <v>0</v>
      </c>
      <c r="P76" s="32">
        <f t="shared" si="18"/>
        <v>0</v>
      </c>
      <c r="Q76" s="32">
        <f t="shared" si="19"/>
        <v>0</v>
      </c>
      <c r="R76" s="32">
        <f t="shared" si="21"/>
        <v>0</v>
      </c>
      <c r="S76" s="32">
        <f t="shared" si="22"/>
        <v>0</v>
      </c>
      <c r="T76" s="32">
        <f t="shared" si="22"/>
        <v>0</v>
      </c>
    </row>
    <row r="77" spans="1:20" ht="26.15" customHeight="1" x14ac:dyDescent="0.3">
      <c r="A77" s="236">
        <v>46</v>
      </c>
      <c r="B77" s="37" t="str">
        <f>IF('Proje ve Personel Bilgileri'!B59&gt;0,'Proje ve Personel Bilgileri'!B59,"")</f>
        <v/>
      </c>
      <c r="C77" s="127"/>
      <c r="D77" s="12"/>
      <c r="E77" s="12"/>
      <c r="F77" s="12"/>
      <c r="G77" s="12"/>
      <c r="H77" s="12"/>
      <c r="I77" s="12"/>
      <c r="J77" s="12"/>
      <c r="K77" s="12"/>
      <c r="L77" s="34" t="str">
        <f t="shared" si="20"/>
        <v/>
      </c>
      <c r="M77" s="122" t="str">
        <f t="shared" si="16"/>
        <v/>
      </c>
      <c r="N77" s="31">
        <f>'Proje ve Personel Bilgileri'!E59</f>
        <v>0</v>
      </c>
      <c r="O77" s="32">
        <f t="shared" si="17"/>
        <v>0</v>
      </c>
      <c r="P77" s="32">
        <f t="shared" si="18"/>
        <v>0</v>
      </c>
      <c r="Q77" s="32">
        <f t="shared" si="19"/>
        <v>0</v>
      </c>
      <c r="R77" s="32">
        <f t="shared" si="21"/>
        <v>0</v>
      </c>
      <c r="S77" s="32">
        <f t="shared" si="22"/>
        <v>0</v>
      </c>
      <c r="T77" s="32">
        <f t="shared" si="22"/>
        <v>0</v>
      </c>
    </row>
    <row r="78" spans="1:20" ht="26.15" customHeight="1" x14ac:dyDescent="0.3">
      <c r="A78" s="236">
        <v>47</v>
      </c>
      <c r="B78" s="37" t="str">
        <f>IF('Proje ve Personel Bilgileri'!B60&gt;0,'Proje ve Personel Bilgileri'!B60,"")</f>
        <v/>
      </c>
      <c r="C78" s="127"/>
      <c r="D78" s="12"/>
      <c r="E78" s="12"/>
      <c r="F78" s="12"/>
      <c r="G78" s="12"/>
      <c r="H78" s="12"/>
      <c r="I78" s="12"/>
      <c r="J78" s="12"/>
      <c r="K78" s="12"/>
      <c r="L78" s="34" t="str">
        <f t="shared" si="20"/>
        <v/>
      </c>
      <c r="M78" s="122" t="str">
        <f t="shared" si="16"/>
        <v/>
      </c>
      <c r="N78" s="31">
        <f>'Proje ve Personel Bilgileri'!E60</f>
        <v>0</v>
      </c>
      <c r="O78" s="32">
        <f t="shared" si="17"/>
        <v>0</v>
      </c>
      <c r="P78" s="32">
        <f t="shared" si="18"/>
        <v>0</v>
      </c>
      <c r="Q78" s="32">
        <f t="shared" si="19"/>
        <v>0</v>
      </c>
      <c r="R78" s="32">
        <f t="shared" si="21"/>
        <v>0</v>
      </c>
      <c r="S78" s="32">
        <f t="shared" si="22"/>
        <v>0</v>
      </c>
      <c r="T78" s="32">
        <f t="shared" si="22"/>
        <v>0</v>
      </c>
    </row>
    <row r="79" spans="1:20" ht="26.15" customHeight="1" x14ac:dyDescent="0.3">
      <c r="A79" s="236">
        <v>48</v>
      </c>
      <c r="B79" s="37" t="str">
        <f>IF('Proje ve Personel Bilgileri'!B61&gt;0,'Proje ve Personel Bilgileri'!B61,"")</f>
        <v/>
      </c>
      <c r="C79" s="127"/>
      <c r="D79" s="12"/>
      <c r="E79" s="12"/>
      <c r="F79" s="12"/>
      <c r="G79" s="12"/>
      <c r="H79" s="12"/>
      <c r="I79" s="12"/>
      <c r="J79" s="12"/>
      <c r="K79" s="12"/>
      <c r="L79" s="34" t="str">
        <f t="shared" si="20"/>
        <v/>
      </c>
      <c r="M79" s="122" t="str">
        <f t="shared" si="16"/>
        <v/>
      </c>
      <c r="N79" s="31">
        <f>'Proje ve Personel Bilgileri'!E61</f>
        <v>0</v>
      </c>
      <c r="O79" s="32">
        <f t="shared" si="17"/>
        <v>0</v>
      </c>
      <c r="P79" s="32">
        <f t="shared" si="18"/>
        <v>0</v>
      </c>
      <c r="Q79" s="32">
        <f t="shared" si="19"/>
        <v>0</v>
      </c>
      <c r="R79" s="32">
        <f t="shared" si="21"/>
        <v>0</v>
      </c>
      <c r="S79" s="32">
        <f t="shared" si="22"/>
        <v>0</v>
      </c>
      <c r="T79" s="32">
        <f t="shared" si="22"/>
        <v>0</v>
      </c>
    </row>
    <row r="80" spans="1:20" ht="26.15" customHeight="1" x14ac:dyDescent="0.3">
      <c r="A80" s="236">
        <v>49</v>
      </c>
      <c r="B80" s="37" t="str">
        <f>IF('Proje ve Personel Bilgileri'!B62&gt;0,'Proje ve Personel Bilgileri'!B62,"")</f>
        <v/>
      </c>
      <c r="C80" s="127"/>
      <c r="D80" s="12"/>
      <c r="E80" s="12"/>
      <c r="F80" s="12"/>
      <c r="G80" s="12"/>
      <c r="H80" s="12"/>
      <c r="I80" s="12"/>
      <c r="J80" s="12"/>
      <c r="K80" s="12"/>
      <c r="L80" s="34" t="str">
        <f t="shared" si="20"/>
        <v/>
      </c>
      <c r="M80" s="122" t="str">
        <f t="shared" si="16"/>
        <v/>
      </c>
      <c r="N80" s="31">
        <f>'Proje ve Personel Bilgileri'!E62</f>
        <v>0</v>
      </c>
      <c r="O80" s="32">
        <f t="shared" si="17"/>
        <v>0</v>
      </c>
      <c r="P80" s="32">
        <f t="shared" si="18"/>
        <v>0</v>
      </c>
      <c r="Q80" s="32">
        <f t="shared" si="19"/>
        <v>0</v>
      </c>
      <c r="R80" s="32">
        <f t="shared" si="21"/>
        <v>0</v>
      </c>
      <c r="S80" s="32">
        <f t="shared" si="22"/>
        <v>0</v>
      </c>
      <c r="T80" s="32">
        <f t="shared" si="22"/>
        <v>0</v>
      </c>
    </row>
    <row r="81" spans="1:21" ht="26.15" customHeight="1" x14ac:dyDescent="0.3">
      <c r="A81" s="236">
        <v>50</v>
      </c>
      <c r="B81" s="37" t="str">
        <f>IF('Proje ve Personel Bilgileri'!B63&gt;0,'Proje ve Personel Bilgileri'!B63,"")</f>
        <v/>
      </c>
      <c r="C81" s="127"/>
      <c r="D81" s="12"/>
      <c r="E81" s="12"/>
      <c r="F81" s="12"/>
      <c r="G81" s="12"/>
      <c r="H81" s="12"/>
      <c r="I81" s="12"/>
      <c r="J81" s="12"/>
      <c r="K81" s="12"/>
      <c r="L81" s="34" t="str">
        <f t="shared" si="20"/>
        <v/>
      </c>
      <c r="M81" s="122" t="str">
        <f t="shared" si="16"/>
        <v/>
      </c>
      <c r="N81" s="31">
        <f>'Proje ve Personel Bilgileri'!E63</f>
        <v>0</v>
      </c>
      <c r="O81" s="32">
        <f t="shared" si="17"/>
        <v>0</v>
      </c>
      <c r="P81" s="32">
        <f t="shared" si="18"/>
        <v>0</v>
      </c>
      <c r="Q81" s="32">
        <f t="shared" si="19"/>
        <v>0</v>
      </c>
      <c r="R81" s="32">
        <f t="shared" si="21"/>
        <v>0</v>
      </c>
      <c r="S81" s="32">
        <f t="shared" si="22"/>
        <v>0</v>
      </c>
      <c r="T81" s="32">
        <f t="shared" si="22"/>
        <v>0</v>
      </c>
    </row>
    <row r="82" spans="1:21" ht="26.15" customHeight="1" x14ac:dyDescent="0.3">
      <c r="A82" s="236">
        <v>51</v>
      </c>
      <c r="B82" s="37" t="str">
        <f>IF('Proje ve Personel Bilgileri'!B64&gt;0,'Proje ve Personel Bilgileri'!B64,"")</f>
        <v/>
      </c>
      <c r="C82" s="127"/>
      <c r="D82" s="12"/>
      <c r="E82" s="12"/>
      <c r="F82" s="12"/>
      <c r="G82" s="12"/>
      <c r="H82" s="12"/>
      <c r="I82" s="12"/>
      <c r="J82" s="12"/>
      <c r="K82" s="12"/>
      <c r="L82" s="34" t="str">
        <f t="shared" si="20"/>
        <v/>
      </c>
      <c r="M82" s="122" t="str">
        <f t="shared" si="16"/>
        <v/>
      </c>
      <c r="N82" s="31">
        <f>'Proje ve Personel Bilgileri'!E64</f>
        <v>0</v>
      </c>
      <c r="O82" s="32">
        <f t="shared" si="17"/>
        <v>0</v>
      </c>
      <c r="P82" s="32">
        <f t="shared" si="18"/>
        <v>0</v>
      </c>
      <c r="Q82" s="32">
        <f t="shared" si="19"/>
        <v>0</v>
      </c>
      <c r="R82" s="32">
        <f t="shared" si="21"/>
        <v>0</v>
      </c>
      <c r="S82" s="32">
        <f t="shared" si="22"/>
        <v>0</v>
      </c>
      <c r="T82" s="32">
        <f t="shared" si="22"/>
        <v>0</v>
      </c>
    </row>
    <row r="83" spans="1:21" ht="26.15" customHeight="1" x14ac:dyDescent="0.3">
      <c r="A83" s="236">
        <v>52</v>
      </c>
      <c r="B83" s="37" t="str">
        <f>IF('Proje ve Personel Bilgileri'!B65&gt;0,'Proje ve Personel Bilgileri'!B65,"")</f>
        <v/>
      </c>
      <c r="C83" s="127"/>
      <c r="D83" s="12"/>
      <c r="E83" s="12"/>
      <c r="F83" s="12"/>
      <c r="G83" s="12"/>
      <c r="H83" s="12"/>
      <c r="I83" s="12"/>
      <c r="J83" s="12"/>
      <c r="K83" s="12"/>
      <c r="L83" s="34" t="str">
        <f t="shared" si="20"/>
        <v/>
      </c>
      <c r="M83" s="122" t="str">
        <f t="shared" si="16"/>
        <v/>
      </c>
      <c r="N83" s="31">
        <f>'Proje ve Personel Bilgileri'!E65</f>
        <v>0</v>
      </c>
      <c r="O83" s="32">
        <f t="shared" si="17"/>
        <v>0</v>
      </c>
      <c r="P83" s="32">
        <f t="shared" si="18"/>
        <v>0</v>
      </c>
      <c r="Q83" s="32">
        <f t="shared" si="19"/>
        <v>0</v>
      </c>
      <c r="R83" s="32">
        <f t="shared" si="21"/>
        <v>0</v>
      </c>
      <c r="S83" s="32">
        <f t="shared" si="22"/>
        <v>0</v>
      </c>
      <c r="T83" s="32">
        <f t="shared" si="22"/>
        <v>0</v>
      </c>
    </row>
    <row r="84" spans="1:21" ht="26.15" customHeight="1" x14ac:dyDescent="0.3">
      <c r="A84" s="236">
        <v>53</v>
      </c>
      <c r="B84" s="37" t="str">
        <f>IF('Proje ve Personel Bilgileri'!B66&gt;0,'Proje ve Personel Bilgileri'!B66,"")</f>
        <v/>
      </c>
      <c r="C84" s="127"/>
      <c r="D84" s="12"/>
      <c r="E84" s="12"/>
      <c r="F84" s="12"/>
      <c r="G84" s="12"/>
      <c r="H84" s="12"/>
      <c r="I84" s="12"/>
      <c r="J84" s="12"/>
      <c r="K84" s="12"/>
      <c r="L84" s="34" t="str">
        <f t="shared" si="20"/>
        <v/>
      </c>
      <c r="M84" s="122" t="str">
        <f t="shared" si="16"/>
        <v/>
      </c>
      <c r="N84" s="31">
        <f>'Proje ve Personel Bilgileri'!E66</f>
        <v>0</v>
      </c>
      <c r="O84" s="32">
        <f t="shared" si="17"/>
        <v>0</v>
      </c>
      <c r="P84" s="32">
        <f t="shared" si="18"/>
        <v>0</v>
      </c>
      <c r="Q84" s="32">
        <f t="shared" si="19"/>
        <v>0</v>
      </c>
      <c r="R84" s="32">
        <f t="shared" si="21"/>
        <v>0</v>
      </c>
      <c r="S84" s="32">
        <f t="shared" si="22"/>
        <v>0</v>
      </c>
      <c r="T84" s="32">
        <f t="shared" si="22"/>
        <v>0</v>
      </c>
    </row>
    <row r="85" spans="1:21" ht="26.15" customHeight="1" x14ac:dyDescent="0.3">
      <c r="A85" s="236">
        <v>54</v>
      </c>
      <c r="B85" s="37" t="str">
        <f>IF('Proje ve Personel Bilgileri'!B67&gt;0,'Proje ve Personel Bilgileri'!B67,"")</f>
        <v/>
      </c>
      <c r="C85" s="127"/>
      <c r="D85" s="12"/>
      <c r="E85" s="12"/>
      <c r="F85" s="12"/>
      <c r="G85" s="12"/>
      <c r="H85" s="12"/>
      <c r="I85" s="12"/>
      <c r="J85" s="12"/>
      <c r="K85" s="12"/>
      <c r="L85" s="34" t="str">
        <f t="shared" si="20"/>
        <v/>
      </c>
      <c r="M85" s="122" t="str">
        <f t="shared" si="16"/>
        <v/>
      </c>
      <c r="N85" s="31">
        <f>'Proje ve Personel Bilgileri'!E67</f>
        <v>0</v>
      </c>
      <c r="O85" s="32">
        <f t="shared" si="17"/>
        <v>0</v>
      </c>
      <c r="P85" s="32">
        <f t="shared" si="18"/>
        <v>0</v>
      </c>
      <c r="Q85" s="32">
        <f t="shared" si="19"/>
        <v>0</v>
      </c>
      <c r="R85" s="32">
        <f t="shared" si="21"/>
        <v>0</v>
      </c>
      <c r="S85" s="32">
        <f t="shared" si="22"/>
        <v>0</v>
      </c>
      <c r="T85" s="32">
        <f t="shared" si="22"/>
        <v>0</v>
      </c>
    </row>
    <row r="86" spans="1:21" ht="26.15" customHeight="1" x14ac:dyDescent="0.3">
      <c r="A86" s="236">
        <v>55</v>
      </c>
      <c r="B86" s="37" t="str">
        <f>IF('Proje ve Personel Bilgileri'!B68&gt;0,'Proje ve Personel Bilgileri'!B68,"")</f>
        <v/>
      </c>
      <c r="C86" s="127"/>
      <c r="D86" s="12"/>
      <c r="E86" s="12"/>
      <c r="F86" s="12"/>
      <c r="G86" s="12"/>
      <c r="H86" s="12"/>
      <c r="I86" s="12"/>
      <c r="J86" s="12"/>
      <c r="K86" s="12"/>
      <c r="L86" s="34" t="str">
        <f t="shared" si="20"/>
        <v/>
      </c>
      <c r="M86" s="122" t="str">
        <f t="shared" si="16"/>
        <v/>
      </c>
      <c r="N86" s="31">
        <f>'Proje ve Personel Bilgileri'!E68</f>
        <v>0</v>
      </c>
      <c r="O86" s="32">
        <f t="shared" si="17"/>
        <v>0</v>
      </c>
      <c r="P86" s="32">
        <f t="shared" si="18"/>
        <v>0</v>
      </c>
      <c r="Q86" s="32">
        <f t="shared" si="19"/>
        <v>0</v>
      </c>
      <c r="R86" s="32">
        <f t="shared" si="21"/>
        <v>0</v>
      </c>
      <c r="S86" s="32">
        <f t="shared" si="22"/>
        <v>0</v>
      </c>
      <c r="T86" s="32">
        <f t="shared" si="22"/>
        <v>0</v>
      </c>
    </row>
    <row r="87" spans="1:21" ht="26.15" customHeight="1" x14ac:dyDescent="0.3">
      <c r="A87" s="236">
        <v>56</v>
      </c>
      <c r="B87" s="37" t="str">
        <f>IF('Proje ve Personel Bilgileri'!B69&gt;0,'Proje ve Personel Bilgileri'!B69,"")</f>
        <v/>
      </c>
      <c r="C87" s="127"/>
      <c r="D87" s="12"/>
      <c r="E87" s="12"/>
      <c r="F87" s="12"/>
      <c r="G87" s="12"/>
      <c r="H87" s="12"/>
      <c r="I87" s="12"/>
      <c r="J87" s="12"/>
      <c r="K87" s="12"/>
      <c r="L87" s="34" t="str">
        <f t="shared" si="20"/>
        <v/>
      </c>
      <c r="M87" s="122" t="str">
        <f t="shared" si="16"/>
        <v/>
      </c>
      <c r="N87" s="31">
        <f>'Proje ve Personel Bilgileri'!E69</f>
        <v>0</v>
      </c>
      <c r="O87" s="32">
        <f t="shared" si="17"/>
        <v>0</v>
      </c>
      <c r="P87" s="32">
        <f t="shared" si="18"/>
        <v>0</v>
      </c>
      <c r="Q87" s="32">
        <f t="shared" si="19"/>
        <v>0</v>
      </c>
      <c r="R87" s="32">
        <f t="shared" si="21"/>
        <v>0</v>
      </c>
      <c r="S87" s="32">
        <f t="shared" si="22"/>
        <v>0</v>
      </c>
      <c r="T87" s="32">
        <f t="shared" si="22"/>
        <v>0</v>
      </c>
    </row>
    <row r="88" spans="1:21" ht="26.15" customHeight="1" x14ac:dyDescent="0.3">
      <c r="A88" s="236">
        <v>57</v>
      </c>
      <c r="B88" s="37" t="str">
        <f>IF('Proje ve Personel Bilgileri'!B70&gt;0,'Proje ve Personel Bilgileri'!B70,"")</f>
        <v/>
      </c>
      <c r="C88" s="127"/>
      <c r="D88" s="12"/>
      <c r="E88" s="12"/>
      <c r="F88" s="12"/>
      <c r="G88" s="12"/>
      <c r="H88" s="12"/>
      <c r="I88" s="12"/>
      <c r="J88" s="12"/>
      <c r="K88" s="12"/>
      <c r="L88" s="34" t="str">
        <f t="shared" si="20"/>
        <v/>
      </c>
      <c r="M88" s="122" t="str">
        <f t="shared" si="16"/>
        <v/>
      </c>
      <c r="N88" s="31">
        <f>'Proje ve Personel Bilgileri'!E70</f>
        <v>0</v>
      </c>
      <c r="O88" s="32">
        <f t="shared" si="17"/>
        <v>0</v>
      </c>
      <c r="P88" s="32">
        <f t="shared" si="18"/>
        <v>0</v>
      </c>
      <c r="Q88" s="32">
        <f t="shared" si="19"/>
        <v>0</v>
      </c>
      <c r="R88" s="32">
        <f t="shared" si="21"/>
        <v>0</v>
      </c>
      <c r="S88" s="32">
        <f t="shared" si="22"/>
        <v>0</v>
      </c>
      <c r="T88" s="32">
        <f t="shared" si="22"/>
        <v>0</v>
      </c>
    </row>
    <row r="89" spans="1:21" ht="26.15" customHeight="1" x14ac:dyDescent="0.3">
      <c r="A89" s="236">
        <v>58</v>
      </c>
      <c r="B89" s="37" t="str">
        <f>IF('Proje ve Personel Bilgileri'!B71&gt;0,'Proje ve Personel Bilgileri'!B71,"")</f>
        <v/>
      </c>
      <c r="C89" s="127"/>
      <c r="D89" s="12"/>
      <c r="E89" s="12"/>
      <c r="F89" s="12"/>
      <c r="G89" s="12"/>
      <c r="H89" s="12"/>
      <c r="I89" s="12"/>
      <c r="J89" s="12"/>
      <c r="K89" s="12"/>
      <c r="L89" s="34" t="str">
        <f t="shared" si="20"/>
        <v/>
      </c>
      <c r="M89" s="122" t="str">
        <f t="shared" si="16"/>
        <v/>
      </c>
      <c r="N89" s="31">
        <f>'Proje ve Personel Bilgileri'!E71</f>
        <v>0</v>
      </c>
      <c r="O89" s="32">
        <f t="shared" si="17"/>
        <v>0</v>
      </c>
      <c r="P89" s="32">
        <f t="shared" si="18"/>
        <v>0</v>
      </c>
      <c r="Q89" s="32">
        <f t="shared" si="19"/>
        <v>0</v>
      </c>
      <c r="R89" s="32">
        <f t="shared" si="21"/>
        <v>0</v>
      </c>
      <c r="S89" s="32">
        <f t="shared" si="22"/>
        <v>0</v>
      </c>
      <c r="T89" s="32">
        <f t="shared" si="22"/>
        <v>0</v>
      </c>
    </row>
    <row r="90" spans="1:21" ht="26.15" customHeight="1" x14ac:dyDescent="0.3">
      <c r="A90" s="236">
        <v>59</v>
      </c>
      <c r="B90" s="37" t="str">
        <f>IF('Proje ve Personel Bilgileri'!B72&gt;0,'Proje ve Personel Bilgileri'!B72,"")</f>
        <v/>
      </c>
      <c r="C90" s="127"/>
      <c r="D90" s="12"/>
      <c r="E90" s="12"/>
      <c r="F90" s="12"/>
      <c r="G90" s="12"/>
      <c r="H90" s="12"/>
      <c r="I90" s="12"/>
      <c r="J90" s="12"/>
      <c r="K90" s="12"/>
      <c r="L90" s="34" t="str">
        <f t="shared" si="20"/>
        <v/>
      </c>
      <c r="M90" s="122" t="str">
        <f t="shared" si="16"/>
        <v/>
      </c>
      <c r="N90" s="31">
        <f>'Proje ve Personel Bilgileri'!E72</f>
        <v>0</v>
      </c>
      <c r="O90" s="32">
        <f t="shared" si="17"/>
        <v>0</v>
      </c>
      <c r="P90" s="32">
        <f t="shared" si="18"/>
        <v>0</v>
      </c>
      <c r="Q90" s="32">
        <f t="shared" si="19"/>
        <v>0</v>
      </c>
      <c r="R90" s="32">
        <f t="shared" si="21"/>
        <v>0</v>
      </c>
      <c r="S90" s="32">
        <f t="shared" si="22"/>
        <v>0</v>
      </c>
      <c r="T90" s="32">
        <f t="shared" si="22"/>
        <v>0</v>
      </c>
    </row>
    <row r="91" spans="1:21" ht="26.15" customHeight="1" thickBot="1" x14ac:dyDescent="0.35">
      <c r="A91" s="237">
        <v>60</v>
      </c>
      <c r="B91" s="38" t="str">
        <f>IF('Proje ve Personel Bilgileri'!B73&gt;0,'Proje ve Personel Bilgileri'!B73,"")</f>
        <v/>
      </c>
      <c r="C91" s="13"/>
      <c r="D91" s="14"/>
      <c r="E91" s="14"/>
      <c r="F91" s="14"/>
      <c r="G91" s="14"/>
      <c r="H91" s="14"/>
      <c r="I91" s="14"/>
      <c r="J91" s="14"/>
      <c r="K91" s="14"/>
      <c r="L91" s="35" t="str">
        <f t="shared" si="20"/>
        <v/>
      </c>
      <c r="M91" s="122" t="str">
        <f t="shared" si="16"/>
        <v/>
      </c>
      <c r="N91" s="31">
        <f>'Proje ve Personel Bilgileri'!E73</f>
        <v>0</v>
      </c>
      <c r="O91" s="32">
        <f t="shared" si="17"/>
        <v>0</v>
      </c>
      <c r="P91" s="32">
        <f t="shared" si="18"/>
        <v>0</v>
      </c>
      <c r="Q91" s="32">
        <f t="shared" si="19"/>
        <v>0</v>
      </c>
      <c r="R91" s="32">
        <f t="shared" si="21"/>
        <v>0</v>
      </c>
      <c r="S91" s="32">
        <f t="shared" si="22"/>
        <v>0</v>
      </c>
      <c r="T91" s="32">
        <f t="shared" si="22"/>
        <v>0</v>
      </c>
      <c r="U91" s="30">
        <f>IF(COUNTA(C72:K91)&gt;0,1,0)</f>
        <v>0</v>
      </c>
    </row>
    <row r="92" spans="1:21" ht="26.15" customHeight="1" thickBot="1" x14ac:dyDescent="0.35">
      <c r="A92" s="358" t="s">
        <v>40</v>
      </c>
      <c r="B92" s="359"/>
      <c r="C92" s="39" t="str">
        <f t="shared" ref="C92:K92" si="23">IF($L$92&gt;0,SUM(C72:C91)+C60,"")</f>
        <v/>
      </c>
      <c r="D92" s="40" t="str">
        <f t="shared" si="23"/>
        <v/>
      </c>
      <c r="E92" s="40" t="str">
        <f t="shared" si="23"/>
        <v/>
      </c>
      <c r="F92" s="40" t="str">
        <f t="shared" si="23"/>
        <v/>
      </c>
      <c r="G92" s="40" t="str">
        <f t="shared" si="23"/>
        <v/>
      </c>
      <c r="H92" s="40" t="str">
        <f t="shared" si="23"/>
        <v/>
      </c>
      <c r="I92" s="40" t="str">
        <f t="shared" si="23"/>
        <v/>
      </c>
      <c r="J92" s="40" t="str">
        <f t="shared" si="23"/>
        <v/>
      </c>
      <c r="K92" s="40" t="str">
        <f t="shared" si="23"/>
        <v/>
      </c>
      <c r="L92" s="41">
        <f>SUM(L72:L91)+L60</f>
        <v>0</v>
      </c>
      <c r="M92" s="123"/>
      <c r="N92" s="6"/>
      <c r="O92" s="15"/>
      <c r="P92" s="16"/>
      <c r="S92" s="6"/>
      <c r="T92" s="6"/>
    </row>
    <row r="93" spans="1:21" s="17" customFormat="1" ht="30.1" customHeight="1" x14ac:dyDescent="0.3">
      <c r="A93" s="360" t="s">
        <v>139</v>
      </c>
      <c r="B93" s="360"/>
      <c r="C93" s="360"/>
      <c r="D93" s="360"/>
      <c r="E93" s="360"/>
      <c r="F93" s="360"/>
      <c r="G93" s="360"/>
      <c r="H93" s="360"/>
      <c r="I93" s="360"/>
      <c r="J93" s="360"/>
      <c r="K93" s="360"/>
      <c r="L93" s="360"/>
      <c r="M93" s="83"/>
      <c r="O93" s="18"/>
      <c r="P93" s="18"/>
      <c r="Q93" s="18"/>
      <c r="R93" s="18"/>
      <c r="S93" s="18"/>
      <c r="T93" s="18"/>
    </row>
    <row r="94" spans="1:21" ht="26.15" customHeight="1" x14ac:dyDescent="0.3"/>
    <row r="95" spans="1:21" ht="26.15" customHeight="1" x14ac:dyDescent="0.35">
      <c r="A95" s="308" t="s">
        <v>37</v>
      </c>
      <c r="B95" s="307">
        <f ca="1">IF(imzatarihi&gt;0,imzatarihi,"")</f>
        <v>45653</v>
      </c>
      <c r="C95" s="361" t="s">
        <v>38</v>
      </c>
      <c r="D95" s="361"/>
      <c r="E95" s="306" t="str">
        <f>IF(kurulusyetkilisi&gt;0,kurulusyetkilisi,"")</f>
        <v/>
      </c>
      <c r="F95" s="265"/>
      <c r="G95" s="265"/>
      <c r="H95" s="304"/>
      <c r="I95" s="304"/>
      <c r="J95" s="304"/>
    </row>
    <row r="96" spans="1:21" ht="26.15" customHeight="1" x14ac:dyDescent="0.35">
      <c r="A96" s="311"/>
      <c r="B96" s="311"/>
      <c r="C96" s="361" t="s">
        <v>39</v>
      </c>
      <c r="D96" s="361"/>
      <c r="E96" s="309"/>
      <c r="F96" s="362"/>
      <c r="G96" s="362"/>
      <c r="H96" s="6"/>
      <c r="I96" s="6"/>
      <c r="J96" s="6"/>
    </row>
    <row r="97" spans="1:20" ht="26.15" customHeight="1" x14ac:dyDescent="0.3">
      <c r="A97" s="356" t="s">
        <v>28</v>
      </c>
      <c r="B97" s="356"/>
      <c r="C97" s="356"/>
      <c r="D97" s="356"/>
      <c r="E97" s="356"/>
      <c r="F97" s="356"/>
      <c r="G97" s="356"/>
      <c r="H97" s="356"/>
      <c r="I97" s="356"/>
      <c r="J97" s="356"/>
      <c r="K97" s="356"/>
      <c r="L97" s="356"/>
      <c r="M97" s="119"/>
      <c r="N97" s="1"/>
      <c r="O97" s="128"/>
    </row>
    <row r="98" spans="1:20" ht="26.15" customHeight="1" x14ac:dyDescent="0.3">
      <c r="A98" s="363" t="str">
        <f>IF(Yil&gt;0,CONCATENATE(Yil," yılına aittir"),"")</f>
        <v/>
      </c>
      <c r="B98" s="363"/>
      <c r="C98" s="363"/>
      <c r="D98" s="363"/>
      <c r="E98" s="363"/>
      <c r="F98" s="363"/>
      <c r="G98" s="363"/>
      <c r="H98" s="363"/>
      <c r="I98" s="363"/>
      <c r="J98" s="363"/>
      <c r="K98" s="363"/>
      <c r="L98" s="363"/>
    </row>
    <row r="99" spans="1:20" ht="26.15" customHeight="1" thickBot="1" x14ac:dyDescent="0.35">
      <c r="B99" s="8"/>
      <c r="D99" s="8"/>
      <c r="E99" s="8"/>
      <c r="F99" s="377" t="str">
        <f>IF(Yil&gt;0,IF(ProjeNo=5189901,"TEMMUZ",IF(ProjeNo=5169902,"EYLÜL","HAZİRAN")),"")</f>
        <v/>
      </c>
      <c r="G99" s="377"/>
      <c r="H99" s="8"/>
      <c r="I99" s="8"/>
      <c r="J99" s="8"/>
      <c r="K99" s="8"/>
      <c r="L99" s="228" t="s">
        <v>35</v>
      </c>
    </row>
    <row r="100" spans="1:20" ht="26.15" customHeight="1" thickBot="1" x14ac:dyDescent="0.35">
      <c r="A100" s="233" t="s">
        <v>1</v>
      </c>
      <c r="B100" s="364" t="str">
        <f>IF(ProjeNo&gt;0,ProjeNo,"")</f>
        <v/>
      </c>
      <c r="C100" s="365"/>
      <c r="D100" s="365"/>
      <c r="E100" s="365"/>
      <c r="F100" s="365"/>
      <c r="G100" s="365"/>
      <c r="H100" s="365"/>
      <c r="I100" s="365"/>
      <c r="J100" s="365"/>
      <c r="K100" s="365"/>
      <c r="L100" s="366"/>
    </row>
    <row r="101" spans="1:20" ht="26.15" customHeight="1" thickBot="1" x14ac:dyDescent="0.35">
      <c r="A101" s="234" t="s">
        <v>11</v>
      </c>
      <c r="B101" s="367" t="str">
        <f>IF(ProjeAdi&gt;0,ProjeAdi,"")</f>
        <v/>
      </c>
      <c r="C101" s="368"/>
      <c r="D101" s="368"/>
      <c r="E101" s="368"/>
      <c r="F101" s="368"/>
      <c r="G101" s="368"/>
      <c r="H101" s="368"/>
      <c r="I101" s="368"/>
      <c r="J101" s="368"/>
      <c r="K101" s="368"/>
      <c r="L101" s="369"/>
    </row>
    <row r="102" spans="1:20" ht="26.15" customHeight="1" thickBot="1" x14ac:dyDescent="0.35">
      <c r="A102" s="370" t="s">
        <v>7</v>
      </c>
      <c r="B102" s="370" t="s">
        <v>8</v>
      </c>
      <c r="C102" s="370" t="s">
        <v>29</v>
      </c>
      <c r="D102" s="370" t="s">
        <v>97</v>
      </c>
      <c r="E102" s="370" t="s">
        <v>117</v>
      </c>
      <c r="F102" s="370" t="s">
        <v>32</v>
      </c>
      <c r="G102" s="372" t="s">
        <v>30</v>
      </c>
      <c r="H102" s="374" t="s">
        <v>95</v>
      </c>
      <c r="I102" s="375"/>
      <c r="J102" s="375"/>
      <c r="K102" s="376"/>
      <c r="L102" s="370" t="s">
        <v>31</v>
      </c>
      <c r="O102" s="357" t="s">
        <v>36</v>
      </c>
      <c r="P102" s="357"/>
      <c r="Q102" s="357" t="s">
        <v>42</v>
      </c>
      <c r="R102" s="357"/>
      <c r="S102" s="357" t="s">
        <v>43</v>
      </c>
      <c r="T102" s="357"/>
    </row>
    <row r="103" spans="1:20" s="9" customFormat="1" ht="82.05" customHeight="1" thickBot="1" x14ac:dyDescent="0.3">
      <c r="A103" s="371"/>
      <c r="B103" s="371"/>
      <c r="C103" s="371"/>
      <c r="D103" s="371"/>
      <c r="E103" s="371"/>
      <c r="F103" s="371"/>
      <c r="G103" s="373"/>
      <c r="H103" s="229" t="s">
        <v>91</v>
      </c>
      <c r="I103" s="230" t="s">
        <v>96</v>
      </c>
      <c r="J103" s="229" t="s">
        <v>152</v>
      </c>
      <c r="K103" s="229" t="s">
        <v>153</v>
      </c>
      <c r="L103" s="371"/>
      <c r="M103" s="121"/>
      <c r="N103" s="231" t="s">
        <v>10</v>
      </c>
      <c r="O103" s="232" t="s">
        <v>33</v>
      </c>
      <c r="P103" s="232" t="s">
        <v>34</v>
      </c>
      <c r="Q103" s="232" t="s">
        <v>41</v>
      </c>
      <c r="R103" s="232" t="s">
        <v>30</v>
      </c>
      <c r="S103" s="232" t="s">
        <v>41</v>
      </c>
      <c r="T103" s="232" t="s">
        <v>34</v>
      </c>
    </row>
    <row r="104" spans="1:20" ht="26.15" customHeight="1" x14ac:dyDescent="0.3">
      <c r="A104" s="235">
        <v>61</v>
      </c>
      <c r="B104" s="36" t="str">
        <f>IF('Proje ve Personel Bilgileri'!B74&gt;0,'Proje ve Personel Bilgileri'!B74,"")</f>
        <v/>
      </c>
      <c r="C104" s="10"/>
      <c r="D104" s="11"/>
      <c r="E104" s="11"/>
      <c r="F104" s="11"/>
      <c r="G104" s="11"/>
      <c r="H104" s="11"/>
      <c r="I104" s="11"/>
      <c r="J104" s="11"/>
      <c r="K104" s="11"/>
      <c r="L104" s="33" t="str">
        <f>IF(B104&lt;&gt;"",IF(OR(F104&gt;S104,G104&gt;T104),0,D104+E104+F104+G104-H104-I104-J104-K104),"")</f>
        <v/>
      </c>
      <c r="M104" s="122" t="str">
        <f t="shared" ref="M104:M123" si="24">IF(OR(F104&gt;S104,G104&gt;T104),"Toplam maliyetin hesaplanabilmesi için SGK işveren payı ve işsizlik sigortası işveren payının tavan değerleri aşmaması gerekmektedir.","")</f>
        <v/>
      </c>
      <c r="N104" s="31">
        <f>'Proje ve Personel Bilgileri'!E74</f>
        <v>0</v>
      </c>
      <c r="O104" s="32">
        <f t="shared" ref="O104:O123" si="25">IFERROR(IF(OR(ProjeNo=5189901,ProjeNo=5169902),IF(N104="EVET",VLOOKUP(VALUE(Yil&amp;2),SGKTAVAN,2,0)*0.2475,VLOOKUP(VALUE(Yil&amp;2),SGKTAVAN,2,0)*0.2075),IF(N104="EVET",VLOOKUP(VALUE(Yil&amp;1),SGKTAVAN,2,0)*0.2475,VLOOKUP(VALUE(Yil&amp;1),SGKTAVAN,2,0)*0.2075)),0)</f>
        <v>0</v>
      </c>
      <c r="P104" s="32">
        <f t="shared" ref="P104:P123" si="26">IFERROR(IF(OR(ProjeNo=5189901,ProjeNo=5169902),IF(N104="EVET",0,VLOOKUP(VALUE(Yil&amp;2),SGKTAVAN,2,0)*0.02),IF(N104="EVET",0,VLOOKUP(VALUE(Yil&amp;1),SGKTAVAN,2,0)*0.02)),0)</f>
        <v>0</v>
      </c>
      <c r="Q104" s="32">
        <f t="shared" ref="Q104:Q123" si="27">IF(N104="EVET",(D104+E104)*0.2475,(D104+E104)*0.2075)</f>
        <v>0</v>
      </c>
      <c r="R104" s="32">
        <f>IF(N104="EVET",0,(D104+E104)*0.02)</f>
        <v>0</v>
      </c>
      <c r="S104" s="32">
        <f>IF(ISERROR(ROUNDUP(MIN(O104,Q104),0)),0,ROUNDUP(MIN(O104,Q104),0))</f>
        <v>0</v>
      </c>
      <c r="T104" s="32">
        <f>IF(ISERROR(ROUNDUP(MIN(P104,R104),0)),0,ROUNDUP(MIN(P104,R104),0))</f>
        <v>0</v>
      </c>
    </row>
    <row r="105" spans="1:20" ht="26.15" customHeight="1" x14ac:dyDescent="0.3">
      <c r="A105" s="236">
        <v>62</v>
      </c>
      <c r="B105" s="37" t="str">
        <f>IF('Proje ve Personel Bilgileri'!B75&gt;0,'Proje ve Personel Bilgileri'!B75,"")</f>
        <v/>
      </c>
      <c r="C105" s="127"/>
      <c r="D105" s="12"/>
      <c r="E105" s="12"/>
      <c r="F105" s="12"/>
      <c r="G105" s="12"/>
      <c r="H105" s="12"/>
      <c r="I105" s="12"/>
      <c r="J105" s="12"/>
      <c r="K105" s="12"/>
      <c r="L105" s="34" t="str">
        <f t="shared" ref="L105:L123" si="28">IF(B105&lt;&gt;"",IF(OR(F105&gt;S105,G105&gt;T105),0,D105+E105+F105+G105-H105-I105-J105-K105),"")</f>
        <v/>
      </c>
      <c r="M105" s="122" t="str">
        <f t="shared" si="24"/>
        <v/>
      </c>
      <c r="N105" s="31">
        <f>'Proje ve Personel Bilgileri'!E75</f>
        <v>0</v>
      </c>
      <c r="O105" s="32">
        <f t="shared" si="25"/>
        <v>0</v>
      </c>
      <c r="P105" s="32">
        <f t="shared" si="26"/>
        <v>0</v>
      </c>
      <c r="Q105" s="32">
        <f t="shared" si="27"/>
        <v>0</v>
      </c>
      <c r="R105" s="32">
        <f t="shared" ref="R105:R123" si="29">IF(N105="EVET",0,(D105+E105)*0.02)</f>
        <v>0</v>
      </c>
      <c r="S105" s="32">
        <f t="shared" ref="S105:T123" si="30">IF(ISERROR(ROUNDUP(MIN(O105,Q105),0)),0,ROUNDUP(MIN(O105,Q105),0))</f>
        <v>0</v>
      </c>
      <c r="T105" s="32">
        <f t="shared" si="30"/>
        <v>0</v>
      </c>
    </row>
    <row r="106" spans="1:20" ht="26.15" customHeight="1" x14ac:dyDescent="0.3">
      <c r="A106" s="236">
        <v>63</v>
      </c>
      <c r="B106" s="37" t="str">
        <f>IF('Proje ve Personel Bilgileri'!B76&gt;0,'Proje ve Personel Bilgileri'!B76,"")</f>
        <v/>
      </c>
      <c r="C106" s="127"/>
      <c r="D106" s="12"/>
      <c r="E106" s="12"/>
      <c r="F106" s="12"/>
      <c r="G106" s="12"/>
      <c r="H106" s="12"/>
      <c r="I106" s="12"/>
      <c r="J106" s="12"/>
      <c r="K106" s="12"/>
      <c r="L106" s="34" t="str">
        <f t="shared" si="28"/>
        <v/>
      </c>
      <c r="M106" s="122" t="str">
        <f t="shared" si="24"/>
        <v/>
      </c>
      <c r="N106" s="31">
        <f>'Proje ve Personel Bilgileri'!E76</f>
        <v>0</v>
      </c>
      <c r="O106" s="32">
        <f t="shared" si="25"/>
        <v>0</v>
      </c>
      <c r="P106" s="32">
        <f t="shared" si="26"/>
        <v>0</v>
      </c>
      <c r="Q106" s="32">
        <f t="shared" si="27"/>
        <v>0</v>
      </c>
      <c r="R106" s="32">
        <f t="shared" si="29"/>
        <v>0</v>
      </c>
      <c r="S106" s="32">
        <f t="shared" si="30"/>
        <v>0</v>
      </c>
      <c r="T106" s="32">
        <f t="shared" si="30"/>
        <v>0</v>
      </c>
    </row>
    <row r="107" spans="1:20" ht="26.15" customHeight="1" x14ac:dyDescent="0.3">
      <c r="A107" s="236">
        <v>64</v>
      </c>
      <c r="B107" s="37" t="str">
        <f>IF('Proje ve Personel Bilgileri'!B77&gt;0,'Proje ve Personel Bilgileri'!B77,"")</f>
        <v/>
      </c>
      <c r="C107" s="127"/>
      <c r="D107" s="12"/>
      <c r="E107" s="12"/>
      <c r="F107" s="12"/>
      <c r="G107" s="12"/>
      <c r="H107" s="12"/>
      <c r="I107" s="12"/>
      <c r="J107" s="12"/>
      <c r="K107" s="12"/>
      <c r="L107" s="34" t="str">
        <f t="shared" si="28"/>
        <v/>
      </c>
      <c r="M107" s="122" t="str">
        <f t="shared" si="24"/>
        <v/>
      </c>
      <c r="N107" s="31">
        <f>'Proje ve Personel Bilgileri'!E77</f>
        <v>0</v>
      </c>
      <c r="O107" s="32">
        <f t="shared" si="25"/>
        <v>0</v>
      </c>
      <c r="P107" s="32">
        <f t="shared" si="26"/>
        <v>0</v>
      </c>
      <c r="Q107" s="32">
        <f t="shared" si="27"/>
        <v>0</v>
      </c>
      <c r="R107" s="32">
        <f t="shared" si="29"/>
        <v>0</v>
      </c>
      <c r="S107" s="32">
        <f t="shared" si="30"/>
        <v>0</v>
      </c>
      <c r="T107" s="32">
        <f t="shared" si="30"/>
        <v>0</v>
      </c>
    </row>
    <row r="108" spans="1:20" ht="26.15" customHeight="1" x14ac:dyDescent="0.3">
      <c r="A108" s="236">
        <v>65</v>
      </c>
      <c r="B108" s="37" t="str">
        <f>IF('Proje ve Personel Bilgileri'!B78&gt;0,'Proje ve Personel Bilgileri'!B78,"")</f>
        <v/>
      </c>
      <c r="C108" s="127"/>
      <c r="D108" s="12"/>
      <c r="E108" s="12"/>
      <c r="F108" s="12"/>
      <c r="G108" s="12"/>
      <c r="H108" s="12"/>
      <c r="I108" s="12"/>
      <c r="J108" s="12"/>
      <c r="K108" s="12"/>
      <c r="L108" s="34" t="str">
        <f t="shared" si="28"/>
        <v/>
      </c>
      <c r="M108" s="122" t="str">
        <f t="shared" si="24"/>
        <v/>
      </c>
      <c r="N108" s="31">
        <f>'Proje ve Personel Bilgileri'!E78</f>
        <v>0</v>
      </c>
      <c r="O108" s="32">
        <f t="shared" si="25"/>
        <v>0</v>
      </c>
      <c r="P108" s="32">
        <f t="shared" si="26"/>
        <v>0</v>
      </c>
      <c r="Q108" s="32">
        <f t="shared" si="27"/>
        <v>0</v>
      </c>
      <c r="R108" s="32">
        <f t="shared" si="29"/>
        <v>0</v>
      </c>
      <c r="S108" s="32">
        <f t="shared" si="30"/>
        <v>0</v>
      </c>
      <c r="T108" s="32">
        <f t="shared" si="30"/>
        <v>0</v>
      </c>
    </row>
    <row r="109" spans="1:20" ht="26.15" customHeight="1" x14ac:dyDescent="0.3">
      <c r="A109" s="236">
        <v>66</v>
      </c>
      <c r="B109" s="37" t="str">
        <f>IF('Proje ve Personel Bilgileri'!B79&gt;0,'Proje ve Personel Bilgileri'!B79,"")</f>
        <v/>
      </c>
      <c r="C109" s="127"/>
      <c r="D109" s="12"/>
      <c r="E109" s="12"/>
      <c r="F109" s="12"/>
      <c r="G109" s="12"/>
      <c r="H109" s="12"/>
      <c r="I109" s="12"/>
      <c r="J109" s="12"/>
      <c r="K109" s="12"/>
      <c r="L109" s="34" t="str">
        <f t="shared" si="28"/>
        <v/>
      </c>
      <c r="M109" s="122" t="str">
        <f t="shared" si="24"/>
        <v/>
      </c>
      <c r="N109" s="31">
        <f>'Proje ve Personel Bilgileri'!E79</f>
        <v>0</v>
      </c>
      <c r="O109" s="32">
        <f t="shared" si="25"/>
        <v>0</v>
      </c>
      <c r="P109" s="32">
        <f t="shared" si="26"/>
        <v>0</v>
      </c>
      <c r="Q109" s="32">
        <f t="shared" si="27"/>
        <v>0</v>
      </c>
      <c r="R109" s="32">
        <f t="shared" si="29"/>
        <v>0</v>
      </c>
      <c r="S109" s="32">
        <f t="shared" si="30"/>
        <v>0</v>
      </c>
      <c r="T109" s="32">
        <f t="shared" si="30"/>
        <v>0</v>
      </c>
    </row>
    <row r="110" spans="1:20" ht="26.15" customHeight="1" x14ac:dyDescent="0.3">
      <c r="A110" s="236">
        <v>67</v>
      </c>
      <c r="B110" s="37" t="str">
        <f>IF('Proje ve Personel Bilgileri'!B80&gt;0,'Proje ve Personel Bilgileri'!B80,"")</f>
        <v/>
      </c>
      <c r="C110" s="127"/>
      <c r="D110" s="12"/>
      <c r="E110" s="12"/>
      <c r="F110" s="12"/>
      <c r="G110" s="12"/>
      <c r="H110" s="12"/>
      <c r="I110" s="12"/>
      <c r="J110" s="12"/>
      <c r="K110" s="12"/>
      <c r="L110" s="34" t="str">
        <f t="shared" si="28"/>
        <v/>
      </c>
      <c r="M110" s="122" t="str">
        <f t="shared" si="24"/>
        <v/>
      </c>
      <c r="N110" s="31">
        <f>'Proje ve Personel Bilgileri'!E80</f>
        <v>0</v>
      </c>
      <c r="O110" s="32">
        <f t="shared" si="25"/>
        <v>0</v>
      </c>
      <c r="P110" s="32">
        <f t="shared" si="26"/>
        <v>0</v>
      </c>
      <c r="Q110" s="32">
        <f t="shared" si="27"/>
        <v>0</v>
      </c>
      <c r="R110" s="32">
        <f t="shared" si="29"/>
        <v>0</v>
      </c>
      <c r="S110" s="32">
        <f t="shared" si="30"/>
        <v>0</v>
      </c>
      <c r="T110" s="32">
        <f t="shared" si="30"/>
        <v>0</v>
      </c>
    </row>
    <row r="111" spans="1:20" ht="26.15" customHeight="1" x14ac:dyDescent="0.3">
      <c r="A111" s="236">
        <v>68</v>
      </c>
      <c r="B111" s="37" t="str">
        <f>IF('Proje ve Personel Bilgileri'!B81&gt;0,'Proje ve Personel Bilgileri'!B81,"")</f>
        <v/>
      </c>
      <c r="C111" s="127"/>
      <c r="D111" s="12"/>
      <c r="E111" s="12"/>
      <c r="F111" s="12"/>
      <c r="G111" s="12"/>
      <c r="H111" s="12"/>
      <c r="I111" s="12"/>
      <c r="J111" s="12"/>
      <c r="K111" s="12"/>
      <c r="L111" s="34" t="str">
        <f t="shared" si="28"/>
        <v/>
      </c>
      <c r="M111" s="122" t="str">
        <f t="shared" si="24"/>
        <v/>
      </c>
      <c r="N111" s="31">
        <f>'Proje ve Personel Bilgileri'!E81</f>
        <v>0</v>
      </c>
      <c r="O111" s="32">
        <f t="shared" si="25"/>
        <v>0</v>
      </c>
      <c r="P111" s="32">
        <f t="shared" si="26"/>
        <v>0</v>
      </c>
      <c r="Q111" s="32">
        <f t="shared" si="27"/>
        <v>0</v>
      </c>
      <c r="R111" s="32">
        <f t="shared" si="29"/>
        <v>0</v>
      </c>
      <c r="S111" s="32">
        <f t="shared" si="30"/>
        <v>0</v>
      </c>
      <c r="T111" s="32">
        <f t="shared" si="30"/>
        <v>0</v>
      </c>
    </row>
    <row r="112" spans="1:20" ht="26.15" customHeight="1" x14ac:dyDescent="0.3">
      <c r="A112" s="236">
        <v>69</v>
      </c>
      <c r="B112" s="37" t="str">
        <f>IF('Proje ve Personel Bilgileri'!B82&gt;0,'Proje ve Personel Bilgileri'!B82,"")</f>
        <v/>
      </c>
      <c r="C112" s="127"/>
      <c r="D112" s="12"/>
      <c r="E112" s="12"/>
      <c r="F112" s="12"/>
      <c r="G112" s="12"/>
      <c r="H112" s="12"/>
      <c r="I112" s="12"/>
      <c r="J112" s="12"/>
      <c r="K112" s="12"/>
      <c r="L112" s="34" t="str">
        <f t="shared" si="28"/>
        <v/>
      </c>
      <c r="M112" s="122" t="str">
        <f t="shared" si="24"/>
        <v/>
      </c>
      <c r="N112" s="31">
        <f>'Proje ve Personel Bilgileri'!E82</f>
        <v>0</v>
      </c>
      <c r="O112" s="32">
        <f t="shared" si="25"/>
        <v>0</v>
      </c>
      <c r="P112" s="32">
        <f t="shared" si="26"/>
        <v>0</v>
      </c>
      <c r="Q112" s="32">
        <f t="shared" si="27"/>
        <v>0</v>
      </c>
      <c r="R112" s="32">
        <f t="shared" si="29"/>
        <v>0</v>
      </c>
      <c r="S112" s="32">
        <f t="shared" si="30"/>
        <v>0</v>
      </c>
      <c r="T112" s="32">
        <f t="shared" si="30"/>
        <v>0</v>
      </c>
    </row>
    <row r="113" spans="1:21" ht="26.15" customHeight="1" x14ac:dyDescent="0.3">
      <c r="A113" s="236">
        <v>70</v>
      </c>
      <c r="B113" s="37" t="str">
        <f>IF('Proje ve Personel Bilgileri'!B83&gt;0,'Proje ve Personel Bilgileri'!B83,"")</f>
        <v/>
      </c>
      <c r="C113" s="127"/>
      <c r="D113" s="12"/>
      <c r="E113" s="12"/>
      <c r="F113" s="12"/>
      <c r="G113" s="12"/>
      <c r="H113" s="12"/>
      <c r="I113" s="12"/>
      <c r="J113" s="12"/>
      <c r="K113" s="12"/>
      <c r="L113" s="34" t="str">
        <f t="shared" si="28"/>
        <v/>
      </c>
      <c r="M113" s="122" t="str">
        <f t="shared" si="24"/>
        <v/>
      </c>
      <c r="N113" s="31">
        <f>'Proje ve Personel Bilgileri'!E83</f>
        <v>0</v>
      </c>
      <c r="O113" s="32">
        <f t="shared" si="25"/>
        <v>0</v>
      </c>
      <c r="P113" s="32">
        <f t="shared" si="26"/>
        <v>0</v>
      </c>
      <c r="Q113" s="32">
        <f t="shared" si="27"/>
        <v>0</v>
      </c>
      <c r="R113" s="32">
        <f t="shared" si="29"/>
        <v>0</v>
      </c>
      <c r="S113" s="32">
        <f t="shared" si="30"/>
        <v>0</v>
      </c>
      <c r="T113" s="32">
        <f t="shared" si="30"/>
        <v>0</v>
      </c>
    </row>
    <row r="114" spans="1:21" ht="26.15" customHeight="1" x14ac:dyDescent="0.3">
      <c r="A114" s="236">
        <v>71</v>
      </c>
      <c r="B114" s="37" t="str">
        <f>IF('Proje ve Personel Bilgileri'!B84&gt;0,'Proje ve Personel Bilgileri'!B84,"")</f>
        <v/>
      </c>
      <c r="C114" s="127"/>
      <c r="D114" s="12"/>
      <c r="E114" s="12"/>
      <c r="F114" s="12"/>
      <c r="G114" s="12"/>
      <c r="H114" s="12"/>
      <c r="I114" s="12"/>
      <c r="J114" s="12"/>
      <c r="K114" s="12"/>
      <c r="L114" s="34" t="str">
        <f t="shared" si="28"/>
        <v/>
      </c>
      <c r="M114" s="122" t="str">
        <f t="shared" si="24"/>
        <v/>
      </c>
      <c r="N114" s="31">
        <f>'Proje ve Personel Bilgileri'!E84</f>
        <v>0</v>
      </c>
      <c r="O114" s="32">
        <f t="shared" si="25"/>
        <v>0</v>
      </c>
      <c r="P114" s="32">
        <f t="shared" si="26"/>
        <v>0</v>
      </c>
      <c r="Q114" s="32">
        <f t="shared" si="27"/>
        <v>0</v>
      </c>
      <c r="R114" s="32">
        <f t="shared" si="29"/>
        <v>0</v>
      </c>
      <c r="S114" s="32">
        <f t="shared" si="30"/>
        <v>0</v>
      </c>
      <c r="T114" s="32">
        <f t="shared" si="30"/>
        <v>0</v>
      </c>
    </row>
    <row r="115" spans="1:21" ht="26.15" customHeight="1" x14ac:dyDescent="0.3">
      <c r="A115" s="236">
        <v>72</v>
      </c>
      <c r="B115" s="37" t="str">
        <f>IF('Proje ve Personel Bilgileri'!B85&gt;0,'Proje ve Personel Bilgileri'!B85,"")</f>
        <v/>
      </c>
      <c r="C115" s="127"/>
      <c r="D115" s="12"/>
      <c r="E115" s="12"/>
      <c r="F115" s="12"/>
      <c r="G115" s="12"/>
      <c r="H115" s="12"/>
      <c r="I115" s="12"/>
      <c r="J115" s="12"/>
      <c r="K115" s="12"/>
      <c r="L115" s="34" t="str">
        <f t="shared" si="28"/>
        <v/>
      </c>
      <c r="M115" s="122" t="str">
        <f t="shared" si="24"/>
        <v/>
      </c>
      <c r="N115" s="31">
        <f>'Proje ve Personel Bilgileri'!E85</f>
        <v>0</v>
      </c>
      <c r="O115" s="32">
        <f t="shared" si="25"/>
        <v>0</v>
      </c>
      <c r="P115" s="32">
        <f t="shared" si="26"/>
        <v>0</v>
      </c>
      <c r="Q115" s="32">
        <f t="shared" si="27"/>
        <v>0</v>
      </c>
      <c r="R115" s="32">
        <f t="shared" si="29"/>
        <v>0</v>
      </c>
      <c r="S115" s="32">
        <f t="shared" si="30"/>
        <v>0</v>
      </c>
      <c r="T115" s="32">
        <f t="shared" si="30"/>
        <v>0</v>
      </c>
    </row>
    <row r="116" spans="1:21" ht="26.15" customHeight="1" x14ac:dyDescent="0.3">
      <c r="A116" s="236">
        <v>73</v>
      </c>
      <c r="B116" s="37" t="str">
        <f>IF('Proje ve Personel Bilgileri'!B86&gt;0,'Proje ve Personel Bilgileri'!B86,"")</f>
        <v/>
      </c>
      <c r="C116" s="127"/>
      <c r="D116" s="12"/>
      <c r="E116" s="12"/>
      <c r="F116" s="12"/>
      <c r="G116" s="12"/>
      <c r="H116" s="12"/>
      <c r="I116" s="12"/>
      <c r="J116" s="12"/>
      <c r="K116" s="12"/>
      <c r="L116" s="34" t="str">
        <f t="shared" si="28"/>
        <v/>
      </c>
      <c r="M116" s="122" t="str">
        <f t="shared" si="24"/>
        <v/>
      </c>
      <c r="N116" s="31">
        <f>'Proje ve Personel Bilgileri'!E86</f>
        <v>0</v>
      </c>
      <c r="O116" s="32">
        <f t="shared" si="25"/>
        <v>0</v>
      </c>
      <c r="P116" s="32">
        <f t="shared" si="26"/>
        <v>0</v>
      </c>
      <c r="Q116" s="32">
        <f t="shared" si="27"/>
        <v>0</v>
      </c>
      <c r="R116" s="32">
        <f t="shared" si="29"/>
        <v>0</v>
      </c>
      <c r="S116" s="32">
        <f t="shared" si="30"/>
        <v>0</v>
      </c>
      <c r="T116" s="32">
        <f t="shared" si="30"/>
        <v>0</v>
      </c>
    </row>
    <row r="117" spans="1:21" ht="26.15" customHeight="1" x14ac:dyDescent="0.3">
      <c r="A117" s="236">
        <v>74</v>
      </c>
      <c r="B117" s="37" t="str">
        <f>IF('Proje ve Personel Bilgileri'!B87&gt;0,'Proje ve Personel Bilgileri'!B87,"")</f>
        <v/>
      </c>
      <c r="C117" s="127"/>
      <c r="D117" s="12"/>
      <c r="E117" s="12"/>
      <c r="F117" s="12"/>
      <c r="G117" s="12"/>
      <c r="H117" s="12"/>
      <c r="I117" s="12"/>
      <c r="J117" s="12"/>
      <c r="K117" s="12"/>
      <c r="L117" s="34" t="str">
        <f t="shared" si="28"/>
        <v/>
      </c>
      <c r="M117" s="122" t="str">
        <f t="shared" si="24"/>
        <v/>
      </c>
      <c r="N117" s="31">
        <f>'Proje ve Personel Bilgileri'!E87</f>
        <v>0</v>
      </c>
      <c r="O117" s="32">
        <f t="shared" si="25"/>
        <v>0</v>
      </c>
      <c r="P117" s="32">
        <f t="shared" si="26"/>
        <v>0</v>
      </c>
      <c r="Q117" s="32">
        <f t="shared" si="27"/>
        <v>0</v>
      </c>
      <c r="R117" s="32">
        <f t="shared" si="29"/>
        <v>0</v>
      </c>
      <c r="S117" s="32">
        <f t="shared" si="30"/>
        <v>0</v>
      </c>
      <c r="T117" s="32">
        <f t="shared" si="30"/>
        <v>0</v>
      </c>
    </row>
    <row r="118" spans="1:21" ht="26.15" customHeight="1" x14ac:dyDescent="0.3">
      <c r="A118" s="236">
        <v>75</v>
      </c>
      <c r="B118" s="37" t="str">
        <f>IF('Proje ve Personel Bilgileri'!B88&gt;0,'Proje ve Personel Bilgileri'!B88,"")</f>
        <v/>
      </c>
      <c r="C118" s="127"/>
      <c r="D118" s="12"/>
      <c r="E118" s="12"/>
      <c r="F118" s="12"/>
      <c r="G118" s="12"/>
      <c r="H118" s="12"/>
      <c r="I118" s="12"/>
      <c r="J118" s="12"/>
      <c r="K118" s="12"/>
      <c r="L118" s="34" t="str">
        <f t="shared" si="28"/>
        <v/>
      </c>
      <c r="M118" s="122" t="str">
        <f t="shared" si="24"/>
        <v/>
      </c>
      <c r="N118" s="31">
        <f>'Proje ve Personel Bilgileri'!E88</f>
        <v>0</v>
      </c>
      <c r="O118" s="32">
        <f t="shared" si="25"/>
        <v>0</v>
      </c>
      <c r="P118" s="32">
        <f t="shared" si="26"/>
        <v>0</v>
      </c>
      <c r="Q118" s="32">
        <f t="shared" si="27"/>
        <v>0</v>
      </c>
      <c r="R118" s="32">
        <f t="shared" si="29"/>
        <v>0</v>
      </c>
      <c r="S118" s="32">
        <f t="shared" si="30"/>
        <v>0</v>
      </c>
      <c r="T118" s="32">
        <f t="shared" si="30"/>
        <v>0</v>
      </c>
    </row>
    <row r="119" spans="1:21" ht="26.15" customHeight="1" x14ac:dyDescent="0.3">
      <c r="A119" s="236">
        <v>76</v>
      </c>
      <c r="B119" s="37" t="str">
        <f>IF('Proje ve Personel Bilgileri'!B89&gt;0,'Proje ve Personel Bilgileri'!B89,"")</f>
        <v/>
      </c>
      <c r="C119" s="127"/>
      <c r="D119" s="12"/>
      <c r="E119" s="12"/>
      <c r="F119" s="12"/>
      <c r="G119" s="12"/>
      <c r="H119" s="12"/>
      <c r="I119" s="12"/>
      <c r="J119" s="12"/>
      <c r="K119" s="12"/>
      <c r="L119" s="34" t="str">
        <f t="shared" si="28"/>
        <v/>
      </c>
      <c r="M119" s="122" t="str">
        <f t="shared" si="24"/>
        <v/>
      </c>
      <c r="N119" s="31">
        <f>'Proje ve Personel Bilgileri'!E89</f>
        <v>0</v>
      </c>
      <c r="O119" s="32">
        <f t="shared" si="25"/>
        <v>0</v>
      </c>
      <c r="P119" s="32">
        <f t="shared" si="26"/>
        <v>0</v>
      </c>
      <c r="Q119" s="32">
        <f t="shared" si="27"/>
        <v>0</v>
      </c>
      <c r="R119" s="32">
        <f t="shared" si="29"/>
        <v>0</v>
      </c>
      <c r="S119" s="32">
        <f t="shared" si="30"/>
        <v>0</v>
      </c>
      <c r="T119" s="32">
        <f t="shared" si="30"/>
        <v>0</v>
      </c>
    </row>
    <row r="120" spans="1:21" ht="26.15" customHeight="1" x14ac:dyDescent="0.3">
      <c r="A120" s="236">
        <v>77</v>
      </c>
      <c r="B120" s="37" t="str">
        <f>IF('Proje ve Personel Bilgileri'!B90&gt;0,'Proje ve Personel Bilgileri'!B90,"")</f>
        <v/>
      </c>
      <c r="C120" s="127"/>
      <c r="D120" s="12"/>
      <c r="E120" s="12"/>
      <c r="F120" s="12"/>
      <c r="G120" s="12"/>
      <c r="H120" s="12"/>
      <c r="I120" s="12"/>
      <c r="J120" s="12"/>
      <c r="K120" s="12"/>
      <c r="L120" s="34" t="str">
        <f t="shared" si="28"/>
        <v/>
      </c>
      <c r="M120" s="122" t="str">
        <f t="shared" si="24"/>
        <v/>
      </c>
      <c r="N120" s="31">
        <f>'Proje ve Personel Bilgileri'!E90</f>
        <v>0</v>
      </c>
      <c r="O120" s="32">
        <f t="shared" si="25"/>
        <v>0</v>
      </c>
      <c r="P120" s="32">
        <f t="shared" si="26"/>
        <v>0</v>
      </c>
      <c r="Q120" s="32">
        <f t="shared" si="27"/>
        <v>0</v>
      </c>
      <c r="R120" s="32">
        <f t="shared" si="29"/>
        <v>0</v>
      </c>
      <c r="S120" s="32">
        <f t="shared" si="30"/>
        <v>0</v>
      </c>
      <c r="T120" s="32">
        <f t="shared" si="30"/>
        <v>0</v>
      </c>
    </row>
    <row r="121" spans="1:21" ht="26.15" customHeight="1" x14ac:dyDescent="0.3">
      <c r="A121" s="236">
        <v>78</v>
      </c>
      <c r="B121" s="37" t="str">
        <f>IF('Proje ve Personel Bilgileri'!B91&gt;0,'Proje ve Personel Bilgileri'!B91,"")</f>
        <v/>
      </c>
      <c r="C121" s="127"/>
      <c r="D121" s="12"/>
      <c r="E121" s="12"/>
      <c r="F121" s="12"/>
      <c r="G121" s="12"/>
      <c r="H121" s="12"/>
      <c r="I121" s="12"/>
      <c r="J121" s="12"/>
      <c r="K121" s="12"/>
      <c r="L121" s="34" t="str">
        <f t="shared" si="28"/>
        <v/>
      </c>
      <c r="M121" s="122" t="str">
        <f t="shared" si="24"/>
        <v/>
      </c>
      <c r="N121" s="31">
        <f>'Proje ve Personel Bilgileri'!E91</f>
        <v>0</v>
      </c>
      <c r="O121" s="32">
        <f t="shared" si="25"/>
        <v>0</v>
      </c>
      <c r="P121" s="32">
        <f t="shared" si="26"/>
        <v>0</v>
      </c>
      <c r="Q121" s="32">
        <f t="shared" si="27"/>
        <v>0</v>
      </c>
      <c r="R121" s="32">
        <f t="shared" si="29"/>
        <v>0</v>
      </c>
      <c r="S121" s="32">
        <f t="shared" si="30"/>
        <v>0</v>
      </c>
      <c r="T121" s="32">
        <f t="shared" si="30"/>
        <v>0</v>
      </c>
    </row>
    <row r="122" spans="1:21" ht="26.15" customHeight="1" x14ac:dyDescent="0.3">
      <c r="A122" s="236">
        <v>79</v>
      </c>
      <c r="B122" s="37" t="str">
        <f>IF('Proje ve Personel Bilgileri'!B92&gt;0,'Proje ve Personel Bilgileri'!B92,"")</f>
        <v/>
      </c>
      <c r="C122" s="127"/>
      <c r="D122" s="12"/>
      <c r="E122" s="12"/>
      <c r="F122" s="12"/>
      <c r="G122" s="12"/>
      <c r="H122" s="12"/>
      <c r="I122" s="12"/>
      <c r="J122" s="12"/>
      <c r="K122" s="12"/>
      <c r="L122" s="34" t="str">
        <f t="shared" si="28"/>
        <v/>
      </c>
      <c r="M122" s="122" t="str">
        <f t="shared" si="24"/>
        <v/>
      </c>
      <c r="N122" s="31">
        <f>'Proje ve Personel Bilgileri'!E92</f>
        <v>0</v>
      </c>
      <c r="O122" s="32">
        <f t="shared" si="25"/>
        <v>0</v>
      </c>
      <c r="P122" s="32">
        <f t="shared" si="26"/>
        <v>0</v>
      </c>
      <c r="Q122" s="32">
        <f t="shared" si="27"/>
        <v>0</v>
      </c>
      <c r="R122" s="32">
        <f t="shared" si="29"/>
        <v>0</v>
      </c>
      <c r="S122" s="32">
        <f t="shared" si="30"/>
        <v>0</v>
      </c>
      <c r="T122" s="32">
        <f t="shared" si="30"/>
        <v>0</v>
      </c>
    </row>
    <row r="123" spans="1:21" ht="26.15" customHeight="1" thickBot="1" x14ac:dyDescent="0.35">
      <c r="A123" s="237">
        <v>80</v>
      </c>
      <c r="B123" s="38" t="str">
        <f>IF('Proje ve Personel Bilgileri'!B93&gt;0,'Proje ve Personel Bilgileri'!B93,"")</f>
        <v/>
      </c>
      <c r="C123" s="13"/>
      <c r="D123" s="14"/>
      <c r="E123" s="14"/>
      <c r="F123" s="14"/>
      <c r="G123" s="14"/>
      <c r="H123" s="14"/>
      <c r="I123" s="14"/>
      <c r="J123" s="14"/>
      <c r="K123" s="14"/>
      <c r="L123" s="35" t="str">
        <f t="shared" si="28"/>
        <v/>
      </c>
      <c r="M123" s="122" t="str">
        <f t="shared" si="24"/>
        <v/>
      </c>
      <c r="N123" s="31">
        <f>'Proje ve Personel Bilgileri'!E93</f>
        <v>0</v>
      </c>
      <c r="O123" s="32">
        <f t="shared" si="25"/>
        <v>0</v>
      </c>
      <c r="P123" s="32">
        <f t="shared" si="26"/>
        <v>0</v>
      </c>
      <c r="Q123" s="32">
        <f t="shared" si="27"/>
        <v>0</v>
      </c>
      <c r="R123" s="32">
        <f t="shared" si="29"/>
        <v>0</v>
      </c>
      <c r="S123" s="32">
        <f t="shared" si="30"/>
        <v>0</v>
      </c>
      <c r="T123" s="32">
        <f t="shared" si="30"/>
        <v>0</v>
      </c>
      <c r="U123" s="30">
        <f>IF(COUNTA(C104:K123)&gt;0,1,0)</f>
        <v>0</v>
      </c>
    </row>
    <row r="124" spans="1:21" ht="26.15" customHeight="1" thickBot="1" x14ac:dyDescent="0.35">
      <c r="A124" s="358" t="s">
        <v>40</v>
      </c>
      <c r="B124" s="359"/>
      <c r="C124" s="39" t="str">
        <f t="shared" ref="C124:K124" si="31">IF($L$92&gt;0,SUM(C104:C123)+C92,"")</f>
        <v/>
      </c>
      <c r="D124" s="40" t="str">
        <f t="shared" si="31"/>
        <v/>
      </c>
      <c r="E124" s="40" t="str">
        <f t="shared" si="31"/>
        <v/>
      </c>
      <c r="F124" s="40" t="str">
        <f t="shared" si="31"/>
        <v/>
      </c>
      <c r="G124" s="40" t="str">
        <f t="shared" si="31"/>
        <v/>
      </c>
      <c r="H124" s="40" t="str">
        <f t="shared" si="31"/>
        <v/>
      </c>
      <c r="I124" s="40" t="str">
        <f t="shared" si="31"/>
        <v/>
      </c>
      <c r="J124" s="40" t="str">
        <f t="shared" si="31"/>
        <v/>
      </c>
      <c r="K124" s="40" t="str">
        <f t="shared" si="31"/>
        <v/>
      </c>
      <c r="L124" s="41">
        <f>SUM(L104:L123)+L92</f>
        <v>0</v>
      </c>
      <c r="M124" s="123"/>
      <c r="N124" s="6"/>
      <c r="O124" s="15"/>
      <c r="P124" s="16"/>
      <c r="S124" s="6"/>
      <c r="T124" s="6"/>
    </row>
    <row r="125" spans="1:21" s="17" customFormat="1" ht="30.1" customHeight="1" x14ac:dyDescent="0.3">
      <c r="A125" s="360" t="s">
        <v>139</v>
      </c>
      <c r="B125" s="360"/>
      <c r="C125" s="360"/>
      <c r="D125" s="360"/>
      <c r="E125" s="360"/>
      <c r="F125" s="360"/>
      <c r="G125" s="360"/>
      <c r="H125" s="360"/>
      <c r="I125" s="360"/>
      <c r="J125" s="360"/>
      <c r="K125" s="360"/>
      <c r="L125" s="360"/>
      <c r="M125" s="83"/>
      <c r="O125" s="18"/>
      <c r="P125" s="18"/>
      <c r="Q125" s="18"/>
      <c r="R125" s="18"/>
      <c r="S125" s="18"/>
      <c r="T125" s="18"/>
    </row>
    <row r="126" spans="1:21" ht="26.15" customHeight="1" x14ac:dyDescent="0.3"/>
    <row r="127" spans="1:21" ht="26.15" customHeight="1" x14ac:dyDescent="0.35">
      <c r="A127" s="308" t="s">
        <v>37</v>
      </c>
      <c r="B127" s="307">
        <f ca="1">IF(imzatarihi&gt;0,imzatarihi,"")</f>
        <v>45653</v>
      </c>
      <c r="C127" s="361" t="s">
        <v>38</v>
      </c>
      <c r="D127" s="361"/>
      <c r="E127" s="306" t="str">
        <f>IF(kurulusyetkilisi&gt;0,kurulusyetkilisi,"")</f>
        <v/>
      </c>
      <c r="F127" s="265"/>
      <c r="G127" s="265"/>
      <c r="H127" s="304"/>
      <c r="I127" s="304"/>
      <c r="J127" s="304"/>
    </row>
    <row r="128" spans="1:21" ht="26.15" customHeight="1" x14ac:dyDescent="0.35">
      <c r="A128" s="311"/>
      <c r="B128" s="311"/>
      <c r="C128" s="361" t="s">
        <v>39</v>
      </c>
      <c r="D128" s="361"/>
      <c r="E128" s="309"/>
      <c r="F128" s="362"/>
      <c r="G128" s="362"/>
      <c r="H128" s="6"/>
      <c r="I128" s="6"/>
      <c r="J128" s="6"/>
    </row>
    <row r="129" spans="1:20" ht="26.15" customHeight="1" x14ac:dyDescent="0.3">
      <c r="A129" s="356" t="s">
        <v>28</v>
      </c>
      <c r="B129" s="356"/>
      <c r="C129" s="356"/>
      <c r="D129" s="356"/>
      <c r="E129" s="356"/>
      <c r="F129" s="356"/>
      <c r="G129" s="356"/>
      <c r="H129" s="356"/>
      <c r="I129" s="356"/>
      <c r="J129" s="356"/>
      <c r="K129" s="356"/>
      <c r="L129" s="356"/>
      <c r="M129" s="119"/>
      <c r="N129" s="1"/>
      <c r="O129" s="128"/>
    </row>
    <row r="130" spans="1:20" ht="26.15" customHeight="1" x14ac:dyDescent="0.3">
      <c r="A130" s="363" t="str">
        <f>IF(Yil&gt;0,CONCATENATE(Yil," yılına aittir"),"")</f>
        <v/>
      </c>
      <c r="B130" s="363"/>
      <c r="C130" s="363"/>
      <c r="D130" s="363"/>
      <c r="E130" s="363"/>
      <c r="F130" s="363"/>
      <c r="G130" s="363"/>
      <c r="H130" s="363"/>
      <c r="I130" s="363"/>
      <c r="J130" s="363"/>
      <c r="K130" s="363"/>
      <c r="L130" s="363"/>
    </row>
    <row r="131" spans="1:20" ht="26.15" customHeight="1" thickBot="1" x14ac:dyDescent="0.35">
      <c r="B131" s="8"/>
      <c r="D131" s="8"/>
      <c r="E131" s="8"/>
      <c r="F131" s="377" t="str">
        <f>IF(Yil&gt;0,IF(ProjeNo=5189901,"TEMMUZ",IF(ProjeNo=5169902,"EYLÜL","HAZİRAN")),"")</f>
        <v/>
      </c>
      <c r="G131" s="377"/>
      <c r="H131" s="8"/>
      <c r="I131" s="8"/>
      <c r="J131" s="8"/>
      <c r="K131" s="8"/>
      <c r="L131" s="228" t="s">
        <v>35</v>
      </c>
    </row>
    <row r="132" spans="1:20" ht="26.15" customHeight="1" thickBot="1" x14ac:dyDescent="0.35">
      <c r="A132" s="233" t="s">
        <v>1</v>
      </c>
      <c r="B132" s="364" t="str">
        <f>IF(ProjeNo&gt;0,ProjeNo,"")</f>
        <v/>
      </c>
      <c r="C132" s="365"/>
      <c r="D132" s="365"/>
      <c r="E132" s="365"/>
      <c r="F132" s="365"/>
      <c r="G132" s="365"/>
      <c r="H132" s="365"/>
      <c r="I132" s="365"/>
      <c r="J132" s="365"/>
      <c r="K132" s="365"/>
      <c r="L132" s="366"/>
    </row>
    <row r="133" spans="1:20" ht="26.15" customHeight="1" thickBot="1" x14ac:dyDescent="0.35">
      <c r="A133" s="234" t="s">
        <v>11</v>
      </c>
      <c r="B133" s="367" t="str">
        <f>IF(ProjeAdi&gt;0,ProjeAdi,"")</f>
        <v/>
      </c>
      <c r="C133" s="368"/>
      <c r="D133" s="368"/>
      <c r="E133" s="368"/>
      <c r="F133" s="368"/>
      <c r="G133" s="368"/>
      <c r="H133" s="368"/>
      <c r="I133" s="368"/>
      <c r="J133" s="368"/>
      <c r="K133" s="368"/>
      <c r="L133" s="369"/>
    </row>
    <row r="134" spans="1:20" ht="26.15" customHeight="1" thickBot="1" x14ac:dyDescent="0.35">
      <c r="A134" s="370" t="s">
        <v>7</v>
      </c>
      <c r="B134" s="370" t="s">
        <v>8</v>
      </c>
      <c r="C134" s="370" t="s">
        <v>29</v>
      </c>
      <c r="D134" s="370" t="s">
        <v>97</v>
      </c>
      <c r="E134" s="370" t="s">
        <v>117</v>
      </c>
      <c r="F134" s="370" t="s">
        <v>32</v>
      </c>
      <c r="G134" s="372" t="s">
        <v>30</v>
      </c>
      <c r="H134" s="374" t="s">
        <v>95</v>
      </c>
      <c r="I134" s="375"/>
      <c r="J134" s="375"/>
      <c r="K134" s="376"/>
      <c r="L134" s="370" t="s">
        <v>31</v>
      </c>
      <c r="O134" s="357" t="s">
        <v>36</v>
      </c>
      <c r="P134" s="357"/>
      <c r="Q134" s="357" t="s">
        <v>42</v>
      </c>
      <c r="R134" s="357"/>
      <c r="S134" s="357" t="s">
        <v>43</v>
      </c>
      <c r="T134" s="357"/>
    </row>
    <row r="135" spans="1:20" s="9" customFormat="1" ht="82.05" customHeight="1" thickBot="1" x14ac:dyDescent="0.3">
      <c r="A135" s="371"/>
      <c r="B135" s="371"/>
      <c r="C135" s="371"/>
      <c r="D135" s="371"/>
      <c r="E135" s="371"/>
      <c r="F135" s="371"/>
      <c r="G135" s="373"/>
      <c r="H135" s="229" t="s">
        <v>91</v>
      </c>
      <c r="I135" s="230" t="s">
        <v>96</v>
      </c>
      <c r="J135" s="229" t="s">
        <v>152</v>
      </c>
      <c r="K135" s="229" t="s">
        <v>153</v>
      </c>
      <c r="L135" s="371"/>
      <c r="M135" s="121"/>
      <c r="N135" s="231" t="s">
        <v>10</v>
      </c>
      <c r="O135" s="232" t="s">
        <v>33</v>
      </c>
      <c r="P135" s="232" t="s">
        <v>34</v>
      </c>
      <c r="Q135" s="232" t="s">
        <v>41</v>
      </c>
      <c r="R135" s="232" t="s">
        <v>30</v>
      </c>
      <c r="S135" s="232" t="s">
        <v>41</v>
      </c>
      <c r="T135" s="232" t="s">
        <v>34</v>
      </c>
    </row>
    <row r="136" spans="1:20" ht="26.15" customHeight="1" x14ac:dyDescent="0.3">
      <c r="A136" s="235">
        <v>81</v>
      </c>
      <c r="B136" s="36" t="str">
        <f>IF('Proje ve Personel Bilgileri'!B94&gt;0,'Proje ve Personel Bilgileri'!B94,"")</f>
        <v/>
      </c>
      <c r="C136" s="10"/>
      <c r="D136" s="11"/>
      <c r="E136" s="11"/>
      <c r="F136" s="11"/>
      <c r="G136" s="11"/>
      <c r="H136" s="11"/>
      <c r="I136" s="11"/>
      <c r="J136" s="11"/>
      <c r="K136" s="11"/>
      <c r="L136" s="33" t="str">
        <f>IF(B136&lt;&gt;"",IF(OR(F136&gt;S136,G136&gt;T136),0,D136+E136+F136+G136-H136-I136-J136-K136),"")</f>
        <v/>
      </c>
      <c r="M136" s="122" t="str">
        <f t="shared" ref="M136:M155" si="32">IF(OR(F136&gt;S136,G136&gt;T136),"Toplam maliyetin hesaplanabilmesi için SGK işveren payı ve işsizlik sigortası işveren payının tavan değerleri aşmaması gerekmektedir.","")</f>
        <v/>
      </c>
      <c r="N136" s="31">
        <f>'Proje ve Personel Bilgileri'!E94</f>
        <v>0</v>
      </c>
      <c r="O136" s="32">
        <f t="shared" ref="O136:O155" si="33">IFERROR(IF(OR(ProjeNo=5189901,ProjeNo=5169902),IF(N136="EVET",VLOOKUP(VALUE(Yil&amp;2),SGKTAVAN,2,0)*0.2475,VLOOKUP(VALUE(Yil&amp;2),SGKTAVAN,2,0)*0.2075),IF(N136="EVET",VLOOKUP(VALUE(Yil&amp;1),SGKTAVAN,2,0)*0.2475,VLOOKUP(VALUE(Yil&amp;1),SGKTAVAN,2,0)*0.2075)),0)</f>
        <v>0</v>
      </c>
      <c r="P136" s="32">
        <f t="shared" ref="P136:P155" si="34">IFERROR(IF(OR(ProjeNo=5189901,ProjeNo=5169902),IF(N136="EVET",0,VLOOKUP(VALUE(Yil&amp;2),SGKTAVAN,2,0)*0.02),IF(N136="EVET",0,VLOOKUP(VALUE(Yil&amp;1),SGKTAVAN,2,0)*0.02)),0)</f>
        <v>0</v>
      </c>
      <c r="Q136" s="32">
        <f t="shared" ref="Q136:Q155" si="35">IF(N136="EVET",(D136+E136)*0.2475,(D136+E136)*0.2075)</f>
        <v>0</v>
      </c>
      <c r="R136" s="32">
        <f>IF(N136="EVET",0,(D136+E136)*0.02)</f>
        <v>0</v>
      </c>
      <c r="S136" s="32">
        <f>IF(ISERROR(ROUNDUP(MIN(O136,Q136),0)),0,ROUNDUP(MIN(O136,Q136),0))</f>
        <v>0</v>
      </c>
      <c r="T136" s="32">
        <f>IF(ISERROR(ROUNDUP(MIN(P136,R136),0)),0,ROUNDUP(MIN(P136,R136),0))</f>
        <v>0</v>
      </c>
    </row>
    <row r="137" spans="1:20" ht="26.15" customHeight="1" x14ac:dyDescent="0.3">
      <c r="A137" s="236">
        <v>82</v>
      </c>
      <c r="B137" s="37" t="str">
        <f>IF('Proje ve Personel Bilgileri'!B95&gt;0,'Proje ve Personel Bilgileri'!B95,"")</f>
        <v/>
      </c>
      <c r="C137" s="127"/>
      <c r="D137" s="12"/>
      <c r="E137" s="12"/>
      <c r="F137" s="12"/>
      <c r="G137" s="12"/>
      <c r="H137" s="12"/>
      <c r="I137" s="12"/>
      <c r="J137" s="12"/>
      <c r="K137" s="12"/>
      <c r="L137" s="34" t="str">
        <f t="shared" ref="L137:L155" si="36">IF(B137&lt;&gt;"",IF(OR(F137&gt;S137,G137&gt;T137),0,D137+E137+F137+G137-H137-I137-J137-K137),"")</f>
        <v/>
      </c>
      <c r="M137" s="122" t="str">
        <f t="shared" si="32"/>
        <v/>
      </c>
      <c r="N137" s="31">
        <f>'Proje ve Personel Bilgileri'!E95</f>
        <v>0</v>
      </c>
      <c r="O137" s="32">
        <f t="shared" si="33"/>
        <v>0</v>
      </c>
      <c r="P137" s="32">
        <f t="shared" si="34"/>
        <v>0</v>
      </c>
      <c r="Q137" s="32">
        <f t="shared" si="35"/>
        <v>0</v>
      </c>
      <c r="R137" s="32">
        <f t="shared" ref="R137:R155" si="37">IF(N137="EVET",0,(D137+E137)*0.02)</f>
        <v>0</v>
      </c>
      <c r="S137" s="32">
        <f t="shared" ref="S137:T155" si="38">IF(ISERROR(ROUNDUP(MIN(O137,Q137),0)),0,ROUNDUP(MIN(O137,Q137),0))</f>
        <v>0</v>
      </c>
      <c r="T137" s="32">
        <f t="shared" si="38"/>
        <v>0</v>
      </c>
    </row>
    <row r="138" spans="1:20" ht="26.15" customHeight="1" x14ac:dyDescent="0.3">
      <c r="A138" s="236">
        <v>83</v>
      </c>
      <c r="B138" s="37" t="str">
        <f>IF('Proje ve Personel Bilgileri'!B96&gt;0,'Proje ve Personel Bilgileri'!B96,"")</f>
        <v/>
      </c>
      <c r="C138" s="127"/>
      <c r="D138" s="12"/>
      <c r="E138" s="12"/>
      <c r="F138" s="12"/>
      <c r="G138" s="12"/>
      <c r="H138" s="12"/>
      <c r="I138" s="12"/>
      <c r="J138" s="12"/>
      <c r="K138" s="12"/>
      <c r="L138" s="34" t="str">
        <f t="shared" si="36"/>
        <v/>
      </c>
      <c r="M138" s="122" t="str">
        <f t="shared" si="32"/>
        <v/>
      </c>
      <c r="N138" s="31">
        <f>'Proje ve Personel Bilgileri'!E96</f>
        <v>0</v>
      </c>
      <c r="O138" s="32">
        <f t="shared" si="33"/>
        <v>0</v>
      </c>
      <c r="P138" s="32">
        <f t="shared" si="34"/>
        <v>0</v>
      </c>
      <c r="Q138" s="32">
        <f t="shared" si="35"/>
        <v>0</v>
      </c>
      <c r="R138" s="32">
        <f t="shared" si="37"/>
        <v>0</v>
      </c>
      <c r="S138" s="32">
        <f t="shared" si="38"/>
        <v>0</v>
      </c>
      <c r="T138" s="32">
        <f t="shared" si="38"/>
        <v>0</v>
      </c>
    </row>
    <row r="139" spans="1:20" ht="26.15" customHeight="1" x14ac:dyDescent="0.3">
      <c r="A139" s="236">
        <v>84</v>
      </c>
      <c r="B139" s="37" t="str">
        <f>IF('Proje ve Personel Bilgileri'!B97&gt;0,'Proje ve Personel Bilgileri'!B97,"")</f>
        <v/>
      </c>
      <c r="C139" s="127"/>
      <c r="D139" s="12"/>
      <c r="E139" s="12"/>
      <c r="F139" s="12"/>
      <c r="G139" s="12"/>
      <c r="H139" s="12"/>
      <c r="I139" s="12"/>
      <c r="J139" s="12"/>
      <c r="K139" s="12"/>
      <c r="L139" s="34" t="str">
        <f t="shared" si="36"/>
        <v/>
      </c>
      <c r="M139" s="122" t="str">
        <f t="shared" si="32"/>
        <v/>
      </c>
      <c r="N139" s="31">
        <f>'Proje ve Personel Bilgileri'!E97</f>
        <v>0</v>
      </c>
      <c r="O139" s="32">
        <f t="shared" si="33"/>
        <v>0</v>
      </c>
      <c r="P139" s="32">
        <f t="shared" si="34"/>
        <v>0</v>
      </c>
      <c r="Q139" s="32">
        <f t="shared" si="35"/>
        <v>0</v>
      </c>
      <c r="R139" s="32">
        <f t="shared" si="37"/>
        <v>0</v>
      </c>
      <c r="S139" s="32">
        <f t="shared" si="38"/>
        <v>0</v>
      </c>
      <c r="T139" s="32">
        <f t="shared" si="38"/>
        <v>0</v>
      </c>
    </row>
    <row r="140" spans="1:20" ht="26.15" customHeight="1" x14ac:dyDescent="0.3">
      <c r="A140" s="236">
        <v>85</v>
      </c>
      <c r="B140" s="37" t="str">
        <f>IF('Proje ve Personel Bilgileri'!B98&gt;0,'Proje ve Personel Bilgileri'!B98,"")</f>
        <v/>
      </c>
      <c r="C140" s="127"/>
      <c r="D140" s="12"/>
      <c r="E140" s="12"/>
      <c r="F140" s="12"/>
      <c r="G140" s="12"/>
      <c r="H140" s="12"/>
      <c r="I140" s="12"/>
      <c r="J140" s="12"/>
      <c r="K140" s="12"/>
      <c r="L140" s="34" t="str">
        <f t="shared" si="36"/>
        <v/>
      </c>
      <c r="M140" s="122" t="str">
        <f t="shared" si="32"/>
        <v/>
      </c>
      <c r="N140" s="31">
        <f>'Proje ve Personel Bilgileri'!E98</f>
        <v>0</v>
      </c>
      <c r="O140" s="32">
        <f t="shared" si="33"/>
        <v>0</v>
      </c>
      <c r="P140" s="32">
        <f t="shared" si="34"/>
        <v>0</v>
      </c>
      <c r="Q140" s="32">
        <f t="shared" si="35"/>
        <v>0</v>
      </c>
      <c r="R140" s="32">
        <f t="shared" si="37"/>
        <v>0</v>
      </c>
      <c r="S140" s="32">
        <f t="shared" si="38"/>
        <v>0</v>
      </c>
      <c r="T140" s="32">
        <f t="shared" si="38"/>
        <v>0</v>
      </c>
    </row>
    <row r="141" spans="1:20" ht="26.15" customHeight="1" x14ac:dyDescent="0.3">
      <c r="A141" s="236">
        <v>86</v>
      </c>
      <c r="B141" s="37" t="str">
        <f>IF('Proje ve Personel Bilgileri'!B99&gt;0,'Proje ve Personel Bilgileri'!B99,"")</f>
        <v/>
      </c>
      <c r="C141" s="127"/>
      <c r="D141" s="12"/>
      <c r="E141" s="12"/>
      <c r="F141" s="12"/>
      <c r="G141" s="12"/>
      <c r="H141" s="12"/>
      <c r="I141" s="12"/>
      <c r="J141" s="12"/>
      <c r="K141" s="12"/>
      <c r="L141" s="34" t="str">
        <f t="shared" si="36"/>
        <v/>
      </c>
      <c r="M141" s="122" t="str">
        <f t="shared" si="32"/>
        <v/>
      </c>
      <c r="N141" s="31">
        <f>'Proje ve Personel Bilgileri'!E99</f>
        <v>0</v>
      </c>
      <c r="O141" s="32">
        <f t="shared" si="33"/>
        <v>0</v>
      </c>
      <c r="P141" s="32">
        <f t="shared" si="34"/>
        <v>0</v>
      </c>
      <c r="Q141" s="32">
        <f t="shared" si="35"/>
        <v>0</v>
      </c>
      <c r="R141" s="32">
        <f t="shared" si="37"/>
        <v>0</v>
      </c>
      <c r="S141" s="32">
        <f t="shared" si="38"/>
        <v>0</v>
      </c>
      <c r="T141" s="32">
        <f t="shared" si="38"/>
        <v>0</v>
      </c>
    </row>
    <row r="142" spans="1:20" ht="26.15" customHeight="1" x14ac:dyDescent="0.3">
      <c r="A142" s="236">
        <v>87</v>
      </c>
      <c r="B142" s="37" t="str">
        <f>IF('Proje ve Personel Bilgileri'!B100&gt;0,'Proje ve Personel Bilgileri'!B100,"")</f>
        <v/>
      </c>
      <c r="C142" s="127"/>
      <c r="D142" s="12"/>
      <c r="E142" s="12"/>
      <c r="F142" s="12"/>
      <c r="G142" s="12"/>
      <c r="H142" s="12"/>
      <c r="I142" s="12"/>
      <c r="J142" s="12"/>
      <c r="K142" s="12"/>
      <c r="L142" s="34" t="str">
        <f t="shared" si="36"/>
        <v/>
      </c>
      <c r="M142" s="122" t="str">
        <f t="shared" si="32"/>
        <v/>
      </c>
      <c r="N142" s="31">
        <f>'Proje ve Personel Bilgileri'!E100</f>
        <v>0</v>
      </c>
      <c r="O142" s="32">
        <f t="shared" si="33"/>
        <v>0</v>
      </c>
      <c r="P142" s="32">
        <f t="shared" si="34"/>
        <v>0</v>
      </c>
      <c r="Q142" s="32">
        <f t="shared" si="35"/>
        <v>0</v>
      </c>
      <c r="R142" s="32">
        <f t="shared" si="37"/>
        <v>0</v>
      </c>
      <c r="S142" s="32">
        <f t="shared" si="38"/>
        <v>0</v>
      </c>
      <c r="T142" s="32">
        <f t="shared" si="38"/>
        <v>0</v>
      </c>
    </row>
    <row r="143" spans="1:20" ht="26.15" customHeight="1" x14ac:dyDescent="0.3">
      <c r="A143" s="236">
        <v>88</v>
      </c>
      <c r="B143" s="37" t="str">
        <f>IF('Proje ve Personel Bilgileri'!B101&gt;0,'Proje ve Personel Bilgileri'!B101,"")</f>
        <v/>
      </c>
      <c r="C143" s="127"/>
      <c r="D143" s="12"/>
      <c r="E143" s="12"/>
      <c r="F143" s="12"/>
      <c r="G143" s="12"/>
      <c r="H143" s="12"/>
      <c r="I143" s="12"/>
      <c r="J143" s="12"/>
      <c r="K143" s="12"/>
      <c r="L143" s="34" t="str">
        <f t="shared" si="36"/>
        <v/>
      </c>
      <c r="M143" s="122" t="str">
        <f t="shared" si="32"/>
        <v/>
      </c>
      <c r="N143" s="31">
        <f>'Proje ve Personel Bilgileri'!E101</f>
        <v>0</v>
      </c>
      <c r="O143" s="32">
        <f t="shared" si="33"/>
        <v>0</v>
      </c>
      <c r="P143" s="32">
        <f t="shared" si="34"/>
        <v>0</v>
      </c>
      <c r="Q143" s="32">
        <f t="shared" si="35"/>
        <v>0</v>
      </c>
      <c r="R143" s="32">
        <f t="shared" si="37"/>
        <v>0</v>
      </c>
      <c r="S143" s="32">
        <f t="shared" si="38"/>
        <v>0</v>
      </c>
      <c r="T143" s="32">
        <f t="shared" si="38"/>
        <v>0</v>
      </c>
    </row>
    <row r="144" spans="1:20" ht="26.15" customHeight="1" x14ac:dyDescent="0.3">
      <c r="A144" s="236">
        <v>89</v>
      </c>
      <c r="B144" s="37" t="str">
        <f>IF('Proje ve Personel Bilgileri'!B102&gt;0,'Proje ve Personel Bilgileri'!B102,"")</f>
        <v/>
      </c>
      <c r="C144" s="127"/>
      <c r="D144" s="12"/>
      <c r="E144" s="12"/>
      <c r="F144" s="12"/>
      <c r="G144" s="12"/>
      <c r="H144" s="12"/>
      <c r="I144" s="12"/>
      <c r="J144" s="12"/>
      <c r="K144" s="12"/>
      <c r="L144" s="34" t="str">
        <f t="shared" si="36"/>
        <v/>
      </c>
      <c r="M144" s="122" t="str">
        <f t="shared" si="32"/>
        <v/>
      </c>
      <c r="N144" s="31">
        <f>'Proje ve Personel Bilgileri'!E102</f>
        <v>0</v>
      </c>
      <c r="O144" s="32">
        <f t="shared" si="33"/>
        <v>0</v>
      </c>
      <c r="P144" s="32">
        <f t="shared" si="34"/>
        <v>0</v>
      </c>
      <c r="Q144" s="32">
        <f t="shared" si="35"/>
        <v>0</v>
      </c>
      <c r="R144" s="32">
        <f t="shared" si="37"/>
        <v>0</v>
      </c>
      <c r="S144" s="32">
        <f t="shared" si="38"/>
        <v>0</v>
      </c>
      <c r="T144" s="32">
        <f t="shared" si="38"/>
        <v>0</v>
      </c>
    </row>
    <row r="145" spans="1:21" ht="26.15" customHeight="1" x14ac:dyDescent="0.3">
      <c r="A145" s="236">
        <v>90</v>
      </c>
      <c r="B145" s="37" t="str">
        <f>IF('Proje ve Personel Bilgileri'!B103&gt;0,'Proje ve Personel Bilgileri'!B103,"")</f>
        <v/>
      </c>
      <c r="C145" s="127"/>
      <c r="D145" s="12"/>
      <c r="E145" s="12"/>
      <c r="F145" s="12"/>
      <c r="G145" s="12"/>
      <c r="H145" s="12"/>
      <c r="I145" s="12"/>
      <c r="J145" s="12"/>
      <c r="K145" s="12"/>
      <c r="L145" s="34" t="str">
        <f t="shared" si="36"/>
        <v/>
      </c>
      <c r="M145" s="122" t="str">
        <f t="shared" si="32"/>
        <v/>
      </c>
      <c r="N145" s="31">
        <f>'Proje ve Personel Bilgileri'!E103</f>
        <v>0</v>
      </c>
      <c r="O145" s="32">
        <f t="shared" si="33"/>
        <v>0</v>
      </c>
      <c r="P145" s="32">
        <f t="shared" si="34"/>
        <v>0</v>
      </c>
      <c r="Q145" s="32">
        <f t="shared" si="35"/>
        <v>0</v>
      </c>
      <c r="R145" s="32">
        <f t="shared" si="37"/>
        <v>0</v>
      </c>
      <c r="S145" s="32">
        <f t="shared" si="38"/>
        <v>0</v>
      </c>
      <c r="T145" s="32">
        <f t="shared" si="38"/>
        <v>0</v>
      </c>
    </row>
    <row r="146" spans="1:21" ht="26.15" customHeight="1" x14ac:dyDescent="0.3">
      <c r="A146" s="236">
        <v>91</v>
      </c>
      <c r="B146" s="37" t="str">
        <f>IF('Proje ve Personel Bilgileri'!B104&gt;0,'Proje ve Personel Bilgileri'!B104,"")</f>
        <v/>
      </c>
      <c r="C146" s="127"/>
      <c r="D146" s="12"/>
      <c r="E146" s="12"/>
      <c r="F146" s="12"/>
      <c r="G146" s="12"/>
      <c r="H146" s="12"/>
      <c r="I146" s="12"/>
      <c r="J146" s="12"/>
      <c r="K146" s="12"/>
      <c r="L146" s="34" t="str">
        <f t="shared" si="36"/>
        <v/>
      </c>
      <c r="M146" s="122" t="str">
        <f t="shared" si="32"/>
        <v/>
      </c>
      <c r="N146" s="31">
        <f>'Proje ve Personel Bilgileri'!E104</f>
        <v>0</v>
      </c>
      <c r="O146" s="32">
        <f t="shared" si="33"/>
        <v>0</v>
      </c>
      <c r="P146" s="32">
        <f t="shared" si="34"/>
        <v>0</v>
      </c>
      <c r="Q146" s="32">
        <f t="shared" si="35"/>
        <v>0</v>
      </c>
      <c r="R146" s="32">
        <f t="shared" si="37"/>
        <v>0</v>
      </c>
      <c r="S146" s="32">
        <f t="shared" si="38"/>
        <v>0</v>
      </c>
      <c r="T146" s="32">
        <f t="shared" si="38"/>
        <v>0</v>
      </c>
    </row>
    <row r="147" spans="1:21" ht="26.15" customHeight="1" x14ac:dyDescent="0.3">
      <c r="A147" s="236">
        <v>92</v>
      </c>
      <c r="B147" s="37" t="str">
        <f>IF('Proje ve Personel Bilgileri'!B105&gt;0,'Proje ve Personel Bilgileri'!B105,"")</f>
        <v/>
      </c>
      <c r="C147" s="127"/>
      <c r="D147" s="12"/>
      <c r="E147" s="12"/>
      <c r="F147" s="12"/>
      <c r="G147" s="12"/>
      <c r="H147" s="12"/>
      <c r="I147" s="12"/>
      <c r="J147" s="12"/>
      <c r="K147" s="12"/>
      <c r="L147" s="34" t="str">
        <f t="shared" si="36"/>
        <v/>
      </c>
      <c r="M147" s="122" t="str">
        <f t="shared" si="32"/>
        <v/>
      </c>
      <c r="N147" s="31">
        <f>'Proje ve Personel Bilgileri'!E105</f>
        <v>0</v>
      </c>
      <c r="O147" s="32">
        <f t="shared" si="33"/>
        <v>0</v>
      </c>
      <c r="P147" s="32">
        <f t="shared" si="34"/>
        <v>0</v>
      </c>
      <c r="Q147" s="32">
        <f t="shared" si="35"/>
        <v>0</v>
      </c>
      <c r="R147" s="32">
        <f t="shared" si="37"/>
        <v>0</v>
      </c>
      <c r="S147" s="32">
        <f t="shared" si="38"/>
        <v>0</v>
      </c>
      <c r="T147" s="32">
        <f t="shared" si="38"/>
        <v>0</v>
      </c>
    </row>
    <row r="148" spans="1:21" ht="26.15" customHeight="1" x14ac:dyDescent="0.3">
      <c r="A148" s="236">
        <v>93</v>
      </c>
      <c r="B148" s="37" t="str">
        <f>IF('Proje ve Personel Bilgileri'!B106&gt;0,'Proje ve Personel Bilgileri'!B106,"")</f>
        <v/>
      </c>
      <c r="C148" s="127"/>
      <c r="D148" s="12"/>
      <c r="E148" s="12"/>
      <c r="F148" s="12"/>
      <c r="G148" s="12"/>
      <c r="H148" s="12"/>
      <c r="I148" s="12"/>
      <c r="J148" s="12"/>
      <c r="K148" s="12"/>
      <c r="L148" s="34" t="str">
        <f t="shared" si="36"/>
        <v/>
      </c>
      <c r="M148" s="122" t="str">
        <f t="shared" si="32"/>
        <v/>
      </c>
      <c r="N148" s="31">
        <f>'Proje ve Personel Bilgileri'!E106</f>
        <v>0</v>
      </c>
      <c r="O148" s="32">
        <f t="shared" si="33"/>
        <v>0</v>
      </c>
      <c r="P148" s="32">
        <f t="shared" si="34"/>
        <v>0</v>
      </c>
      <c r="Q148" s="32">
        <f t="shared" si="35"/>
        <v>0</v>
      </c>
      <c r="R148" s="32">
        <f t="shared" si="37"/>
        <v>0</v>
      </c>
      <c r="S148" s="32">
        <f t="shared" si="38"/>
        <v>0</v>
      </c>
      <c r="T148" s="32">
        <f t="shared" si="38"/>
        <v>0</v>
      </c>
    </row>
    <row r="149" spans="1:21" ht="26.15" customHeight="1" x14ac:dyDescent="0.3">
      <c r="A149" s="236">
        <v>94</v>
      </c>
      <c r="B149" s="37" t="str">
        <f>IF('Proje ve Personel Bilgileri'!B107&gt;0,'Proje ve Personel Bilgileri'!B107,"")</f>
        <v/>
      </c>
      <c r="C149" s="127"/>
      <c r="D149" s="12"/>
      <c r="E149" s="12"/>
      <c r="F149" s="12"/>
      <c r="G149" s="12"/>
      <c r="H149" s="12"/>
      <c r="I149" s="12"/>
      <c r="J149" s="12"/>
      <c r="K149" s="12"/>
      <c r="L149" s="34" t="str">
        <f t="shared" si="36"/>
        <v/>
      </c>
      <c r="M149" s="122" t="str">
        <f t="shared" si="32"/>
        <v/>
      </c>
      <c r="N149" s="31">
        <f>'Proje ve Personel Bilgileri'!E107</f>
        <v>0</v>
      </c>
      <c r="O149" s="32">
        <f t="shared" si="33"/>
        <v>0</v>
      </c>
      <c r="P149" s="32">
        <f t="shared" si="34"/>
        <v>0</v>
      </c>
      <c r="Q149" s="32">
        <f t="shared" si="35"/>
        <v>0</v>
      </c>
      <c r="R149" s="32">
        <f t="shared" si="37"/>
        <v>0</v>
      </c>
      <c r="S149" s="32">
        <f t="shared" si="38"/>
        <v>0</v>
      </c>
      <c r="T149" s="32">
        <f t="shared" si="38"/>
        <v>0</v>
      </c>
    </row>
    <row r="150" spans="1:21" ht="26.15" customHeight="1" x14ac:dyDescent="0.3">
      <c r="A150" s="236">
        <v>95</v>
      </c>
      <c r="B150" s="37" t="str">
        <f>IF('Proje ve Personel Bilgileri'!B108&gt;0,'Proje ve Personel Bilgileri'!B108,"")</f>
        <v/>
      </c>
      <c r="C150" s="127"/>
      <c r="D150" s="12"/>
      <c r="E150" s="12"/>
      <c r="F150" s="12"/>
      <c r="G150" s="12"/>
      <c r="H150" s="12"/>
      <c r="I150" s="12"/>
      <c r="J150" s="12"/>
      <c r="K150" s="12"/>
      <c r="L150" s="34" t="str">
        <f t="shared" si="36"/>
        <v/>
      </c>
      <c r="M150" s="122" t="str">
        <f t="shared" si="32"/>
        <v/>
      </c>
      <c r="N150" s="31">
        <f>'Proje ve Personel Bilgileri'!E108</f>
        <v>0</v>
      </c>
      <c r="O150" s="32">
        <f t="shared" si="33"/>
        <v>0</v>
      </c>
      <c r="P150" s="32">
        <f t="shared" si="34"/>
        <v>0</v>
      </c>
      <c r="Q150" s="32">
        <f t="shared" si="35"/>
        <v>0</v>
      </c>
      <c r="R150" s="32">
        <f t="shared" si="37"/>
        <v>0</v>
      </c>
      <c r="S150" s="32">
        <f t="shared" si="38"/>
        <v>0</v>
      </c>
      <c r="T150" s="32">
        <f t="shared" si="38"/>
        <v>0</v>
      </c>
    </row>
    <row r="151" spans="1:21" ht="26.15" customHeight="1" x14ac:dyDescent="0.3">
      <c r="A151" s="236">
        <v>96</v>
      </c>
      <c r="B151" s="37" t="str">
        <f>IF('Proje ve Personel Bilgileri'!B109&gt;0,'Proje ve Personel Bilgileri'!B109,"")</f>
        <v/>
      </c>
      <c r="C151" s="127"/>
      <c r="D151" s="12"/>
      <c r="E151" s="12"/>
      <c r="F151" s="12"/>
      <c r="G151" s="12"/>
      <c r="H151" s="12"/>
      <c r="I151" s="12"/>
      <c r="J151" s="12"/>
      <c r="K151" s="12"/>
      <c r="L151" s="34" t="str">
        <f t="shared" si="36"/>
        <v/>
      </c>
      <c r="M151" s="122" t="str">
        <f t="shared" si="32"/>
        <v/>
      </c>
      <c r="N151" s="31">
        <f>'Proje ve Personel Bilgileri'!E109</f>
        <v>0</v>
      </c>
      <c r="O151" s="32">
        <f t="shared" si="33"/>
        <v>0</v>
      </c>
      <c r="P151" s="32">
        <f t="shared" si="34"/>
        <v>0</v>
      </c>
      <c r="Q151" s="32">
        <f t="shared" si="35"/>
        <v>0</v>
      </c>
      <c r="R151" s="32">
        <f t="shared" si="37"/>
        <v>0</v>
      </c>
      <c r="S151" s="32">
        <f t="shared" si="38"/>
        <v>0</v>
      </c>
      <c r="T151" s="32">
        <f t="shared" si="38"/>
        <v>0</v>
      </c>
    </row>
    <row r="152" spans="1:21" ht="26.15" customHeight="1" x14ac:dyDescent="0.3">
      <c r="A152" s="236">
        <v>97</v>
      </c>
      <c r="B152" s="37" t="str">
        <f>IF('Proje ve Personel Bilgileri'!B110&gt;0,'Proje ve Personel Bilgileri'!B110,"")</f>
        <v/>
      </c>
      <c r="C152" s="127"/>
      <c r="D152" s="12"/>
      <c r="E152" s="12"/>
      <c r="F152" s="12"/>
      <c r="G152" s="12"/>
      <c r="H152" s="12"/>
      <c r="I152" s="12"/>
      <c r="J152" s="12"/>
      <c r="K152" s="12"/>
      <c r="L152" s="34" t="str">
        <f t="shared" si="36"/>
        <v/>
      </c>
      <c r="M152" s="122" t="str">
        <f t="shared" si="32"/>
        <v/>
      </c>
      <c r="N152" s="31">
        <f>'Proje ve Personel Bilgileri'!E110</f>
        <v>0</v>
      </c>
      <c r="O152" s="32">
        <f t="shared" si="33"/>
        <v>0</v>
      </c>
      <c r="P152" s="32">
        <f t="shared" si="34"/>
        <v>0</v>
      </c>
      <c r="Q152" s="32">
        <f t="shared" si="35"/>
        <v>0</v>
      </c>
      <c r="R152" s="32">
        <f t="shared" si="37"/>
        <v>0</v>
      </c>
      <c r="S152" s="32">
        <f t="shared" si="38"/>
        <v>0</v>
      </c>
      <c r="T152" s="32">
        <f t="shared" si="38"/>
        <v>0</v>
      </c>
    </row>
    <row r="153" spans="1:21" ht="26.15" customHeight="1" x14ac:dyDescent="0.3">
      <c r="A153" s="236">
        <v>98</v>
      </c>
      <c r="B153" s="37" t="str">
        <f>IF('Proje ve Personel Bilgileri'!B111&gt;0,'Proje ve Personel Bilgileri'!B111,"")</f>
        <v/>
      </c>
      <c r="C153" s="127"/>
      <c r="D153" s="12"/>
      <c r="E153" s="12"/>
      <c r="F153" s="12"/>
      <c r="G153" s="12"/>
      <c r="H153" s="12"/>
      <c r="I153" s="12"/>
      <c r="J153" s="12"/>
      <c r="K153" s="12"/>
      <c r="L153" s="34" t="str">
        <f t="shared" si="36"/>
        <v/>
      </c>
      <c r="M153" s="122" t="str">
        <f t="shared" si="32"/>
        <v/>
      </c>
      <c r="N153" s="31">
        <f>'Proje ve Personel Bilgileri'!E111</f>
        <v>0</v>
      </c>
      <c r="O153" s="32">
        <f t="shared" si="33"/>
        <v>0</v>
      </c>
      <c r="P153" s="32">
        <f t="shared" si="34"/>
        <v>0</v>
      </c>
      <c r="Q153" s="32">
        <f t="shared" si="35"/>
        <v>0</v>
      </c>
      <c r="R153" s="32">
        <f t="shared" si="37"/>
        <v>0</v>
      </c>
      <c r="S153" s="32">
        <f t="shared" si="38"/>
        <v>0</v>
      </c>
      <c r="T153" s="32">
        <f t="shared" si="38"/>
        <v>0</v>
      </c>
    </row>
    <row r="154" spans="1:21" ht="26.15" customHeight="1" x14ac:dyDescent="0.3">
      <c r="A154" s="236">
        <v>99</v>
      </c>
      <c r="B154" s="37" t="str">
        <f>IF('Proje ve Personel Bilgileri'!B112&gt;0,'Proje ve Personel Bilgileri'!B112,"")</f>
        <v/>
      </c>
      <c r="C154" s="127"/>
      <c r="D154" s="12"/>
      <c r="E154" s="12"/>
      <c r="F154" s="12"/>
      <c r="G154" s="12"/>
      <c r="H154" s="12"/>
      <c r="I154" s="12"/>
      <c r="J154" s="12"/>
      <c r="K154" s="12"/>
      <c r="L154" s="34" t="str">
        <f t="shared" si="36"/>
        <v/>
      </c>
      <c r="M154" s="122" t="str">
        <f t="shared" si="32"/>
        <v/>
      </c>
      <c r="N154" s="31">
        <f>'Proje ve Personel Bilgileri'!E112</f>
        <v>0</v>
      </c>
      <c r="O154" s="32">
        <f t="shared" si="33"/>
        <v>0</v>
      </c>
      <c r="P154" s="32">
        <f t="shared" si="34"/>
        <v>0</v>
      </c>
      <c r="Q154" s="32">
        <f t="shared" si="35"/>
        <v>0</v>
      </c>
      <c r="R154" s="32">
        <f t="shared" si="37"/>
        <v>0</v>
      </c>
      <c r="S154" s="32">
        <f t="shared" si="38"/>
        <v>0</v>
      </c>
      <c r="T154" s="32">
        <f t="shared" si="38"/>
        <v>0</v>
      </c>
    </row>
    <row r="155" spans="1:21" ht="26.15" customHeight="1" thickBot="1" x14ac:dyDescent="0.35">
      <c r="A155" s="237">
        <v>100</v>
      </c>
      <c r="B155" s="38" t="str">
        <f>IF('Proje ve Personel Bilgileri'!B113&gt;0,'Proje ve Personel Bilgileri'!B113,"")</f>
        <v/>
      </c>
      <c r="C155" s="13"/>
      <c r="D155" s="14"/>
      <c r="E155" s="14"/>
      <c r="F155" s="14"/>
      <c r="G155" s="14"/>
      <c r="H155" s="14"/>
      <c r="I155" s="14"/>
      <c r="J155" s="14"/>
      <c r="K155" s="14"/>
      <c r="L155" s="35" t="str">
        <f t="shared" si="36"/>
        <v/>
      </c>
      <c r="M155" s="122" t="str">
        <f t="shared" si="32"/>
        <v/>
      </c>
      <c r="N155" s="31">
        <f>'Proje ve Personel Bilgileri'!E113</f>
        <v>0</v>
      </c>
      <c r="O155" s="32">
        <f t="shared" si="33"/>
        <v>0</v>
      </c>
      <c r="P155" s="32">
        <f t="shared" si="34"/>
        <v>0</v>
      </c>
      <c r="Q155" s="32">
        <f t="shared" si="35"/>
        <v>0</v>
      </c>
      <c r="R155" s="32">
        <f t="shared" si="37"/>
        <v>0</v>
      </c>
      <c r="S155" s="32">
        <f t="shared" si="38"/>
        <v>0</v>
      </c>
      <c r="T155" s="32">
        <f t="shared" si="38"/>
        <v>0</v>
      </c>
      <c r="U155" s="30">
        <f>IF(COUNTA(C136:K155)&gt;0,1,0)</f>
        <v>0</v>
      </c>
    </row>
    <row r="156" spans="1:21" ht="26.15" customHeight="1" thickBot="1" x14ac:dyDescent="0.35">
      <c r="A156" s="358" t="s">
        <v>40</v>
      </c>
      <c r="B156" s="359"/>
      <c r="C156" s="39" t="str">
        <f>IF($L$92&gt;0,SUM(C136:C155)+C124,"")</f>
        <v/>
      </c>
      <c r="D156" s="40" t="str">
        <f t="shared" ref="D156:E156" si="39">IF($L$92&gt;0,SUM(D136:D155)+D124,"")</f>
        <v/>
      </c>
      <c r="E156" s="40" t="str">
        <f t="shared" si="39"/>
        <v/>
      </c>
      <c r="F156" s="40" t="str">
        <f t="shared" ref="F156:K156" si="40">IF($L$92&gt;0,SUM(F136:F155)+F124,"")</f>
        <v/>
      </c>
      <c r="G156" s="40" t="str">
        <f t="shared" si="40"/>
        <v/>
      </c>
      <c r="H156" s="40" t="str">
        <f t="shared" si="40"/>
        <v/>
      </c>
      <c r="I156" s="40" t="str">
        <f t="shared" si="40"/>
        <v/>
      </c>
      <c r="J156" s="40" t="str">
        <f t="shared" si="40"/>
        <v/>
      </c>
      <c r="K156" s="40" t="str">
        <f t="shared" si="40"/>
        <v/>
      </c>
      <c r="L156" s="41">
        <f>SUM(L136:L155)+L124</f>
        <v>0</v>
      </c>
      <c r="M156" s="123"/>
      <c r="N156" s="6"/>
      <c r="O156" s="15"/>
      <c r="P156" s="16"/>
      <c r="S156" s="6"/>
      <c r="T156" s="6"/>
    </row>
    <row r="157" spans="1:21" s="17" customFormat="1" ht="30.1" customHeight="1" x14ac:dyDescent="0.3">
      <c r="A157" s="360" t="s">
        <v>139</v>
      </c>
      <c r="B157" s="360"/>
      <c r="C157" s="360"/>
      <c r="D157" s="360"/>
      <c r="E157" s="360"/>
      <c r="F157" s="360"/>
      <c r="G157" s="360"/>
      <c r="H157" s="360"/>
      <c r="I157" s="360"/>
      <c r="J157" s="360"/>
      <c r="K157" s="360"/>
      <c r="L157" s="360"/>
      <c r="M157" s="83"/>
      <c r="O157" s="18"/>
      <c r="P157" s="18"/>
      <c r="Q157" s="18"/>
      <c r="R157" s="18"/>
      <c r="S157" s="18"/>
      <c r="T157" s="18"/>
    </row>
    <row r="158" spans="1:21" ht="26.15" customHeight="1" x14ac:dyDescent="0.3"/>
    <row r="159" spans="1:21" ht="26.15" customHeight="1" x14ac:dyDescent="0.35">
      <c r="A159" s="308" t="s">
        <v>37</v>
      </c>
      <c r="B159" s="307">
        <f ca="1">IF(imzatarihi&gt;0,imzatarihi,"")</f>
        <v>45653</v>
      </c>
      <c r="C159" s="361" t="s">
        <v>38</v>
      </c>
      <c r="D159" s="361"/>
      <c r="E159" s="306" t="str">
        <f>IF(kurulusyetkilisi&gt;0,kurulusyetkilisi,"")</f>
        <v/>
      </c>
      <c r="F159" s="265"/>
      <c r="G159" s="265"/>
      <c r="H159" s="304"/>
      <c r="I159" s="304"/>
      <c r="J159" s="304"/>
    </row>
    <row r="160" spans="1:21" ht="26.15" customHeight="1" x14ac:dyDescent="0.35">
      <c r="A160" s="311"/>
      <c r="B160" s="311"/>
      <c r="C160" s="361" t="s">
        <v>39</v>
      </c>
      <c r="D160" s="361"/>
      <c r="E160" s="309"/>
      <c r="F160" s="362"/>
      <c r="G160" s="362"/>
      <c r="H160" s="6"/>
      <c r="I160" s="6"/>
      <c r="J160" s="6"/>
    </row>
  </sheetData>
  <sheetProtection algorithmName="SHA-512" hashValue="LIod5PV5HPZfQsEeeOGjymIF23PTeg83PdTBgNJkqP3YEuYQAv6c/Nio5I+ZBbZBp8ebfVO2TmqM8vle2oIMBA==" saltValue="PYvEqEmsmsU90/iEpKKXYg==" spinCount="100000" sheet="1" objects="1" scenarios="1"/>
  <mergeCells count="110">
    <mergeCell ref="C96:D96"/>
    <mergeCell ref="H70:K70"/>
    <mergeCell ref="L70:L71"/>
    <mergeCell ref="O70:P70"/>
    <mergeCell ref="Q70:R70"/>
    <mergeCell ref="S70:T70"/>
    <mergeCell ref="A93:L93"/>
    <mergeCell ref="F96:G96"/>
    <mergeCell ref="C64:D64"/>
    <mergeCell ref="F67:G67"/>
    <mergeCell ref="O38:P38"/>
    <mergeCell ref="Q38:R38"/>
    <mergeCell ref="S38:T38"/>
    <mergeCell ref="A61:L61"/>
    <mergeCell ref="A92:B92"/>
    <mergeCell ref="C95:D95"/>
    <mergeCell ref="A70:A71"/>
    <mergeCell ref="B70:B71"/>
    <mergeCell ref="C70:C71"/>
    <mergeCell ref="D70:D71"/>
    <mergeCell ref="E70:E71"/>
    <mergeCell ref="F70:F71"/>
    <mergeCell ref="B69:L69"/>
    <mergeCell ref="G70:G71"/>
    <mergeCell ref="F38:F39"/>
    <mergeCell ref="F64:G64"/>
    <mergeCell ref="A65:L65"/>
    <mergeCell ref="A66:L66"/>
    <mergeCell ref="B68:L68"/>
    <mergeCell ref="A34:L34"/>
    <mergeCell ref="B36:L36"/>
    <mergeCell ref="B37:L37"/>
    <mergeCell ref="G38:G39"/>
    <mergeCell ref="H38:K38"/>
    <mergeCell ref="L38:L39"/>
    <mergeCell ref="A60:B60"/>
    <mergeCell ref="C63:D63"/>
    <mergeCell ref="A1:L1"/>
    <mergeCell ref="A2:L2"/>
    <mergeCell ref="B4:L4"/>
    <mergeCell ref="B5:L5"/>
    <mergeCell ref="C31:D31"/>
    <mergeCell ref="C32:D32"/>
    <mergeCell ref="G6:G7"/>
    <mergeCell ref="H6:K6"/>
    <mergeCell ref="L6:L7"/>
    <mergeCell ref="A38:A39"/>
    <mergeCell ref="B38:B39"/>
    <mergeCell ref="C38:C39"/>
    <mergeCell ref="D38:D39"/>
    <mergeCell ref="E38:E39"/>
    <mergeCell ref="F3:G3"/>
    <mergeCell ref="F35:G35"/>
    <mergeCell ref="S6:T6"/>
    <mergeCell ref="A29:L29"/>
    <mergeCell ref="F32:G32"/>
    <mergeCell ref="A33:L33"/>
    <mergeCell ref="A28:B28"/>
    <mergeCell ref="A6:A7"/>
    <mergeCell ref="B6:B7"/>
    <mergeCell ref="C6:C7"/>
    <mergeCell ref="D6:D7"/>
    <mergeCell ref="E6:E7"/>
    <mergeCell ref="F6:F7"/>
    <mergeCell ref="O6:P6"/>
    <mergeCell ref="Q6:R6"/>
    <mergeCell ref="A97:L97"/>
    <mergeCell ref="A98:L98"/>
    <mergeCell ref="B100:L100"/>
    <mergeCell ref="B101:L101"/>
    <mergeCell ref="A102:A103"/>
    <mergeCell ref="B102:B103"/>
    <mergeCell ref="C102:C103"/>
    <mergeCell ref="D102:D103"/>
    <mergeCell ref="E102:E103"/>
    <mergeCell ref="F102:F103"/>
    <mergeCell ref="G102:G103"/>
    <mergeCell ref="H102:K102"/>
    <mergeCell ref="L102:L103"/>
    <mergeCell ref="F99:G99"/>
    <mergeCell ref="C127:D127"/>
    <mergeCell ref="C128:D128"/>
    <mergeCell ref="F128:G128"/>
    <mergeCell ref="A129:L129"/>
    <mergeCell ref="O102:P102"/>
    <mergeCell ref="Q102:R102"/>
    <mergeCell ref="S102:T102"/>
    <mergeCell ref="A124:B124"/>
    <mergeCell ref="A125:L125"/>
    <mergeCell ref="C159:D159"/>
    <mergeCell ref="C160:D160"/>
    <mergeCell ref="F160:G160"/>
    <mergeCell ref="O134:P134"/>
    <mergeCell ref="Q134:R134"/>
    <mergeCell ref="S134:T134"/>
    <mergeCell ref="A156:B156"/>
    <mergeCell ref="A157:L157"/>
    <mergeCell ref="A130:L130"/>
    <mergeCell ref="B132:L132"/>
    <mergeCell ref="B133:L133"/>
    <mergeCell ref="A134:A135"/>
    <mergeCell ref="B134:B135"/>
    <mergeCell ref="C134:C135"/>
    <mergeCell ref="D134:D135"/>
    <mergeCell ref="E134:E135"/>
    <mergeCell ref="F134:F135"/>
    <mergeCell ref="G134:G135"/>
    <mergeCell ref="H134:K134"/>
    <mergeCell ref="L134:L135"/>
    <mergeCell ref="F131:G131"/>
  </mergeCells>
  <dataValidations count="3">
    <dataValidation type="whole" allowBlank="1" showInputMessage="1" showErrorMessage="1" error="Prim Gün Sayısı en fazla 30 olabilir." sqref="C8:C27 C40:C59 C72:C91 C104:C123 C136:C155" xr:uid="{00000000-0002-0000-09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G8 F8:F27 F40:F59 F72:F91 F104:F123 F136:F155" xr:uid="{00000000-0002-0000-0900-000001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G72:G91 G40:G59 G9:G27 G104:G123 G136:G155" xr:uid="{00000000-0002-0000-0900-000002000000}">
      <formula1>0</formula1>
      <formula2>T9</formula2>
    </dataValidation>
  </dataValidations>
  <pageMargins left="0.19685039370078741" right="0.19685039370078741" top="0.39370078740157483" bottom="0.39370078740157483" header="0.31496062992125984" footer="0.31496062992125984"/>
  <pageSetup paperSize="9" scale="62" orientation="landscape" r:id="rId1"/>
  <rowBreaks count="2" manualBreakCount="2">
    <brk id="32" max="9" man="1"/>
    <brk id="64" max="9"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ayfa16"/>
  <dimension ref="A1:AA160"/>
  <sheetViews>
    <sheetView zoomScale="70" zoomScaleNormal="70" workbookViewId="0">
      <selection activeCell="C8" sqref="C8"/>
    </sheetView>
  </sheetViews>
  <sheetFormatPr defaultColWidth="9.125" defaultRowHeight="16.3" x14ac:dyDescent="0.3"/>
  <cols>
    <col min="1" max="1" width="10.125" style="7" bestFit="1" customWidth="1"/>
    <col min="2" max="2" width="40.75" style="7" customWidth="1"/>
    <col min="3" max="3" width="10.75" style="6" customWidth="1"/>
    <col min="4" max="12" width="18.75" style="7" customWidth="1"/>
    <col min="13" max="13" width="113.25" style="120" customWidth="1"/>
    <col min="14" max="14" width="12.75" style="7" hidden="1" customWidth="1"/>
    <col min="15" max="18" width="12.75" style="6" hidden="1" customWidth="1"/>
    <col min="19" max="20" width="12.75" style="7" hidden="1" customWidth="1"/>
    <col min="21" max="22" width="9.125" style="7" hidden="1" customWidth="1"/>
    <col min="23" max="16384" width="9.125" style="7"/>
  </cols>
  <sheetData>
    <row r="1" spans="1:27" ht="26.15" customHeight="1" x14ac:dyDescent="0.3">
      <c r="A1" s="356" t="s">
        <v>28</v>
      </c>
      <c r="B1" s="356"/>
      <c r="C1" s="356"/>
      <c r="D1" s="356"/>
      <c r="E1" s="356"/>
      <c r="F1" s="356"/>
      <c r="G1" s="356"/>
      <c r="H1" s="356"/>
      <c r="I1" s="356"/>
      <c r="J1" s="356"/>
      <c r="K1" s="356"/>
      <c r="L1" s="356"/>
      <c r="M1" s="119"/>
      <c r="N1" s="1"/>
      <c r="O1" s="128"/>
      <c r="V1" s="30" t="str">
        <f>CONCATENATE("A1:L",SUM(U:U)*32)</f>
        <v>A1:L32</v>
      </c>
    </row>
    <row r="2" spans="1:27" ht="26.15" customHeight="1" x14ac:dyDescent="0.3">
      <c r="A2" s="363" t="str">
        <f>IF(Yil&gt;0,CONCATENATE(Yil," yılına aittir"),"")</f>
        <v/>
      </c>
      <c r="B2" s="363"/>
      <c r="C2" s="363"/>
      <c r="D2" s="363"/>
      <c r="E2" s="363"/>
      <c r="F2" s="363"/>
      <c r="G2" s="363"/>
      <c r="H2" s="363"/>
      <c r="I2" s="363"/>
      <c r="J2" s="363"/>
      <c r="K2" s="363"/>
      <c r="L2" s="363"/>
    </row>
    <row r="3" spans="1:27" ht="26.15" customHeight="1" thickBot="1" x14ac:dyDescent="0.35">
      <c r="B3" s="8"/>
      <c r="D3" s="8"/>
      <c r="E3" s="8"/>
      <c r="F3" s="377" t="str">
        <f>IF(Yil&gt;0,IF(ProjeNo=5189901,"AĞUSTOS",IF(ProjeNo=5169902,"EKİM","TEMMUZ")),"")</f>
        <v/>
      </c>
      <c r="G3" s="377"/>
      <c r="H3" s="8"/>
      <c r="I3" s="8"/>
      <c r="J3" s="8"/>
      <c r="K3" s="8"/>
      <c r="L3" s="228" t="s">
        <v>35</v>
      </c>
    </row>
    <row r="4" spans="1:27" ht="26.15" customHeight="1" thickBot="1" x14ac:dyDescent="0.35">
      <c r="A4" s="233" t="s">
        <v>1</v>
      </c>
      <c r="B4" s="364" t="str">
        <f>IF(ProjeNo&gt;0,ProjeNo,"")</f>
        <v/>
      </c>
      <c r="C4" s="365"/>
      <c r="D4" s="365"/>
      <c r="E4" s="365"/>
      <c r="F4" s="365"/>
      <c r="G4" s="365"/>
      <c r="H4" s="365"/>
      <c r="I4" s="365"/>
      <c r="J4" s="365"/>
      <c r="K4" s="365"/>
      <c r="L4" s="366"/>
    </row>
    <row r="5" spans="1:27" ht="26.15" customHeight="1" thickBot="1" x14ac:dyDescent="0.35">
      <c r="A5" s="234" t="s">
        <v>11</v>
      </c>
      <c r="B5" s="367" t="str">
        <f>IF(ProjeAdi&gt;0,ProjeAdi,"")</f>
        <v/>
      </c>
      <c r="C5" s="368"/>
      <c r="D5" s="368"/>
      <c r="E5" s="368"/>
      <c r="F5" s="368"/>
      <c r="G5" s="368"/>
      <c r="H5" s="368"/>
      <c r="I5" s="368"/>
      <c r="J5" s="368"/>
      <c r="K5" s="368"/>
      <c r="L5" s="369"/>
    </row>
    <row r="6" spans="1:27" ht="26.15" customHeight="1" thickBot="1" x14ac:dyDescent="0.35">
      <c r="A6" s="370" t="s">
        <v>7</v>
      </c>
      <c r="B6" s="370" t="s">
        <v>8</v>
      </c>
      <c r="C6" s="370" t="s">
        <v>29</v>
      </c>
      <c r="D6" s="370" t="s">
        <v>97</v>
      </c>
      <c r="E6" s="370" t="s">
        <v>117</v>
      </c>
      <c r="F6" s="370" t="s">
        <v>32</v>
      </c>
      <c r="G6" s="372" t="s">
        <v>30</v>
      </c>
      <c r="H6" s="374" t="s">
        <v>95</v>
      </c>
      <c r="I6" s="375"/>
      <c r="J6" s="375"/>
      <c r="K6" s="376"/>
      <c r="L6" s="370" t="s">
        <v>31</v>
      </c>
      <c r="O6" s="357" t="s">
        <v>36</v>
      </c>
      <c r="P6" s="357"/>
      <c r="Q6" s="357" t="s">
        <v>42</v>
      </c>
      <c r="R6" s="357"/>
      <c r="S6" s="357" t="s">
        <v>43</v>
      </c>
      <c r="T6" s="357"/>
    </row>
    <row r="7" spans="1:27" s="9" customFormat="1" ht="82.05" customHeight="1" thickBot="1" x14ac:dyDescent="0.35">
      <c r="A7" s="371"/>
      <c r="B7" s="371"/>
      <c r="C7" s="371"/>
      <c r="D7" s="371"/>
      <c r="E7" s="371"/>
      <c r="F7" s="371"/>
      <c r="G7" s="373"/>
      <c r="H7" s="229" t="s">
        <v>91</v>
      </c>
      <c r="I7" s="230" t="s">
        <v>96</v>
      </c>
      <c r="J7" s="229" t="s">
        <v>152</v>
      </c>
      <c r="K7" s="229" t="s">
        <v>153</v>
      </c>
      <c r="L7" s="371"/>
      <c r="M7" s="121"/>
      <c r="N7" s="231" t="s">
        <v>10</v>
      </c>
      <c r="O7" s="232" t="s">
        <v>92</v>
      </c>
      <c r="P7" s="232" t="s">
        <v>34</v>
      </c>
      <c r="Q7" s="232" t="s">
        <v>41</v>
      </c>
      <c r="R7" s="232" t="s">
        <v>30</v>
      </c>
      <c r="S7" s="232" t="s">
        <v>41</v>
      </c>
      <c r="T7" s="232" t="s">
        <v>34</v>
      </c>
      <c r="AA7" s="7"/>
    </row>
    <row r="8" spans="1:27" ht="26.15" customHeight="1" x14ac:dyDescent="0.3">
      <c r="A8" s="235">
        <v>1</v>
      </c>
      <c r="B8" s="36" t="str">
        <f>IF('Proje ve Personel Bilgileri'!B14&gt;0,'Proje ve Personel Bilgileri'!B14,"")</f>
        <v/>
      </c>
      <c r="C8" s="10"/>
      <c r="D8" s="11"/>
      <c r="E8" s="11"/>
      <c r="F8" s="11"/>
      <c r="G8" s="11"/>
      <c r="H8" s="11"/>
      <c r="I8" s="11"/>
      <c r="J8" s="11"/>
      <c r="K8" s="11"/>
      <c r="L8" s="33" t="str">
        <f>IF(B8&lt;&gt;"",IF(OR(F8&gt;S8,G8&gt;T8),0,D8+E8+F8+G8-H8-I8-J8-K8),"")</f>
        <v/>
      </c>
      <c r="M8" s="122" t="str">
        <f t="shared" ref="M8:M27" si="0">IF(OR(F8&gt;S8,G8&gt;T8),"Toplam maliyetin hesaplanabilmesi için SGK işveren payı ve işsizlik sigortası işveren payının tavan değerleri aşmaması gerekmektedir.","")</f>
        <v/>
      </c>
      <c r="N8" s="31">
        <f>'Proje ve Personel Bilgileri'!E14</f>
        <v>0</v>
      </c>
      <c r="O8" s="32">
        <f t="shared" ref="O8:O27" si="1">IFERROR(IF(N8="EVET",VLOOKUP(VALUE(Yil&amp;2),SGKTAVAN,2,0)*0.2475,VLOOKUP(VALUE(Yil&amp;2),SGKTAVAN,2,0)*0.2075),0)</f>
        <v>0</v>
      </c>
      <c r="P8" s="32">
        <f t="shared" ref="P8:P27" si="2">IFERROR(IF(N8="EVET",0,VLOOKUP(VALUE(Yil&amp;2),SGKTAVAN,2,0)*0.02),0)</f>
        <v>0</v>
      </c>
      <c r="Q8" s="32">
        <f t="shared" ref="Q8:Q27" si="3">IF(N8="EVET",(D8+E8)*0.2475,(D8+E8)*0.2075)</f>
        <v>0</v>
      </c>
      <c r="R8" s="32">
        <f>IF(N8="EVET",0,(D8+E8)*0.02)</f>
        <v>0</v>
      </c>
      <c r="S8" s="32">
        <f>IF(ISERROR(ROUNDUP(MIN(O8,Q8),0)),0,ROUNDUP(MIN(O8,Q8),0))</f>
        <v>0</v>
      </c>
      <c r="T8" s="32">
        <f>IF(ISERROR(ROUNDUP(MIN(P8,R8),0)),0,ROUNDUP(MIN(P8,R8),0))</f>
        <v>0</v>
      </c>
    </row>
    <row r="9" spans="1:27" ht="26.15" customHeight="1" x14ac:dyDescent="0.3">
      <c r="A9" s="236">
        <v>2</v>
      </c>
      <c r="B9" s="37" t="str">
        <f>IF('Proje ve Personel Bilgileri'!B15&gt;0,'Proje ve Personel Bilgileri'!B15,"")</f>
        <v/>
      </c>
      <c r="C9" s="127"/>
      <c r="D9" s="12"/>
      <c r="E9" s="12"/>
      <c r="F9" s="12"/>
      <c r="G9" s="12"/>
      <c r="H9" s="12"/>
      <c r="I9" s="12"/>
      <c r="J9" s="12"/>
      <c r="K9" s="12"/>
      <c r="L9" s="34" t="str">
        <f t="shared" ref="L9:L27" si="4">IF(B9&lt;&gt;"",IF(OR(F9&gt;S9,G9&gt;T9),0,D9+E9+F9+G9-H9-I9-J9-K9),"")</f>
        <v/>
      </c>
      <c r="M9" s="122" t="str">
        <f t="shared" si="0"/>
        <v/>
      </c>
      <c r="N9" s="31">
        <f>'Proje ve Personel Bilgileri'!E15</f>
        <v>0</v>
      </c>
      <c r="O9" s="32">
        <f t="shared" si="1"/>
        <v>0</v>
      </c>
      <c r="P9" s="32">
        <f t="shared" si="2"/>
        <v>0</v>
      </c>
      <c r="Q9" s="32">
        <f t="shared" si="3"/>
        <v>0</v>
      </c>
      <c r="R9" s="32">
        <f t="shared" ref="R9:R27" si="5">IF(N9="EVET",0,(D9+E9)*0.02)</f>
        <v>0</v>
      </c>
      <c r="S9" s="32">
        <f t="shared" ref="S9:T27" si="6">IF(ISERROR(ROUNDUP(MIN(O9,Q9),0)),0,ROUNDUP(MIN(O9,Q9),0))</f>
        <v>0</v>
      </c>
      <c r="T9" s="32">
        <f t="shared" si="6"/>
        <v>0</v>
      </c>
    </row>
    <row r="10" spans="1:27" ht="26.15" customHeight="1" x14ac:dyDescent="0.3">
      <c r="A10" s="236">
        <v>3</v>
      </c>
      <c r="B10" s="37" t="str">
        <f>IF('Proje ve Personel Bilgileri'!B16&gt;0,'Proje ve Personel Bilgileri'!B16,"")</f>
        <v/>
      </c>
      <c r="C10" s="127"/>
      <c r="D10" s="12"/>
      <c r="E10" s="12"/>
      <c r="F10" s="12"/>
      <c r="G10" s="12"/>
      <c r="H10" s="12"/>
      <c r="I10" s="12"/>
      <c r="J10" s="12"/>
      <c r="K10" s="12"/>
      <c r="L10" s="34" t="str">
        <f t="shared" si="4"/>
        <v/>
      </c>
      <c r="M10" s="122" t="str">
        <f t="shared" si="0"/>
        <v/>
      </c>
      <c r="N10" s="31">
        <f>'Proje ve Personel Bilgileri'!E16</f>
        <v>0</v>
      </c>
      <c r="O10" s="32">
        <f t="shared" si="1"/>
        <v>0</v>
      </c>
      <c r="P10" s="32">
        <f t="shared" si="2"/>
        <v>0</v>
      </c>
      <c r="Q10" s="32">
        <f t="shared" si="3"/>
        <v>0</v>
      </c>
      <c r="R10" s="32">
        <f t="shared" si="5"/>
        <v>0</v>
      </c>
      <c r="S10" s="32">
        <f t="shared" si="6"/>
        <v>0</v>
      </c>
      <c r="T10" s="32">
        <f t="shared" si="6"/>
        <v>0</v>
      </c>
    </row>
    <row r="11" spans="1:27" ht="26.15" customHeight="1" x14ac:dyDescent="0.3">
      <c r="A11" s="236">
        <v>4</v>
      </c>
      <c r="B11" s="37" t="str">
        <f>IF('Proje ve Personel Bilgileri'!B17&gt;0,'Proje ve Personel Bilgileri'!B17,"")</f>
        <v/>
      </c>
      <c r="C11" s="127"/>
      <c r="D11" s="12"/>
      <c r="E11" s="12"/>
      <c r="F11" s="12"/>
      <c r="G11" s="12"/>
      <c r="H11" s="12"/>
      <c r="I11" s="12"/>
      <c r="J11" s="12"/>
      <c r="K11" s="12"/>
      <c r="L11" s="34" t="str">
        <f t="shared" si="4"/>
        <v/>
      </c>
      <c r="M11" s="122" t="str">
        <f t="shared" si="0"/>
        <v/>
      </c>
      <c r="N11" s="31">
        <f>'Proje ve Personel Bilgileri'!E17</f>
        <v>0</v>
      </c>
      <c r="O11" s="32">
        <f t="shared" si="1"/>
        <v>0</v>
      </c>
      <c r="P11" s="32">
        <f t="shared" si="2"/>
        <v>0</v>
      </c>
      <c r="Q11" s="32">
        <f t="shared" si="3"/>
        <v>0</v>
      </c>
      <c r="R11" s="32">
        <f t="shared" si="5"/>
        <v>0</v>
      </c>
      <c r="S11" s="32">
        <f t="shared" si="6"/>
        <v>0</v>
      </c>
      <c r="T11" s="32">
        <f t="shared" si="6"/>
        <v>0</v>
      </c>
    </row>
    <row r="12" spans="1:27" ht="26.15" customHeight="1" x14ac:dyDescent="0.3">
      <c r="A12" s="236">
        <v>5</v>
      </c>
      <c r="B12" s="37" t="str">
        <f>IF('Proje ve Personel Bilgileri'!B18&gt;0,'Proje ve Personel Bilgileri'!B18,"")</f>
        <v/>
      </c>
      <c r="C12" s="127"/>
      <c r="D12" s="12"/>
      <c r="E12" s="12"/>
      <c r="F12" s="12"/>
      <c r="G12" s="12"/>
      <c r="H12" s="12"/>
      <c r="I12" s="12"/>
      <c r="J12" s="12"/>
      <c r="K12" s="12"/>
      <c r="L12" s="34" t="str">
        <f t="shared" si="4"/>
        <v/>
      </c>
      <c r="M12" s="122" t="str">
        <f t="shared" si="0"/>
        <v/>
      </c>
      <c r="N12" s="31">
        <f>'Proje ve Personel Bilgileri'!E18</f>
        <v>0</v>
      </c>
      <c r="O12" s="32">
        <f t="shared" si="1"/>
        <v>0</v>
      </c>
      <c r="P12" s="32">
        <f t="shared" si="2"/>
        <v>0</v>
      </c>
      <c r="Q12" s="32">
        <f t="shared" si="3"/>
        <v>0</v>
      </c>
      <c r="R12" s="32">
        <f t="shared" si="5"/>
        <v>0</v>
      </c>
      <c r="S12" s="32">
        <f t="shared" si="6"/>
        <v>0</v>
      </c>
      <c r="T12" s="32">
        <f t="shared" si="6"/>
        <v>0</v>
      </c>
    </row>
    <row r="13" spans="1:27" ht="26.15" customHeight="1" x14ac:dyDescent="0.3">
      <c r="A13" s="236">
        <v>6</v>
      </c>
      <c r="B13" s="37" t="str">
        <f>IF('Proje ve Personel Bilgileri'!B19&gt;0,'Proje ve Personel Bilgileri'!B19,"")</f>
        <v/>
      </c>
      <c r="C13" s="127"/>
      <c r="D13" s="12"/>
      <c r="E13" s="12"/>
      <c r="F13" s="12"/>
      <c r="G13" s="12"/>
      <c r="H13" s="12"/>
      <c r="I13" s="12"/>
      <c r="J13" s="12"/>
      <c r="K13" s="12"/>
      <c r="L13" s="34" t="str">
        <f t="shared" si="4"/>
        <v/>
      </c>
      <c r="M13" s="122" t="str">
        <f t="shared" si="0"/>
        <v/>
      </c>
      <c r="N13" s="31">
        <f>'Proje ve Personel Bilgileri'!E19</f>
        <v>0</v>
      </c>
      <c r="O13" s="32">
        <f t="shared" si="1"/>
        <v>0</v>
      </c>
      <c r="P13" s="32">
        <f t="shared" si="2"/>
        <v>0</v>
      </c>
      <c r="Q13" s="32">
        <f t="shared" si="3"/>
        <v>0</v>
      </c>
      <c r="R13" s="32">
        <f t="shared" si="5"/>
        <v>0</v>
      </c>
      <c r="S13" s="32">
        <f t="shared" si="6"/>
        <v>0</v>
      </c>
      <c r="T13" s="32">
        <f t="shared" si="6"/>
        <v>0</v>
      </c>
    </row>
    <row r="14" spans="1:27" ht="26.15" customHeight="1" x14ac:dyDescent="0.3">
      <c r="A14" s="236">
        <v>7</v>
      </c>
      <c r="B14" s="37" t="str">
        <f>IF('Proje ve Personel Bilgileri'!B20&gt;0,'Proje ve Personel Bilgileri'!B20,"")</f>
        <v/>
      </c>
      <c r="C14" s="127"/>
      <c r="D14" s="12"/>
      <c r="E14" s="12"/>
      <c r="F14" s="12"/>
      <c r="G14" s="12"/>
      <c r="H14" s="12"/>
      <c r="I14" s="12"/>
      <c r="J14" s="12"/>
      <c r="K14" s="12"/>
      <c r="L14" s="34" t="str">
        <f t="shared" si="4"/>
        <v/>
      </c>
      <c r="M14" s="122" t="str">
        <f t="shared" si="0"/>
        <v/>
      </c>
      <c r="N14" s="31">
        <f>'Proje ve Personel Bilgileri'!E20</f>
        <v>0</v>
      </c>
      <c r="O14" s="32">
        <f t="shared" si="1"/>
        <v>0</v>
      </c>
      <c r="P14" s="32">
        <f t="shared" si="2"/>
        <v>0</v>
      </c>
      <c r="Q14" s="32">
        <f t="shared" si="3"/>
        <v>0</v>
      </c>
      <c r="R14" s="32">
        <f t="shared" si="5"/>
        <v>0</v>
      </c>
      <c r="S14" s="32">
        <f t="shared" si="6"/>
        <v>0</v>
      </c>
      <c r="T14" s="32">
        <f t="shared" si="6"/>
        <v>0</v>
      </c>
    </row>
    <row r="15" spans="1:27" ht="26.15" customHeight="1" x14ac:dyDescent="0.3">
      <c r="A15" s="236">
        <v>8</v>
      </c>
      <c r="B15" s="37" t="str">
        <f>IF('Proje ve Personel Bilgileri'!B21&gt;0,'Proje ve Personel Bilgileri'!B21,"")</f>
        <v/>
      </c>
      <c r="C15" s="127"/>
      <c r="D15" s="12"/>
      <c r="E15" s="12"/>
      <c r="F15" s="12"/>
      <c r="G15" s="12"/>
      <c r="H15" s="12"/>
      <c r="I15" s="12"/>
      <c r="J15" s="12"/>
      <c r="K15" s="12"/>
      <c r="L15" s="34" t="str">
        <f t="shared" si="4"/>
        <v/>
      </c>
      <c r="M15" s="122" t="str">
        <f t="shared" si="0"/>
        <v/>
      </c>
      <c r="N15" s="31">
        <f>'Proje ve Personel Bilgileri'!E21</f>
        <v>0</v>
      </c>
      <c r="O15" s="32">
        <f t="shared" si="1"/>
        <v>0</v>
      </c>
      <c r="P15" s="32">
        <f t="shared" si="2"/>
        <v>0</v>
      </c>
      <c r="Q15" s="32">
        <f t="shared" si="3"/>
        <v>0</v>
      </c>
      <c r="R15" s="32">
        <f t="shared" si="5"/>
        <v>0</v>
      </c>
      <c r="S15" s="32">
        <f t="shared" si="6"/>
        <v>0</v>
      </c>
      <c r="T15" s="32">
        <f t="shared" si="6"/>
        <v>0</v>
      </c>
    </row>
    <row r="16" spans="1:27" ht="26.15" customHeight="1" x14ac:dyDescent="0.3">
      <c r="A16" s="236">
        <v>9</v>
      </c>
      <c r="B16" s="37" t="str">
        <f>IF('Proje ve Personel Bilgileri'!B22&gt;0,'Proje ve Personel Bilgileri'!B22,"")</f>
        <v/>
      </c>
      <c r="C16" s="127"/>
      <c r="D16" s="12"/>
      <c r="E16" s="12"/>
      <c r="F16" s="12"/>
      <c r="G16" s="12"/>
      <c r="H16" s="12"/>
      <c r="I16" s="12"/>
      <c r="J16" s="12"/>
      <c r="K16" s="12"/>
      <c r="L16" s="34" t="str">
        <f t="shared" si="4"/>
        <v/>
      </c>
      <c r="M16" s="122" t="str">
        <f t="shared" si="0"/>
        <v/>
      </c>
      <c r="N16" s="31">
        <f>'Proje ve Personel Bilgileri'!E22</f>
        <v>0</v>
      </c>
      <c r="O16" s="32">
        <f t="shared" si="1"/>
        <v>0</v>
      </c>
      <c r="P16" s="32">
        <f t="shared" si="2"/>
        <v>0</v>
      </c>
      <c r="Q16" s="32">
        <f t="shared" si="3"/>
        <v>0</v>
      </c>
      <c r="R16" s="32">
        <f t="shared" si="5"/>
        <v>0</v>
      </c>
      <c r="S16" s="32">
        <f t="shared" si="6"/>
        <v>0</v>
      </c>
      <c r="T16" s="32">
        <f t="shared" si="6"/>
        <v>0</v>
      </c>
    </row>
    <row r="17" spans="1:21" ht="26.15" customHeight="1" x14ac:dyDescent="0.3">
      <c r="A17" s="236">
        <v>10</v>
      </c>
      <c r="B17" s="37" t="str">
        <f>IF('Proje ve Personel Bilgileri'!B23&gt;0,'Proje ve Personel Bilgileri'!B23,"")</f>
        <v/>
      </c>
      <c r="C17" s="127"/>
      <c r="D17" s="12"/>
      <c r="E17" s="12"/>
      <c r="F17" s="12"/>
      <c r="G17" s="12"/>
      <c r="H17" s="12"/>
      <c r="I17" s="12"/>
      <c r="J17" s="12"/>
      <c r="K17" s="12"/>
      <c r="L17" s="34" t="str">
        <f t="shared" si="4"/>
        <v/>
      </c>
      <c r="M17" s="122" t="str">
        <f t="shared" si="0"/>
        <v/>
      </c>
      <c r="N17" s="31">
        <f>'Proje ve Personel Bilgileri'!E23</f>
        <v>0</v>
      </c>
      <c r="O17" s="32">
        <f t="shared" si="1"/>
        <v>0</v>
      </c>
      <c r="P17" s="32">
        <f t="shared" si="2"/>
        <v>0</v>
      </c>
      <c r="Q17" s="32">
        <f t="shared" si="3"/>
        <v>0</v>
      </c>
      <c r="R17" s="32">
        <f t="shared" si="5"/>
        <v>0</v>
      </c>
      <c r="S17" s="32">
        <f t="shared" si="6"/>
        <v>0</v>
      </c>
      <c r="T17" s="32">
        <f t="shared" si="6"/>
        <v>0</v>
      </c>
    </row>
    <row r="18" spans="1:21" ht="26.15" customHeight="1" x14ac:dyDescent="0.3">
      <c r="A18" s="236">
        <v>11</v>
      </c>
      <c r="B18" s="37" t="str">
        <f>IF('Proje ve Personel Bilgileri'!B24&gt;0,'Proje ve Personel Bilgileri'!B24,"")</f>
        <v/>
      </c>
      <c r="C18" s="127"/>
      <c r="D18" s="12"/>
      <c r="E18" s="12"/>
      <c r="F18" s="12"/>
      <c r="G18" s="12"/>
      <c r="H18" s="12"/>
      <c r="I18" s="12"/>
      <c r="J18" s="12"/>
      <c r="K18" s="12"/>
      <c r="L18" s="34" t="str">
        <f t="shared" si="4"/>
        <v/>
      </c>
      <c r="M18" s="122" t="str">
        <f t="shared" si="0"/>
        <v/>
      </c>
      <c r="N18" s="31">
        <f>'Proje ve Personel Bilgileri'!E24</f>
        <v>0</v>
      </c>
      <c r="O18" s="32">
        <f t="shared" si="1"/>
        <v>0</v>
      </c>
      <c r="P18" s="32">
        <f t="shared" si="2"/>
        <v>0</v>
      </c>
      <c r="Q18" s="32">
        <f t="shared" si="3"/>
        <v>0</v>
      </c>
      <c r="R18" s="32">
        <f t="shared" si="5"/>
        <v>0</v>
      </c>
      <c r="S18" s="32">
        <f t="shared" si="6"/>
        <v>0</v>
      </c>
      <c r="T18" s="32">
        <f t="shared" si="6"/>
        <v>0</v>
      </c>
    </row>
    <row r="19" spans="1:21" ht="26.15" customHeight="1" x14ac:dyDescent="0.3">
      <c r="A19" s="236">
        <v>12</v>
      </c>
      <c r="B19" s="37" t="str">
        <f>IF('Proje ve Personel Bilgileri'!B25&gt;0,'Proje ve Personel Bilgileri'!B25,"")</f>
        <v/>
      </c>
      <c r="C19" s="127"/>
      <c r="D19" s="12"/>
      <c r="E19" s="12"/>
      <c r="F19" s="12"/>
      <c r="G19" s="12"/>
      <c r="H19" s="12"/>
      <c r="I19" s="12"/>
      <c r="J19" s="12"/>
      <c r="K19" s="12"/>
      <c r="L19" s="34" t="str">
        <f t="shared" si="4"/>
        <v/>
      </c>
      <c r="M19" s="122" t="str">
        <f t="shared" si="0"/>
        <v/>
      </c>
      <c r="N19" s="31">
        <f>'Proje ve Personel Bilgileri'!E25</f>
        <v>0</v>
      </c>
      <c r="O19" s="32">
        <f t="shared" si="1"/>
        <v>0</v>
      </c>
      <c r="P19" s="32">
        <f t="shared" si="2"/>
        <v>0</v>
      </c>
      <c r="Q19" s="32">
        <f t="shared" si="3"/>
        <v>0</v>
      </c>
      <c r="R19" s="32">
        <f t="shared" si="5"/>
        <v>0</v>
      </c>
      <c r="S19" s="32">
        <f t="shared" si="6"/>
        <v>0</v>
      </c>
      <c r="T19" s="32">
        <f t="shared" si="6"/>
        <v>0</v>
      </c>
    </row>
    <row r="20" spans="1:21" ht="26.15" customHeight="1" x14ac:dyDescent="0.3">
      <c r="A20" s="236">
        <v>13</v>
      </c>
      <c r="B20" s="37" t="str">
        <f>IF('Proje ve Personel Bilgileri'!B26&gt;0,'Proje ve Personel Bilgileri'!B26,"")</f>
        <v/>
      </c>
      <c r="C20" s="127"/>
      <c r="D20" s="12"/>
      <c r="E20" s="12"/>
      <c r="F20" s="12"/>
      <c r="G20" s="12"/>
      <c r="H20" s="12"/>
      <c r="I20" s="12"/>
      <c r="J20" s="12"/>
      <c r="K20" s="12"/>
      <c r="L20" s="34" t="str">
        <f t="shared" si="4"/>
        <v/>
      </c>
      <c r="M20" s="122" t="str">
        <f t="shared" si="0"/>
        <v/>
      </c>
      <c r="N20" s="31">
        <f>'Proje ve Personel Bilgileri'!E26</f>
        <v>0</v>
      </c>
      <c r="O20" s="32">
        <f t="shared" si="1"/>
        <v>0</v>
      </c>
      <c r="P20" s="32">
        <f t="shared" si="2"/>
        <v>0</v>
      </c>
      <c r="Q20" s="32">
        <f t="shared" si="3"/>
        <v>0</v>
      </c>
      <c r="R20" s="32">
        <f t="shared" si="5"/>
        <v>0</v>
      </c>
      <c r="S20" s="32">
        <f t="shared" si="6"/>
        <v>0</v>
      </c>
      <c r="T20" s="32">
        <f t="shared" si="6"/>
        <v>0</v>
      </c>
    </row>
    <row r="21" spans="1:21" ht="26.15" customHeight="1" x14ac:dyDescent="0.3">
      <c r="A21" s="236">
        <v>14</v>
      </c>
      <c r="B21" s="37" t="str">
        <f>IF('Proje ve Personel Bilgileri'!B27&gt;0,'Proje ve Personel Bilgileri'!B27,"")</f>
        <v/>
      </c>
      <c r="C21" s="127"/>
      <c r="D21" s="12"/>
      <c r="E21" s="12"/>
      <c r="F21" s="12"/>
      <c r="G21" s="12"/>
      <c r="H21" s="12"/>
      <c r="I21" s="12"/>
      <c r="J21" s="12"/>
      <c r="K21" s="12"/>
      <c r="L21" s="34" t="str">
        <f t="shared" si="4"/>
        <v/>
      </c>
      <c r="M21" s="122" t="str">
        <f t="shared" si="0"/>
        <v/>
      </c>
      <c r="N21" s="31">
        <f>'Proje ve Personel Bilgileri'!E27</f>
        <v>0</v>
      </c>
      <c r="O21" s="32">
        <f t="shared" si="1"/>
        <v>0</v>
      </c>
      <c r="P21" s="32">
        <f t="shared" si="2"/>
        <v>0</v>
      </c>
      <c r="Q21" s="32">
        <f t="shared" si="3"/>
        <v>0</v>
      </c>
      <c r="R21" s="32">
        <f t="shared" si="5"/>
        <v>0</v>
      </c>
      <c r="S21" s="32">
        <f t="shared" si="6"/>
        <v>0</v>
      </c>
      <c r="T21" s="32">
        <f t="shared" si="6"/>
        <v>0</v>
      </c>
    </row>
    <row r="22" spans="1:21" ht="26.15" customHeight="1" x14ac:dyDescent="0.3">
      <c r="A22" s="236">
        <v>15</v>
      </c>
      <c r="B22" s="37" t="str">
        <f>IF('Proje ve Personel Bilgileri'!B28&gt;0,'Proje ve Personel Bilgileri'!B28,"")</f>
        <v/>
      </c>
      <c r="C22" s="127"/>
      <c r="D22" s="12"/>
      <c r="E22" s="12"/>
      <c r="F22" s="12"/>
      <c r="G22" s="12"/>
      <c r="H22" s="12"/>
      <c r="I22" s="12"/>
      <c r="J22" s="12"/>
      <c r="K22" s="12"/>
      <c r="L22" s="34" t="str">
        <f t="shared" si="4"/>
        <v/>
      </c>
      <c r="M22" s="122" t="str">
        <f t="shared" si="0"/>
        <v/>
      </c>
      <c r="N22" s="31">
        <f>'Proje ve Personel Bilgileri'!E28</f>
        <v>0</v>
      </c>
      <c r="O22" s="32">
        <f t="shared" si="1"/>
        <v>0</v>
      </c>
      <c r="P22" s="32">
        <f t="shared" si="2"/>
        <v>0</v>
      </c>
      <c r="Q22" s="32">
        <f t="shared" si="3"/>
        <v>0</v>
      </c>
      <c r="R22" s="32">
        <f t="shared" si="5"/>
        <v>0</v>
      </c>
      <c r="S22" s="32">
        <f t="shared" si="6"/>
        <v>0</v>
      </c>
      <c r="T22" s="32">
        <f t="shared" si="6"/>
        <v>0</v>
      </c>
    </row>
    <row r="23" spans="1:21" ht="26.15" customHeight="1" x14ac:dyDescent="0.3">
      <c r="A23" s="236">
        <v>16</v>
      </c>
      <c r="B23" s="37" t="str">
        <f>IF('Proje ve Personel Bilgileri'!B29&gt;0,'Proje ve Personel Bilgileri'!B29,"")</f>
        <v/>
      </c>
      <c r="C23" s="127"/>
      <c r="D23" s="12"/>
      <c r="E23" s="12"/>
      <c r="F23" s="12"/>
      <c r="G23" s="12"/>
      <c r="H23" s="12"/>
      <c r="I23" s="12"/>
      <c r="J23" s="12"/>
      <c r="K23" s="12"/>
      <c r="L23" s="34" t="str">
        <f t="shared" si="4"/>
        <v/>
      </c>
      <c r="M23" s="122" t="str">
        <f t="shared" si="0"/>
        <v/>
      </c>
      <c r="N23" s="31">
        <f>'Proje ve Personel Bilgileri'!E29</f>
        <v>0</v>
      </c>
      <c r="O23" s="32">
        <f t="shared" si="1"/>
        <v>0</v>
      </c>
      <c r="P23" s="32">
        <f t="shared" si="2"/>
        <v>0</v>
      </c>
      <c r="Q23" s="32">
        <f t="shared" si="3"/>
        <v>0</v>
      </c>
      <c r="R23" s="32">
        <f t="shared" si="5"/>
        <v>0</v>
      </c>
      <c r="S23" s="32">
        <f t="shared" si="6"/>
        <v>0</v>
      </c>
      <c r="T23" s="32">
        <f t="shared" si="6"/>
        <v>0</v>
      </c>
    </row>
    <row r="24" spans="1:21" ht="26.15" customHeight="1" x14ac:dyDescent="0.3">
      <c r="A24" s="236">
        <v>17</v>
      </c>
      <c r="B24" s="37" t="str">
        <f>IF('Proje ve Personel Bilgileri'!B30&gt;0,'Proje ve Personel Bilgileri'!B30,"")</f>
        <v/>
      </c>
      <c r="C24" s="127"/>
      <c r="D24" s="12"/>
      <c r="E24" s="12"/>
      <c r="F24" s="12"/>
      <c r="G24" s="12"/>
      <c r="H24" s="12"/>
      <c r="I24" s="12"/>
      <c r="J24" s="12"/>
      <c r="K24" s="12"/>
      <c r="L24" s="34" t="str">
        <f t="shared" si="4"/>
        <v/>
      </c>
      <c r="M24" s="122" t="str">
        <f t="shared" si="0"/>
        <v/>
      </c>
      <c r="N24" s="31">
        <f>'Proje ve Personel Bilgileri'!E30</f>
        <v>0</v>
      </c>
      <c r="O24" s="32">
        <f t="shared" si="1"/>
        <v>0</v>
      </c>
      <c r="P24" s="32">
        <f t="shared" si="2"/>
        <v>0</v>
      </c>
      <c r="Q24" s="32">
        <f t="shared" si="3"/>
        <v>0</v>
      </c>
      <c r="R24" s="32">
        <f t="shared" si="5"/>
        <v>0</v>
      </c>
      <c r="S24" s="32">
        <f t="shared" si="6"/>
        <v>0</v>
      </c>
      <c r="T24" s="32">
        <f t="shared" si="6"/>
        <v>0</v>
      </c>
    </row>
    <row r="25" spans="1:21" ht="26.15" customHeight="1" x14ac:dyDescent="0.3">
      <c r="A25" s="236">
        <v>18</v>
      </c>
      <c r="B25" s="37" t="str">
        <f>IF('Proje ve Personel Bilgileri'!B31&gt;0,'Proje ve Personel Bilgileri'!B31,"")</f>
        <v/>
      </c>
      <c r="C25" s="127"/>
      <c r="D25" s="12"/>
      <c r="E25" s="12"/>
      <c r="F25" s="12"/>
      <c r="G25" s="12"/>
      <c r="H25" s="12"/>
      <c r="I25" s="12"/>
      <c r="J25" s="12"/>
      <c r="K25" s="12"/>
      <c r="L25" s="34" t="str">
        <f t="shared" si="4"/>
        <v/>
      </c>
      <c r="M25" s="122" t="str">
        <f t="shared" si="0"/>
        <v/>
      </c>
      <c r="N25" s="31">
        <f>'Proje ve Personel Bilgileri'!E31</f>
        <v>0</v>
      </c>
      <c r="O25" s="32">
        <f t="shared" si="1"/>
        <v>0</v>
      </c>
      <c r="P25" s="32">
        <f t="shared" si="2"/>
        <v>0</v>
      </c>
      <c r="Q25" s="32">
        <f t="shared" si="3"/>
        <v>0</v>
      </c>
      <c r="R25" s="32">
        <f t="shared" si="5"/>
        <v>0</v>
      </c>
      <c r="S25" s="32">
        <f t="shared" si="6"/>
        <v>0</v>
      </c>
      <c r="T25" s="32">
        <f t="shared" si="6"/>
        <v>0</v>
      </c>
    </row>
    <row r="26" spans="1:21" ht="26.15" customHeight="1" x14ac:dyDescent="0.3">
      <c r="A26" s="236">
        <v>19</v>
      </c>
      <c r="B26" s="37" t="str">
        <f>IF('Proje ve Personel Bilgileri'!B32&gt;0,'Proje ve Personel Bilgileri'!B32,"")</f>
        <v/>
      </c>
      <c r="C26" s="127"/>
      <c r="D26" s="12"/>
      <c r="E26" s="12"/>
      <c r="F26" s="12"/>
      <c r="G26" s="12"/>
      <c r="H26" s="12"/>
      <c r="I26" s="12"/>
      <c r="J26" s="12"/>
      <c r="K26" s="12"/>
      <c r="L26" s="34" t="str">
        <f t="shared" si="4"/>
        <v/>
      </c>
      <c r="M26" s="122" t="str">
        <f t="shared" si="0"/>
        <v/>
      </c>
      <c r="N26" s="31">
        <f>'Proje ve Personel Bilgileri'!E32</f>
        <v>0</v>
      </c>
      <c r="O26" s="32">
        <f t="shared" si="1"/>
        <v>0</v>
      </c>
      <c r="P26" s="32">
        <f t="shared" si="2"/>
        <v>0</v>
      </c>
      <c r="Q26" s="32">
        <f t="shared" si="3"/>
        <v>0</v>
      </c>
      <c r="R26" s="32">
        <f t="shared" si="5"/>
        <v>0</v>
      </c>
      <c r="S26" s="32">
        <f t="shared" si="6"/>
        <v>0</v>
      </c>
      <c r="T26" s="32">
        <f t="shared" si="6"/>
        <v>0</v>
      </c>
    </row>
    <row r="27" spans="1:21" ht="26.15" customHeight="1" thickBot="1" x14ac:dyDescent="0.35">
      <c r="A27" s="237">
        <v>20</v>
      </c>
      <c r="B27" s="38" t="str">
        <f>IF('Proje ve Personel Bilgileri'!B33&gt;0,'Proje ve Personel Bilgileri'!B33,"")</f>
        <v/>
      </c>
      <c r="C27" s="13"/>
      <c r="D27" s="14"/>
      <c r="E27" s="14"/>
      <c r="F27" s="14"/>
      <c r="G27" s="14"/>
      <c r="H27" s="14"/>
      <c r="I27" s="14"/>
      <c r="J27" s="14"/>
      <c r="K27" s="14"/>
      <c r="L27" s="35" t="str">
        <f t="shared" si="4"/>
        <v/>
      </c>
      <c r="M27" s="122" t="str">
        <f t="shared" si="0"/>
        <v/>
      </c>
      <c r="N27" s="31">
        <f>'Proje ve Personel Bilgileri'!E33</f>
        <v>0</v>
      </c>
      <c r="O27" s="32">
        <f t="shared" si="1"/>
        <v>0</v>
      </c>
      <c r="P27" s="32">
        <f t="shared" si="2"/>
        <v>0</v>
      </c>
      <c r="Q27" s="32">
        <f t="shared" si="3"/>
        <v>0</v>
      </c>
      <c r="R27" s="32">
        <f t="shared" si="5"/>
        <v>0</v>
      </c>
      <c r="S27" s="32">
        <f t="shared" si="6"/>
        <v>0</v>
      </c>
      <c r="T27" s="32">
        <f t="shared" si="6"/>
        <v>0</v>
      </c>
      <c r="U27" s="30">
        <v>1</v>
      </c>
    </row>
    <row r="28" spans="1:21" ht="26.15" customHeight="1" thickBot="1" x14ac:dyDescent="0.35">
      <c r="A28" s="358" t="s">
        <v>40</v>
      </c>
      <c r="B28" s="359"/>
      <c r="C28" s="39" t="str">
        <f t="shared" ref="C28:K28" si="7">IF($L$28&gt;0,SUM(C8:C27),"")</f>
        <v/>
      </c>
      <c r="D28" s="40" t="str">
        <f t="shared" si="7"/>
        <v/>
      </c>
      <c r="E28" s="40" t="str">
        <f t="shared" si="7"/>
        <v/>
      </c>
      <c r="F28" s="40" t="str">
        <f t="shared" si="7"/>
        <v/>
      </c>
      <c r="G28" s="40" t="str">
        <f t="shared" si="7"/>
        <v/>
      </c>
      <c r="H28" s="40" t="str">
        <f t="shared" si="7"/>
        <v/>
      </c>
      <c r="I28" s="40" t="str">
        <f t="shared" si="7"/>
        <v/>
      </c>
      <c r="J28" s="40" t="str">
        <f t="shared" si="7"/>
        <v/>
      </c>
      <c r="K28" s="40" t="str">
        <f t="shared" si="7"/>
        <v/>
      </c>
      <c r="L28" s="41">
        <f>SUM(L8:L27)</f>
        <v>0</v>
      </c>
      <c r="M28" s="123"/>
      <c r="N28" s="6"/>
      <c r="O28" s="15"/>
      <c r="P28" s="16"/>
      <c r="S28" s="6"/>
      <c r="T28" s="6"/>
    </row>
    <row r="29" spans="1:21" s="17" customFormat="1" ht="30.1" customHeight="1" x14ac:dyDescent="0.3">
      <c r="A29" s="360" t="s">
        <v>139</v>
      </c>
      <c r="B29" s="360"/>
      <c r="C29" s="360"/>
      <c r="D29" s="360"/>
      <c r="E29" s="360"/>
      <c r="F29" s="360"/>
      <c r="G29" s="360"/>
      <c r="H29" s="360"/>
      <c r="I29" s="360"/>
      <c r="J29" s="360"/>
      <c r="K29" s="360"/>
      <c r="L29" s="360"/>
      <c r="M29" s="83"/>
      <c r="O29" s="18"/>
      <c r="P29" s="18"/>
      <c r="Q29" s="18"/>
      <c r="R29" s="18"/>
      <c r="S29" s="18"/>
      <c r="T29" s="18"/>
    </row>
    <row r="30" spans="1:21" ht="26.15" customHeight="1" x14ac:dyDescent="0.3"/>
    <row r="31" spans="1:21" ht="26.15" customHeight="1" x14ac:dyDescent="0.35">
      <c r="A31" s="308" t="s">
        <v>37</v>
      </c>
      <c r="B31" s="307">
        <f ca="1">IF(imzatarihi&gt;0,imzatarihi,"")</f>
        <v>45653</v>
      </c>
      <c r="C31" s="361" t="s">
        <v>38</v>
      </c>
      <c r="D31" s="361"/>
      <c r="E31" s="306" t="str">
        <f>IF(kurulusyetkilisi&gt;0,kurulusyetkilisi,"")</f>
        <v/>
      </c>
      <c r="F31" s="265"/>
      <c r="G31" s="265"/>
      <c r="H31" s="304"/>
      <c r="I31" s="304"/>
      <c r="J31" s="304"/>
    </row>
    <row r="32" spans="1:21" ht="26.15" customHeight="1" x14ac:dyDescent="0.35">
      <c r="A32" s="311"/>
      <c r="B32" s="311"/>
      <c r="C32" s="361" t="s">
        <v>39</v>
      </c>
      <c r="D32" s="361"/>
      <c r="E32" s="309"/>
      <c r="F32" s="362"/>
      <c r="G32" s="362"/>
      <c r="H32" s="6"/>
      <c r="I32" s="6"/>
      <c r="J32" s="6"/>
    </row>
    <row r="33" spans="1:20" ht="26.15" customHeight="1" x14ac:dyDescent="0.3">
      <c r="A33" s="356" t="s">
        <v>28</v>
      </c>
      <c r="B33" s="356"/>
      <c r="C33" s="356"/>
      <c r="D33" s="356"/>
      <c r="E33" s="356"/>
      <c r="F33" s="356"/>
      <c r="G33" s="356"/>
      <c r="H33" s="356"/>
      <c r="I33" s="356"/>
      <c r="J33" s="356"/>
      <c r="K33" s="356"/>
      <c r="L33" s="356"/>
      <c r="M33" s="119"/>
      <c r="N33" s="1"/>
      <c r="O33" s="128"/>
    </row>
    <row r="34" spans="1:20" ht="26.15" customHeight="1" x14ac:dyDescent="0.3">
      <c r="A34" s="363" t="str">
        <f>IF(Yil&gt;0,CONCATENATE(Yil," yılına aittir"),"")</f>
        <v/>
      </c>
      <c r="B34" s="363"/>
      <c r="C34" s="363"/>
      <c r="D34" s="363"/>
      <c r="E34" s="363"/>
      <c r="F34" s="363"/>
      <c r="G34" s="363"/>
      <c r="H34" s="363"/>
      <c r="I34" s="363"/>
      <c r="J34" s="363"/>
      <c r="K34" s="363"/>
      <c r="L34" s="363"/>
    </row>
    <row r="35" spans="1:20" ht="26.15" customHeight="1" thickBot="1" x14ac:dyDescent="0.35">
      <c r="B35" s="8"/>
      <c r="D35" s="8"/>
      <c r="E35" s="8"/>
      <c r="F35" s="377" t="str">
        <f>IF(Yil&gt;0,IF(ProjeNo=5189901,"AĞUSTOS",IF(ProjeNo=5169902,"EKİM","TEMMUZ")),"")</f>
        <v/>
      </c>
      <c r="G35" s="377"/>
      <c r="H35" s="8"/>
      <c r="I35" s="8"/>
      <c r="J35" s="8"/>
      <c r="K35" s="8"/>
      <c r="L35" s="228" t="s">
        <v>35</v>
      </c>
    </row>
    <row r="36" spans="1:20" ht="26.15" customHeight="1" thickBot="1" x14ac:dyDescent="0.35">
      <c r="A36" s="233" t="s">
        <v>1</v>
      </c>
      <c r="B36" s="364" t="str">
        <f>IF(ProjeNo&gt;0,ProjeNo,"")</f>
        <v/>
      </c>
      <c r="C36" s="365"/>
      <c r="D36" s="365"/>
      <c r="E36" s="365"/>
      <c r="F36" s="365"/>
      <c r="G36" s="365"/>
      <c r="H36" s="365"/>
      <c r="I36" s="365"/>
      <c r="J36" s="365"/>
      <c r="K36" s="365"/>
      <c r="L36" s="366"/>
    </row>
    <row r="37" spans="1:20" ht="26.15" customHeight="1" thickBot="1" x14ac:dyDescent="0.35">
      <c r="A37" s="234" t="s">
        <v>11</v>
      </c>
      <c r="B37" s="367" t="str">
        <f>IF(ProjeAdi&gt;0,ProjeAdi,"")</f>
        <v/>
      </c>
      <c r="C37" s="368"/>
      <c r="D37" s="368"/>
      <c r="E37" s="368"/>
      <c r="F37" s="368"/>
      <c r="G37" s="368"/>
      <c r="H37" s="368"/>
      <c r="I37" s="368"/>
      <c r="J37" s="368"/>
      <c r="K37" s="368"/>
      <c r="L37" s="369"/>
    </row>
    <row r="38" spans="1:20" ht="26.15" customHeight="1" thickBot="1" x14ac:dyDescent="0.35">
      <c r="A38" s="370" t="s">
        <v>7</v>
      </c>
      <c r="B38" s="370" t="s">
        <v>8</v>
      </c>
      <c r="C38" s="370" t="s">
        <v>29</v>
      </c>
      <c r="D38" s="370" t="s">
        <v>97</v>
      </c>
      <c r="E38" s="370" t="s">
        <v>117</v>
      </c>
      <c r="F38" s="370" t="s">
        <v>32</v>
      </c>
      <c r="G38" s="372" t="s">
        <v>30</v>
      </c>
      <c r="H38" s="374" t="s">
        <v>95</v>
      </c>
      <c r="I38" s="375"/>
      <c r="J38" s="375"/>
      <c r="K38" s="376"/>
      <c r="L38" s="370" t="s">
        <v>31</v>
      </c>
      <c r="O38" s="357" t="s">
        <v>36</v>
      </c>
      <c r="P38" s="357"/>
      <c r="Q38" s="357" t="s">
        <v>42</v>
      </c>
      <c r="R38" s="357"/>
      <c r="S38" s="357" t="s">
        <v>43</v>
      </c>
      <c r="T38" s="357"/>
    </row>
    <row r="39" spans="1:20" s="9" customFormat="1" ht="82.05" customHeight="1" thickBot="1" x14ac:dyDescent="0.3">
      <c r="A39" s="371"/>
      <c r="B39" s="371"/>
      <c r="C39" s="371"/>
      <c r="D39" s="371"/>
      <c r="E39" s="371"/>
      <c r="F39" s="371"/>
      <c r="G39" s="373"/>
      <c r="H39" s="229" t="s">
        <v>91</v>
      </c>
      <c r="I39" s="230" t="s">
        <v>96</v>
      </c>
      <c r="J39" s="229" t="s">
        <v>152</v>
      </c>
      <c r="K39" s="229" t="s">
        <v>153</v>
      </c>
      <c r="L39" s="371"/>
      <c r="M39" s="121"/>
      <c r="N39" s="231" t="s">
        <v>10</v>
      </c>
      <c r="O39" s="232" t="s">
        <v>33</v>
      </c>
      <c r="P39" s="232" t="s">
        <v>34</v>
      </c>
      <c r="Q39" s="232" t="s">
        <v>41</v>
      </c>
      <c r="R39" s="232" t="s">
        <v>30</v>
      </c>
      <c r="S39" s="232" t="s">
        <v>41</v>
      </c>
      <c r="T39" s="232" t="s">
        <v>34</v>
      </c>
    </row>
    <row r="40" spans="1:20" ht="26.15" customHeight="1" x14ac:dyDescent="0.3">
      <c r="A40" s="235">
        <v>21</v>
      </c>
      <c r="B40" s="36" t="str">
        <f>IF('Proje ve Personel Bilgileri'!B34&gt;0,'Proje ve Personel Bilgileri'!B34,"")</f>
        <v/>
      </c>
      <c r="C40" s="10"/>
      <c r="D40" s="11"/>
      <c r="E40" s="11"/>
      <c r="F40" s="11"/>
      <c r="G40" s="11"/>
      <c r="H40" s="11"/>
      <c r="I40" s="11"/>
      <c r="J40" s="11"/>
      <c r="K40" s="11"/>
      <c r="L40" s="33" t="str">
        <f>IF(B40&lt;&gt;"",IF(OR(F40&gt;S40,G40&gt;T40),0,D40+E40+F40+G40-H40-I40-J40-K40),"")</f>
        <v/>
      </c>
      <c r="M40" s="122" t="str">
        <f t="shared" ref="M40:M59" si="8">IF(OR(F40&gt;S40,G40&gt;T40),"Toplam maliyetin hesaplanabilmesi için SGK işveren payı ve işsizlik sigortası işveren payının tavan değerleri aşmaması gerekmektedir.","")</f>
        <v/>
      </c>
      <c r="N40" s="31">
        <f>'Proje ve Personel Bilgileri'!E34</f>
        <v>0</v>
      </c>
      <c r="O40" s="32">
        <f t="shared" ref="O40:O59" si="9">IFERROR(IF(N40="EVET",VLOOKUP(VALUE(Yil&amp;2),SGKTAVAN,2,0)*0.2475,VLOOKUP(VALUE(Yil&amp;2),SGKTAVAN,2,0)*0.2075),0)</f>
        <v>0</v>
      </c>
      <c r="P40" s="32">
        <f t="shared" ref="P40:P59" si="10">IFERROR(IF(N40="EVET",0,VLOOKUP(VALUE(Yil&amp;2),SGKTAVAN,2,0)*0.02),0)</f>
        <v>0</v>
      </c>
      <c r="Q40" s="32">
        <f t="shared" ref="Q40:Q59" si="11">IF(N40="EVET",(D40+E40)*0.2475,(D40+E40)*0.2075)</f>
        <v>0</v>
      </c>
      <c r="R40" s="32">
        <f>IF(N40="EVET",0,(D40+E40)*0.02)</f>
        <v>0</v>
      </c>
      <c r="S40" s="32">
        <f>IF(ISERROR(ROUNDUP(MIN(O40,Q40),0)),0,ROUNDUP(MIN(O40,Q40),0))</f>
        <v>0</v>
      </c>
      <c r="T40" s="32">
        <f>IF(ISERROR(ROUNDUP(MIN(P40,R40),0)),0,ROUNDUP(MIN(P40,R40),0))</f>
        <v>0</v>
      </c>
    </row>
    <row r="41" spans="1:20" ht="26.15" customHeight="1" x14ac:dyDescent="0.3">
      <c r="A41" s="236">
        <v>22</v>
      </c>
      <c r="B41" s="37" t="str">
        <f>IF('Proje ve Personel Bilgileri'!B35&gt;0,'Proje ve Personel Bilgileri'!B35,"")</f>
        <v/>
      </c>
      <c r="C41" s="127"/>
      <c r="D41" s="12"/>
      <c r="E41" s="12"/>
      <c r="F41" s="12"/>
      <c r="G41" s="12"/>
      <c r="H41" s="12"/>
      <c r="I41" s="12"/>
      <c r="J41" s="12"/>
      <c r="K41" s="12"/>
      <c r="L41" s="34" t="str">
        <f t="shared" ref="L41:L59" si="12">IF(B41&lt;&gt;"",IF(OR(F41&gt;S41,G41&gt;T41),0,D41+E41+F41+G41-H41-I41-J41-K41),"")</f>
        <v/>
      </c>
      <c r="M41" s="122" t="str">
        <f t="shared" si="8"/>
        <v/>
      </c>
      <c r="N41" s="31">
        <f>'Proje ve Personel Bilgileri'!E35</f>
        <v>0</v>
      </c>
      <c r="O41" s="32">
        <f t="shared" si="9"/>
        <v>0</v>
      </c>
      <c r="P41" s="32">
        <f t="shared" si="10"/>
        <v>0</v>
      </c>
      <c r="Q41" s="32">
        <f t="shared" si="11"/>
        <v>0</v>
      </c>
      <c r="R41" s="32">
        <f t="shared" ref="R41:R59" si="13">IF(N41="EVET",0,(D41+E41)*0.02)</f>
        <v>0</v>
      </c>
      <c r="S41" s="32">
        <f t="shared" ref="S41:T59" si="14">IF(ISERROR(ROUNDUP(MIN(O41,Q41),0)),0,ROUNDUP(MIN(O41,Q41),0))</f>
        <v>0</v>
      </c>
      <c r="T41" s="32">
        <f t="shared" si="14"/>
        <v>0</v>
      </c>
    </row>
    <row r="42" spans="1:20" ht="26.15" customHeight="1" x14ac:dyDescent="0.3">
      <c r="A42" s="236">
        <v>23</v>
      </c>
      <c r="B42" s="37" t="str">
        <f>IF('Proje ve Personel Bilgileri'!B36&gt;0,'Proje ve Personel Bilgileri'!B36,"")</f>
        <v/>
      </c>
      <c r="C42" s="127"/>
      <c r="D42" s="12"/>
      <c r="E42" s="12"/>
      <c r="F42" s="12"/>
      <c r="G42" s="12"/>
      <c r="H42" s="12"/>
      <c r="I42" s="12"/>
      <c r="J42" s="12"/>
      <c r="K42" s="12"/>
      <c r="L42" s="34" t="str">
        <f t="shared" si="12"/>
        <v/>
      </c>
      <c r="M42" s="122" t="str">
        <f t="shared" si="8"/>
        <v/>
      </c>
      <c r="N42" s="31">
        <f>'Proje ve Personel Bilgileri'!E36</f>
        <v>0</v>
      </c>
      <c r="O42" s="32">
        <f t="shared" si="9"/>
        <v>0</v>
      </c>
      <c r="P42" s="32">
        <f t="shared" si="10"/>
        <v>0</v>
      </c>
      <c r="Q42" s="32">
        <f t="shared" si="11"/>
        <v>0</v>
      </c>
      <c r="R42" s="32">
        <f t="shared" si="13"/>
        <v>0</v>
      </c>
      <c r="S42" s="32">
        <f t="shared" si="14"/>
        <v>0</v>
      </c>
      <c r="T42" s="32">
        <f t="shared" si="14"/>
        <v>0</v>
      </c>
    </row>
    <row r="43" spans="1:20" ht="26.15" customHeight="1" x14ac:dyDescent="0.3">
      <c r="A43" s="236">
        <v>24</v>
      </c>
      <c r="B43" s="37" t="str">
        <f>IF('Proje ve Personel Bilgileri'!B37&gt;0,'Proje ve Personel Bilgileri'!B37,"")</f>
        <v/>
      </c>
      <c r="C43" s="127"/>
      <c r="D43" s="12"/>
      <c r="E43" s="12"/>
      <c r="F43" s="12"/>
      <c r="G43" s="12"/>
      <c r="H43" s="12"/>
      <c r="I43" s="12"/>
      <c r="J43" s="12"/>
      <c r="K43" s="12"/>
      <c r="L43" s="34" t="str">
        <f t="shared" si="12"/>
        <v/>
      </c>
      <c r="M43" s="122" t="str">
        <f t="shared" si="8"/>
        <v/>
      </c>
      <c r="N43" s="31">
        <f>'Proje ve Personel Bilgileri'!E37</f>
        <v>0</v>
      </c>
      <c r="O43" s="32">
        <f t="shared" si="9"/>
        <v>0</v>
      </c>
      <c r="P43" s="32">
        <f t="shared" si="10"/>
        <v>0</v>
      </c>
      <c r="Q43" s="32">
        <f t="shared" si="11"/>
        <v>0</v>
      </c>
      <c r="R43" s="32">
        <f t="shared" si="13"/>
        <v>0</v>
      </c>
      <c r="S43" s="32">
        <f t="shared" si="14"/>
        <v>0</v>
      </c>
      <c r="T43" s="32">
        <f t="shared" si="14"/>
        <v>0</v>
      </c>
    </row>
    <row r="44" spans="1:20" ht="26.15" customHeight="1" x14ac:dyDescent="0.3">
      <c r="A44" s="236">
        <v>25</v>
      </c>
      <c r="B44" s="37" t="str">
        <f>IF('Proje ve Personel Bilgileri'!B38&gt;0,'Proje ve Personel Bilgileri'!B38,"")</f>
        <v/>
      </c>
      <c r="C44" s="127"/>
      <c r="D44" s="12"/>
      <c r="E44" s="12"/>
      <c r="F44" s="12"/>
      <c r="G44" s="12"/>
      <c r="H44" s="12"/>
      <c r="I44" s="12"/>
      <c r="J44" s="12"/>
      <c r="K44" s="12"/>
      <c r="L44" s="34" t="str">
        <f t="shared" si="12"/>
        <v/>
      </c>
      <c r="M44" s="122" t="str">
        <f t="shared" si="8"/>
        <v/>
      </c>
      <c r="N44" s="31">
        <f>'Proje ve Personel Bilgileri'!E38</f>
        <v>0</v>
      </c>
      <c r="O44" s="32">
        <f t="shared" si="9"/>
        <v>0</v>
      </c>
      <c r="P44" s="32">
        <f t="shared" si="10"/>
        <v>0</v>
      </c>
      <c r="Q44" s="32">
        <f t="shared" si="11"/>
        <v>0</v>
      </c>
      <c r="R44" s="32">
        <f t="shared" si="13"/>
        <v>0</v>
      </c>
      <c r="S44" s="32">
        <f t="shared" si="14"/>
        <v>0</v>
      </c>
      <c r="T44" s="32">
        <f t="shared" si="14"/>
        <v>0</v>
      </c>
    </row>
    <row r="45" spans="1:20" ht="26.15" customHeight="1" x14ac:dyDescent="0.3">
      <c r="A45" s="236">
        <v>26</v>
      </c>
      <c r="B45" s="37" t="str">
        <f>IF('Proje ve Personel Bilgileri'!B39&gt;0,'Proje ve Personel Bilgileri'!B39,"")</f>
        <v/>
      </c>
      <c r="C45" s="127"/>
      <c r="D45" s="12"/>
      <c r="E45" s="12"/>
      <c r="F45" s="12"/>
      <c r="G45" s="12"/>
      <c r="H45" s="12"/>
      <c r="I45" s="12"/>
      <c r="J45" s="12"/>
      <c r="K45" s="12"/>
      <c r="L45" s="34" t="str">
        <f t="shared" si="12"/>
        <v/>
      </c>
      <c r="M45" s="122" t="str">
        <f t="shared" si="8"/>
        <v/>
      </c>
      <c r="N45" s="31">
        <f>'Proje ve Personel Bilgileri'!E39</f>
        <v>0</v>
      </c>
      <c r="O45" s="32">
        <f t="shared" si="9"/>
        <v>0</v>
      </c>
      <c r="P45" s="32">
        <f t="shared" si="10"/>
        <v>0</v>
      </c>
      <c r="Q45" s="32">
        <f t="shared" si="11"/>
        <v>0</v>
      </c>
      <c r="R45" s="32">
        <f t="shared" si="13"/>
        <v>0</v>
      </c>
      <c r="S45" s="32">
        <f t="shared" si="14"/>
        <v>0</v>
      </c>
      <c r="T45" s="32">
        <f t="shared" si="14"/>
        <v>0</v>
      </c>
    </row>
    <row r="46" spans="1:20" ht="26.15" customHeight="1" x14ac:dyDescent="0.3">
      <c r="A46" s="236">
        <v>27</v>
      </c>
      <c r="B46" s="37" t="str">
        <f>IF('Proje ve Personel Bilgileri'!B40&gt;0,'Proje ve Personel Bilgileri'!B40,"")</f>
        <v/>
      </c>
      <c r="C46" s="127"/>
      <c r="D46" s="12"/>
      <c r="E46" s="12"/>
      <c r="F46" s="12"/>
      <c r="G46" s="12"/>
      <c r="H46" s="12"/>
      <c r="I46" s="12"/>
      <c r="J46" s="12"/>
      <c r="K46" s="12"/>
      <c r="L46" s="34" t="str">
        <f t="shared" si="12"/>
        <v/>
      </c>
      <c r="M46" s="122" t="str">
        <f t="shared" si="8"/>
        <v/>
      </c>
      <c r="N46" s="31">
        <f>'Proje ve Personel Bilgileri'!E40</f>
        <v>0</v>
      </c>
      <c r="O46" s="32">
        <f t="shared" si="9"/>
        <v>0</v>
      </c>
      <c r="P46" s="32">
        <f t="shared" si="10"/>
        <v>0</v>
      </c>
      <c r="Q46" s="32">
        <f t="shared" si="11"/>
        <v>0</v>
      </c>
      <c r="R46" s="32">
        <f t="shared" si="13"/>
        <v>0</v>
      </c>
      <c r="S46" s="32">
        <f t="shared" si="14"/>
        <v>0</v>
      </c>
      <c r="T46" s="32">
        <f t="shared" si="14"/>
        <v>0</v>
      </c>
    </row>
    <row r="47" spans="1:20" ht="26.15" customHeight="1" x14ac:dyDescent="0.3">
      <c r="A47" s="236">
        <v>28</v>
      </c>
      <c r="B47" s="37" t="str">
        <f>IF('Proje ve Personel Bilgileri'!B41&gt;0,'Proje ve Personel Bilgileri'!B41,"")</f>
        <v/>
      </c>
      <c r="C47" s="127"/>
      <c r="D47" s="12"/>
      <c r="E47" s="12"/>
      <c r="F47" s="12"/>
      <c r="G47" s="12"/>
      <c r="H47" s="12"/>
      <c r="I47" s="12"/>
      <c r="J47" s="12"/>
      <c r="K47" s="12"/>
      <c r="L47" s="34" t="str">
        <f t="shared" si="12"/>
        <v/>
      </c>
      <c r="M47" s="122" t="str">
        <f t="shared" si="8"/>
        <v/>
      </c>
      <c r="N47" s="31">
        <f>'Proje ve Personel Bilgileri'!E41</f>
        <v>0</v>
      </c>
      <c r="O47" s="32">
        <f t="shared" si="9"/>
        <v>0</v>
      </c>
      <c r="P47" s="32">
        <f t="shared" si="10"/>
        <v>0</v>
      </c>
      <c r="Q47" s="32">
        <f t="shared" si="11"/>
        <v>0</v>
      </c>
      <c r="R47" s="32">
        <f t="shared" si="13"/>
        <v>0</v>
      </c>
      <c r="S47" s="32">
        <f t="shared" si="14"/>
        <v>0</v>
      </c>
      <c r="T47" s="32">
        <f t="shared" si="14"/>
        <v>0</v>
      </c>
    </row>
    <row r="48" spans="1:20" ht="26.15" customHeight="1" x14ac:dyDescent="0.3">
      <c r="A48" s="236">
        <v>29</v>
      </c>
      <c r="B48" s="37" t="str">
        <f>IF('Proje ve Personel Bilgileri'!B42&gt;0,'Proje ve Personel Bilgileri'!B42,"")</f>
        <v/>
      </c>
      <c r="C48" s="127"/>
      <c r="D48" s="12"/>
      <c r="E48" s="12"/>
      <c r="F48" s="12"/>
      <c r="G48" s="12"/>
      <c r="H48" s="12"/>
      <c r="I48" s="12"/>
      <c r="J48" s="12"/>
      <c r="K48" s="12"/>
      <c r="L48" s="34" t="str">
        <f t="shared" si="12"/>
        <v/>
      </c>
      <c r="M48" s="122" t="str">
        <f t="shared" si="8"/>
        <v/>
      </c>
      <c r="N48" s="31">
        <f>'Proje ve Personel Bilgileri'!E42</f>
        <v>0</v>
      </c>
      <c r="O48" s="32">
        <f t="shared" si="9"/>
        <v>0</v>
      </c>
      <c r="P48" s="32">
        <f t="shared" si="10"/>
        <v>0</v>
      </c>
      <c r="Q48" s="32">
        <f t="shared" si="11"/>
        <v>0</v>
      </c>
      <c r="R48" s="32">
        <f t="shared" si="13"/>
        <v>0</v>
      </c>
      <c r="S48" s="32">
        <f t="shared" si="14"/>
        <v>0</v>
      </c>
      <c r="T48" s="32">
        <f t="shared" si="14"/>
        <v>0</v>
      </c>
    </row>
    <row r="49" spans="1:21" ht="26.15" customHeight="1" x14ac:dyDescent="0.3">
      <c r="A49" s="236">
        <v>30</v>
      </c>
      <c r="B49" s="37" t="str">
        <f>IF('Proje ve Personel Bilgileri'!B43&gt;0,'Proje ve Personel Bilgileri'!B43,"")</f>
        <v/>
      </c>
      <c r="C49" s="127"/>
      <c r="D49" s="12"/>
      <c r="E49" s="12"/>
      <c r="F49" s="12"/>
      <c r="G49" s="12"/>
      <c r="H49" s="12"/>
      <c r="I49" s="12"/>
      <c r="J49" s="12"/>
      <c r="K49" s="12"/>
      <c r="L49" s="34" t="str">
        <f t="shared" si="12"/>
        <v/>
      </c>
      <c r="M49" s="122" t="str">
        <f t="shared" si="8"/>
        <v/>
      </c>
      <c r="N49" s="31">
        <f>'Proje ve Personel Bilgileri'!E43</f>
        <v>0</v>
      </c>
      <c r="O49" s="32">
        <f t="shared" si="9"/>
        <v>0</v>
      </c>
      <c r="P49" s="32">
        <f t="shared" si="10"/>
        <v>0</v>
      </c>
      <c r="Q49" s="32">
        <f t="shared" si="11"/>
        <v>0</v>
      </c>
      <c r="R49" s="32">
        <f t="shared" si="13"/>
        <v>0</v>
      </c>
      <c r="S49" s="32">
        <f t="shared" si="14"/>
        <v>0</v>
      </c>
      <c r="T49" s="32">
        <f t="shared" si="14"/>
        <v>0</v>
      </c>
    </row>
    <row r="50" spans="1:21" ht="26.15" customHeight="1" x14ac:dyDescent="0.3">
      <c r="A50" s="236">
        <v>31</v>
      </c>
      <c r="B50" s="37" t="str">
        <f>IF('Proje ve Personel Bilgileri'!B44&gt;0,'Proje ve Personel Bilgileri'!B44,"")</f>
        <v/>
      </c>
      <c r="C50" s="127"/>
      <c r="D50" s="12"/>
      <c r="E50" s="12"/>
      <c r="F50" s="12"/>
      <c r="G50" s="12"/>
      <c r="H50" s="12"/>
      <c r="I50" s="12"/>
      <c r="J50" s="12"/>
      <c r="K50" s="12"/>
      <c r="L50" s="34" t="str">
        <f t="shared" si="12"/>
        <v/>
      </c>
      <c r="M50" s="122" t="str">
        <f t="shared" si="8"/>
        <v/>
      </c>
      <c r="N50" s="31">
        <f>'Proje ve Personel Bilgileri'!E44</f>
        <v>0</v>
      </c>
      <c r="O50" s="32">
        <f t="shared" si="9"/>
        <v>0</v>
      </c>
      <c r="P50" s="32">
        <f t="shared" si="10"/>
        <v>0</v>
      </c>
      <c r="Q50" s="32">
        <f t="shared" si="11"/>
        <v>0</v>
      </c>
      <c r="R50" s="32">
        <f t="shared" si="13"/>
        <v>0</v>
      </c>
      <c r="S50" s="32">
        <f t="shared" si="14"/>
        <v>0</v>
      </c>
      <c r="T50" s="32">
        <f t="shared" si="14"/>
        <v>0</v>
      </c>
    </row>
    <row r="51" spans="1:21" ht="26.15" customHeight="1" x14ac:dyDescent="0.3">
      <c r="A51" s="236">
        <v>32</v>
      </c>
      <c r="B51" s="37" t="str">
        <f>IF('Proje ve Personel Bilgileri'!B45&gt;0,'Proje ve Personel Bilgileri'!B45,"")</f>
        <v/>
      </c>
      <c r="C51" s="127"/>
      <c r="D51" s="12"/>
      <c r="E51" s="12"/>
      <c r="F51" s="12"/>
      <c r="G51" s="12"/>
      <c r="H51" s="12"/>
      <c r="I51" s="12"/>
      <c r="J51" s="12"/>
      <c r="K51" s="12"/>
      <c r="L51" s="34" t="str">
        <f t="shared" si="12"/>
        <v/>
      </c>
      <c r="M51" s="122" t="str">
        <f t="shared" si="8"/>
        <v/>
      </c>
      <c r="N51" s="31">
        <f>'Proje ve Personel Bilgileri'!E45</f>
        <v>0</v>
      </c>
      <c r="O51" s="32">
        <f t="shared" si="9"/>
        <v>0</v>
      </c>
      <c r="P51" s="32">
        <f t="shared" si="10"/>
        <v>0</v>
      </c>
      <c r="Q51" s="32">
        <f t="shared" si="11"/>
        <v>0</v>
      </c>
      <c r="R51" s="32">
        <f t="shared" si="13"/>
        <v>0</v>
      </c>
      <c r="S51" s="32">
        <f t="shared" si="14"/>
        <v>0</v>
      </c>
      <c r="T51" s="32">
        <f t="shared" si="14"/>
        <v>0</v>
      </c>
    </row>
    <row r="52" spans="1:21" ht="26.15" customHeight="1" x14ac:dyDescent="0.3">
      <c r="A52" s="236">
        <v>33</v>
      </c>
      <c r="B52" s="37" t="str">
        <f>IF('Proje ve Personel Bilgileri'!B46&gt;0,'Proje ve Personel Bilgileri'!B46,"")</f>
        <v/>
      </c>
      <c r="C52" s="127"/>
      <c r="D52" s="12"/>
      <c r="E52" s="12"/>
      <c r="F52" s="12"/>
      <c r="G52" s="12"/>
      <c r="H52" s="12"/>
      <c r="I52" s="12"/>
      <c r="J52" s="12"/>
      <c r="K52" s="12"/>
      <c r="L52" s="34" t="str">
        <f t="shared" si="12"/>
        <v/>
      </c>
      <c r="M52" s="122" t="str">
        <f t="shared" si="8"/>
        <v/>
      </c>
      <c r="N52" s="31">
        <f>'Proje ve Personel Bilgileri'!E46</f>
        <v>0</v>
      </c>
      <c r="O52" s="32">
        <f t="shared" si="9"/>
        <v>0</v>
      </c>
      <c r="P52" s="32">
        <f t="shared" si="10"/>
        <v>0</v>
      </c>
      <c r="Q52" s="32">
        <f t="shared" si="11"/>
        <v>0</v>
      </c>
      <c r="R52" s="32">
        <f t="shared" si="13"/>
        <v>0</v>
      </c>
      <c r="S52" s="32">
        <f t="shared" si="14"/>
        <v>0</v>
      </c>
      <c r="T52" s="32">
        <f t="shared" si="14"/>
        <v>0</v>
      </c>
    </row>
    <row r="53" spans="1:21" ht="26.15" customHeight="1" x14ac:dyDescent="0.3">
      <c r="A53" s="236">
        <v>34</v>
      </c>
      <c r="B53" s="37" t="str">
        <f>IF('Proje ve Personel Bilgileri'!B47&gt;0,'Proje ve Personel Bilgileri'!B47,"")</f>
        <v/>
      </c>
      <c r="C53" s="127"/>
      <c r="D53" s="12"/>
      <c r="E53" s="12"/>
      <c r="F53" s="12"/>
      <c r="G53" s="12"/>
      <c r="H53" s="12"/>
      <c r="I53" s="12"/>
      <c r="J53" s="12"/>
      <c r="K53" s="12"/>
      <c r="L53" s="34" t="str">
        <f t="shared" si="12"/>
        <v/>
      </c>
      <c r="M53" s="122" t="str">
        <f t="shared" si="8"/>
        <v/>
      </c>
      <c r="N53" s="31">
        <f>'Proje ve Personel Bilgileri'!E47</f>
        <v>0</v>
      </c>
      <c r="O53" s="32">
        <f t="shared" si="9"/>
        <v>0</v>
      </c>
      <c r="P53" s="32">
        <f t="shared" si="10"/>
        <v>0</v>
      </c>
      <c r="Q53" s="32">
        <f t="shared" si="11"/>
        <v>0</v>
      </c>
      <c r="R53" s="32">
        <f t="shared" si="13"/>
        <v>0</v>
      </c>
      <c r="S53" s="32">
        <f t="shared" si="14"/>
        <v>0</v>
      </c>
      <c r="T53" s="32">
        <f t="shared" si="14"/>
        <v>0</v>
      </c>
    </row>
    <row r="54" spans="1:21" ht="26.15" customHeight="1" x14ac:dyDescent="0.3">
      <c r="A54" s="236">
        <v>35</v>
      </c>
      <c r="B54" s="37" t="str">
        <f>IF('Proje ve Personel Bilgileri'!B48&gt;0,'Proje ve Personel Bilgileri'!B48,"")</f>
        <v/>
      </c>
      <c r="C54" s="127"/>
      <c r="D54" s="12"/>
      <c r="E54" s="12"/>
      <c r="F54" s="12"/>
      <c r="G54" s="12"/>
      <c r="H54" s="12"/>
      <c r="I54" s="12"/>
      <c r="J54" s="12"/>
      <c r="K54" s="12"/>
      <c r="L54" s="34" t="str">
        <f t="shared" si="12"/>
        <v/>
      </c>
      <c r="M54" s="122" t="str">
        <f t="shared" si="8"/>
        <v/>
      </c>
      <c r="N54" s="31">
        <f>'Proje ve Personel Bilgileri'!E48</f>
        <v>0</v>
      </c>
      <c r="O54" s="32">
        <f t="shared" si="9"/>
        <v>0</v>
      </c>
      <c r="P54" s="32">
        <f t="shared" si="10"/>
        <v>0</v>
      </c>
      <c r="Q54" s="32">
        <f t="shared" si="11"/>
        <v>0</v>
      </c>
      <c r="R54" s="32">
        <f t="shared" si="13"/>
        <v>0</v>
      </c>
      <c r="S54" s="32">
        <f t="shared" si="14"/>
        <v>0</v>
      </c>
      <c r="T54" s="32">
        <f t="shared" si="14"/>
        <v>0</v>
      </c>
    </row>
    <row r="55" spans="1:21" ht="26.15" customHeight="1" x14ac:dyDescent="0.3">
      <c r="A55" s="236">
        <v>36</v>
      </c>
      <c r="B55" s="37" t="str">
        <f>IF('Proje ve Personel Bilgileri'!B49&gt;0,'Proje ve Personel Bilgileri'!B49,"")</f>
        <v/>
      </c>
      <c r="C55" s="127"/>
      <c r="D55" s="12"/>
      <c r="E55" s="12"/>
      <c r="F55" s="12"/>
      <c r="G55" s="12"/>
      <c r="H55" s="12"/>
      <c r="I55" s="12"/>
      <c r="J55" s="12"/>
      <c r="K55" s="12"/>
      <c r="L55" s="34" t="str">
        <f t="shared" si="12"/>
        <v/>
      </c>
      <c r="M55" s="122" t="str">
        <f t="shared" si="8"/>
        <v/>
      </c>
      <c r="N55" s="31">
        <f>'Proje ve Personel Bilgileri'!E49</f>
        <v>0</v>
      </c>
      <c r="O55" s="32">
        <f t="shared" si="9"/>
        <v>0</v>
      </c>
      <c r="P55" s="32">
        <f t="shared" si="10"/>
        <v>0</v>
      </c>
      <c r="Q55" s="32">
        <f t="shared" si="11"/>
        <v>0</v>
      </c>
      <c r="R55" s="32">
        <f t="shared" si="13"/>
        <v>0</v>
      </c>
      <c r="S55" s="32">
        <f t="shared" si="14"/>
        <v>0</v>
      </c>
      <c r="T55" s="32">
        <f t="shared" si="14"/>
        <v>0</v>
      </c>
    </row>
    <row r="56" spans="1:21" ht="26.15" customHeight="1" x14ac:dyDescent="0.3">
      <c r="A56" s="236">
        <v>37</v>
      </c>
      <c r="B56" s="37" t="str">
        <f>IF('Proje ve Personel Bilgileri'!B50&gt;0,'Proje ve Personel Bilgileri'!B50,"")</f>
        <v/>
      </c>
      <c r="C56" s="127"/>
      <c r="D56" s="12"/>
      <c r="E56" s="12"/>
      <c r="F56" s="12"/>
      <c r="G56" s="12"/>
      <c r="H56" s="12"/>
      <c r="I56" s="12"/>
      <c r="J56" s="12"/>
      <c r="K56" s="12"/>
      <c r="L56" s="34" t="str">
        <f t="shared" si="12"/>
        <v/>
      </c>
      <c r="M56" s="122" t="str">
        <f t="shared" si="8"/>
        <v/>
      </c>
      <c r="N56" s="31">
        <f>'Proje ve Personel Bilgileri'!E50</f>
        <v>0</v>
      </c>
      <c r="O56" s="32">
        <f t="shared" si="9"/>
        <v>0</v>
      </c>
      <c r="P56" s="32">
        <f t="shared" si="10"/>
        <v>0</v>
      </c>
      <c r="Q56" s="32">
        <f t="shared" si="11"/>
        <v>0</v>
      </c>
      <c r="R56" s="32">
        <f t="shared" si="13"/>
        <v>0</v>
      </c>
      <c r="S56" s="32">
        <f t="shared" si="14"/>
        <v>0</v>
      </c>
      <c r="T56" s="32">
        <f t="shared" si="14"/>
        <v>0</v>
      </c>
    </row>
    <row r="57" spans="1:21" ht="26.15" customHeight="1" x14ac:dyDescent="0.3">
      <c r="A57" s="236">
        <v>38</v>
      </c>
      <c r="B57" s="37" t="str">
        <f>IF('Proje ve Personel Bilgileri'!B51&gt;0,'Proje ve Personel Bilgileri'!B51,"")</f>
        <v/>
      </c>
      <c r="C57" s="127"/>
      <c r="D57" s="12"/>
      <c r="E57" s="12"/>
      <c r="F57" s="12"/>
      <c r="G57" s="12"/>
      <c r="H57" s="12"/>
      <c r="I57" s="12"/>
      <c r="J57" s="12"/>
      <c r="K57" s="12"/>
      <c r="L57" s="34" t="str">
        <f t="shared" si="12"/>
        <v/>
      </c>
      <c r="M57" s="122" t="str">
        <f t="shared" si="8"/>
        <v/>
      </c>
      <c r="N57" s="31">
        <f>'Proje ve Personel Bilgileri'!E51</f>
        <v>0</v>
      </c>
      <c r="O57" s="32">
        <f t="shared" si="9"/>
        <v>0</v>
      </c>
      <c r="P57" s="32">
        <f t="shared" si="10"/>
        <v>0</v>
      </c>
      <c r="Q57" s="32">
        <f t="shared" si="11"/>
        <v>0</v>
      </c>
      <c r="R57" s="32">
        <f t="shared" si="13"/>
        <v>0</v>
      </c>
      <c r="S57" s="32">
        <f t="shared" si="14"/>
        <v>0</v>
      </c>
      <c r="T57" s="32">
        <f t="shared" si="14"/>
        <v>0</v>
      </c>
    </row>
    <row r="58" spans="1:21" ht="26.15" customHeight="1" x14ac:dyDescent="0.3">
      <c r="A58" s="236">
        <v>39</v>
      </c>
      <c r="B58" s="37" t="str">
        <f>IF('Proje ve Personel Bilgileri'!B52&gt;0,'Proje ve Personel Bilgileri'!B52,"")</f>
        <v/>
      </c>
      <c r="C58" s="127"/>
      <c r="D58" s="12"/>
      <c r="E58" s="12"/>
      <c r="F58" s="12"/>
      <c r="G58" s="12"/>
      <c r="H58" s="12"/>
      <c r="I58" s="12"/>
      <c r="J58" s="12"/>
      <c r="K58" s="12"/>
      <c r="L58" s="34" t="str">
        <f t="shared" si="12"/>
        <v/>
      </c>
      <c r="M58" s="122" t="str">
        <f t="shared" si="8"/>
        <v/>
      </c>
      <c r="N58" s="31">
        <f>'Proje ve Personel Bilgileri'!E52</f>
        <v>0</v>
      </c>
      <c r="O58" s="32">
        <f t="shared" si="9"/>
        <v>0</v>
      </c>
      <c r="P58" s="32">
        <f t="shared" si="10"/>
        <v>0</v>
      </c>
      <c r="Q58" s="32">
        <f t="shared" si="11"/>
        <v>0</v>
      </c>
      <c r="R58" s="32">
        <f t="shared" si="13"/>
        <v>0</v>
      </c>
      <c r="S58" s="32">
        <f t="shared" si="14"/>
        <v>0</v>
      </c>
      <c r="T58" s="32">
        <f t="shared" si="14"/>
        <v>0</v>
      </c>
    </row>
    <row r="59" spans="1:21" ht="26.15" customHeight="1" thickBot="1" x14ac:dyDescent="0.35">
      <c r="A59" s="237">
        <v>40</v>
      </c>
      <c r="B59" s="38" t="str">
        <f>IF('Proje ve Personel Bilgileri'!B53&gt;0,'Proje ve Personel Bilgileri'!B53,"")</f>
        <v/>
      </c>
      <c r="C59" s="13"/>
      <c r="D59" s="14"/>
      <c r="E59" s="14"/>
      <c r="F59" s="14"/>
      <c r="G59" s="14"/>
      <c r="H59" s="14"/>
      <c r="I59" s="14"/>
      <c r="J59" s="14"/>
      <c r="K59" s="14"/>
      <c r="L59" s="35" t="str">
        <f t="shared" si="12"/>
        <v/>
      </c>
      <c r="M59" s="122" t="str">
        <f t="shared" si="8"/>
        <v/>
      </c>
      <c r="N59" s="31">
        <f>'Proje ve Personel Bilgileri'!E53</f>
        <v>0</v>
      </c>
      <c r="O59" s="32">
        <f t="shared" si="9"/>
        <v>0</v>
      </c>
      <c r="P59" s="32">
        <f t="shared" si="10"/>
        <v>0</v>
      </c>
      <c r="Q59" s="32">
        <f t="shared" si="11"/>
        <v>0</v>
      </c>
      <c r="R59" s="32">
        <f t="shared" si="13"/>
        <v>0</v>
      </c>
      <c r="S59" s="32">
        <f t="shared" si="14"/>
        <v>0</v>
      </c>
      <c r="T59" s="32">
        <f t="shared" si="14"/>
        <v>0</v>
      </c>
      <c r="U59" s="30">
        <f>IF(COUNTA(C40:K59)&gt;0,1,0)</f>
        <v>0</v>
      </c>
    </row>
    <row r="60" spans="1:21" ht="26.15" customHeight="1" thickBot="1" x14ac:dyDescent="0.35">
      <c r="A60" s="358" t="s">
        <v>40</v>
      </c>
      <c r="B60" s="359"/>
      <c r="C60" s="39" t="str">
        <f t="shared" ref="C60:K60" si="15">IF($L$60&gt;0,SUM(C40:C59)+C28,"")</f>
        <v/>
      </c>
      <c r="D60" s="40" t="str">
        <f t="shared" si="15"/>
        <v/>
      </c>
      <c r="E60" s="40" t="str">
        <f t="shared" si="15"/>
        <v/>
      </c>
      <c r="F60" s="40" t="str">
        <f t="shared" si="15"/>
        <v/>
      </c>
      <c r="G60" s="40" t="str">
        <f t="shared" si="15"/>
        <v/>
      </c>
      <c r="H60" s="40" t="str">
        <f t="shared" si="15"/>
        <v/>
      </c>
      <c r="I60" s="40" t="str">
        <f t="shared" si="15"/>
        <v/>
      </c>
      <c r="J60" s="40" t="str">
        <f t="shared" si="15"/>
        <v/>
      </c>
      <c r="K60" s="40" t="str">
        <f t="shared" si="15"/>
        <v/>
      </c>
      <c r="L60" s="41">
        <f>SUM(L40:L59)+L28</f>
        <v>0</v>
      </c>
      <c r="M60" s="123"/>
      <c r="N60" s="6"/>
      <c r="O60" s="15"/>
      <c r="P60" s="16"/>
      <c r="S60" s="6"/>
      <c r="T60" s="6"/>
    </row>
    <row r="61" spans="1:21" s="17" customFormat="1" ht="30.1" customHeight="1" x14ac:dyDescent="0.3">
      <c r="A61" s="360" t="s">
        <v>139</v>
      </c>
      <c r="B61" s="360"/>
      <c r="C61" s="360"/>
      <c r="D61" s="360"/>
      <c r="E61" s="360"/>
      <c r="F61" s="360"/>
      <c r="G61" s="360"/>
      <c r="H61" s="360"/>
      <c r="I61" s="360"/>
      <c r="J61" s="360"/>
      <c r="K61" s="360"/>
      <c r="L61" s="360"/>
      <c r="M61" s="83"/>
      <c r="O61" s="18"/>
      <c r="P61" s="18"/>
      <c r="Q61" s="18"/>
      <c r="R61" s="18"/>
      <c r="S61" s="18"/>
      <c r="T61" s="18"/>
    </row>
    <row r="62" spans="1:21" ht="26.15" customHeight="1" x14ac:dyDescent="0.3"/>
    <row r="63" spans="1:21" ht="26.15" customHeight="1" x14ac:dyDescent="0.35">
      <c r="A63" s="308" t="s">
        <v>37</v>
      </c>
      <c r="B63" s="307">
        <f ca="1">IF(imzatarihi&gt;0,imzatarihi,"")</f>
        <v>45653</v>
      </c>
      <c r="C63" s="361" t="s">
        <v>38</v>
      </c>
      <c r="D63" s="361"/>
      <c r="E63" s="306" t="str">
        <f>IF(kurulusyetkilisi&gt;0,kurulusyetkilisi,"")</f>
        <v/>
      </c>
      <c r="F63" s="265"/>
      <c r="G63" s="265"/>
      <c r="H63" s="304"/>
      <c r="I63" s="304"/>
      <c r="J63" s="304"/>
    </row>
    <row r="64" spans="1:21" ht="26.15" customHeight="1" x14ac:dyDescent="0.35">
      <c r="A64" s="311"/>
      <c r="B64" s="311"/>
      <c r="C64" s="361" t="s">
        <v>39</v>
      </c>
      <c r="D64" s="361"/>
      <c r="E64" s="309"/>
      <c r="F64" s="362"/>
      <c r="G64" s="362"/>
      <c r="H64" s="6"/>
      <c r="I64" s="6"/>
      <c r="J64" s="6"/>
    </row>
    <row r="65" spans="1:20" ht="26.15" customHeight="1" x14ac:dyDescent="0.3">
      <c r="A65" s="356" t="s">
        <v>28</v>
      </c>
      <c r="B65" s="356"/>
      <c r="C65" s="356"/>
      <c r="D65" s="356"/>
      <c r="E65" s="356"/>
      <c r="F65" s="356"/>
      <c r="G65" s="356"/>
      <c r="H65" s="356"/>
      <c r="I65" s="356"/>
      <c r="J65" s="356"/>
      <c r="K65" s="356"/>
      <c r="L65" s="356"/>
      <c r="M65" s="119"/>
      <c r="N65" s="1"/>
      <c r="O65" s="128"/>
    </row>
    <row r="66" spans="1:20" ht="26.15" customHeight="1" x14ac:dyDescent="0.3">
      <c r="A66" s="363" t="str">
        <f>IF(Yil&gt;0,CONCATENATE(Yil," yılına aittir"),"")</f>
        <v/>
      </c>
      <c r="B66" s="363"/>
      <c r="C66" s="363"/>
      <c r="D66" s="363"/>
      <c r="E66" s="363"/>
      <c r="F66" s="363"/>
      <c r="G66" s="363"/>
      <c r="H66" s="363"/>
      <c r="I66" s="363"/>
      <c r="J66" s="363"/>
      <c r="K66" s="363"/>
      <c r="L66" s="363"/>
    </row>
    <row r="67" spans="1:20" ht="26.15" customHeight="1" thickBot="1" x14ac:dyDescent="0.35">
      <c r="B67" s="8"/>
      <c r="D67" s="8"/>
      <c r="E67" s="8"/>
      <c r="F67" s="377" t="str">
        <f>IF(Yil&gt;0,IF(ProjeNo=5189901,"AĞUSTOS",IF(ProjeNo=5169902,"EKİM","TEMMUZ")),"")</f>
        <v/>
      </c>
      <c r="G67" s="377"/>
      <c r="H67" s="8"/>
      <c r="I67" s="8"/>
      <c r="J67" s="8"/>
      <c r="K67" s="8"/>
      <c r="L67" s="228" t="s">
        <v>35</v>
      </c>
    </row>
    <row r="68" spans="1:20" ht="26.15" customHeight="1" thickBot="1" x14ac:dyDescent="0.35">
      <c r="A68" s="233" t="s">
        <v>1</v>
      </c>
      <c r="B68" s="364" t="str">
        <f>IF(ProjeNo&gt;0,ProjeNo,"")</f>
        <v/>
      </c>
      <c r="C68" s="365"/>
      <c r="D68" s="365"/>
      <c r="E68" s="365"/>
      <c r="F68" s="365"/>
      <c r="G68" s="365"/>
      <c r="H68" s="365"/>
      <c r="I68" s="365"/>
      <c r="J68" s="365"/>
      <c r="K68" s="365"/>
      <c r="L68" s="366"/>
    </row>
    <row r="69" spans="1:20" ht="26.15" customHeight="1" thickBot="1" x14ac:dyDescent="0.35">
      <c r="A69" s="234" t="s">
        <v>11</v>
      </c>
      <c r="B69" s="367" t="str">
        <f>IF(ProjeAdi&gt;0,ProjeAdi,"")</f>
        <v/>
      </c>
      <c r="C69" s="368"/>
      <c r="D69" s="368"/>
      <c r="E69" s="368"/>
      <c r="F69" s="368"/>
      <c r="G69" s="368"/>
      <c r="H69" s="368"/>
      <c r="I69" s="368"/>
      <c r="J69" s="368"/>
      <c r="K69" s="368"/>
      <c r="L69" s="369"/>
    </row>
    <row r="70" spans="1:20" ht="26.15" customHeight="1" thickBot="1" x14ac:dyDescent="0.35">
      <c r="A70" s="370" t="s">
        <v>7</v>
      </c>
      <c r="B70" s="370" t="s">
        <v>8</v>
      </c>
      <c r="C70" s="370" t="s">
        <v>29</v>
      </c>
      <c r="D70" s="370" t="s">
        <v>97</v>
      </c>
      <c r="E70" s="370" t="s">
        <v>117</v>
      </c>
      <c r="F70" s="370" t="s">
        <v>32</v>
      </c>
      <c r="G70" s="372" t="s">
        <v>30</v>
      </c>
      <c r="H70" s="374" t="s">
        <v>95</v>
      </c>
      <c r="I70" s="375"/>
      <c r="J70" s="375"/>
      <c r="K70" s="376"/>
      <c r="L70" s="370" t="s">
        <v>31</v>
      </c>
      <c r="O70" s="357" t="s">
        <v>36</v>
      </c>
      <c r="P70" s="357"/>
      <c r="Q70" s="357" t="s">
        <v>42</v>
      </c>
      <c r="R70" s="357"/>
      <c r="S70" s="357" t="s">
        <v>43</v>
      </c>
      <c r="T70" s="357"/>
    </row>
    <row r="71" spans="1:20" s="9" customFormat="1" ht="82.05" customHeight="1" thickBot="1" x14ac:dyDescent="0.3">
      <c r="A71" s="371"/>
      <c r="B71" s="371"/>
      <c r="C71" s="371"/>
      <c r="D71" s="371"/>
      <c r="E71" s="371"/>
      <c r="F71" s="371"/>
      <c r="G71" s="373"/>
      <c r="H71" s="229" t="s">
        <v>91</v>
      </c>
      <c r="I71" s="230" t="s">
        <v>96</v>
      </c>
      <c r="J71" s="229" t="s">
        <v>152</v>
      </c>
      <c r="K71" s="229" t="s">
        <v>153</v>
      </c>
      <c r="L71" s="371"/>
      <c r="M71" s="121"/>
      <c r="N71" s="231" t="s">
        <v>10</v>
      </c>
      <c r="O71" s="232" t="s">
        <v>33</v>
      </c>
      <c r="P71" s="232" t="s">
        <v>34</v>
      </c>
      <c r="Q71" s="232" t="s">
        <v>41</v>
      </c>
      <c r="R71" s="232" t="s">
        <v>30</v>
      </c>
      <c r="S71" s="232" t="s">
        <v>41</v>
      </c>
      <c r="T71" s="232" t="s">
        <v>34</v>
      </c>
    </row>
    <row r="72" spans="1:20" ht="26.15" customHeight="1" x14ac:dyDescent="0.3">
      <c r="A72" s="235">
        <v>41</v>
      </c>
      <c r="B72" s="36" t="str">
        <f>IF('Proje ve Personel Bilgileri'!B54&gt;0,'Proje ve Personel Bilgileri'!B54,"")</f>
        <v/>
      </c>
      <c r="C72" s="10"/>
      <c r="D72" s="11"/>
      <c r="E72" s="11"/>
      <c r="F72" s="11"/>
      <c r="G72" s="11"/>
      <c r="H72" s="11"/>
      <c r="I72" s="11"/>
      <c r="J72" s="11"/>
      <c r="K72" s="11"/>
      <c r="L72" s="33" t="str">
        <f>IF(B72&lt;&gt;"",IF(OR(F72&gt;S72,G72&gt;T72),0,D72+E72+F72+G72-H72-I72-J72-K72),"")</f>
        <v/>
      </c>
      <c r="M72" s="122" t="str">
        <f t="shared" ref="M72:M91" si="16">IF(OR(F72&gt;S72,G72&gt;T72),"Toplam maliyetin hesaplanabilmesi için SGK işveren payı ve işsizlik sigortası işveren payının tavan değerleri aşmaması gerekmektedir.","")</f>
        <v/>
      </c>
      <c r="N72" s="31">
        <f>'Proje ve Personel Bilgileri'!E54</f>
        <v>0</v>
      </c>
      <c r="O72" s="32">
        <f t="shared" ref="O72:O91" si="17">IFERROR(IF(N72="EVET",VLOOKUP(VALUE(Yil&amp;2),SGKTAVAN,2,0)*0.2475,VLOOKUP(VALUE(Yil&amp;2),SGKTAVAN,2,0)*0.2075),0)</f>
        <v>0</v>
      </c>
      <c r="P72" s="32">
        <f t="shared" ref="P72:P91" si="18">IFERROR(IF(N72="EVET",0,VLOOKUP(VALUE(Yil&amp;2),SGKTAVAN,2,0)*0.02),0)</f>
        <v>0</v>
      </c>
      <c r="Q72" s="32">
        <f t="shared" ref="Q72:Q91" si="19">IF(N72="EVET",(D72+E72)*0.2475,(D72+E72)*0.2075)</f>
        <v>0</v>
      </c>
      <c r="R72" s="32">
        <f>IF(N72="EVET",0,(D72+E72)*0.02)</f>
        <v>0</v>
      </c>
      <c r="S72" s="32">
        <f>IF(ISERROR(ROUNDUP(MIN(O72,Q72),0)),0,ROUNDUP(MIN(O72,Q72),0))</f>
        <v>0</v>
      </c>
      <c r="T72" s="32">
        <f>IF(ISERROR(ROUNDUP(MIN(P72,R72),0)),0,ROUNDUP(MIN(P72,R72),0))</f>
        <v>0</v>
      </c>
    </row>
    <row r="73" spans="1:20" ht="26.15" customHeight="1" x14ac:dyDescent="0.3">
      <c r="A73" s="236">
        <v>42</v>
      </c>
      <c r="B73" s="37" t="str">
        <f>IF('Proje ve Personel Bilgileri'!B55&gt;0,'Proje ve Personel Bilgileri'!B55,"")</f>
        <v/>
      </c>
      <c r="C73" s="127"/>
      <c r="D73" s="12"/>
      <c r="E73" s="12"/>
      <c r="F73" s="12"/>
      <c r="G73" s="12"/>
      <c r="H73" s="12"/>
      <c r="I73" s="12"/>
      <c r="J73" s="12"/>
      <c r="K73" s="12"/>
      <c r="L73" s="34" t="str">
        <f t="shared" ref="L73:L91" si="20">IF(B73&lt;&gt;"",IF(OR(F73&gt;S73,G73&gt;T73),0,D73+E73+F73+G73-H73-I73-J73-K73),"")</f>
        <v/>
      </c>
      <c r="M73" s="122" t="str">
        <f t="shared" si="16"/>
        <v/>
      </c>
      <c r="N73" s="31">
        <f>'Proje ve Personel Bilgileri'!E55</f>
        <v>0</v>
      </c>
      <c r="O73" s="32">
        <f t="shared" si="17"/>
        <v>0</v>
      </c>
      <c r="P73" s="32">
        <f t="shared" si="18"/>
        <v>0</v>
      </c>
      <c r="Q73" s="32">
        <f t="shared" si="19"/>
        <v>0</v>
      </c>
      <c r="R73" s="32">
        <f t="shared" ref="R73:R91" si="21">IF(N73="EVET",0,(D73+E73)*0.02)</f>
        <v>0</v>
      </c>
      <c r="S73" s="32">
        <f t="shared" ref="S73:T91" si="22">IF(ISERROR(ROUNDUP(MIN(O73,Q73),0)),0,ROUNDUP(MIN(O73,Q73),0))</f>
        <v>0</v>
      </c>
      <c r="T73" s="32">
        <f t="shared" si="22"/>
        <v>0</v>
      </c>
    </row>
    <row r="74" spans="1:20" ht="26.15" customHeight="1" x14ac:dyDescent="0.3">
      <c r="A74" s="236">
        <v>43</v>
      </c>
      <c r="B74" s="37" t="str">
        <f>IF('Proje ve Personel Bilgileri'!B56&gt;0,'Proje ve Personel Bilgileri'!B56,"")</f>
        <v/>
      </c>
      <c r="C74" s="127"/>
      <c r="D74" s="12"/>
      <c r="E74" s="12"/>
      <c r="F74" s="12"/>
      <c r="G74" s="12"/>
      <c r="H74" s="12"/>
      <c r="I74" s="12"/>
      <c r="J74" s="12"/>
      <c r="K74" s="12"/>
      <c r="L74" s="34" t="str">
        <f t="shared" si="20"/>
        <v/>
      </c>
      <c r="M74" s="122" t="str">
        <f t="shared" si="16"/>
        <v/>
      </c>
      <c r="N74" s="31">
        <f>'Proje ve Personel Bilgileri'!E56</f>
        <v>0</v>
      </c>
      <c r="O74" s="32">
        <f t="shared" si="17"/>
        <v>0</v>
      </c>
      <c r="P74" s="32">
        <f t="shared" si="18"/>
        <v>0</v>
      </c>
      <c r="Q74" s="32">
        <f t="shared" si="19"/>
        <v>0</v>
      </c>
      <c r="R74" s="32">
        <f t="shared" si="21"/>
        <v>0</v>
      </c>
      <c r="S74" s="32">
        <f t="shared" si="22"/>
        <v>0</v>
      </c>
      <c r="T74" s="32">
        <f t="shared" si="22"/>
        <v>0</v>
      </c>
    </row>
    <row r="75" spans="1:20" ht="26.15" customHeight="1" x14ac:dyDescent="0.3">
      <c r="A75" s="236">
        <v>44</v>
      </c>
      <c r="B75" s="37" t="str">
        <f>IF('Proje ve Personel Bilgileri'!B57&gt;0,'Proje ve Personel Bilgileri'!B57,"")</f>
        <v/>
      </c>
      <c r="C75" s="127"/>
      <c r="D75" s="12"/>
      <c r="E75" s="12"/>
      <c r="F75" s="12"/>
      <c r="G75" s="12"/>
      <c r="H75" s="12"/>
      <c r="I75" s="12"/>
      <c r="J75" s="12"/>
      <c r="K75" s="12"/>
      <c r="L75" s="34" t="str">
        <f t="shared" si="20"/>
        <v/>
      </c>
      <c r="M75" s="122" t="str">
        <f t="shared" si="16"/>
        <v/>
      </c>
      <c r="N75" s="31">
        <f>'Proje ve Personel Bilgileri'!E57</f>
        <v>0</v>
      </c>
      <c r="O75" s="32">
        <f t="shared" si="17"/>
        <v>0</v>
      </c>
      <c r="P75" s="32">
        <f t="shared" si="18"/>
        <v>0</v>
      </c>
      <c r="Q75" s="32">
        <f t="shared" si="19"/>
        <v>0</v>
      </c>
      <c r="R75" s="32">
        <f t="shared" si="21"/>
        <v>0</v>
      </c>
      <c r="S75" s="32">
        <f t="shared" si="22"/>
        <v>0</v>
      </c>
      <c r="T75" s="32">
        <f t="shared" si="22"/>
        <v>0</v>
      </c>
    </row>
    <row r="76" spans="1:20" ht="26.15" customHeight="1" x14ac:dyDescent="0.3">
      <c r="A76" s="236">
        <v>45</v>
      </c>
      <c r="B76" s="37" t="str">
        <f>IF('Proje ve Personel Bilgileri'!B58&gt;0,'Proje ve Personel Bilgileri'!B58,"")</f>
        <v/>
      </c>
      <c r="C76" s="127"/>
      <c r="D76" s="12"/>
      <c r="E76" s="12"/>
      <c r="F76" s="12"/>
      <c r="G76" s="12"/>
      <c r="H76" s="12"/>
      <c r="I76" s="12"/>
      <c r="J76" s="12"/>
      <c r="K76" s="12"/>
      <c r="L76" s="34" t="str">
        <f t="shared" si="20"/>
        <v/>
      </c>
      <c r="M76" s="122" t="str">
        <f t="shared" si="16"/>
        <v/>
      </c>
      <c r="N76" s="31">
        <f>'Proje ve Personel Bilgileri'!E58</f>
        <v>0</v>
      </c>
      <c r="O76" s="32">
        <f t="shared" si="17"/>
        <v>0</v>
      </c>
      <c r="P76" s="32">
        <f t="shared" si="18"/>
        <v>0</v>
      </c>
      <c r="Q76" s="32">
        <f t="shared" si="19"/>
        <v>0</v>
      </c>
      <c r="R76" s="32">
        <f t="shared" si="21"/>
        <v>0</v>
      </c>
      <c r="S76" s="32">
        <f t="shared" si="22"/>
        <v>0</v>
      </c>
      <c r="T76" s="32">
        <f t="shared" si="22"/>
        <v>0</v>
      </c>
    </row>
    <row r="77" spans="1:20" ht="26.15" customHeight="1" x14ac:dyDescent="0.3">
      <c r="A77" s="236">
        <v>46</v>
      </c>
      <c r="B77" s="37" t="str">
        <f>IF('Proje ve Personel Bilgileri'!B59&gt;0,'Proje ve Personel Bilgileri'!B59,"")</f>
        <v/>
      </c>
      <c r="C77" s="127"/>
      <c r="D77" s="12"/>
      <c r="E77" s="12"/>
      <c r="F77" s="12"/>
      <c r="G77" s="12"/>
      <c r="H77" s="12"/>
      <c r="I77" s="12"/>
      <c r="J77" s="12"/>
      <c r="K77" s="12"/>
      <c r="L77" s="34" t="str">
        <f t="shared" si="20"/>
        <v/>
      </c>
      <c r="M77" s="122" t="str">
        <f t="shared" si="16"/>
        <v/>
      </c>
      <c r="N77" s="31">
        <f>'Proje ve Personel Bilgileri'!E59</f>
        <v>0</v>
      </c>
      <c r="O77" s="32">
        <f t="shared" si="17"/>
        <v>0</v>
      </c>
      <c r="P77" s="32">
        <f t="shared" si="18"/>
        <v>0</v>
      </c>
      <c r="Q77" s="32">
        <f t="shared" si="19"/>
        <v>0</v>
      </c>
      <c r="R77" s="32">
        <f t="shared" si="21"/>
        <v>0</v>
      </c>
      <c r="S77" s="32">
        <f t="shared" si="22"/>
        <v>0</v>
      </c>
      <c r="T77" s="32">
        <f t="shared" si="22"/>
        <v>0</v>
      </c>
    </row>
    <row r="78" spans="1:20" ht="26.15" customHeight="1" x14ac:dyDescent="0.3">
      <c r="A78" s="236">
        <v>47</v>
      </c>
      <c r="B78" s="37" t="str">
        <f>IF('Proje ve Personel Bilgileri'!B60&gt;0,'Proje ve Personel Bilgileri'!B60,"")</f>
        <v/>
      </c>
      <c r="C78" s="127"/>
      <c r="D78" s="12"/>
      <c r="E78" s="12"/>
      <c r="F78" s="12"/>
      <c r="G78" s="12"/>
      <c r="H78" s="12"/>
      <c r="I78" s="12"/>
      <c r="J78" s="12"/>
      <c r="K78" s="12"/>
      <c r="L78" s="34" t="str">
        <f t="shared" si="20"/>
        <v/>
      </c>
      <c r="M78" s="122" t="str">
        <f t="shared" si="16"/>
        <v/>
      </c>
      <c r="N78" s="31">
        <f>'Proje ve Personel Bilgileri'!E60</f>
        <v>0</v>
      </c>
      <c r="O78" s="32">
        <f t="shared" si="17"/>
        <v>0</v>
      </c>
      <c r="P78" s="32">
        <f t="shared" si="18"/>
        <v>0</v>
      </c>
      <c r="Q78" s="32">
        <f t="shared" si="19"/>
        <v>0</v>
      </c>
      <c r="R78" s="32">
        <f t="shared" si="21"/>
        <v>0</v>
      </c>
      <c r="S78" s="32">
        <f t="shared" si="22"/>
        <v>0</v>
      </c>
      <c r="T78" s="32">
        <f t="shared" si="22"/>
        <v>0</v>
      </c>
    </row>
    <row r="79" spans="1:20" ht="26.15" customHeight="1" x14ac:dyDescent="0.3">
      <c r="A79" s="236">
        <v>48</v>
      </c>
      <c r="B79" s="37" t="str">
        <f>IF('Proje ve Personel Bilgileri'!B61&gt;0,'Proje ve Personel Bilgileri'!B61,"")</f>
        <v/>
      </c>
      <c r="C79" s="127"/>
      <c r="D79" s="12"/>
      <c r="E79" s="12"/>
      <c r="F79" s="12"/>
      <c r="G79" s="12"/>
      <c r="H79" s="12"/>
      <c r="I79" s="12"/>
      <c r="J79" s="12"/>
      <c r="K79" s="12"/>
      <c r="L79" s="34" t="str">
        <f t="shared" si="20"/>
        <v/>
      </c>
      <c r="M79" s="122" t="str">
        <f t="shared" si="16"/>
        <v/>
      </c>
      <c r="N79" s="31">
        <f>'Proje ve Personel Bilgileri'!E61</f>
        <v>0</v>
      </c>
      <c r="O79" s="32">
        <f t="shared" si="17"/>
        <v>0</v>
      </c>
      <c r="P79" s="32">
        <f t="shared" si="18"/>
        <v>0</v>
      </c>
      <c r="Q79" s="32">
        <f t="shared" si="19"/>
        <v>0</v>
      </c>
      <c r="R79" s="32">
        <f t="shared" si="21"/>
        <v>0</v>
      </c>
      <c r="S79" s="32">
        <f t="shared" si="22"/>
        <v>0</v>
      </c>
      <c r="T79" s="32">
        <f t="shared" si="22"/>
        <v>0</v>
      </c>
    </row>
    <row r="80" spans="1:20" ht="26.15" customHeight="1" x14ac:dyDescent="0.3">
      <c r="A80" s="236">
        <v>49</v>
      </c>
      <c r="B80" s="37" t="str">
        <f>IF('Proje ve Personel Bilgileri'!B62&gt;0,'Proje ve Personel Bilgileri'!B62,"")</f>
        <v/>
      </c>
      <c r="C80" s="127"/>
      <c r="D80" s="12"/>
      <c r="E80" s="12"/>
      <c r="F80" s="12"/>
      <c r="G80" s="12"/>
      <c r="H80" s="12"/>
      <c r="I80" s="12"/>
      <c r="J80" s="12"/>
      <c r="K80" s="12"/>
      <c r="L80" s="34" t="str">
        <f t="shared" si="20"/>
        <v/>
      </c>
      <c r="M80" s="122" t="str">
        <f t="shared" si="16"/>
        <v/>
      </c>
      <c r="N80" s="31">
        <f>'Proje ve Personel Bilgileri'!E62</f>
        <v>0</v>
      </c>
      <c r="O80" s="32">
        <f t="shared" si="17"/>
        <v>0</v>
      </c>
      <c r="P80" s="32">
        <f t="shared" si="18"/>
        <v>0</v>
      </c>
      <c r="Q80" s="32">
        <f t="shared" si="19"/>
        <v>0</v>
      </c>
      <c r="R80" s="32">
        <f t="shared" si="21"/>
        <v>0</v>
      </c>
      <c r="S80" s="32">
        <f t="shared" si="22"/>
        <v>0</v>
      </c>
      <c r="T80" s="32">
        <f t="shared" si="22"/>
        <v>0</v>
      </c>
    </row>
    <row r="81" spans="1:21" ht="26.15" customHeight="1" x14ac:dyDescent="0.3">
      <c r="A81" s="236">
        <v>50</v>
      </c>
      <c r="B81" s="37" t="str">
        <f>IF('Proje ve Personel Bilgileri'!B63&gt;0,'Proje ve Personel Bilgileri'!B63,"")</f>
        <v/>
      </c>
      <c r="C81" s="127"/>
      <c r="D81" s="12"/>
      <c r="E81" s="12"/>
      <c r="F81" s="12"/>
      <c r="G81" s="12"/>
      <c r="H81" s="12"/>
      <c r="I81" s="12"/>
      <c r="J81" s="12"/>
      <c r="K81" s="12"/>
      <c r="L81" s="34" t="str">
        <f t="shared" si="20"/>
        <v/>
      </c>
      <c r="M81" s="122" t="str">
        <f t="shared" si="16"/>
        <v/>
      </c>
      <c r="N81" s="31">
        <f>'Proje ve Personel Bilgileri'!E63</f>
        <v>0</v>
      </c>
      <c r="O81" s="32">
        <f t="shared" si="17"/>
        <v>0</v>
      </c>
      <c r="P81" s="32">
        <f t="shared" si="18"/>
        <v>0</v>
      </c>
      <c r="Q81" s="32">
        <f t="shared" si="19"/>
        <v>0</v>
      </c>
      <c r="R81" s="32">
        <f t="shared" si="21"/>
        <v>0</v>
      </c>
      <c r="S81" s="32">
        <f t="shared" si="22"/>
        <v>0</v>
      </c>
      <c r="T81" s="32">
        <f t="shared" si="22"/>
        <v>0</v>
      </c>
    </row>
    <row r="82" spans="1:21" ht="26.15" customHeight="1" x14ac:dyDescent="0.3">
      <c r="A82" s="236">
        <v>51</v>
      </c>
      <c r="B82" s="37" t="str">
        <f>IF('Proje ve Personel Bilgileri'!B64&gt;0,'Proje ve Personel Bilgileri'!B64,"")</f>
        <v/>
      </c>
      <c r="C82" s="127"/>
      <c r="D82" s="12"/>
      <c r="E82" s="12"/>
      <c r="F82" s="12"/>
      <c r="G82" s="12"/>
      <c r="H82" s="12"/>
      <c r="I82" s="12"/>
      <c r="J82" s="12"/>
      <c r="K82" s="12"/>
      <c r="L82" s="34" t="str">
        <f t="shared" si="20"/>
        <v/>
      </c>
      <c r="M82" s="122" t="str">
        <f t="shared" si="16"/>
        <v/>
      </c>
      <c r="N82" s="31">
        <f>'Proje ve Personel Bilgileri'!E64</f>
        <v>0</v>
      </c>
      <c r="O82" s="32">
        <f t="shared" si="17"/>
        <v>0</v>
      </c>
      <c r="P82" s="32">
        <f t="shared" si="18"/>
        <v>0</v>
      </c>
      <c r="Q82" s="32">
        <f t="shared" si="19"/>
        <v>0</v>
      </c>
      <c r="R82" s="32">
        <f t="shared" si="21"/>
        <v>0</v>
      </c>
      <c r="S82" s="32">
        <f t="shared" si="22"/>
        <v>0</v>
      </c>
      <c r="T82" s="32">
        <f t="shared" si="22"/>
        <v>0</v>
      </c>
    </row>
    <row r="83" spans="1:21" ht="26.15" customHeight="1" x14ac:dyDescent="0.3">
      <c r="A83" s="236">
        <v>52</v>
      </c>
      <c r="B83" s="37" t="str">
        <f>IF('Proje ve Personel Bilgileri'!B65&gt;0,'Proje ve Personel Bilgileri'!B65,"")</f>
        <v/>
      </c>
      <c r="C83" s="127"/>
      <c r="D83" s="12"/>
      <c r="E83" s="12"/>
      <c r="F83" s="12"/>
      <c r="G83" s="12"/>
      <c r="H83" s="12"/>
      <c r="I83" s="12"/>
      <c r="J83" s="12"/>
      <c r="K83" s="12"/>
      <c r="L83" s="34" t="str">
        <f t="shared" si="20"/>
        <v/>
      </c>
      <c r="M83" s="122" t="str">
        <f t="shared" si="16"/>
        <v/>
      </c>
      <c r="N83" s="31">
        <f>'Proje ve Personel Bilgileri'!E65</f>
        <v>0</v>
      </c>
      <c r="O83" s="32">
        <f t="shared" si="17"/>
        <v>0</v>
      </c>
      <c r="P83" s="32">
        <f t="shared" si="18"/>
        <v>0</v>
      </c>
      <c r="Q83" s="32">
        <f t="shared" si="19"/>
        <v>0</v>
      </c>
      <c r="R83" s="32">
        <f t="shared" si="21"/>
        <v>0</v>
      </c>
      <c r="S83" s="32">
        <f t="shared" si="22"/>
        <v>0</v>
      </c>
      <c r="T83" s="32">
        <f t="shared" si="22"/>
        <v>0</v>
      </c>
    </row>
    <row r="84" spans="1:21" ht="26.15" customHeight="1" x14ac:dyDescent="0.3">
      <c r="A84" s="236">
        <v>53</v>
      </c>
      <c r="B84" s="37" t="str">
        <f>IF('Proje ve Personel Bilgileri'!B66&gt;0,'Proje ve Personel Bilgileri'!B66,"")</f>
        <v/>
      </c>
      <c r="C84" s="127"/>
      <c r="D84" s="12"/>
      <c r="E84" s="12"/>
      <c r="F84" s="12"/>
      <c r="G84" s="12"/>
      <c r="H84" s="12"/>
      <c r="I84" s="12"/>
      <c r="J84" s="12"/>
      <c r="K84" s="12"/>
      <c r="L84" s="34" t="str">
        <f t="shared" si="20"/>
        <v/>
      </c>
      <c r="M84" s="122" t="str">
        <f t="shared" si="16"/>
        <v/>
      </c>
      <c r="N84" s="31">
        <f>'Proje ve Personel Bilgileri'!E66</f>
        <v>0</v>
      </c>
      <c r="O84" s="32">
        <f t="shared" si="17"/>
        <v>0</v>
      </c>
      <c r="P84" s="32">
        <f t="shared" si="18"/>
        <v>0</v>
      </c>
      <c r="Q84" s="32">
        <f t="shared" si="19"/>
        <v>0</v>
      </c>
      <c r="R84" s="32">
        <f t="shared" si="21"/>
        <v>0</v>
      </c>
      <c r="S84" s="32">
        <f t="shared" si="22"/>
        <v>0</v>
      </c>
      <c r="T84" s="32">
        <f t="shared" si="22"/>
        <v>0</v>
      </c>
    </row>
    <row r="85" spans="1:21" ht="26.15" customHeight="1" x14ac:dyDescent="0.3">
      <c r="A85" s="236">
        <v>54</v>
      </c>
      <c r="B85" s="37" t="str">
        <f>IF('Proje ve Personel Bilgileri'!B67&gt;0,'Proje ve Personel Bilgileri'!B67,"")</f>
        <v/>
      </c>
      <c r="C85" s="127"/>
      <c r="D85" s="12"/>
      <c r="E85" s="12"/>
      <c r="F85" s="12"/>
      <c r="G85" s="12"/>
      <c r="H85" s="12"/>
      <c r="I85" s="12"/>
      <c r="J85" s="12"/>
      <c r="K85" s="12"/>
      <c r="L85" s="34" t="str">
        <f t="shared" si="20"/>
        <v/>
      </c>
      <c r="M85" s="122" t="str">
        <f t="shared" si="16"/>
        <v/>
      </c>
      <c r="N85" s="31">
        <f>'Proje ve Personel Bilgileri'!E67</f>
        <v>0</v>
      </c>
      <c r="O85" s="32">
        <f t="shared" si="17"/>
        <v>0</v>
      </c>
      <c r="P85" s="32">
        <f t="shared" si="18"/>
        <v>0</v>
      </c>
      <c r="Q85" s="32">
        <f t="shared" si="19"/>
        <v>0</v>
      </c>
      <c r="R85" s="32">
        <f t="shared" si="21"/>
        <v>0</v>
      </c>
      <c r="S85" s="32">
        <f t="shared" si="22"/>
        <v>0</v>
      </c>
      <c r="T85" s="32">
        <f t="shared" si="22"/>
        <v>0</v>
      </c>
    </row>
    <row r="86" spans="1:21" ht="26.15" customHeight="1" x14ac:dyDescent="0.3">
      <c r="A86" s="236">
        <v>55</v>
      </c>
      <c r="B86" s="37" t="str">
        <f>IF('Proje ve Personel Bilgileri'!B68&gt;0,'Proje ve Personel Bilgileri'!B68,"")</f>
        <v/>
      </c>
      <c r="C86" s="127"/>
      <c r="D86" s="12"/>
      <c r="E86" s="12"/>
      <c r="F86" s="12"/>
      <c r="G86" s="12"/>
      <c r="H86" s="12"/>
      <c r="I86" s="12"/>
      <c r="J86" s="12"/>
      <c r="K86" s="12"/>
      <c r="L86" s="34" t="str">
        <f t="shared" si="20"/>
        <v/>
      </c>
      <c r="M86" s="122" t="str">
        <f t="shared" si="16"/>
        <v/>
      </c>
      <c r="N86" s="31">
        <f>'Proje ve Personel Bilgileri'!E68</f>
        <v>0</v>
      </c>
      <c r="O86" s="32">
        <f t="shared" si="17"/>
        <v>0</v>
      </c>
      <c r="P86" s="32">
        <f t="shared" si="18"/>
        <v>0</v>
      </c>
      <c r="Q86" s="32">
        <f t="shared" si="19"/>
        <v>0</v>
      </c>
      <c r="R86" s="32">
        <f t="shared" si="21"/>
        <v>0</v>
      </c>
      <c r="S86" s="32">
        <f t="shared" si="22"/>
        <v>0</v>
      </c>
      <c r="T86" s="32">
        <f t="shared" si="22"/>
        <v>0</v>
      </c>
    </row>
    <row r="87" spans="1:21" ht="26.15" customHeight="1" x14ac:dyDescent="0.3">
      <c r="A87" s="236">
        <v>56</v>
      </c>
      <c r="B87" s="37" t="str">
        <f>IF('Proje ve Personel Bilgileri'!B69&gt;0,'Proje ve Personel Bilgileri'!B69,"")</f>
        <v/>
      </c>
      <c r="C87" s="127"/>
      <c r="D87" s="12"/>
      <c r="E87" s="12"/>
      <c r="F87" s="12"/>
      <c r="G87" s="12"/>
      <c r="H87" s="12"/>
      <c r="I87" s="12"/>
      <c r="J87" s="12"/>
      <c r="K87" s="12"/>
      <c r="L87" s="34" t="str">
        <f t="shared" si="20"/>
        <v/>
      </c>
      <c r="M87" s="122" t="str">
        <f t="shared" si="16"/>
        <v/>
      </c>
      <c r="N87" s="31">
        <f>'Proje ve Personel Bilgileri'!E69</f>
        <v>0</v>
      </c>
      <c r="O87" s="32">
        <f t="shared" si="17"/>
        <v>0</v>
      </c>
      <c r="P87" s="32">
        <f t="shared" si="18"/>
        <v>0</v>
      </c>
      <c r="Q87" s="32">
        <f t="shared" si="19"/>
        <v>0</v>
      </c>
      <c r="R87" s="32">
        <f t="shared" si="21"/>
        <v>0</v>
      </c>
      <c r="S87" s="32">
        <f t="shared" si="22"/>
        <v>0</v>
      </c>
      <c r="T87" s="32">
        <f t="shared" si="22"/>
        <v>0</v>
      </c>
    </row>
    <row r="88" spans="1:21" ht="26.15" customHeight="1" x14ac:dyDescent="0.3">
      <c r="A88" s="236">
        <v>57</v>
      </c>
      <c r="B88" s="37" t="str">
        <f>IF('Proje ve Personel Bilgileri'!B70&gt;0,'Proje ve Personel Bilgileri'!B70,"")</f>
        <v/>
      </c>
      <c r="C88" s="127"/>
      <c r="D88" s="12"/>
      <c r="E88" s="12"/>
      <c r="F88" s="12"/>
      <c r="G88" s="12"/>
      <c r="H88" s="12"/>
      <c r="I88" s="12"/>
      <c r="J88" s="12"/>
      <c r="K88" s="12"/>
      <c r="L88" s="34" t="str">
        <f t="shared" si="20"/>
        <v/>
      </c>
      <c r="M88" s="122" t="str">
        <f t="shared" si="16"/>
        <v/>
      </c>
      <c r="N88" s="31">
        <f>'Proje ve Personel Bilgileri'!E70</f>
        <v>0</v>
      </c>
      <c r="O88" s="32">
        <f t="shared" si="17"/>
        <v>0</v>
      </c>
      <c r="P88" s="32">
        <f t="shared" si="18"/>
        <v>0</v>
      </c>
      <c r="Q88" s="32">
        <f t="shared" si="19"/>
        <v>0</v>
      </c>
      <c r="R88" s="32">
        <f t="shared" si="21"/>
        <v>0</v>
      </c>
      <c r="S88" s="32">
        <f t="shared" si="22"/>
        <v>0</v>
      </c>
      <c r="T88" s="32">
        <f t="shared" si="22"/>
        <v>0</v>
      </c>
    </row>
    <row r="89" spans="1:21" ht="26.15" customHeight="1" x14ac:dyDescent="0.3">
      <c r="A89" s="236">
        <v>58</v>
      </c>
      <c r="B89" s="37" t="str">
        <f>IF('Proje ve Personel Bilgileri'!B71&gt;0,'Proje ve Personel Bilgileri'!B71,"")</f>
        <v/>
      </c>
      <c r="C89" s="127"/>
      <c r="D89" s="12"/>
      <c r="E89" s="12"/>
      <c r="F89" s="12"/>
      <c r="G89" s="12"/>
      <c r="H89" s="12"/>
      <c r="I89" s="12"/>
      <c r="J89" s="12"/>
      <c r="K89" s="12"/>
      <c r="L89" s="34" t="str">
        <f t="shared" si="20"/>
        <v/>
      </c>
      <c r="M89" s="122" t="str">
        <f t="shared" si="16"/>
        <v/>
      </c>
      <c r="N89" s="31">
        <f>'Proje ve Personel Bilgileri'!E71</f>
        <v>0</v>
      </c>
      <c r="O89" s="32">
        <f t="shared" si="17"/>
        <v>0</v>
      </c>
      <c r="P89" s="32">
        <f t="shared" si="18"/>
        <v>0</v>
      </c>
      <c r="Q89" s="32">
        <f t="shared" si="19"/>
        <v>0</v>
      </c>
      <c r="R89" s="32">
        <f t="shared" si="21"/>
        <v>0</v>
      </c>
      <c r="S89" s="32">
        <f t="shared" si="22"/>
        <v>0</v>
      </c>
      <c r="T89" s="32">
        <f t="shared" si="22"/>
        <v>0</v>
      </c>
    </row>
    <row r="90" spans="1:21" ht="26.15" customHeight="1" x14ac:dyDescent="0.3">
      <c r="A90" s="236">
        <v>59</v>
      </c>
      <c r="B90" s="37" t="str">
        <f>IF('Proje ve Personel Bilgileri'!B72&gt;0,'Proje ve Personel Bilgileri'!B72,"")</f>
        <v/>
      </c>
      <c r="C90" s="127"/>
      <c r="D90" s="12"/>
      <c r="E90" s="12"/>
      <c r="F90" s="12"/>
      <c r="G90" s="12"/>
      <c r="H90" s="12"/>
      <c r="I90" s="12"/>
      <c r="J90" s="12"/>
      <c r="K90" s="12"/>
      <c r="L90" s="34" t="str">
        <f t="shared" si="20"/>
        <v/>
      </c>
      <c r="M90" s="122" t="str">
        <f t="shared" si="16"/>
        <v/>
      </c>
      <c r="N90" s="31">
        <f>'Proje ve Personel Bilgileri'!E72</f>
        <v>0</v>
      </c>
      <c r="O90" s="32">
        <f t="shared" si="17"/>
        <v>0</v>
      </c>
      <c r="P90" s="32">
        <f t="shared" si="18"/>
        <v>0</v>
      </c>
      <c r="Q90" s="32">
        <f t="shared" si="19"/>
        <v>0</v>
      </c>
      <c r="R90" s="32">
        <f t="shared" si="21"/>
        <v>0</v>
      </c>
      <c r="S90" s="32">
        <f t="shared" si="22"/>
        <v>0</v>
      </c>
      <c r="T90" s="32">
        <f t="shared" si="22"/>
        <v>0</v>
      </c>
    </row>
    <row r="91" spans="1:21" ht="26.15" customHeight="1" thickBot="1" x14ac:dyDescent="0.35">
      <c r="A91" s="237">
        <v>60</v>
      </c>
      <c r="B91" s="38" t="str">
        <f>IF('Proje ve Personel Bilgileri'!B73&gt;0,'Proje ve Personel Bilgileri'!B73,"")</f>
        <v/>
      </c>
      <c r="C91" s="13"/>
      <c r="D91" s="14"/>
      <c r="E91" s="14"/>
      <c r="F91" s="14"/>
      <c r="G91" s="14"/>
      <c r="H91" s="14"/>
      <c r="I91" s="14"/>
      <c r="J91" s="14"/>
      <c r="K91" s="14"/>
      <c r="L91" s="35" t="str">
        <f t="shared" si="20"/>
        <v/>
      </c>
      <c r="M91" s="122" t="str">
        <f t="shared" si="16"/>
        <v/>
      </c>
      <c r="N91" s="31">
        <f>'Proje ve Personel Bilgileri'!E73</f>
        <v>0</v>
      </c>
      <c r="O91" s="32">
        <f t="shared" si="17"/>
        <v>0</v>
      </c>
      <c r="P91" s="32">
        <f t="shared" si="18"/>
        <v>0</v>
      </c>
      <c r="Q91" s="32">
        <f t="shared" si="19"/>
        <v>0</v>
      </c>
      <c r="R91" s="32">
        <f t="shared" si="21"/>
        <v>0</v>
      </c>
      <c r="S91" s="32">
        <f t="shared" si="22"/>
        <v>0</v>
      </c>
      <c r="T91" s="32">
        <f t="shared" si="22"/>
        <v>0</v>
      </c>
      <c r="U91" s="30">
        <f>IF(COUNTA(C72:K91)&gt;0,1,0)</f>
        <v>0</v>
      </c>
    </row>
    <row r="92" spans="1:21" ht="26.15" customHeight="1" thickBot="1" x14ac:dyDescent="0.35">
      <c r="A92" s="358" t="s">
        <v>40</v>
      </c>
      <c r="B92" s="359"/>
      <c r="C92" s="39" t="str">
        <f t="shared" ref="C92:K92" si="23">IF($L$92&gt;0,SUM(C72:C91)+C60,"")</f>
        <v/>
      </c>
      <c r="D92" s="40" t="str">
        <f t="shared" si="23"/>
        <v/>
      </c>
      <c r="E92" s="40" t="str">
        <f t="shared" si="23"/>
        <v/>
      </c>
      <c r="F92" s="40" t="str">
        <f t="shared" si="23"/>
        <v/>
      </c>
      <c r="G92" s="40" t="str">
        <f t="shared" si="23"/>
        <v/>
      </c>
      <c r="H92" s="40" t="str">
        <f t="shared" si="23"/>
        <v/>
      </c>
      <c r="I92" s="40" t="str">
        <f t="shared" si="23"/>
        <v/>
      </c>
      <c r="J92" s="40" t="str">
        <f t="shared" si="23"/>
        <v/>
      </c>
      <c r="K92" s="40" t="str">
        <f t="shared" si="23"/>
        <v/>
      </c>
      <c r="L92" s="41">
        <f>SUM(L72:L91)+L60</f>
        <v>0</v>
      </c>
      <c r="M92" s="123"/>
      <c r="N92" s="6"/>
      <c r="O92" s="15"/>
      <c r="P92" s="16"/>
      <c r="S92" s="6"/>
      <c r="T92" s="6"/>
    </row>
    <row r="93" spans="1:21" s="17" customFormat="1" ht="30.1" customHeight="1" x14ac:dyDescent="0.3">
      <c r="A93" s="360" t="s">
        <v>139</v>
      </c>
      <c r="B93" s="360"/>
      <c r="C93" s="360"/>
      <c r="D93" s="360"/>
      <c r="E93" s="360"/>
      <c r="F93" s="360"/>
      <c r="G93" s="360"/>
      <c r="H93" s="360"/>
      <c r="I93" s="360"/>
      <c r="J93" s="360"/>
      <c r="K93" s="360"/>
      <c r="L93" s="360"/>
      <c r="M93" s="83"/>
      <c r="O93" s="18"/>
      <c r="P93" s="18"/>
      <c r="Q93" s="18"/>
      <c r="R93" s="18"/>
      <c r="S93" s="18"/>
      <c r="T93" s="18"/>
    </row>
    <row r="94" spans="1:21" ht="26.15" customHeight="1" x14ac:dyDescent="0.3"/>
    <row r="95" spans="1:21" ht="26.15" customHeight="1" x14ac:dyDescent="0.35">
      <c r="A95" s="308" t="s">
        <v>37</v>
      </c>
      <c r="B95" s="307">
        <f ca="1">IF(imzatarihi&gt;0,imzatarihi,"")</f>
        <v>45653</v>
      </c>
      <c r="C95" s="361" t="s">
        <v>38</v>
      </c>
      <c r="D95" s="361"/>
      <c r="E95" s="306" t="str">
        <f>IF(kurulusyetkilisi&gt;0,kurulusyetkilisi,"")</f>
        <v/>
      </c>
      <c r="F95" s="265"/>
      <c r="G95" s="265"/>
      <c r="H95" s="304"/>
      <c r="I95" s="304"/>
      <c r="J95" s="304"/>
    </row>
    <row r="96" spans="1:21" ht="26.15" customHeight="1" x14ac:dyDescent="0.35">
      <c r="A96" s="311"/>
      <c r="B96" s="311"/>
      <c r="C96" s="361" t="s">
        <v>39</v>
      </c>
      <c r="D96" s="361"/>
      <c r="E96" s="309"/>
      <c r="F96" s="362"/>
      <c r="G96" s="362"/>
      <c r="H96" s="6"/>
      <c r="I96" s="6"/>
      <c r="J96" s="6"/>
    </row>
    <row r="97" spans="1:20" ht="26.15" customHeight="1" x14ac:dyDescent="0.3">
      <c r="A97" s="356" t="s">
        <v>28</v>
      </c>
      <c r="B97" s="356"/>
      <c r="C97" s="356"/>
      <c r="D97" s="356"/>
      <c r="E97" s="356"/>
      <c r="F97" s="356"/>
      <c r="G97" s="356"/>
      <c r="H97" s="356"/>
      <c r="I97" s="356"/>
      <c r="J97" s="356"/>
      <c r="K97" s="356"/>
      <c r="L97" s="356"/>
      <c r="M97" s="119"/>
      <c r="N97" s="1"/>
      <c r="O97" s="128"/>
    </row>
    <row r="98" spans="1:20" ht="26.15" customHeight="1" x14ac:dyDescent="0.3">
      <c r="A98" s="363" t="str">
        <f>IF(Yil&gt;0,CONCATENATE(Yil," yılına aittir"),"")</f>
        <v/>
      </c>
      <c r="B98" s="363"/>
      <c r="C98" s="363"/>
      <c r="D98" s="363"/>
      <c r="E98" s="363"/>
      <c r="F98" s="363"/>
      <c r="G98" s="363"/>
      <c r="H98" s="363"/>
      <c r="I98" s="363"/>
      <c r="J98" s="363"/>
      <c r="K98" s="363"/>
      <c r="L98" s="363"/>
    </row>
    <row r="99" spans="1:20" ht="26.15" customHeight="1" thickBot="1" x14ac:dyDescent="0.35">
      <c r="B99" s="8"/>
      <c r="D99" s="8"/>
      <c r="E99" s="8"/>
      <c r="F99" s="377" t="str">
        <f>IF(Yil&gt;0,IF(ProjeNo=5189901,"AĞUSTOS",IF(ProjeNo=5169902,"EKİM","TEMMUZ")),"")</f>
        <v/>
      </c>
      <c r="G99" s="377"/>
      <c r="H99" s="8"/>
      <c r="I99" s="8"/>
      <c r="J99" s="8"/>
      <c r="K99" s="8"/>
      <c r="L99" s="228" t="s">
        <v>35</v>
      </c>
    </row>
    <row r="100" spans="1:20" ht="26.15" customHeight="1" thickBot="1" x14ac:dyDescent="0.35">
      <c r="A100" s="233" t="s">
        <v>1</v>
      </c>
      <c r="B100" s="364" t="str">
        <f>IF(ProjeNo&gt;0,ProjeNo,"")</f>
        <v/>
      </c>
      <c r="C100" s="365"/>
      <c r="D100" s="365"/>
      <c r="E100" s="365"/>
      <c r="F100" s="365"/>
      <c r="G100" s="365"/>
      <c r="H100" s="365"/>
      <c r="I100" s="365"/>
      <c r="J100" s="365"/>
      <c r="K100" s="365"/>
      <c r="L100" s="366"/>
    </row>
    <row r="101" spans="1:20" ht="26.15" customHeight="1" thickBot="1" x14ac:dyDescent="0.35">
      <c r="A101" s="234" t="s">
        <v>11</v>
      </c>
      <c r="B101" s="367" t="str">
        <f>IF(ProjeAdi&gt;0,ProjeAdi,"")</f>
        <v/>
      </c>
      <c r="C101" s="368"/>
      <c r="D101" s="368"/>
      <c r="E101" s="368"/>
      <c r="F101" s="368"/>
      <c r="G101" s="368"/>
      <c r="H101" s="368"/>
      <c r="I101" s="368"/>
      <c r="J101" s="368"/>
      <c r="K101" s="368"/>
      <c r="L101" s="369"/>
    </row>
    <row r="102" spans="1:20" ht="26.15" customHeight="1" thickBot="1" x14ac:dyDescent="0.35">
      <c r="A102" s="370" t="s">
        <v>7</v>
      </c>
      <c r="B102" s="370" t="s">
        <v>8</v>
      </c>
      <c r="C102" s="370" t="s">
        <v>29</v>
      </c>
      <c r="D102" s="370" t="s">
        <v>97</v>
      </c>
      <c r="E102" s="370" t="s">
        <v>117</v>
      </c>
      <c r="F102" s="370" t="s">
        <v>32</v>
      </c>
      <c r="G102" s="372" t="s">
        <v>30</v>
      </c>
      <c r="H102" s="374" t="s">
        <v>95</v>
      </c>
      <c r="I102" s="375"/>
      <c r="J102" s="375"/>
      <c r="K102" s="376"/>
      <c r="L102" s="370" t="s">
        <v>31</v>
      </c>
      <c r="O102" s="357" t="s">
        <v>36</v>
      </c>
      <c r="P102" s="357"/>
      <c r="Q102" s="357" t="s">
        <v>42</v>
      </c>
      <c r="R102" s="357"/>
      <c r="S102" s="357" t="s">
        <v>43</v>
      </c>
      <c r="T102" s="357"/>
    </row>
    <row r="103" spans="1:20" s="9" customFormat="1" ht="82.05" customHeight="1" thickBot="1" x14ac:dyDescent="0.3">
      <c r="A103" s="371"/>
      <c r="B103" s="371"/>
      <c r="C103" s="371"/>
      <c r="D103" s="371"/>
      <c r="E103" s="371"/>
      <c r="F103" s="371"/>
      <c r="G103" s="373"/>
      <c r="H103" s="229" t="s">
        <v>91</v>
      </c>
      <c r="I103" s="230" t="s">
        <v>96</v>
      </c>
      <c r="J103" s="229" t="s">
        <v>152</v>
      </c>
      <c r="K103" s="229" t="s">
        <v>153</v>
      </c>
      <c r="L103" s="371"/>
      <c r="M103" s="121"/>
      <c r="N103" s="231" t="s">
        <v>10</v>
      </c>
      <c r="O103" s="232" t="s">
        <v>33</v>
      </c>
      <c r="P103" s="232" t="s">
        <v>34</v>
      </c>
      <c r="Q103" s="232" t="s">
        <v>41</v>
      </c>
      <c r="R103" s="232" t="s">
        <v>30</v>
      </c>
      <c r="S103" s="232" t="s">
        <v>41</v>
      </c>
      <c r="T103" s="232" t="s">
        <v>34</v>
      </c>
    </row>
    <row r="104" spans="1:20" ht="26.15" customHeight="1" x14ac:dyDescent="0.3">
      <c r="A104" s="235">
        <v>61</v>
      </c>
      <c r="B104" s="36" t="str">
        <f>IF('Proje ve Personel Bilgileri'!B74&gt;0,'Proje ve Personel Bilgileri'!B74,"")</f>
        <v/>
      </c>
      <c r="C104" s="10"/>
      <c r="D104" s="11"/>
      <c r="E104" s="11"/>
      <c r="F104" s="11"/>
      <c r="G104" s="11"/>
      <c r="H104" s="11"/>
      <c r="I104" s="11"/>
      <c r="J104" s="11"/>
      <c r="K104" s="11"/>
      <c r="L104" s="33" t="str">
        <f>IF(B104&lt;&gt;"",IF(OR(F104&gt;S104,G104&gt;T104),0,D104+E104+F104+G104-H104-I104-J104-K104),"")</f>
        <v/>
      </c>
      <c r="M104" s="122" t="str">
        <f t="shared" ref="M104:M123" si="24">IF(OR(F104&gt;S104,G104&gt;T104),"Toplam maliyetin hesaplanabilmesi için SGK işveren payı ve işsizlik sigortası işveren payının tavan değerleri aşmaması gerekmektedir.","")</f>
        <v/>
      </c>
      <c r="N104" s="31">
        <f>'Proje ve Personel Bilgileri'!E74</f>
        <v>0</v>
      </c>
      <c r="O104" s="32">
        <f t="shared" ref="O104:O123" si="25">IFERROR(IF(N104="EVET",VLOOKUP(VALUE(Yil&amp;2),SGKTAVAN,2,0)*0.2475,VLOOKUP(VALUE(Yil&amp;2),SGKTAVAN,2,0)*0.2075),0)</f>
        <v>0</v>
      </c>
      <c r="P104" s="32">
        <f t="shared" ref="P104:P123" si="26">IFERROR(IF(N104="EVET",0,VLOOKUP(VALUE(Yil&amp;2),SGKTAVAN,2,0)*0.02),0)</f>
        <v>0</v>
      </c>
      <c r="Q104" s="32">
        <f t="shared" ref="Q104:Q123" si="27">IF(N104="EVET",(D104+E104)*0.2475,(D104+E104)*0.2075)</f>
        <v>0</v>
      </c>
      <c r="R104" s="32">
        <f>IF(N104="EVET",0,(D104+E104)*0.02)</f>
        <v>0</v>
      </c>
      <c r="S104" s="32">
        <f>IF(ISERROR(ROUNDUP(MIN(O104,Q104),0)),0,ROUNDUP(MIN(O104,Q104),0))</f>
        <v>0</v>
      </c>
      <c r="T104" s="32">
        <f>IF(ISERROR(ROUNDUP(MIN(P104,R104),0)),0,ROUNDUP(MIN(P104,R104),0))</f>
        <v>0</v>
      </c>
    </row>
    <row r="105" spans="1:20" ht="26.15" customHeight="1" x14ac:dyDescent="0.3">
      <c r="A105" s="236">
        <v>62</v>
      </c>
      <c r="B105" s="37" t="str">
        <f>IF('Proje ve Personel Bilgileri'!B75&gt;0,'Proje ve Personel Bilgileri'!B75,"")</f>
        <v/>
      </c>
      <c r="C105" s="127"/>
      <c r="D105" s="12"/>
      <c r="E105" s="12"/>
      <c r="F105" s="12"/>
      <c r="G105" s="12"/>
      <c r="H105" s="12"/>
      <c r="I105" s="12"/>
      <c r="J105" s="12"/>
      <c r="K105" s="12"/>
      <c r="L105" s="34" t="str">
        <f t="shared" ref="L105:L123" si="28">IF(B105&lt;&gt;"",IF(OR(F105&gt;S105,G105&gt;T105),0,D105+E105+F105+G105-H105-I105-J105-K105),"")</f>
        <v/>
      </c>
      <c r="M105" s="122" t="str">
        <f t="shared" si="24"/>
        <v/>
      </c>
      <c r="N105" s="31">
        <f>'Proje ve Personel Bilgileri'!E75</f>
        <v>0</v>
      </c>
      <c r="O105" s="32">
        <f t="shared" si="25"/>
        <v>0</v>
      </c>
      <c r="P105" s="32">
        <f t="shared" si="26"/>
        <v>0</v>
      </c>
      <c r="Q105" s="32">
        <f t="shared" si="27"/>
        <v>0</v>
      </c>
      <c r="R105" s="32">
        <f t="shared" ref="R105:R123" si="29">IF(N105="EVET",0,(D105+E105)*0.02)</f>
        <v>0</v>
      </c>
      <c r="S105" s="32">
        <f t="shared" ref="S105:T123" si="30">IF(ISERROR(ROUNDUP(MIN(O105,Q105),0)),0,ROUNDUP(MIN(O105,Q105),0))</f>
        <v>0</v>
      </c>
      <c r="T105" s="32">
        <f t="shared" si="30"/>
        <v>0</v>
      </c>
    </row>
    <row r="106" spans="1:20" ht="26.15" customHeight="1" x14ac:dyDescent="0.3">
      <c r="A106" s="236">
        <v>63</v>
      </c>
      <c r="B106" s="37" t="str">
        <f>IF('Proje ve Personel Bilgileri'!B76&gt;0,'Proje ve Personel Bilgileri'!B76,"")</f>
        <v/>
      </c>
      <c r="C106" s="127"/>
      <c r="D106" s="12"/>
      <c r="E106" s="12"/>
      <c r="F106" s="12"/>
      <c r="G106" s="12"/>
      <c r="H106" s="12"/>
      <c r="I106" s="12"/>
      <c r="J106" s="12"/>
      <c r="K106" s="12"/>
      <c r="L106" s="34" t="str">
        <f t="shared" si="28"/>
        <v/>
      </c>
      <c r="M106" s="122" t="str">
        <f t="shared" si="24"/>
        <v/>
      </c>
      <c r="N106" s="31">
        <f>'Proje ve Personel Bilgileri'!E76</f>
        <v>0</v>
      </c>
      <c r="O106" s="32">
        <f t="shared" si="25"/>
        <v>0</v>
      </c>
      <c r="P106" s="32">
        <f t="shared" si="26"/>
        <v>0</v>
      </c>
      <c r="Q106" s="32">
        <f t="shared" si="27"/>
        <v>0</v>
      </c>
      <c r="R106" s="32">
        <f t="shared" si="29"/>
        <v>0</v>
      </c>
      <c r="S106" s="32">
        <f t="shared" si="30"/>
        <v>0</v>
      </c>
      <c r="T106" s="32">
        <f t="shared" si="30"/>
        <v>0</v>
      </c>
    </row>
    <row r="107" spans="1:20" ht="26.15" customHeight="1" x14ac:dyDescent="0.3">
      <c r="A107" s="236">
        <v>64</v>
      </c>
      <c r="B107" s="37" t="str">
        <f>IF('Proje ve Personel Bilgileri'!B77&gt;0,'Proje ve Personel Bilgileri'!B77,"")</f>
        <v/>
      </c>
      <c r="C107" s="127"/>
      <c r="D107" s="12"/>
      <c r="E107" s="12"/>
      <c r="F107" s="12"/>
      <c r="G107" s="12"/>
      <c r="H107" s="12"/>
      <c r="I107" s="12"/>
      <c r="J107" s="12"/>
      <c r="K107" s="12"/>
      <c r="L107" s="34" t="str">
        <f t="shared" si="28"/>
        <v/>
      </c>
      <c r="M107" s="122" t="str">
        <f t="shared" si="24"/>
        <v/>
      </c>
      <c r="N107" s="31">
        <f>'Proje ve Personel Bilgileri'!E77</f>
        <v>0</v>
      </c>
      <c r="O107" s="32">
        <f t="shared" si="25"/>
        <v>0</v>
      </c>
      <c r="P107" s="32">
        <f t="shared" si="26"/>
        <v>0</v>
      </c>
      <c r="Q107" s="32">
        <f t="shared" si="27"/>
        <v>0</v>
      </c>
      <c r="R107" s="32">
        <f t="shared" si="29"/>
        <v>0</v>
      </c>
      <c r="S107" s="32">
        <f t="shared" si="30"/>
        <v>0</v>
      </c>
      <c r="T107" s="32">
        <f t="shared" si="30"/>
        <v>0</v>
      </c>
    </row>
    <row r="108" spans="1:20" ht="26.15" customHeight="1" x14ac:dyDescent="0.3">
      <c r="A108" s="236">
        <v>65</v>
      </c>
      <c r="B108" s="37" t="str">
        <f>IF('Proje ve Personel Bilgileri'!B78&gt;0,'Proje ve Personel Bilgileri'!B78,"")</f>
        <v/>
      </c>
      <c r="C108" s="127"/>
      <c r="D108" s="12"/>
      <c r="E108" s="12"/>
      <c r="F108" s="12"/>
      <c r="G108" s="12"/>
      <c r="H108" s="12"/>
      <c r="I108" s="12"/>
      <c r="J108" s="12"/>
      <c r="K108" s="12"/>
      <c r="L108" s="34" t="str">
        <f t="shared" si="28"/>
        <v/>
      </c>
      <c r="M108" s="122" t="str">
        <f t="shared" si="24"/>
        <v/>
      </c>
      <c r="N108" s="31">
        <f>'Proje ve Personel Bilgileri'!E78</f>
        <v>0</v>
      </c>
      <c r="O108" s="32">
        <f t="shared" si="25"/>
        <v>0</v>
      </c>
      <c r="P108" s="32">
        <f t="shared" si="26"/>
        <v>0</v>
      </c>
      <c r="Q108" s="32">
        <f t="shared" si="27"/>
        <v>0</v>
      </c>
      <c r="R108" s="32">
        <f t="shared" si="29"/>
        <v>0</v>
      </c>
      <c r="S108" s="32">
        <f t="shared" si="30"/>
        <v>0</v>
      </c>
      <c r="T108" s="32">
        <f t="shared" si="30"/>
        <v>0</v>
      </c>
    </row>
    <row r="109" spans="1:20" ht="26.15" customHeight="1" x14ac:dyDescent="0.3">
      <c r="A109" s="236">
        <v>66</v>
      </c>
      <c r="B109" s="37" t="str">
        <f>IF('Proje ve Personel Bilgileri'!B79&gt;0,'Proje ve Personel Bilgileri'!B79,"")</f>
        <v/>
      </c>
      <c r="C109" s="127"/>
      <c r="D109" s="12"/>
      <c r="E109" s="12"/>
      <c r="F109" s="12"/>
      <c r="G109" s="12"/>
      <c r="H109" s="12"/>
      <c r="I109" s="12"/>
      <c r="J109" s="12"/>
      <c r="K109" s="12"/>
      <c r="L109" s="34" t="str">
        <f t="shared" si="28"/>
        <v/>
      </c>
      <c r="M109" s="122" t="str">
        <f t="shared" si="24"/>
        <v/>
      </c>
      <c r="N109" s="31">
        <f>'Proje ve Personel Bilgileri'!E79</f>
        <v>0</v>
      </c>
      <c r="O109" s="32">
        <f t="shared" si="25"/>
        <v>0</v>
      </c>
      <c r="P109" s="32">
        <f t="shared" si="26"/>
        <v>0</v>
      </c>
      <c r="Q109" s="32">
        <f t="shared" si="27"/>
        <v>0</v>
      </c>
      <c r="R109" s="32">
        <f t="shared" si="29"/>
        <v>0</v>
      </c>
      <c r="S109" s="32">
        <f t="shared" si="30"/>
        <v>0</v>
      </c>
      <c r="T109" s="32">
        <f t="shared" si="30"/>
        <v>0</v>
      </c>
    </row>
    <row r="110" spans="1:20" ht="26.15" customHeight="1" x14ac:dyDescent="0.3">
      <c r="A110" s="236">
        <v>67</v>
      </c>
      <c r="B110" s="37" t="str">
        <f>IF('Proje ve Personel Bilgileri'!B80&gt;0,'Proje ve Personel Bilgileri'!B80,"")</f>
        <v/>
      </c>
      <c r="C110" s="127"/>
      <c r="D110" s="12"/>
      <c r="E110" s="12"/>
      <c r="F110" s="12"/>
      <c r="G110" s="12"/>
      <c r="H110" s="12"/>
      <c r="I110" s="12"/>
      <c r="J110" s="12"/>
      <c r="K110" s="12"/>
      <c r="L110" s="34" t="str">
        <f t="shared" si="28"/>
        <v/>
      </c>
      <c r="M110" s="122" t="str">
        <f t="shared" si="24"/>
        <v/>
      </c>
      <c r="N110" s="31">
        <f>'Proje ve Personel Bilgileri'!E80</f>
        <v>0</v>
      </c>
      <c r="O110" s="32">
        <f t="shared" si="25"/>
        <v>0</v>
      </c>
      <c r="P110" s="32">
        <f t="shared" si="26"/>
        <v>0</v>
      </c>
      <c r="Q110" s="32">
        <f t="shared" si="27"/>
        <v>0</v>
      </c>
      <c r="R110" s="32">
        <f t="shared" si="29"/>
        <v>0</v>
      </c>
      <c r="S110" s="32">
        <f t="shared" si="30"/>
        <v>0</v>
      </c>
      <c r="T110" s="32">
        <f t="shared" si="30"/>
        <v>0</v>
      </c>
    </row>
    <row r="111" spans="1:20" ht="26.15" customHeight="1" x14ac:dyDescent="0.3">
      <c r="A111" s="236">
        <v>68</v>
      </c>
      <c r="B111" s="37" t="str">
        <f>IF('Proje ve Personel Bilgileri'!B81&gt;0,'Proje ve Personel Bilgileri'!B81,"")</f>
        <v/>
      </c>
      <c r="C111" s="127"/>
      <c r="D111" s="12"/>
      <c r="E111" s="12"/>
      <c r="F111" s="12"/>
      <c r="G111" s="12"/>
      <c r="H111" s="12"/>
      <c r="I111" s="12"/>
      <c r="J111" s="12"/>
      <c r="K111" s="12"/>
      <c r="L111" s="34" t="str">
        <f t="shared" si="28"/>
        <v/>
      </c>
      <c r="M111" s="122" t="str">
        <f t="shared" si="24"/>
        <v/>
      </c>
      <c r="N111" s="31">
        <f>'Proje ve Personel Bilgileri'!E81</f>
        <v>0</v>
      </c>
      <c r="O111" s="32">
        <f t="shared" si="25"/>
        <v>0</v>
      </c>
      <c r="P111" s="32">
        <f t="shared" si="26"/>
        <v>0</v>
      </c>
      <c r="Q111" s="32">
        <f t="shared" si="27"/>
        <v>0</v>
      </c>
      <c r="R111" s="32">
        <f t="shared" si="29"/>
        <v>0</v>
      </c>
      <c r="S111" s="32">
        <f t="shared" si="30"/>
        <v>0</v>
      </c>
      <c r="T111" s="32">
        <f t="shared" si="30"/>
        <v>0</v>
      </c>
    </row>
    <row r="112" spans="1:20" ht="26.15" customHeight="1" x14ac:dyDescent="0.3">
      <c r="A112" s="236">
        <v>69</v>
      </c>
      <c r="B112" s="37" t="str">
        <f>IF('Proje ve Personel Bilgileri'!B82&gt;0,'Proje ve Personel Bilgileri'!B82,"")</f>
        <v/>
      </c>
      <c r="C112" s="127"/>
      <c r="D112" s="12"/>
      <c r="E112" s="12"/>
      <c r="F112" s="12"/>
      <c r="G112" s="12"/>
      <c r="H112" s="12"/>
      <c r="I112" s="12"/>
      <c r="J112" s="12"/>
      <c r="K112" s="12"/>
      <c r="L112" s="34" t="str">
        <f t="shared" si="28"/>
        <v/>
      </c>
      <c r="M112" s="122" t="str">
        <f t="shared" si="24"/>
        <v/>
      </c>
      <c r="N112" s="31">
        <f>'Proje ve Personel Bilgileri'!E82</f>
        <v>0</v>
      </c>
      <c r="O112" s="32">
        <f t="shared" si="25"/>
        <v>0</v>
      </c>
      <c r="P112" s="32">
        <f t="shared" si="26"/>
        <v>0</v>
      </c>
      <c r="Q112" s="32">
        <f t="shared" si="27"/>
        <v>0</v>
      </c>
      <c r="R112" s="32">
        <f t="shared" si="29"/>
        <v>0</v>
      </c>
      <c r="S112" s="32">
        <f t="shared" si="30"/>
        <v>0</v>
      </c>
      <c r="T112" s="32">
        <f t="shared" si="30"/>
        <v>0</v>
      </c>
    </row>
    <row r="113" spans="1:21" ht="26.15" customHeight="1" x14ac:dyDescent="0.3">
      <c r="A113" s="236">
        <v>70</v>
      </c>
      <c r="B113" s="37" t="str">
        <f>IF('Proje ve Personel Bilgileri'!B83&gt;0,'Proje ve Personel Bilgileri'!B83,"")</f>
        <v/>
      </c>
      <c r="C113" s="127"/>
      <c r="D113" s="12"/>
      <c r="E113" s="12"/>
      <c r="F113" s="12"/>
      <c r="G113" s="12"/>
      <c r="H113" s="12"/>
      <c r="I113" s="12"/>
      <c r="J113" s="12"/>
      <c r="K113" s="12"/>
      <c r="L113" s="34" t="str">
        <f t="shared" si="28"/>
        <v/>
      </c>
      <c r="M113" s="122" t="str">
        <f t="shared" si="24"/>
        <v/>
      </c>
      <c r="N113" s="31">
        <f>'Proje ve Personel Bilgileri'!E83</f>
        <v>0</v>
      </c>
      <c r="O113" s="32">
        <f t="shared" si="25"/>
        <v>0</v>
      </c>
      <c r="P113" s="32">
        <f t="shared" si="26"/>
        <v>0</v>
      </c>
      <c r="Q113" s="32">
        <f t="shared" si="27"/>
        <v>0</v>
      </c>
      <c r="R113" s="32">
        <f t="shared" si="29"/>
        <v>0</v>
      </c>
      <c r="S113" s="32">
        <f t="shared" si="30"/>
        <v>0</v>
      </c>
      <c r="T113" s="32">
        <f t="shared" si="30"/>
        <v>0</v>
      </c>
    </row>
    <row r="114" spans="1:21" ht="26.15" customHeight="1" x14ac:dyDescent="0.3">
      <c r="A114" s="236">
        <v>71</v>
      </c>
      <c r="B114" s="37" t="str">
        <f>IF('Proje ve Personel Bilgileri'!B84&gt;0,'Proje ve Personel Bilgileri'!B84,"")</f>
        <v/>
      </c>
      <c r="C114" s="127"/>
      <c r="D114" s="12"/>
      <c r="E114" s="12"/>
      <c r="F114" s="12"/>
      <c r="G114" s="12"/>
      <c r="H114" s="12"/>
      <c r="I114" s="12"/>
      <c r="J114" s="12"/>
      <c r="K114" s="12"/>
      <c r="L114" s="34" t="str">
        <f t="shared" si="28"/>
        <v/>
      </c>
      <c r="M114" s="122" t="str">
        <f t="shared" si="24"/>
        <v/>
      </c>
      <c r="N114" s="31">
        <f>'Proje ve Personel Bilgileri'!E84</f>
        <v>0</v>
      </c>
      <c r="O114" s="32">
        <f t="shared" si="25"/>
        <v>0</v>
      </c>
      <c r="P114" s="32">
        <f t="shared" si="26"/>
        <v>0</v>
      </c>
      <c r="Q114" s="32">
        <f t="shared" si="27"/>
        <v>0</v>
      </c>
      <c r="R114" s="32">
        <f t="shared" si="29"/>
        <v>0</v>
      </c>
      <c r="S114" s="32">
        <f t="shared" si="30"/>
        <v>0</v>
      </c>
      <c r="T114" s="32">
        <f t="shared" si="30"/>
        <v>0</v>
      </c>
    </row>
    <row r="115" spans="1:21" ht="26.15" customHeight="1" x14ac:dyDescent="0.3">
      <c r="A115" s="236">
        <v>72</v>
      </c>
      <c r="B115" s="37" t="str">
        <f>IF('Proje ve Personel Bilgileri'!B85&gt;0,'Proje ve Personel Bilgileri'!B85,"")</f>
        <v/>
      </c>
      <c r="C115" s="127"/>
      <c r="D115" s="12"/>
      <c r="E115" s="12"/>
      <c r="F115" s="12"/>
      <c r="G115" s="12"/>
      <c r="H115" s="12"/>
      <c r="I115" s="12"/>
      <c r="J115" s="12"/>
      <c r="K115" s="12"/>
      <c r="L115" s="34" t="str">
        <f t="shared" si="28"/>
        <v/>
      </c>
      <c r="M115" s="122" t="str">
        <f t="shared" si="24"/>
        <v/>
      </c>
      <c r="N115" s="31">
        <f>'Proje ve Personel Bilgileri'!E85</f>
        <v>0</v>
      </c>
      <c r="O115" s="32">
        <f t="shared" si="25"/>
        <v>0</v>
      </c>
      <c r="P115" s="32">
        <f t="shared" si="26"/>
        <v>0</v>
      </c>
      <c r="Q115" s="32">
        <f t="shared" si="27"/>
        <v>0</v>
      </c>
      <c r="R115" s="32">
        <f t="shared" si="29"/>
        <v>0</v>
      </c>
      <c r="S115" s="32">
        <f t="shared" si="30"/>
        <v>0</v>
      </c>
      <c r="T115" s="32">
        <f t="shared" si="30"/>
        <v>0</v>
      </c>
    </row>
    <row r="116" spans="1:21" ht="26.15" customHeight="1" x14ac:dyDescent="0.3">
      <c r="A116" s="236">
        <v>73</v>
      </c>
      <c r="B116" s="37" t="str">
        <f>IF('Proje ve Personel Bilgileri'!B86&gt;0,'Proje ve Personel Bilgileri'!B86,"")</f>
        <v/>
      </c>
      <c r="C116" s="127"/>
      <c r="D116" s="12"/>
      <c r="E116" s="12"/>
      <c r="F116" s="12"/>
      <c r="G116" s="12"/>
      <c r="H116" s="12"/>
      <c r="I116" s="12"/>
      <c r="J116" s="12"/>
      <c r="K116" s="12"/>
      <c r="L116" s="34" t="str">
        <f t="shared" si="28"/>
        <v/>
      </c>
      <c r="M116" s="122" t="str">
        <f t="shared" si="24"/>
        <v/>
      </c>
      <c r="N116" s="31">
        <f>'Proje ve Personel Bilgileri'!E86</f>
        <v>0</v>
      </c>
      <c r="O116" s="32">
        <f t="shared" si="25"/>
        <v>0</v>
      </c>
      <c r="P116" s="32">
        <f t="shared" si="26"/>
        <v>0</v>
      </c>
      <c r="Q116" s="32">
        <f t="shared" si="27"/>
        <v>0</v>
      </c>
      <c r="R116" s="32">
        <f t="shared" si="29"/>
        <v>0</v>
      </c>
      <c r="S116" s="32">
        <f t="shared" si="30"/>
        <v>0</v>
      </c>
      <c r="T116" s="32">
        <f t="shared" si="30"/>
        <v>0</v>
      </c>
    </row>
    <row r="117" spans="1:21" ht="26.15" customHeight="1" x14ac:dyDescent="0.3">
      <c r="A117" s="236">
        <v>74</v>
      </c>
      <c r="B117" s="37" t="str">
        <f>IF('Proje ve Personel Bilgileri'!B87&gt;0,'Proje ve Personel Bilgileri'!B87,"")</f>
        <v/>
      </c>
      <c r="C117" s="127"/>
      <c r="D117" s="12"/>
      <c r="E117" s="12"/>
      <c r="F117" s="12"/>
      <c r="G117" s="12"/>
      <c r="H117" s="12"/>
      <c r="I117" s="12"/>
      <c r="J117" s="12"/>
      <c r="K117" s="12"/>
      <c r="L117" s="34" t="str">
        <f t="shared" si="28"/>
        <v/>
      </c>
      <c r="M117" s="122" t="str">
        <f t="shared" si="24"/>
        <v/>
      </c>
      <c r="N117" s="31">
        <f>'Proje ve Personel Bilgileri'!E87</f>
        <v>0</v>
      </c>
      <c r="O117" s="32">
        <f t="shared" si="25"/>
        <v>0</v>
      </c>
      <c r="P117" s="32">
        <f t="shared" si="26"/>
        <v>0</v>
      </c>
      <c r="Q117" s="32">
        <f t="shared" si="27"/>
        <v>0</v>
      </c>
      <c r="R117" s="32">
        <f t="shared" si="29"/>
        <v>0</v>
      </c>
      <c r="S117" s="32">
        <f t="shared" si="30"/>
        <v>0</v>
      </c>
      <c r="T117" s="32">
        <f t="shared" si="30"/>
        <v>0</v>
      </c>
    </row>
    <row r="118" spans="1:21" ht="26.15" customHeight="1" x14ac:dyDescent="0.3">
      <c r="A118" s="236">
        <v>75</v>
      </c>
      <c r="B118" s="37" t="str">
        <f>IF('Proje ve Personel Bilgileri'!B88&gt;0,'Proje ve Personel Bilgileri'!B88,"")</f>
        <v/>
      </c>
      <c r="C118" s="127"/>
      <c r="D118" s="12"/>
      <c r="E118" s="12"/>
      <c r="F118" s="12"/>
      <c r="G118" s="12"/>
      <c r="H118" s="12"/>
      <c r="I118" s="12"/>
      <c r="J118" s="12"/>
      <c r="K118" s="12"/>
      <c r="L118" s="34" t="str">
        <f t="shared" si="28"/>
        <v/>
      </c>
      <c r="M118" s="122" t="str">
        <f t="shared" si="24"/>
        <v/>
      </c>
      <c r="N118" s="31">
        <f>'Proje ve Personel Bilgileri'!E88</f>
        <v>0</v>
      </c>
      <c r="O118" s="32">
        <f t="shared" si="25"/>
        <v>0</v>
      </c>
      <c r="P118" s="32">
        <f t="shared" si="26"/>
        <v>0</v>
      </c>
      <c r="Q118" s="32">
        <f t="shared" si="27"/>
        <v>0</v>
      </c>
      <c r="R118" s="32">
        <f t="shared" si="29"/>
        <v>0</v>
      </c>
      <c r="S118" s="32">
        <f t="shared" si="30"/>
        <v>0</v>
      </c>
      <c r="T118" s="32">
        <f t="shared" si="30"/>
        <v>0</v>
      </c>
    </row>
    <row r="119" spans="1:21" ht="26.15" customHeight="1" x14ac:dyDescent="0.3">
      <c r="A119" s="236">
        <v>76</v>
      </c>
      <c r="B119" s="37" t="str">
        <f>IF('Proje ve Personel Bilgileri'!B89&gt;0,'Proje ve Personel Bilgileri'!B89,"")</f>
        <v/>
      </c>
      <c r="C119" s="127"/>
      <c r="D119" s="12"/>
      <c r="E119" s="12"/>
      <c r="F119" s="12"/>
      <c r="G119" s="12"/>
      <c r="H119" s="12"/>
      <c r="I119" s="12"/>
      <c r="J119" s="12"/>
      <c r="K119" s="12"/>
      <c r="L119" s="34" t="str">
        <f t="shared" si="28"/>
        <v/>
      </c>
      <c r="M119" s="122" t="str">
        <f t="shared" si="24"/>
        <v/>
      </c>
      <c r="N119" s="31">
        <f>'Proje ve Personel Bilgileri'!E89</f>
        <v>0</v>
      </c>
      <c r="O119" s="32">
        <f t="shared" si="25"/>
        <v>0</v>
      </c>
      <c r="P119" s="32">
        <f t="shared" si="26"/>
        <v>0</v>
      </c>
      <c r="Q119" s="32">
        <f t="shared" si="27"/>
        <v>0</v>
      </c>
      <c r="R119" s="32">
        <f t="shared" si="29"/>
        <v>0</v>
      </c>
      <c r="S119" s="32">
        <f t="shared" si="30"/>
        <v>0</v>
      </c>
      <c r="T119" s="32">
        <f t="shared" si="30"/>
        <v>0</v>
      </c>
    </row>
    <row r="120" spans="1:21" ht="26.15" customHeight="1" x14ac:dyDescent="0.3">
      <c r="A120" s="236">
        <v>77</v>
      </c>
      <c r="B120" s="37" t="str">
        <f>IF('Proje ve Personel Bilgileri'!B90&gt;0,'Proje ve Personel Bilgileri'!B90,"")</f>
        <v/>
      </c>
      <c r="C120" s="127"/>
      <c r="D120" s="12"/>
      <c r="E120" s="12"/>
      <c r="F120" s="12"/>
      <c r="G120" s="12"/>
      <c r="H120" s="12"/>
      <c r="I120" s="12"/>
      <c r="J120" s="12"/>
      <c r="K120" s="12"/>
      <c r="L120" s="34" t="str">
        <f t="shared" si="28"/>
        <v/>
      </c>
      <c r="M120" s="122" t="str">
        <f t="shared" si="24"/>
        <v/>
      </c>
      <c r="N120" s="31">
        <f>'Proje ve Personel Bilgileri'!E90</f>
        <v>0</v>
      </c>
      <c r="O120" s="32">
        <f t="shared" si="25"/>
        <v>0</v>
      </c>
      <c r="P120" s="32">
        <f t="shared" si="26"/>
        <v>0</v>
      </c>
      <c r="Q120" s="32">
        <f t="shared" si="27"/>
        <v>0</v>
      </c>
      <c r="R120" s="32">
        <f t="shared" si="29"/>
        <v>0</v>
      </c>
      <c r="S120" s="32">
        <f t="shared" si="30"/>
        <v>0</v>
      </c>
      <c r="T120" s="32">
        <f t="shared" si="30"/>
        <v>0</v>
      </c>
    </row>
    <row r="121" spans="1:21" ht="26.15" customHeight="1" x14ac:dyDescent="0.3">
      <c r="A121" s="236">
        <v>78</v>
      </c>
      <c r="B121" s="37" t="str">
        <f>IF('Proje ve Personel Bilgileri'!B91&gt;0,'Proje ve Personel Bilgileri'!B91,"")</f>
        <v/>
      </c>
      <c r="C121" s="127"/>
      <c r="D121" s="12"/>
      <c r="E121" s="12"/>
      <c r="F121" s="12"/>
      <c r="G121" s="12"/>
      <c r="H121" s="12"/>
      <c r="I121" s="12"/>
      <c r="J121" s="12"/>
      <c r="K121" s="12"/>
      <c r="L121" s="34" t="str">
        <f t="shared" si="28"/>
        <v/>
      </c>
      <c r="M121" s="122" t="str">
        <f t="shared" si="24"/>
        <v/>
      </c>
      <c r="N121" s="31">
        <f>'Proje ve Personel Bilgileri'!E91</f>
        <v>0</v>
      </c>
      <c r="O121" s="32">
        <f t="shared" si="25"/>
        <v>0</v>
      </c>
      <c r="P121" s="32">
        <f t="shared" si="26"/>
        <v>0</v>
      </c>
      <c r="Q121" s="32">
        <f t="shared" si="27"/>
        <v>0</v>
      </c>
      <c r="R121" s="32">
        <f t="shared" si="29"/>
        <v>0</v>
      </c>
      <c r="S121" s="32">
        <f t="shared" si="30"/>
        <v>0</v>
      </c>
      <c r="T121" s="32">
        <f t="shared" si="30"/>
        <v>0</v>
      </c>
    </row>
    <row r="122" spans="1:21" ht="26.15" customHeight="1" x14ac:dyDescent="0.3">
      <c r="A122" s="236">
        <v>79</v>
      </c>
      <c r="B122" s="37" t="str">
        <f>IF('Proje ve Personel Bilgileri'!B92&gt;0,'Proje ve Personel Bilgileri'!B92,"")</f>
        <v/>
      </c>
      <c r="C122" s="127"/>
      <c r="D122" s="12"/>
      <c r="E122" s="12"/>
      <c r="F122" s="12"/>
      <c r="G122" s="12"/>
      <c r="H122" s="12"/>
      <c r="I122" s="12"/>
      <c r="J122" s="12"/>
      <c r="K122" s="12"/>
      <c r="L122" s="34" t="str">
        <f t="shared" si="28"/>
        <v/>
      </c>
      <c r="M122" s="122" t="str">
        <f t="shared" si="24"/>
        <v/>
      </c>
      <c r="N122" s="31">
        <f>'Proje ve Personel Bilgileri'!E92</f>
        <v>0</v>
      </c>
      <c r="O122" s="32">
        <f t="shared" si="25"/>
        <v>0</v>
      </c>
      <c r="P122" s="32">
        <f t="shared" si="26"/>
        <v>0</v>
      </c>
      <c r="Q122" s="32">
        <f t="shared" si="27"/>
        <v>0</v>
      </c>
      <c r="R122" s="32">
        <f t="shared" si="29"/>
        <v>0</v>
      </c>
      <c r="S122" s="32">
        <f t="shared" si="30"/>
        <v>0</v>
      </c>
      <c r="T122" s="32">
        <f t="shared" si="30"/>
        <v>0</v>
      </c>
    </row>
    <row r="123" spans="1:21" ht="26.15" customHeight="1" thickBot="1" x14ac:dyDescent="0.35">
      <c r="A123" s="237">
        <v>80</v>
      </c>
      <c r="B123" s="38" t="str">
        <f>IF('Proje ve Personel Bilgileri'!B93&gt;0,'Proje ve Personel Bilgileri'!B93,"")</f>
        <v/>
      </c>
      <c r="C123" s="13"/>
      <c r="D123" s="14"/>
      <c r="E123" s="14"/>
      <c r="F123" s="14"/>
      <c r="G123" s="14"/>
      <c r="H123" s="14"/>
      <c r="I123" s="14"/>
      <c r="J123" s="14"/>
      <c r="K123" s="14"/>
      <c r="L123" s="35" t="str">
        <f t="shared" si="28"/>
        <v/>
      </c>
      <c r="M123" s="122" t="str">
        <f t="shared" si="24"/>
        <v/>
      </c>
      <c r="N123" s="31">
        <f>'Proje ve Personel Bilgileri'!E93</f>
        <v>0</v>
      </c>
      <c r="O123" s="32">
        <f t="shared" si="25"/>
        <v>0</v>
      </c>
      <c r="P123" s="32">
        <f t="shared" si="26"/>
        <v>0</v>
      </c>
      <c r="Q123" s="32">
        <f t="shared" si="27"/>
        <v>0</v>
      </c>
      <c r="R123" s="32">
        <f t="shared" si="29"/>
        <v>0</v>
      </c>
      <c r="S123" s="32">
        <f t="shared" si="30"/>
        <v>0</v>
      </c>
      <c r="T123" s="32">
        <f t="shared" si="30"/>
        <v>0</v>
      </c>
      <c r="U123" s="30">
        <f>IF(COUNTA(C104:K123)&gt;0,1,0)</f>
        <v>0</v>
      </c>
    </row>
    <row r="124" spans="1:21" ht="26.15" customHeight="1" thickBot="1" x14ac:dyDescent="0.35">
      <c r="A124" s="358" t="s">
        <v>40</v>
      </c>
      <c r="B124" s="359"/>
      <c r="C124" s="39" t="str">
        <f t="shared" ref="C124:K124" si="31">IF($L$92&gt;0,SUM(C104:C123)+C92,"")</f>
        <v/>
      </c>
      <c r="D124" s="40" t="str">
        <f t="shared" si="31"/>
        <v/>
      </c>
      <c r="E124" s="40" t="str">
        <f t="shared" si="31"/>
        <v/>
      </c>
      <c r="F124" s="40" t="str">
        <f t="shared" si="31"/>
        <v/>
      </c>
      <c r="G124" s="40" t="str">
        <f t="shared" si="31"/>
        <v/>
      </c>
      <c r="H124" s="40" t="str">
        <f t="shared" si="31"/>
        <v/>
      </c>
      <c r="I124" s="40" t="str">
        <f t="shared" si="31"/>
        <v/>
      </c>
      <c r="J124" s="40" t="str">
        <f t="shared" si="31"/>
        <v/>
      </c>
      <c r="K124" s="40" t="str">
        <f t="shared" si="31"/>
        <v/>
      </c>
      <c r="L124" s="41">
        <f>SUM(L104:L123)+L92</f>
        <v>0</v>
      </c>
      <c r="M124" s="123"/>
      <c r="N124" s="6"/>
      <c r="O124" s="15"/>
      <c r="P124" s="16"/>
      <c r="S124" s="6"/>
      <c r="T124" s="6"/>
    </row>
    <row r="125" spans="1:21" s="17" customFormat="1" ht="30.1" customHeight="1" x14ac:dyDescent="0.3">
      <c r="A125" s="360" t="s">
        <v>139</v>
      </c>
      <c r="B125" s="360"/>
      <c r="C125" s="360"/>
      <c r="D125" s="360"/>
      <c r="E125" s="360"/>
      <c r="F125" s="360"/>
      <c r="G125" s="360"/>
      <c r="H125" s="360"/>
      <c r="I125" s="360"/>
      <c r="J125" s="360"/>
      <c r="K125" s="360"/>
      <c r="L125" s="360"/>
      <c r="M125" s="83"/>
      <c r="O125" s="18"/>
      <c r="P125" s="18"/>
      <c r="Q125" s="18"/>
      <c r="R125" s="18"/>
      <c r="S125" s="18"/>
      <c r="T125" s="18"/>
    </row>
    <row r="126" spans="1:21" ht="26.15" customHeight="1" x14ac:dyDescent="0.3"/>
    <row r="127" spans="1:21" ht="26.15" customHeight="1" x14ac:dyDescent="0.35">
      <c r="A127" s="308" t="s">
        <v>37</v>
      </c>
      <c r="B127" s="307">
        <f ca="1">IF(imzatarihi&gt;0,imzatarihi,"")</f>
        <v>45653</v>
      </c>
      <c r="C127" s="361" t="s">
        <v>38</v>
      </c>
      <c r="D127" s="361"/>
      <c r="E127" s="306" t="str">
        <f>IF(kurulusyetkilisi&gt;0,kurulusyetkilisi,"")</f>
        <v/>
      </c>
      <c r="F127" s="265"/>
      <c r="G127" s="265"/>
      <c r="H127" s="304"/>
      <c r="I127" s="304"/>
      <c r="J127" s="304"/>
    </row>
    <row r="128" spans="1:21" ht="26.15" customHeight="1" x14ac:dyDescent="0.35">
      <c r="A128" s="311"/>
      <c r="B128" s="311"/>
      <c r="C128" s="361" t="s">
        <v>39</v>
      </c>
      <c r="D128" s="361"/>
      <c r="E128" s="309"/>
      <c r="F128" s="362"/>
      <c r="G128" s="362"/>
      <c r="H128" s="6"/>
      <c r="I128" s="6"/>
      <c r="J128" s="6"/>
    </row>
    <row r="129" spans="1:20" ht="26.15" customHeight="1" x14ac:dyDescent="0.3">
      <c r="A129" s="356" t="s">
        <v>28</v>
      </c>
      <c r="B129" s="356"/>
      <c r="C129" s="356"/>
      <c r="D129" s="356"/>
      <c r="E129" s="356"/>
      <c r="F129" s="356"/>
      <c r="G129" s="356"/>
      <c r="H129" s="356"/>
      <c r="I129" s="356"/>
      <c r="J129" s="356"/>
      <c r="K129" s="356"/>
      <c r="L129" s="356"/>
      <c r="M129" s="119"/>
      <c r="N129" s="1"/>
      <c r="O129" s="128"/>
    </row>
    <row r="130" spans="1:20" ht="26.15" customHeight="1" x14ac:dyDescent="0.3">
      <c r="A130" s="363" t="str">
        <f>IF(Yil&gt;0,CONCATENATE(Yil," yılına aittir"),"")</f>
        <v/>
      </c>
      <c r="B130" s="363"/>
      <c r="C130" s="363"/>
      <c r="D130" s="363"/>
      <c r="E130" s="363"/>
      <c r="F130" s="363"/>
      <c r="G130" s="363"/>
      <c r="H130" s="363"/>
      <c r="I130" s="363"/>
      <c r="J130" s="363"/>
      <c r="K130" s="363"/>
      <c r="L130" s="363"/>
    </row>
    <row r="131" spans="1:20" ht="26.15" customHeight="1" thickBot="1" x14ac:dyDescent="0.35">
      <c r="B131" s="8"/>
      <c r="D131" s="8"/>
      <c r="E131" s="8"/>
      <c r="F131" s="377" t="str">
        <f>IF(Yil&gt;0,IF(ProjeNo=5189901,"AĞUSTOS",IF(ProjeNo=5169902,"EKİM","TEMMUZ")),"")</f>
        <v/>
      </c>
      <c r="G131" s="377"/>
      <c r="H131" s="8"/>
      <c r="I131" s="8"/>
      <c r="J131" s="8"/>
      <c r="K131" s="8"/>
      <c r="L131" s="228" t="s">
        <v>35</v>
      </c>
    </row>
    <row r="132" spans="1:20" ht="26.15" customHeight="1" thickBot="1" x14ac:dyDescent="0.35">
      <c r="A132" s="233" t="s">
        <v>1</v>
      </c>
      <c r="B132" s="364" t="str">
        <f>IF(ProjeNo&gt;0,ProjeNo,"")</f>
        <v/>
      </c>
      <c r="C132" s="365"/>
      <c r="D132" s="365"/>
      <c r="E132" s="365"/>
      <c r="F132" s="365"/>
      <c r="G132" s="365"/>
      <c r="H132" s="365"/>
      <c r="I132" s="365"/>
      <c r="J132" s="365"/>
      <c r="K132" s="365"/>
      <c r="L132" s="366"/>
    </row>
    <row r="133" spans="1:20" ht="26.15" customHeight="1" thickBot="1" x14ac:dyDescent="0.35">
      <c r="A133" s="234" t="s">
        <v>11</v>
      </c>
      <c r="B133" s="367" t="str">
        <f>IF(ProjeAdi&gt;0,ProjeAdi,"")</f>
        <v/>
      </c>
      <c r="C133" s="368"/>
      <c r="D133" s="368"/>
      <c r="E133" s="368"/>
      <c r="F133" s="368"/>
      <c r="G133" s="368"/>
      <c r="H133" s="368"/>
      <c r="I133" s="368"/>
      <c r="J133" s="368"/>
      <c r="K133" s="368"/>
      <c r="L133" s="369"/>
    </row>
    <row r="134" spans="1:20" ht="26.15" customHeight="1" thickBot="1" x14ac:dyDescent="0.35">
      <c r="A134" s="370" t="s">
        <v>7</v>
      </c>
      <c r="B134" s="370" t="s">
        <v>8</v>
      </c>
      <c r="C134" s="370" t="s">
        <v>29</v>
      </c>
      <c r="D134" s="370" t="s">
        <v>97</v>
      </c>
      <c r="E134" s="370" t="s">
        <v>117</v>
      </c>
      <c r="F134" s="370" t="s">
        <v>32</v>
      </c>
      <c r="G134" s="372" t="s">
        <v>30</v>
      </c>
      <c r="H134" s="374" t="s">
        <v>95</v>
      </c>
      <c r="I134" s="375"/>
      <c r="J134" s="375"/>
      <c r="K134" s="376"/>
      <c r="L134" s="370" t="s">
        <v>31</v>
      </c>
      <c r="O134" s="357" t="s">
        <v>36</v>
      </c>
      <c r="P134" s="357"/>
      <c r="Q134" s="357" t="s">
        <v>42</v>
      </c>
      <c r="R134" s="357"/>
      <c r="S134" s="357" t="s">
        <v>43</v>
      </c>
      <c r="T134" s="357"/>
    </row>
    <row r="135" spans="1:20" s="9" customFormat="1" ht="82.05" customHeight="1" thickBot="1" x14ac:dyDescent="0.3">
      <c r="A135" s="371"/>
      <c r="B135" s="371"/>
      <c r="C135" s="371"/>
      <c r="D135" s="371"/>
      <c r="E135" s="371"/>
      <c r="F135" s="371"/>
      <c r="G135" s="373"/>
      <c r="H135" s="229" t="s">
        <v>91</v>
      </c>
      <c r="I135" s="230" t="s">
        <v>96</v>
      </c>
      <c r="J135" s="229" t="s">
        <v>152</v>
      </c>
      <c r="K135" s="229" t="s">
        <v>153</v>
      </c>
      <c r="L135" s="371"/>
      <c r="M135" s="121"/>
      <c r="N135" s="231" t="s">
        <v>10</v>
      </c>
      <c r="O135" s="232" t="s">
        <v>33</v>
      </c>
      <c r="P135" s="232" t="s">
        <v>34</v>
      </c>
      <c r="Q135" s="232" t="s">
        <v>41</v>
      </c>
      <c r="R135" s="232" t="s">
        <v>30</v>
      </c>
      <c r="S135" s="232" t="s">
        <v>41</v>
      </c>
      <c r="T135" s="232" t="s">
        <v>34</v>
      </c>
    </row>
    <row r="136" spans="1:20" ht="26.15" customHeight="1" x14ac:dyDescent="0.3">
      <c r="A136" s="235">
        <v>81</v>
      </c>
      <c r="B136" s="36" t="str">
        <f>IF('Proje ve Personel Bilgileri'!B94&gt;0,'Proje ve Personel Bilgileri'!B94,"")</f>
        <v/>
      </c>
      <c r="C136" s="10"/>
      <c r="D136" s="11"/>
      <c r="E136" s="11"/>
      <c r="F136" s="11"/>
      <c r="G136" s="11"/>
      <c r="H136" s="11"/>
      <c r="I136" s="11"/>
      <c r="J136" s="11"/>
      <c r="K136" s="11"/>
      <c r="L136" s="33" t="str">
        <f>IF(B136&lt;&gt;"",IF(OR(F136&gt;S136,G136&gt;T136),0,D136+E136+F136+G136-H136-I136-J136-K136),"")</f>
        <v/>
      </c>
      <c r="M136" s="122" t="str">
        <f t="shared" ref="M136:M155" si="32">IF(OR(F136&gt;S136,G136&gt;T136),"Toplam maliyetin hesaplanabilmesi için SGK işveren payı ve işsizlik sigortası işveren payının tavan değerleri aşmaması gerekmektedir.","")</f>
        <v/>
      </c>
      <c r="N136" s="31">
        <f>'Proje ve Personel Bilgileri'!E94</f>
        <v>0</v>
      </c>
      <c r="O136" s="32">
        <f t="shared" ref="O136:O155" si="33">IFERROR(IF(N136="EVET",VLOOKUP(VALUE(Yil&amp;2),SGKTAVAN,2,0)*0.2475,VLOOKUP(VALUE(Yil&amp;2),SGKTAVAN,2,0)*0.2075),0)</f>
        <v>0</v>
      </c>
      <c r="P136" s="32">
        <f t="shared" ref="P136:P155" si="34">IFERROR(IF(N136="EVET",0,VLOOKUP(VALUE(Yil&amp;2),SGKTAVAN,2,0)*0.02),0)</f>
        <v>0</v>
      </c>
      <c r="Q136" s="32">
        <f t="shared" ref="Q136:Q155" si="35">IF(N136="EVET",(D136+E136)*0.2475,(D136+E136)*0.2075)</f>
        <v>0</v>
      </c>
      <c r="R136" s="32">
        <f>IF(N136="EVET",0,(D136+E136)*0.02)</f>
        <v>0</v>
      </c>
      <c r="S136" s="32">
        <f>IF(ISERROR(ROUNDUP(MIN(O136,Q136),0)),0,ROUNDUP(MIN(O136,Q136),0))</f>
        <v>0</v>
      </c>
      <c r="T136" s="32">
        <f>IF(ISERROR(ROUNDUP(MIN(P136,R136),0)),0,ROUNDUP(MIN(P136,R136),0))</f>
        <v>0</v>
      </c>
    </row>
    <row r="137" spans="1:20" ht="26.15" customHeight="1" x14ac:dyDescent="0.3">
      <c r="A137" s="236">
        <v>82</v>
      </c>
      <c r="B137" s="37" t="str">
        <f>IF('Proje ve Personel Bilgileri'!B95&gt;0,'Proje ve Personel Bilgileri'!B95,"")</f>
        <v/>
      </c>
      <c r="C137" s="127"/>
      <c r="D137" s="12"/>
      <c r="E137" s="12"/>
      <c r="F137" s="12"/>
      <c r="G137" s="12"/>
      <c r="H137" s="12"/>
      <c r="I137" s="12"/>
      <c r="J137" s="12"/>
      <c r="K137" s="12"/>
      <c r="L137" s="34" t="str">
        <f t="shared" ref="L137:L155" si="36">IF(B137&lt;&gt;"",IF(OR(F137&gt;S137,G137&gt;T137),0,D137+E137+F137+G137-H137-I137-J137-K137),"")</f>
        <v/>
      </c>
      <c r="M137" s="122" t="str">
        <f t="shared" si="32"/>
        <v/>
      </c>
      <c r="N137" s="31">
        <f>'Proje ve Personel Bilgileri'!E95</f>
        <v>0</v>
      </c>
      <c r="O137" s="32">
        <f t="shared" si="33"/>
        <v>0</v>
      </c>
      <c r="P137" s="32">
        <f t="shared" si="34"/>
        <v>0</v>
      </c>
      <c r="Q137" s="32">
        <f t="shared" si="35"/>
        <v>0</v>
      </c>
      <c r="R137" s="32">
        <f t="shared" ref="R137:R155" si="37">IF(N137="EVET",0,(D137+E137)*0.02)</f>
        <v>0</v>
      </c>
      <c r="S137" s="32">
        <f t="shared" ref="S137:T155" si="38">IF(ISERROR(ROUNDUP(MIN(O137,Q137),0)),0,ROUNDUP(MIN(O137,Q137),0))</f>
        <v>0</v>
      </c>
      <c r="T137" s="32">
        <f t="shared" si="38"/>
        <v>0</v>
      </c>
    </row>
    <row r="138" spans="1:20" ht="26.15" customHeight="1" x14ac:dyDescent="0.3">
      <c r="A138" s="236">
        <v>83</v>
      </c>
      <c r="B138" s="37" t="str">
        <f>IF('Proje ve Personel Bilgileri'!B96&gt;0,'Proje ve Personel Bilgileri'!B96,"")</f>
        <v/>
      </c>
      <c r="C138" s="127"/>
      <c r="D138" s="12"/>
      <c r="E138" s="12"/>
      <c r="F138" s="12"/>
      <c r="G138" s="12"/>
      <c r="H138" s="12"/>
      <c r="I138" s="12"/>
      <c r="J138" s="12"/>
      <c r="K138" s="12"/>
      <c r="L138" s="34" t="str">
        <f t="shared" si="36"/>
        <v/>
      </c>
      <c r="M138" s="122" t="str">
        <f t="shared" si="32"/>
        <v/>
      </c>
      <c r="N138" s="31">
        <f>'Proje ve Personel Bilgileri'!E96</f>
        <v>0</v>
      </c>
      <c r="O138" s="32">
        <f t="shared" si="33"/>
        <v>0</v>
      </c>
      <c r="P138" s="32">
        <f t="shared" si="34"/>
        <v>0</v>
      </c>
      <c r="Q138" s="32">
        <f t="shared" si="35"/>
        <v>0</v>
      </c>
      <c r="R138" s="32">
        <f t="shared" si="37"/>
        <v>0</v>
      </c>
      <c r="S138" s="32">
        <f t="shared" si="38"/>
        <v>0</v>
      </c>
      <c r="T138" s="32">
        <f t="shared" si="38"/>
        <v>0</v>
      </c>
    </row>
    <row r="139" spans="1:20" ht="26.15" customHeight="1" x14ac:dyDescent="0.3">
      <c r="A139" s="236">
        <v>84</v>
      </c>
      <c r="B139" s="37" t="str">
        <f>IF('Proje ve Personel Bilgileri'!B97&gt;0,'Proje ve Personel Bilgileri'!B97,"")</f>
        <v/>
      </c>
      <c r="C139" s="127"/>
      <c r="D139" s="12"/>
      <c r="E139" s="12"/>
      <c r="F139" s="12"/>
      <c r="G139" s="12"/>
      <c r="H139" s="12"/>
      <c r="I139" s="12"/>
      <c r="J139" s="12"/>
      <c r="K139" s="12"/>
      <c r="L139" s="34" t="str">
        <f t="shared" si="36"/>
        <v/>
      </c>
      <c r="M139" s="122" t="str">
        <f t="shared" si="32"/>
        <v/>
      </c>
      <c r="N139" s="31">
        <f>'Proje ve Personel Bilgileri'!E97</f>
        <v>0</v>
      </c>
      <c r="O139" s="32">
        <f t="shared" si="33"/>
        <v>0</v>
      </c>
      <c r="P139" s="32">
        <f t="shared" si="34"/>
        <v>0</v>
      </c>
      <c r="Q139" s="32">
        <f t="shared" si="35"/>
        <v>0</v>
      </c>
      <c r="R139" s="32">
        <f t="shared" si="37"/>
        <v>0</v>
      </c>
      <c r="S139" s="32">
        <f t="shared" si="38"/>
        <v>0</v>
      </c>
      <c r="T139" s="32">
        <f t="shared" si="38"/>
        <v>0</v>
      </c>
    </row>
    <row r="140" spans="1:20" ht="26.15" customHeight="1" x14ac:dyDescent="0.3">
      <c r="A140" s="236">
        <v>85</v>
      </c>
      <c r="B140" s="37" t="str">
        <f>IF('Proje ve Personel Bilgileri'!B98&gt;0,'Proje ve Personel Bilgileri'!B98,"")</f>
        <v/>
      </c>
      <c r="C140" s="127"/>
      <c r="D140" s="12"/>
      <c r="E140" s="12"/>
      <c r="F140" s="12"/>
      <c r="G140" s="12"/>
      <c r="H140" s="12"/>
      <c r="I140" s="12"/>
      <c r="J140" s="12"/>
      <c r="K140" s="12"/>
      <c r="L140" s="34" t="str">
        <f t="shared" si="36"/>
        <v/>
      </c>
      <c r="M140" s="122" t="str">
        <f t="shared" si="32"/>
        <v/>
      </c>
      <c r="N140" s="31">
        <f>'Proje ve Personel Bilgileri'!E98</f>
        <v>0</v>
      </c>
      <c r="O140" s="32">
        <f t="shared" si="33"/>
        <v>0</v>
      </c>
      <c r="P140" s="32">
        <f t="shared" si="34"/>
        <v>0</v>
      </c>
      <c r="Q140" s="32">
        <f t="shared" si="35"/>
        <v>0</v>
      </c>
      <c r="R140" s="32">
        <f t="shared" si="37"/>
        <v>0</v>
      </c>
      <c r="S140" s="32">
        <f t="shared" si="38"/>
        <v>0</v>
      </c>
      <c r="T140" s="32">
        <f t="shared" si="38"/>
        <v>0</v>
      </c>
    </row>
    <row r="141" spans="1:20" ht="26.15" customHeight="1" x14ac:dyDescent="0.3">
      <c r="A141" s="236">
        <v>86</v>
      </c>
      <c r="B141" s="37" t="str">
        <f>IF('Proje ve Personel Bilgileri'!B99&gt;0,'Proje ve Personel Bilgileri'!B99,"")</f>
        <v/>
      </c>
      <c r="C141" s="127"/>
      <c r="D141" s="12"/>
      <c r="E141" s="12"/>
      <c r="F141" s="12"/>
      <c r="G141" s="12"/>
      <c r="H141" s="12"/>
      <c r="I141" s="12"/>
      <c r="J141" s="12"/>
      <c r="K141" s="12"/>
      <c r="L141" s="34" t="str">
        <f t="shared" si="36"/>
        <v/>
      </c>
      <c r="M141" s="122" t="str">
        <f t="shared" si="32"/>
        <v/>
      </c>
      <c r="N141" s="31">
        <f>'Proje ve Personel Bilgileri'!E99</f>
        <v>0</v>
      </c>
      <c r="O141" s="32">
        <f t="shared" si="33"/>
        <v>0</v>
      </c>
      <c r="P141" s="32">
        <f t="shared" si="34"/>
        <v>0</v>
      </c>
      <c r="Q141" s="32">
        <f t="shared" si="35"/>
        <v>0</v>
      </c>
      <c r="R141" s="32">
        <f t="shared" si="37"/>
        <v>0</v>
      </c>
      <c r="S141" s="32">
        <f t="shared" si="38"/>
        <v>0</v>
      </c>
      <c r="T141" s="32">
        <f t="shared" si="38"/>
        <v>0</v>
      </c>
    </row>
    <row r="142" spans="1:20" ht="26.15" customHeight="1" x14ac:dyDescent="0.3">
      <c r="A142" s="236">
        <v>87</v>
      </c>
      <c r="B142" s="37" t="str">
        <f>IF('Proje ve Personel Bilgileri'!B100&gt;0,'Proje ve Personel Bilgileri'!B100,"")</f>
        <v/>
      </c>
      <c r="C142" s="127"/>
      <c r="D142" s="12"/>
      <c r="E142" s="12"/>
      <c r="F142" s="12"/>
      <c r="G142" s="12"/>
      <c r="H142" s="12"/>
      <c r="I142" s="12"/>
      <c r="J142" s="12"/>
      <c r="K142" s="12"/>
      <c r="L142" s="34" t="str">
        <f t="shared" si="36"/>
        <v/>
      </c>
      <c r="M142" s="122" t="str">
        <f t="shared" si="32"/>
        <v/>
      </c>
      <c r="N142" s="31">
        <f>'Proje ve Personel Bilgileri'!E100</f>
        <v>0</v>
      </c>
      <c r="O142" s="32">
        <f t="shared" si="33"/>
        <v>0</v>
      </c>
      <c r="P142" s="32">
        <f t="shared" si="34"/>
        <v>0</v>
      </c>
      <c r="Q142" s="32">
        <f t="shared" si="35"/>
        <v>0</v>
      </c>
      <c r="R142" s="32">
        <f t="shared" si="37"/>
        <v>0</v>
      </c>
      <c r="S142" s="32">
        <f t="shared" si="38"/>
        <v>0</v>
      </c>
      <c r="T142" s="32">
        <f t="shared" si="38"/>
        <v>0</v>
      </c>
    </row>
    <row r="143" spans="1:20" ht="26.15" customHeight="1" x14ac:dyDescent="0.3">
      <c r="A143" s="236">
        <v>88</v>
      </c>
      <c r="B143" s="37" t="str">
        <f>IF('Proje ve Personel Bilgileri'!B101&gt;0,'Proje ve Personel Bilgileri'!B101,"")</f>
        <v/>
      </c>
      <c r="C143" s="127"/>
      <c r="D143" s="12"/>
      <c r="E143" s="12"/>
      <c r="F143" s="12"/>
      <c r="G143" s="12"/>
      <c r="H143" s="12"/>
      <c r="I143" s="12"/>
      <c r="J143" s="12"/>
      <c r="K143" s="12"/>
      <c r="L143" s="34" t="str">
        <f t="shared" si="36"/>
        <v/>
      </c>
      <c r="M143" s="122" t="str">
        <f t="shared" si="32"/>
        <v/>
      </c>
      <c r="N143" s="31">
        <f>'Proje ve Personel Bilgileri'!E101</f>
        <v>0</v>
      </c>
      <c r="O143" s="32">
        <f t="shared" si="33"/>
        <v>0</v>
      </c>
      <c r="P143" s="32">
        <f t="shared" si="34"/>
        <v>0</v>
      </c>
      <c r="Q143" s="32">
        <f t="shared" si="35"/>
        <v>0</v>
      </c>
      <c r="R143" s="32">
        <f t="shared" si="37"/>
        <v>0</v>
      </c>
      <c r="S143" s="32">
        <f t="shared" si="38"/>
        <v>0</v>
      </c>
      <c r="T143" s="32">
        <f t="shared" si="38"/>
        <v>0</v>
      </c>
    </row>
    <row r="144" spans="1:20" ht="26.15" customHeight="1" x14ac:dyDescent="0.3">
      <c r="A144" s="236">
        <v>89</v>
      </c>
      <c r="B144" s="37" t="str">
        <f>IF('Proje ve Personel Bilgileri'!B102&gt;0,'Proje ve Personel Bilgileri'!B102,"")</f>
        <v/>
      </c>
      <c r="C144" s="127"/>
      <c r="D144" s="12"/>
      <c r="E144" s="12"/>
      <c r="F144" s="12"/>
      <c r="G144" s="12"/>
      <c r="H144" s="12"/>
      <c r="I144" s="12"/>
      <c r="J144" s="12"/>
      <c r="K144" s="12"/>
      <c r="L144" s="34" t="str">
        <f t="shared" si="36"/>
        <v/>
      </c>
      <c r="M144" s="122" t="str">
        <f t="shared" si="32"/>
        <v/>
      </c>
      <c r="N144" s="31">
        <f>'Proje ve Personel Bilgileri'!E102</f>
        <v>0</v>
      </c>
      <c r="O144" s="32">
        <f t="shared" si="33"/>
        <v>0</v>
      </c>
      <c r="P144" s="32">
        <f t="shared" si="34"/>
        <v>0</v>
      </c>
      <c r="Q144" s="32">
        <f t="shared" si="35"/>
        <v>0</v>
      </c>
      <c r="R144" s="32">
        <f t="shared" si="37"/>
        <v>0</v>
      </c>
      <c r="S144" s="32">
        <f t="shared" si="38"/>
        <v>0</v>
      </c>
      <c r="T144" s="32">
        <f t="shared" si="38"/>
        <v>0</v>
      </c>
    </row>
    <row r="145" spans="1:21" ht="26.15" customHeight="1" x14ac:dyDescent="0.3">
      <c r="A145" s="236">
        <v>90</v>
      </c>
      <c r="B145" s="37" t="str">
        <f>IF('Proje ve Personel Bilgileri'!B103&gt;0,'Proje ve Personel Bilgileri'!B103,"")</f>
        <v/>
      </c>
      <c r="C145" s="127"/>
      <c r="D145" s="12"/>
      <c r="E145" s="12"/>
      <c r="F145" s="12"/>
      <c r="G145" s="12"/>
      <c r="H145" s="12"/>
      <c r="I145" s="12"/>
      <c r="J145" s="12"/>
      <c r="K145" s="12"/>
      <c r="L145" s="34" t="str">
        <f t="shared" si="36"/>
        <v/>
      </c>
      <c r="M145" s="122" t="str">
        <f t="shared" si="32"/>
        <v/>
      </c>
      <c r="N145" s="31">
        <f>'Proje ve Personel Bilgileri'!E103</f>
        <v>0</v>
      </c>
      <c r="O145" s="32">
        <f t="shared" si="33"/>
        <v>0</v>
      </c>
      <c r="P145" s="32">
        <f t="shared" si="34"/>
        <v>0</v>
      </c>
      <c r="Q145" s="32">
        <f t="shared" si="35"/>
        <v>0</v>
      </c>
      <c r="R145" s="32">
        <f t="shared" si="37"/>
        <v>0</v>
      </c>
      <c r="S145" s="32">
        <f t="shared" si="38"/>
        <v>0</v>
      </c>
      <c r="T145" s="32">
        <f t="shared" si="38"/>
        <v>0</v>
      </c>
    </row>
    <row r="146" spans="1:21" ht="26.15" customHeight="1" x14ac:dyDescent="0.3">
      <c r="A146" s="236">
        <v>91</v>
      </c>
      <c r="B146" s="37" t="str">
        <f>IF('Proje ve Personel Bilgileri'!B104&gt;0,'Proje ve Personel Bilgileri'!B104,"")</f>
        <v/>
      </c>
      <c r="C146" s="127"/>
      <c r="D146" s="12"/>
      <c r="E146" s="12"/>
      <c r="F146" s="12"/>
      <c r="G146" s="12"/>
      <c r="H146" s="12"/>
      <c r="I146" s="12"/>
      <c r="J146" s="12"/>
      <c r="K146" s="12"/>
      <c r="L146" s="34" t="str">
        <f t="shared" si="36"/>
        <v/>
      </c>
      <c r="M146" s="122" t="str">
        <f t="shared" si="32"/>
        <v/>
      </c>
      <c r="N146" s="31">
        <f>'Proje ve Personel Bilgileri'!E104</f>
        <v>0</v>
      </c>
      <c r="O146" s="32">
        <f t="shared" si="33"/>
        <v>0</v>
      </c>
      <c r="P146" s="32">
        <f t="shared" si="34"/>
        <v>0</v>
      </c>
      <c r="Q146" s="32">
        <f t="shared" si="35"/>
        <v>0</v>
      </c>
      <c r="R146" s="32">
        <f t="shared" si="37"/>
        <v>0</v>
      </c>
      <c r="S146" s="32">
        <f t="shared" si="38"/>
        <v>0</v>
      </c>
      <c r="T146" s="32">
        <f t="shared" si="38"/>
        <v>0</v>
      </c>
    </row>
    <row r="147" spans="1:21" ht="26.15" customHeight="1" x14ac:dyDescent="0.3">
      <c r="A147" s="236">
        <v>92</v>
      </c>
      <c r="B147" s="37" t="str">
        <f>IF('Proje ve Personel Bilgileri'!B105&gt;0,'Proje ve Personel Bilgileri'!B105,"")</f>
        <v/>
      </c>
      <c r="C147" s="127"/>
      <c r="D147" s="12"/>
      <c r="E147" s="12"/>
      <c r="F147" s="12"/>
      <c r="G147" s="12"/>
      <c r="H147" s="12"/>
      <c r="I147" s="12"/>
      <c r="J147" s="12"/>
      <c r="K147" s="12"/>
      <c r="L147" s="34" t="str">
        <f t="shared" si="36"/>
        <v/>
      </c>
      <c r="M147" s="122" t="str">
        <f t="shared" si="32"/>
        <v/>
      </c>
      <c r="N147" s="31">
        <f>'Proje ve Personel Bilgileri'!E105</f>
        <v>0</v>
      </c>
      <c r="O147" s="32">
        <f t="shared" si="33"/>
        <v>0</v>
      </c>
      <c r="P147" s="32">
        <f t="shared" si="34"/>
        <v>0</v>
      </c>
      <c r="Q147" s="32">
        <f t="shared" si="35"/>
        <v>0</v>
      </c>
      <c r="R147" s="32">
        <f t="shared" si="37"/>
        <v>0</v>
      </c>
      <c r="S147" s="32">
        <f t="shared" si="38"/>
        <v>0</v>
      </c>
      <c r="T147" s="32">
        <f t="shared" si="38"/>
        <v>0</v>
      </c>
    </row>
    <row r="148" spans="1:21" ht="26.15" customHeight="1" x14ac:dyDescent="0.3">
      <c r="A148" s="236">
        <v>93</v>
      </c>
      <c r="B148" s="37" t="str">
        <f>IF('Proje ve Personel Bilgileri'!B106&gt;0,'Proje ve Personel Bilgileri'!B106,"")</f>
        <v/>
      </c>
      <c r="C148" s="127"/>
      <c r="D148" s="12"/>
      <c r="E148" s="12"/>
      <c r="F148" s="12"/>
      <c r="G148" s="12"/>
      <c r="H148" s="12"/>
      <c r="I148" s="12"/>
      <c r="J148" s="12"/>
      <c r="K148" s="12"/>
      <c r="L148" s="34" t="str">
        <f t="shared" si="36"/>
        <v/>
      </c>
      <c r="M148" s="122" t="str">
        <f t="shared" si="32"/>
        <v/>
      </c>
      <c r="N148" s="31">
        <f>'Proje ve Personel Bilgileri'!E106</f>
        <v>0</v>
      </c>
      <c r="O148" s="32">
        <f t="shared" si="33"/>
        <v>0</v>
      </c>
      <c r="P148" s="32">
        <f t="shared" si="34"/>
        <v>0</v>
      </c>
      <c r="Q148" s="32">
        <f t="shared" si="35"/>
        <v>0</v>
      </c>
      <c r="R148" s="32">
        <f t="shared" si="37"/>
        <v>0</v>
      </c>
      <c r="S148" s="32">
        <f t="shared" si="38"/>
        <v>0</v>
      </c>
      <c r="T148" s="32">
        <f t="shared" si="38"/>
        <v>0</v>
      </c>
    </row>
    <row r="149" spans="1:21" ht="26.15" customHeight="1" x14ac:dyDescent="0.3">
      <c r="A149" s="236">
        <v>94</v>
      </c>
      <c r="B149" s="37" t="str">
        <f>IF('Proje ve Personel Bilgileri'!B107&gt;0,'Proje ve Personel Bilgileri'!B107,"")</f>
        <v/>
      </c>
      <c r="C149" s="127"/>
      <c r="D149" s="12"/>
      <c r="E149" s="12"/>
      <c r="F149" s="12"/>
      <c r="G149" s="12"/>
      <c r="H149" s="12"/>
      <c r="I149" s="12"/>
      <c r="J149" s="12"/>
      <c r="K149" s="12"/>
      <c r="L149" s="34" t="str">
        <f t="shared" si="36"/>
        <v/>
      </c>
      <c r="M149" s="122" t="str">
        <f t="shared" si="32"/>
        <v/>
      </c>
      <c r="N149" s="31">
        <f>'Proje ve Personel Bilgileri'!E107</f>
        <v>0</v>
      </c>
      <c r="O149" s="32">
        <f t="shared" si="33"/>
        <v>0</v>
      </c>
      <c r="P149" s="32">
        <f t="shared" si="34"/>
        <v>0</v>
      </c>
      <c r="Q149" s="32">
        <f t="shared" si="35"/>
        <v>0</v>
      </c>
      <c r="R149" s="32">
        <f t="shared" si="37"/>
        <v>0</v>
      </c>
      <c r="S149" s="32">
        <f t="shared" si="38"/>
        <v>0</v>
      </c>
      <c r="T149" s="32">
        <f t="shared" si="38"/>
        <v>0</v>
      </c>
    </row>
    <row r="150" spans="1:21" ht="26.15" customHeight="1" x14ac:dyDescent="0.3">
      <c r="A150" s="236">
        <v>95</v>
      </c>
      <c r="B150" s="37" t="str">
        <f>IF('Proje ve Personel Bilgileri'!B108&gt;0,'Proje ve Personel Bilgileri'!B108,"")</f>
        <v/>
      </c>
      <c r="C150" s="127"/>
      <c r="D150" s="12"/>
      <c r="E150" s="12"/>
      <c r="F150" s="12"/>
      <c r="G150" s="12"/>
      <c r="H150" s="12"/>
      <c r="I150" s="12"/>
      <c r="J150" s="12"/>
      <c r="K150" s="12"/>
      <c r="L150" s="34" t="str">
        <f t="shared" si="36"/>
        <v/>
      </c>
      <c r="M150" s="122" t="str">
        <f t="shared" si="32"/>
        <v/>
      </c>
      <c r="N150" s="31">
        <f>'Proje ve Personel Bilgileri'!E108</f>
        <v>0</v>
      </c>
      <c r="O150" s="32">
        <f t="shared" si="33"/>
        <v>0</v>
      </c>
      <c r="P150" s="32">
        <f t="shared" si="34"/>
        <v>0</v>
      </c>
      <c r="Q150" s="32">
        <f t="shared" si="35"/>
        <v>0</v>
      </c>
      <c r="R150" s="32">
        <f t="shared" si="37"/>
        <v>0</v>
      </c>
      <c r="S150" s="32">
        <f t="shared" si="38"/>
        <v>0</v>
      </c>
      <c r="T150" s="32">
        <f t="shared" si="38"/>
        <v>0</v>
      </c>
    </row>
    <row r="151" spans="1:21" ht="26.15" customHeight="1" x14ac:dyDescent="0.3">
      <c r="A151" s="236">
        <v>96</v>
      </c>
      <c r="B151" s="37" t="str">
        <f>IF('Proje ve Personel Bilgileri'!B109&gt;0,'Proje ve Personel Bilgileri'!B109,"")</f>
        <v/>
      </c>
      <c r="C151" s="127"/>
      <c r="D151" s="12"/>
      <c r="E151" s="12"/>
      <c r="F151" s="12"/>
      <c r="G151" s="12"/>
      <c r="H151" s="12"/>
      <c r="I151" s="12"/>
      <c r="J151" s="12"/>
      <c r="K151" s="12"/>
      <c r="L151" s="34" t="str">
        <f t="shared" si="36"/>
        <v/>
      </c>
      <c r="M151" s="122" t="str">
        <f t="shared" si="32"/>
        <v/>
      </c>
      <c r="N151" s="31">
        <f>'Proje ve Personel Bilgileri'!E109</f>
        <v>0</v>
      </c>
      <c r="O151" s="32">
        <f t="shared" si="33"/>
        <v>0</v>
      </c>
      <c r="P151" s="32">
        <f t="shared" si="34"/>
        <v>0</v>
      </c>
      <c r="Q151" s="32">
        <f t="shared" si="35"/>
        <v>0</v>
      </c>
      <c r="R151" s="32">
        <f t="shared" si="37"/>
        <v>0</v>
      </c>
      <c r="S151" s="32">
        <f t="shared" si="38"/>
        <v>0</v>
      </c>
      <c r="T151" s="32">
        <f t="shared" si="38"/>
        <v>0</v>
      </c>
    </row>
    <row r="152" spans="1:21" ht="26.15" customHeight="1" x14ac:dyDescent="0.3">
      <c r="A152" s="236">
        <v>97</v>
      </c>
      <c r="B152" s="37" t="str">
        <f>IF('Proje ve Personel Bilgileri'!B110&gt;0,'Proje ve Personel Bilgileri'!B110,"")</f>
        <v/>
      </c>
      <c r="C152" s="127"/>
      <c r="D152" s="12"/>
      <c r="E152" s="12"/>
      <c r="F152" s="12"/>
      <c r="G152" s="12"/>
      <c r="H152" s="12"/>
      <c r="I152" s="12"/>
      <c r="J152" s="12"/>
      <c r="K152" s="12"/>
      <c r="L152" s="34" t="str">
        <f t="shared" si="36"/>
        <v/>
      </c>
      <c r="M152" s="122" t="str">
        <f t="shared" si="32"/>
        <v/>
      </c>
      <c r="N152" s="31">
        <f>'Proje ve Personel Bilgileri'!E110</f>
        <v>0</v>
      </c>
      <c r="O152" s="32">
        <f t="shared" si="33"/>
        <v>0</v>
      </c>
      <c r="P152" s="32">
        <f t="shared" si="34"/>
        <v>0</v>
      </c>
      <c r="Q152" s="32">
        <f t="shared" si="35"/>
        <v>0</v>
      </c>
      <c r="R152" s="32">
        <f t="shared" si="37"/>
        <v>0</v>
      </c>
      <c r="S152" s="32">
        <f t="shared" si="38"/>
        <v>0</v>
      </c>
      <c r="T152" s="32">
        <f t="shared" si="38"/>
        <v>0</v>
      </c>
    </row>
    <row r="153" spans="1:21" ht="26.15" customHeight="1" x14ac:dyDescent="0.3">
      <c r="A153" s="236">
        <v>98</v>
      </c>
      <c r="B153" s="37" t="str">
        <f>IF('Proje ve Personel Bilgileri'!B111&gt;0,'Proje ve Personel Bilgileri'!B111,"")</f>
        <v/>
      </c>
      <c r="C153" s="127"/>
      <c r="D153" s="12"/>
      <c r="E153" s="12"/>
      <c r="F153" s="12"/>
      <c r="G153" s="12"/>
      <c r="H153" s="12"/>
      <c r="I153" s="12"/>
      <c r="J153" s="12"/>
      <c r="K153" s="12"/>
      <c r="L153" s="34" t="str">
        <f t="shared" si="36"/>
        <v/>
      </c>
      <c r="M153" s="122" t="str">
        <f t="shared" si="32"/>
        <v/>
      </c>
      <c r="N153" s="31">
        <f>'Proje ve Personel Bilgileri'!E111</f>
        <v>0</v>
      </c>
      <c r="O153" s="32">
        <f t="shared" si="33"/>
        <v>0</v>
      </c>
      <c r="P153" s="32">
        <f t="shared" si="34"/>
        <v>0</v>
      </c>
      <c r="Q153" s="32">
        <f t="shared" si="35"/>
        <v>0</v>
      </c>
      <c r="R153" s="32">
        <f t="shared" si="37"/>
        <v>0</v>
      </c>
      <c r="S153" s="32">
        <f t="shared" si="38"/>
        <v>0</v>
      </c>
      <c r="T153" s="32">
        <f t="shared" si="38"/>
        <v>0</v>
      </c>
    </row>
    <row r="154" spans="1:21" ht="26.15" customHeight="1" x14ac:dyDescent="0.3">
      <c r="A154" s="236">
        <v>99</v>
      </c>
      <c r="B154" s="37" t="str">
        <f>IF('Proje ve Personel Bilgileri'!B112&gt;0,'Proje ve Personel Bilgileri'!B112,"")</f>
        <v/>
      </c>
      <c r="C154" s="127"/>
      <c r="D154" s="12"/>
      <c r="E154" s="12"/>
      <c r="F154" s="12"/>
      <c r="G154" s="12"/>
      <c r="H154" s="12"/>
      <c r="I154" s="12"/>
      <c r="J154" s="12"/>
      <c r="K154" s="12"/>
      <c r="L154" s="34" t="str">
        <f t="shared" si="36"/>
        <v/>
      </c>
      <c r="M154" s="122" t="str">
        <f t="shared" si="32"/>
        <v/>
      </c>
      <c r="N154" s="31">
        <f>'Proje ve Personel Bilgileri'!E112</f>
        <v>0</v>
      </c>
      <c r="O154" s="32">
        <f t="shared" si="33"/>
        <v>0</v>
      </c>
      <c r="P154" s="32">
        <f t="shared" si="34"/>
        <v>0</v>
      </c>
      <c r="Q154" s="32">
        <f t="shared" si="35"/>
        <v>0</v>
      </c>
      <c r="R154" s="32">
        <f t="shared" si="37"/>
        <v>0</v>
      </c>
      <c r="S154" s="32">
        <f t="shared" si="38"/>
        <v>0</v>
      </c>
      <c r="T154" s="32">
        <f t="shared" si="38"/>
        <v>0</v>
      </c>
    </row>
    <row r="155" spans="1:21" ht="26.15" customHeight="1" thickBot="1" x14ac:dyDescent="0.35">
      <c r="A155" s="237">
        <v>100</v>
      </c>
      <c r="B155" s="38" t="str">
        <f>IF('Proje ve Personel Bilgileri'!B113&gt;0,'Proje ve Personel Bilgileri'!B113,"")</f>
        <v/>
      </c>
      <c r="C155" s="13"/>
      <c r="D155" s="14"/>
      <c r="E155" s="14"/>
      <c r="F155" s="14"/>
      <c r="G155" s="14"/>
      <c r="H155" s="14"/>
      <c r="I155" s="14"/>
      <c r="J155" s="14"/>
      <c r="K155" s="14"/>
      <c r="L155" s="35" t="str">
        <f t="shared" si="36"/>
        <v/>
      </c>
      <c r="M155" s="122" t="str">
        <f t="shared" si="32"/>
        <v/>
      </c>
      <c r="N155" s="31">
        <f>'Proje ve Personel Bilgileri'!E113</f>
        <v>0</v>
      </c>
      <c r="O155" s="32">
        <f t="shared" si="33"/>
        <v>0</v>
      </c>
      <c r="P155" s="32">
        <f t="shared" si="34"/>
        <v>0</v>
      </c>
      <c r="Q155" s="32">
        <f t="shared" si="35"/>
        <v>0</v>
      </c>
      <c r="R155" s="32">
        <f t="shared" si="37"/>
        <v>0</v>
      </c>
      <c r="S155" s="32">
        <f t="shared" si="38"/>
        <v>0</v>
      </c>
      <c r="T155" s="32">
        <f t="shared" si="38"/>
        <v>0</v>
      </c>
      <c r="U155" s="30">
        <f>IF(COUNTA(C136:K155)&gt;0,1,0)</f>
        <v>0</v>
      </c>
    </row>
    <row r="156" spans="1:21" ht="26.15" customHeight="1" thickBot="1" x14ac:dyDescent="0.35">
      <c r="A156" s="358" t="s">
        <v>40</v>
      </c>
      <c r="B156" s="359"/>
      <c r="C156" s="39" t="str">
        <f>IF($L$92&gt;0,SUM(C136:C155)+C124,"")</f>
        <v/>
      </c>
      <c r="D156" s="40" t="str">
        <f t="shared" ref="D156:E156" si="39">IF($L$92&gt;0,SUM(D136:D155)+D124,"")</f>
        <v/>
      </c>
      <c r="E156" s="40" t="str">
        <f t="shared" si="39"/>
        <v/>
      </c>
      <c r="F156" s="40" t="str">
        <f t="shared" ref="F156:K156" si="40">IF($L$92&gt;0,SUM(F136:F155)+F124,"")</f>
        <v/>
      </c>
      <c r="G156" s="40" t="str">
        <f t="shared" si="40"/>
        <v/>
      </c>
      <c r="H156" s="40" t="str">
        <f t="shared" si="40"/>
        <v/>
      </c>
      <c r="I156" s="40" t="str">
        <f t="shared" si="40"/>
        <v/>
      </c>
      <c r="J156" s="40" t="str">
        <f t="shared" si="40"/>
        <v/>
      </c>
      <c r="K156" s="40" t="str">
        <f t="shared" si="40"/>
        <v/>
      </c>
      <c r="L156" s="41">
        <f>SUM(L136:L155)+L124</f>
        <v>0</v>
      </c>
      <c r="M156" s="123"/>
      <c r="N156" s="6"/>
      <c r="O156" s="15"/>
      <c r="P156" s="16"/>
      <c r="S156" s="6"/>
      <c r="T156" s="6"/>
    </row>
    <row r="157" spans="1:21" s="17" customFormat="1" ht="30.1" customHeight="1" x14ac:dyDescent="0.3">
      <c r="A157" s="360" t="s">
        <v>139</v>
      </c>
      <c r="B157" s="360"/>
      <c r="C157" s="360"/>
      <c r="D157" s="360"/>
      <c r="E157" s="360"/>
      <c r="F157" s="360"/>
      <c r="G157" s="360"/>
      <c r="H157" s="360"/>
      <c r="I157" s="360"/>
      <c r="J157" s="360"/>
      <c r="K157" s="360"/>
      <c r="L157" s="360"/>
      <c r="M157" s="83"/>
      <c r="O157" s="18"/>
      <c r="P157" s="18"/>
      <c r="Q157" s="18"/>
      <c r="R157" s="18"/>
      <c r="S157" s="18"/>
      <c r="T157" s="18"/>
    </row>
    <row r="158" spans="1:21" ht="26.15" customHeight="1" x14ac:dyDescent="0.3"/>
    <row r="159" spans="1:21" ht="26.15" customHeight="1" x14ac:dyDescent="0.35">
      <c r="A159" s="308" t="s">
        <v>37</v>
      </c>
      <c r="B159" s="307">
        <f ca="1">IF(imzatarihi&gt;0,imzatarihi,"")</f>
        <v>45653</v>
      </c>
      <c r="C159" s="361" t="s">
        <v>38</v>
      </c>
      <c r="D159" s="361"/>
      <c r="E159" s="306" t="str">
        <f>IF(kurulusyetkilisi&gt;0,kurulusyetkilisi,"")</f>
        <v/>
      </c>
      <c r="F159" s="265"/>
      <c r="G159" s="265"/>
      <c r="H159" s="304"/>
      <c r="I159" s="304"/>
      <c r="J159" s="304"/>
    </row>
    <row r="160" spans="1:21" ht="26.15" customHeight="1" x14ac:dyDescent="0.35">
      <c r="A160" s="311"/>
      <c r="B160" s="311"/>
      <c r="C160" s="361" t="s">
        <v>39</v>
      </c>
      <c r="D160" s="361"/>
      <c r="E160" s="309"/>
      <c r="F160" s="362"/>
      <c r="G160" s="362"/>
      <c r="H160" s="6"/>
      <c r="I160" s="6"/>
      <c r="J160" s="6"/>
    </row>
  </sheetData>
  <sheetProtection algorithmName="SHA-512" hashValue="OBzBhJLcsZzV7moAlukq2Wd6dZXWJsb4d86HIdxLp2fYr84QIcJhMKtLHG6MwFMxln9C2LVnSWg/uXg+SDkLOA==" saltValue="69+K3fxREvs7l8LNkbHNnw==" spinCount="100000" sheet="1" objects="1" scenarios="1"/>
  <mergeCells count="110">
    <mergeCell ref="C96:D96"/>
    <mergeCell ref="H70:K70"/>
    <mergeCell ref="L70:L71"/>
    <mergeCell ref="O70:P70"/>
    <mergeCell ref="Q70:R70"/>
    <mergeCell ref="S70:T70"/>
    <mergeCell ref="A93:L93"/>
    <mergeCell ref="F96:G96"/>
    <mergeCell ref="C64:D64"/>
    <mergeCell ref="F67:G67"/>
    <mergeCell ref="O38:P38"/>
    <mergeCell ref="Q38:R38"/>
    <mergeCell ref="S38:T38"/>
    <mergeCell ref="A61:L61"/>
    <mergeCell ref="A92:B92"/>
    <mergeCell ref="C95:D95"/>
    <mergeCell ref="A70:A71"/>
    <mergeCell ref="B70:B71"/>
    <mergeCell ref="C70:C71"/>
    <mergeCell ref="D70:D71"/>
    <mergeCell ref="E70:E71"/>
    <mergeCell ref="F70:F71"/>
    <mergeCell ref="B69:L69"/>
    <mergeCell ref="G70:G71"/>
    <mergeCell ref="F38:F39"/>
    <mergeCell ref="F64:G64"/>
    <mergeCell ref="A65:L65"/>
    <mergeCell ref="A66:L66"/>
    <mergeCell ref="B68:L68"/>
    <mergeCell ref="A34:L34"/>
    <mergeCell ref="B36:L36"/>
    <mergeCell ref="B37:L37"/>
    <mergeCell ref="G38:G39"/>
    <mergeCell ref="H38:K38"/>
    <mergeCell ref="L38:L39"/>
    <mergeCell ref="A60:B60"/>
    <mergeCell ref="C63:D63"/>
    <mergeCell ref="A1:L1"/>
    <mergeCell ref="A2:L2"/>
    <mergeCell ref="B4:L4"/>
    <mergeCell ref="B5:L5"/>
    <mergeCell ref="C31:D31"/>
    <mergeCell ref="C32:D32"/>
    <mergeCell ref="G6:G7"/>
    <mergeCell ref="H6:K6"/>
    <mergeCell ref="L6:L7"/>
    <mergeCell ref="A38:A39"/>
    <mergeCell ref="B38:B39"/>
    <mergeCell ref="C38:C39"/>
    <mergeCell ref="D38:D39"/>
    <mergeCell ref="E38:E39"/>
    <mergeCell ref="F3:G3"/>
    <mergeCell ref="F35:G35"/>
    <mergeCell ref="S6:T6"/>
    <mergeCell ref="A29:L29"/>
    <mergeCell ref="F32:G32"/>
    <mergeCell ref="A33:L33"/>
    <mergeCell ref="A28:B28"/>
    <mergeCell ref="A6:A7"/>
    <mergeCell ref="B6:B7"/>
    <mergeCell ref="C6:C7"/>
    <mergeCell ref="D6:D7"/>
    <mergeCell ref="E6:E7"/>
    <mergeCell ref="F6:F7"/>
    <mergeCell ref="O6:P6"/>
    <mergeCell ref="Q6:R6"/>
    <mergeCell ref="A97:L97"/>
    <mergeCell ref="A98:L98"/>
    <mergeCell ref="B100:L100"/>
    <mergeCell ref="B101:L101"/>
    <mergeCell ref="A102:A103"/>
    <mergeCell ref="B102:B103"/>
    <mergeCell ref="C102:C103"/>
    <mergeCell ref="D102:D103"/>
    <mergeCell ref="E102:E103"/>
    <mergeCell ref="F102:F103"/>
    <mergeCell ref="G102:G103"/>
    <mergeCell ref="H102:K102"/>
    <mergeCell ref="L102:L103"/>
    <mergeCell ref="F99:G99"/>
    <mergeCell ref="C127:D127"/>
    <mergeCell ref="C128:D128"/>
    <mergeCell ref="F128:G128"/>
    <mergeCell ref="A129:L129"/>
    <mergeCell ref="O102:P102"/>
    <mergeCell ref="Q102:R102"/>
    <mergeCell ref="S102:T102"/>
    <mergeCell ref="A124:B124"/>
    <mergeCell ref="A125:L125"/>
    <mergeCell ref="C159:D159"/>
    <mergeCell ref="C160:D160"/>
    <mergeCell ref="F160:G160"/>
    <mergeCell ref="O134:P134"/>
    <mergeCell ref="Q134:R134"/>
    <mergeCell ref="S134:T134"/>
    <mergeCell ref="A156:B156"/>
    <mergeCell ref="A157:L157"/>
    <mergeCell ref="A130:L130"/>
    <mergeCell ref="B132:L132"/>
    <mergeCell ref="B133:L133"/>
    <mergeCell ref="A134:A135"/>
    <mergeCell ref="B134:B135"/>
    <mergeCell ref="C134:C135"/>
    <mergeCell ref="D134:D135"/>
    <mergeCell ref="E134:E135"/>
    <mergeCell ref="F134:F135"/>
    <mergeCell ref="G134:G135"/>
    <mergeCell ref="H134:K134"/>
    <mergeCell ref="L134:L135"/>
    <mergeCell ref="F131:G131"/>
  </mergeCells>
  <dataValidations count="3">
    <dataValidation type="whole" allowBlank="1" showInputMessage="1" showErrorMessage="1" error="Prim Gün Sayısı en fazla 30 olabilir." sqref="C8:C27 C40:C59 C72:C91 C104:C123 C136:C155" xr:uid="{00000000-0002-0000-0A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G8 F8:F27 F40:F59 F72:F91 F104:F123 F136:F155" xr:uid="{00000000-0002-0000-0A00-000001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G72:G91 G40:G59 G9:G27 G104:G123 G136:G155" xr:uid="{00000000-0002-0000-0A00-000002000000}">
      <formula1>0</formula1>
      <formula2>T9</formula2>
    </dataValidation>
  </dataValidations>
  <pageMargins left="0.19685039370078741" right="0.19685039370078741" top="0.39370078740157483" bottom="0.39370078740157483" header="0.31496062992125984" footer="0.31496062992125984"/>
  <pageSetup paperSize="9" scale="61" orientation="landscape" r:id="rId1"/>
  <rowBreaks count="2" manualBreakCount="2">
    <brk id="32" max="9" man="1"/>
    <brk id="64" max="9"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ayfa17"/>
  <dimension ref="A1:AA160"/>
  <sheetViews>
    <sheetView zoomScale="70" zoomScaleNormal="70" workbookViewId="0">
      <selection activeCell="C8" sqref="C8"/>
    </sheetView>
  </sheetViews>
  <sheetFormatPr defaultColWidth="9.125" defaultRowHeight="16.3" x14ac:dyDescent="0.3"/>
  <cols>
    <col min="1" max="1" width="10.125" style="7" bestFit="1" customWidth="1"/>
    <col min="2" max="2" width="40.75" style="7" customWidth="1"/>
    <col min="3" max="3" width="10.75" style="6" customWidth="1"/>
    <col min="4" max="12" width="18.75" style="7" customWidth="1"/>
    <col min="13" max="13" width="113.25" style="120" customWidth="1"/>
    <col min="14" max="14" width="12.75" style="7" hidden="1" customWidth="1"/>
    <col min="15" max="18" width="12.75" style="6" hidden="1" customWidth="1"/>
    <col min="19" max="20" width="12.75" style="7" hidden="1" customWidth="1"/>
    <col min="21" max="22" width="9.125" style="7" hidden="1" customWidth="1"/>
    <col min="23" max="16384" width="9.125" style="7"/>
  </cols>
  <sheetData>
    <row r="1" spans="1:27" ht="26.15" customHeight="1" x14ac:dyDescent="0.3">
      <c r="A1" s="356" t="s">
        <v>28</v>
      </c>
      <c r="B1" s="356"/>
      <c r="C1" s="356"/>
      <c r="D1" s="356"/>
      <c r="E1" s="356"/>
      <c r="F1" s="356"/>
      <c r="G1" s="356"/>
      <c r="H1" s="356"/>
      <c r="I1" s="356"/>
      <c r="J1" s="356"/>
      <c r="K1" s="356"/>
      <c r="L1" s="356"/>
      <c r="M1" s="119"/>
      <c r="N1" s="1"/>
      <c r="O1" s="128"/>
      <c r="V1" s="30" t="str">
        <f>CONCATENATE("A1:L",SUM(U:U)*32)</f>
        <v>A1:L32</v>
      </c>
    </row>
    <row r="2" spans="1:27" ht="26.15" customHeight="1" x14ac:dyDescent="0.3">
      <c r="A2" s="363" t="str">
        <f>IF(Yil&gt;0,CONCATENATE(Yil," yılına aittir"),"")</f>
        <v/>
      </c>
      <c r="B2" s="363"/>
      <c r="C2" s="363"/>
      <c r="D2" s="363"/>
      <c r="E2" s="363"/>
      <c r="F2" s="363"/>
      <c r="G2" s="363"/>
      <c r="H2" s="363"/>
      <c r="I2" s="363"/>
      <c r="J2" s="363"/>
      <c r="K2" s="363"/>
      <c r="L2" s="363"/>
    </row>
    <row r="3" spans="1:27" ht="26.15" customHeight="1" thickBot="1" x14ac:dyDescent="0.35">
      <c r="B3" s="8"/>
      <c r="D3" s="8"/>
      <c r="E3" s="8"/>
      <c r="F3" s="377" t="str">
        <f>IF(Yil&gt;0,IF(ProjeNo=5189901,"EYLÜL",IF(ProjeNo=5169902,"KASIM","AĞUSTOS")),"")</f>
        <v/>
      </c>
      <c r="G3" s="377"/>
      <c r="H3" s="8"/>
      <c r="I3" s="8"/>
      <c r="J3" s="8"/>
      <c r="K3" s="8"/>
      <c r="L3" s="228" t="s">
        <v>35</v>
      </c>
    </row>
    <row r="4" spans="1:27" ht="26.15" customHeight="1" thickBot="1" x14ac:dyDescent="0.35">
      <c r="A4" s="233" t="s">
        <v>1</v>
      </c>
      <c r="B4" s="364" t="str">
        <f>IF(ProjeNo&gt;0,ProjeNo,"")</f>
        <v/>
      </c>
      <c r="C4" s="365"/>
      <c r="D4" s="365"/>
      <c r="E4" s="365"/>
      <c r="F4" s="365"/>
      <c r="G4" s="365"/>
      <c r="H4" s="365"/>
      <c r="I4" s="365"/>
      <c r="J4" s="365"/>
      <c r="K4" s="365"/>
      <c r="L4" s="366"/>
    </row>
    <row r="5" spans="1:27" ht="26.15" customHeight="1" thickBot="1" x14ac:dyDescent="0.35">
      <c r="A5" s="234" t="s">
        <v>11</v>
      </c>
      <c r="B5" s="367" t="str">
        <f>IF(ProjeAdi&gt;0,ProjeAdi,"")</f>
        <v/>
      </c>
      <c r="C5" s="368"/>
      <c r="D5" s="368"/>
      <c r="E5" s="368"/>
      <c r="F5" s="368"/>
      <c r="G5" s="368"/>
      <c r="H5" s="368"/>
      <c r="I5" s="368"/>
      <c r="J5" s="368"/>
      <c r="K5" s="368"/>
      <c r="L5" s="369"/>
    </row>
    <row r="6" spans="1:27" ht="26.15" customHeight="1" thickBot="1" x14ac:dyDescent="0.35">
      <c r="A6" s="370" t="s">
        <v>7</v>
      </c>
      <c r="B6" s="370" t="s">
        <v>8</v>
      </c>
      <c r="C6" s="370" t="s">
        <v>29</v>
      </c>
      <c r="D6" s="370" t="s">
        <v>97</v>
      </c>
      <c r="E6" s="370" t="s">
        <v>117</v>
      </c>
      <c r="F6" s="370" t="s">
        <v>32</v>
      </c>
      <c r="G6" s="372" t="s">
        <v>30</v>
      </c>
      <c r="H6" s="374" t="s">
        <v>95</v>
      </c>
      <c r="I6" s="375"/>
      <c r="J6" s="375"/>
      <c r="K6" s="376"/>
      <c r="L6" s="370" t="s">
        <v>31</v>
      </c>
      <c r="O6" s="357" t="s">
        <v>36</v>
      </c>
      <c r="P6" s="357"/>
      <c r="Q6" s="357" t="s">
        <v>42</v>
      </c>
      <c r="R6" s="357"/>
      <c r="S6" s="357" t="s">
        <v>43</v>
      </c>
      <c r="T6" s="357"/>
    </row>
    <row r="7" spans="1:27" s="9" customFormat="1" ht="82.05" customHeight="1" thickBot="1" x14ac:dyDescent="0.35">
      <c r="A7" s="371"/>
      <c r="B7" s="371"/>
      <c r="C7" s="371"/>
      <c r="D7" s="371"/>
      <c r="E7" s="371"/>
      <c r="F7" s="371"/>
      <c r="G7" s="373"/>
      <c r="H7" s="229" t="s">
        <v>91</v>
      </c>
      <c r="I7" s="230" t="s">
        <v>96</v>
      </c>
      <c r="J7" s="229" t="s">
        <v>152</v>
      </c>
      <c r="K7" s="229" t="s">
        <v>153</v>
      </c>
      <c r="L7" s="371"/>
      <c r="M7" s="121"/>
      <c r="N7" s="231" t="s">
        <v>10</v>
      </c>
      <c r="O7" s="232" t="s">
        <v>92</v>
      </c>
      <c r="P7" s="232" t="s">
        <v>34</v>
      </c>
      <c r="Q7" s="232" t="s">
        <v>41</v>
      </c>
      <c r="R7" s="232" t="s">
        <v>30</v>
      </c>
      <c r="S7" s="232" t="s">
        <v>41</v>
      </c>
      <c r="T7" s="232" t="s">
        <v>34</v>
      </c>
      <c r="AA7" s="7"/>
    </row>
    <row r="8" spans="1:27" ht="26.15" customHeight="1" x14ac:dyDescent="0.3">
      <c r="A8" s="235">
        <v>1</v>
      </c>
      <c r="B8" s="36" t="str">
        <f>IF('Proje ve Personel Bilgileri'!B14&gt;0,'Proje ve Personel Bilgileri'!B14,"")</f>
        <v/>
      </c>
      <c r="C8" s="10"/>
      <c r="D8" s="11"/>
      <c r="E8" s="11"/>
      <c r="F8" s="11"/>
      <c r="G8" s="11"/>
      <c r="H8" s="11"/>
      <c r="I8" s="11"/>
      <c r="J8" s="11"/>
      <c r="K8" s="11"/>
      <c r="L8" s="33" t="str">
        <f>IF(B8&lt;&gt;"",IF(OR(F8&gt;S8,G8&gt;T8),0,D8+E8+F8+G8-H8-I8-J8-K8),"")</f>
        <v/>
      </c>
      <c r="M8" s="122" t="str">
        <f t="shared" ref="M8:M27" si="0">IF(OR(F8&gt;S8,G8&gt;T8),"Toplam maliyetin hesaplanabilmesi için SGK işveren payı ve işsizlik sigortası işveren payının tavan değerleri aşmaması gerekmektedir.","")</f>
        <v/>
      </c>
      <c r="N8" s="31">
        <f>'Proje ve Personel Bilgileri'!E14</f>
        <v>0</v>
      </c>
      <c r="O8" s="32">
        <f t="shared" ref="O8:O27" si="1">IFERROR(IF(N8="EVET",VLOOKUP(VALUE(Yil&amp;2),SGKTAVAN,2,0)*0.2475,VLOOKUP(VALUE(Yil&amp;2),SGKTAVAN,2,0)*0.2075),0)</f>
        <v>0</v>
      </c>
      <c r="P8" s="32">
        <f t="shared" ref="P8:P27" si="2">IFERROR(IF(N8="EVET",0,VLOOKUP(VALUE(Yil&amp;2),SGKTAVAN,2,0)*0.02),0)</f>
        <v>0</v>
      </c>
      <c r="Q8" s="32">
        <f t="shared" ref="Q8:Q27" si="3">IF(N8="EVET",(D8+E8)*0.2475,(D8+E8)*0.2075)</f>
        <v>0</v>
      </c>
      <c r="R8" s="32">
        <f>IF(N8="EVET",0,(D8+E8)*0.02)</f>
        <v>0</v>
      </c>
      <c r="S8" s="32">
        <f>IF(ISERROR(ROUNDUP(MIN(O8,Q8),0)),0,ROUNDUP(MIN(O8,Q8),0))</f>
        <v>0</v>
      </c>
      <c r="T8" s="32">
        <f>IF(ISERROR(ROUNDUP(MIN(P8,R8),0)),0,ROUNDUP(MIN(P8,R8),0))</f>
        <v>0</v>
      </c>
    </row>
    <row r="9" spans="1:27" ht="26.15" customHeight="1" x14ac:dyDescent="0.3">
      <c r="A9" s="236">
        <v>2</v>
      </c>
      <c r="B9" s="37" t="str">
        <f>IF('Proje ve Personel Bilgileri'!B15&gt;0,'Proje ve Personel Bilgileri'!B15,"")</f>
        <v/>
      </c>
      <c r="C9" s="127"/>
      <c r="D9" s="12"/>
      <c r="E9" s="12"/>
      <c r="F9" s="12"/>
      <c r="G9" s="12"/>
      <c r="H9" s="12"/>
      <c r="I9" s="12"/>
      <c r="J9" s="12"/>
      <c r="K9" s="12"/>
      <c r="L9" s="34" t="str">
        <f t="shared" ref="L9:L27" si="4">IF(B9&lt;&gt;"",IF(OR(F9&gt;S9,G9&gt;T9),0,D9+E9+F9+G9-H9-I9-J9-K9),"")</f>
        <v/>
      </c>
      <c r="M9" s="122" t="str">
        <f t="shared" si="0"/>
        <v/>
      </c>
      <c r="N9" s="31">
        <f>'Proje ve Personel Bilgileri'!E15</f>
        <v>0</v>
      </c>
      <c r="O9" s="32">
        <f t="shared" si="1"/>
        <v>0</v>
      </c>
      <c r="P9" s="32">
        <f t="shared" si="2"/>
        <v>0</v>
      </c>
      <c r="Q9" s="32">
        <f t="shared" si="3"/>
        <v>0</v>
      </c>
      <c r="R9" s="32">
        <f t="shared" ref="R9:R27" si="5">IF(N9="EVET",0,(D9+E9)*0.02)</f>
        <v>0</v>
      </c>
      <c r="S9" s="32">
        <f t="shared" ref="S9:T27" si="6">IF(ISERROR(ROUNDUP(MIN(O9,Q9),0)),0,ROUNDUP(MIN(O9,Q9),0))</f>
        <v>0</v>
      </c>
      <c r="T9" s="32">
        <f t="shared" si="6"/>
        <v>0</v>
      </c>
    </row>
    <row r="10" spans="1:27" ht="26.15" customHeight="1" x14ac:dyDescent="0.3">
      <c r="A10" s="236">
        <v>3</v>
      </c>
      <c r="B10" s="37" t="str">
        <f>IF('Proje ve Personel Bilgileri'!B16&gt;0,'Proje ve Personel Bilgileri'!B16,"")</f>
        <v/>
      </c>
      <c r="C10" s="127"/>
      <c r="D10" s="12"/>
      <c r="E10" s="12"/>
      <c r="F10" s="12"/>
      <c r="G10" s="12"/>
      <c r="H10" s="12"/>
      <c r="I10" s="12"/>
      <c r="J10" s="12"/>
      <c r="K10" s="12"/>
      <c r="L10" s="34" t="str">
        <f t="shared" si="4"/>
        <v/>
      </c>
      <c r="M10" s="122" t="str">
        <f t="shared" si="0"/>
        <v/>
      </c>
      <c r="N10" s="31">
        <f>'Proje ve Personel Bilgileri'!E16</f>
        <v>0</v>
      </c>
      <c r="O10" s="32">
        <f t="shared" si="1"/>
        <v>0</v>
      </c>
      <c r="P10" s="32">
        <f t="shared" si="2"/>
        <v>0</v>
      </c>
      <c r="Q10" s="32">
        <f t="shared" si="3"/>
        <v>0</v>
      </c>
      <c r="R10" s="32">
        <f t="shared" si="5"/>
        <v>0</v>
      </c>
      <c r="S10" s="32">
        <f t="shared" si="6"/>
        <v>0</v>
      </c>
      <c r="T10" s="32">
        <f t="shared" si="6"/>
        <v>0</v>
      </c>
    </row>
    <row r="11" spans="1:27" ht="26.15" customHeight="1" x14ac:dyDescent="0.3">
      <c r="A11" s="236">
        <v>4</v>
      </c>
      <c r="B11" s="37" t="str">
        <f>IF('Proje ve Personel Bilgileri'!B17&gt;0,'Proje ve Personel Bilgileri'!B17,"")</f>
        <v/>
      </c>
      <c r="C11" s="127"/>
      <c r="D11" s="12"/>
      <c r="E11" s="12"/>
      <c r="F11" s="12"/>
      <c r="G11" s="12"/>
      <c r="H11" s="12"/>
      <c r="I11" s="12"/>
      <c r="J11" s="12"/>
      <c r="K11" s="12"/>
      <c r="L11" s="34" t="str">
        <f t="shared" si="4"/>
        <v/>
      </c>
      <c r="M11" s="122" t="str">
        <f t="shared" si="0"/>
        <v/>
      </c>
      <c r="N11" s="31">
        <f>'Proje ve Personel Bilgileri'!E17</f>
        <v>0</v>
      </c>
      <c r="O11" s="32">
        <f t="shared" si="1"/>
        <v>0</v>
      </c>
      <c r="P11" s="32">
        <f t="shared" si="2"/>
        <v>0</v>
      </c>
      <c r="Q11" s="32">
        <f t="shared" si="3"/>
        <v>0</v>
      </c>
      <c r="R11" s="32">
        <f t="shared" si="5"/>
        <v>0</v>
      </c>
      <c r="S11" s="32">
        <f t="shared" si="6"/>
        <v>0</v>
      </c>
      <c r="T11" s="32">
        <f t="shared" si="6"/>
        <v>0</v>
      </c>
    </row>
    <row r="12" spans="1:27" ht="26.15" customHeight="1" x14ac:dyDescent="0.3">
      <c r="A12" s="236">
        <v>5</v>
      </c>
      <c r="B12" s="37" t="str">
        <f>IF('Proje ve Personel Bilgileri'!B18&gt;0,'Proje ve Personel Bilgileri'!B18,"")</f>
        <v/>
      </c>
      <c r="C12" s="127"/>
      <c r="D12" s="12"/>
      <c r="E12" s="12"/>
      <c r="F12" s="12"/>
      <c r="G12" s="12"/>
      <c r="H12" s="12"/>
      <c r="I12" s="12"/>
      <c r="J12" s="12"/>
      <c r="K12" s="12"/>
      <c r="L12" s="34" t="str">
        <f t="shared" si="4"/>
        <v/>
      </c>
      <c r="M12" s="122" t="str">
        <f t="shared" si="0"/>
        <v/>
      </c>
      <c r="N12" s="31">
        <f>'Proje ve Personel Bilgileri'!E18</f>
        <v>0</v>
      </c>
      <c r="O12" s="32">
        <f t="shared" si="1"/>
        <v>0</v>
      </c>
      <c r="P12" s="32">
        <f t="shared" si="2"/>
        <v>0</v>
      </c>
      <c r="Q12" s="32">
        <f t="shared" si="3"/>
        <v>0</v>
      </c>
      <c r="R12" s="32">
        <f t="shared" si="5"/>
        <v>0</v>
      </c>
      <c r="S12" s="32">
        <f t="shared" si="6"/>
        <v>0</v>
      </c>
      <c r="T12" s="32">
        <f t="shared" si="6"/>
        <v>0</v>
      </c>
    </row>
    <row r="13" spans="1:27" ht="26.15" customHeight="1" x14ac:dyDescent="0.3">
      <c r="A13" s="236">
        <v>6</v>
      </c>
      <c r="B13" s="37" t="str">
        <f>IF('Proje ve Personel Bilgileri'!B19&gt;0,'Proje ve Personel Bilgileri'!B19,"")</f>
        <v/>
      </c>
      <c r="C13" s="127"/>
      <c r="D13" s="12"/>
      <c r="E13" s="12"/>
      <c r="F13" s="12"/>
      <c r="G13" s="12"/>
      <c r="H13" s="12"/>
      <c r="I13" s="12"/>
      <c r="J13" s="12"/>
      <c r="K13" s="12"/>
      <c r="L13" s="34" t="str">
        <f t="shared" si="4"/>
        <v/>
      </c>
      <c r="M13" s="122" t="str">
        <f t="shared" si="0"/>
        <v/>
      </c>
      <c r="N13" s="31">
        <f>'Proje ve Personel Bilgileri'!E19</f>
        <v>0</v>
      </c>
      <c r="O13" s="32">
        <f t="shared" si="1"/>
        <v>0</v>
      </c>
      <c r="P13" s="32">
        <f t="shared" si="2"/>
        <v>0</v>
      </c>
      <c r="Q13" s="32">
        <f t="shared" si="3"/>
        <v>0</v>
      </c>
      <c r="R13" s="32">
        <f t="shared" si="5"/>
        <v>0</v>
      </c>
      <c r="S13" s="32">
        <f t="shared" si="6"/>
        <v>0</v>
      </c>
      <c r="T13" s="32">
        <f t="shared" si="6"/>
        <v>0</v>
      </c>
    </row>
    <row r="14" spans="1:27" ht="26.15" customHeight="1" x14ac:dyDescent="0.3">
      <c r="A14" s="236">
        <v>7</v>
      </c>
      <c r="B14" s="37" t="str">
        <f>IF('Proje ve Personel Bilgileri'!B20&gt;0,'Proje ve Personel Bilgileri'!B20,"")</f>
        <v/>
      </c>
      <c r="C14" s="127"/>
      <c r="D14" s="12"/>
      <c r="E14" s="12"/>
      <c r="F14" s="12"/>
      <c r="G14" s="12"/>
      <c r="H14" s="12"/>
      <c r="I14" s="12"/>
      <c r="J14" s="12"/>
      <c r="K14" s="12"/>
      <c r="L14" s="34" t="str">
        <f t="shared" si="4"/>
        <v/>
      </c>
      <c r="M14" s="122" t="str">
        <f t="shared" si="0"/>
        <v/>
      </c>
      <c r="N14" s="31">
        <f>'Proje ve Personel Bilgileri'!E20</f>
        <v>0</v>
      </c>
      <c r="O14" s="32">
        <f t="shared" si="1"/>
        <v>0</v>
      </c>
      <c r="P14" s="32">
        <f t="shared" si="2"/>
        <v>0</v>
      </c>
      <c r="Q14" s="32">
        <f t="shared" si="3"/>
        <v>0</v>
      </c>
      <c r="R14" s="32">
        <f t="shared" si="5"/>
        <v>0</v>
      </c>
      <c r="S14" s="32">
        <f t="shared" si="6"/>
        <v>0</v>
      </c>
      <c r="T14" s="32">
        <f t="shared" si="6"/>
        <v>0</v>
      </c>
    </row>
    <row r="15" spans="1:27" ht="26.15" customHeight="1" x14ac:dyDescent="0.3">
      <c r="A15" s="236">
        <v>8</v>
      </c>
      <c r="B15" s="37" t="str">
        <f>IF('Proje ve Personel Bilgileri'!B21&gt;0,'Proje ve Personel Bilgileri'!B21,"")</f>
        <v/>
      </c>
      <c r="C15" s="127"/>
      <c r="D15" s="12"/>
      <c r="E15" s="12"/>
      <c r="F15" s="12"/>
      <c r="G15" s="12"/>
      <c r="H15" s="12"/>
      <c r="I15" s="12"/>
      <c r="J15" s="12"/>
      <c r="K15" s="12"/>
      <c r="L15" s="34" t="str">
        <f t="shared" si="4"/>
        <v/>
      </c>
      <c r="M15" s="122" t="str">
        <f t="shared" si="0"/>
        <v/>
      </c>
      <c r="N15" s="31">
        <f>'Proje ve Personel Bilgileri'!E21</f>
        <v>0</v>
      </c>
      <c r="O15" s="32">
        <f t="shared" si="1"/>
        <v>0</v>
      </c>
      <c r="P15" s="32">
        <f t="shared" si="2"/>
        <v>0</v>
      </c>
      <c r="Q15" s="32">
        <f t="shared" si="3"/>
        <v>0</v>
      </c>
      <c r="R15" s="32">
        <f t="shared" si="5"/>
        <v>0</v>
      </c>
      <c r="S15" s="32">
        <f t="shared" si="6"/>
        <v>0</v>
      </c>
      <c r="T15" s="32">
        <f t="shared" si="6"/>
        <v>0</v>
      </c>
    </row>
    <row r="16" spans="1:27" ht="26.15" customHeight="1" x14ac:dyDescent="0.3">
      <c r="A16" s="236">
        <v>9</v>
      </c>
      <c r="B16" s="37" t="str">
        <f>IF('Proje ve Personel Bilgileri'!B22&gt;0,'Proje ve Personel Bilgileri'!B22,"")</f>
        <v/>
      </c>
      <c r="C16" s="127"/>
      <c r="D16" s="12"/>
      <c r="E16" s="12"/>
      <c r="F16" s="12"/>
      <c r="G16" s="12"/>
      <c r="H16" s="12"/>
      <c r="I16" s="12"/>
      <c r="J16" s="12"/>
      <c r="K16" s="12"/>
      <c r="L16" s="34" t="str">
        <f t="shared" si="4"/>
        <v/>
      </c>
      <c r="M16" s="122" t="str">
        <f t="shared" si="0"/>
        <v/>
      </c>
      <c r="N16" s="31">
        <f>'Proje ve Personel Bilgileri'!E22</f>
        <v>0</v>
      </c>
      <c r="O16" s="32">
        <f t="shared" si="1"/>
        <v>0</v>
      </c>
      <c r="P16" s="32">
        <f t="shared" si="2"/>
        <v>0</v>
      </c>
      <c r="Q16" s="32">
        <f t="shared" si="3"/>
        <v>0</v>
      </c>
      <c r="R16" s="32">
        <f t="shared" si="5"/>
        <v>0</v>
      </c>
      <c r="S16" s="32">
        <f t="shared" si="6"/>
        <v>0</v>
      </c>
      <c r="T16" s="32">
        <f t="shared" si="6"/>
        <v>0</v>
      </c>
    </row>
    <row r="17" spans="1:21" ht="26.15" customHeight="1" x14ac:dyDescent="0.3">
      <c r="A17" s="236">
        <v>10</v>
      </c>
      <c r="B17" s="37" t="str">
        <f>IF('Proje ve Personel Bilgileri'!B23&gt;0,'Proje ve Personel Bilgileri'!B23,"")</f>
        <v/>
      </c>
      <c r="C17" s="127"/>
      <c r="D17" s="12"/>
      <c r="E17" s="12"/>
      <c r="F17" s="12"/>
      <c r="G17" s="12"/>
      <c r="H17" s="12"/>
      <c r="I17" s="12"/>
      <c r="J17" s="12"/>
      <c r="K17" s="12"/>
      <c r="L17" s="34" t="str">
        <f t="shared" si="4"/>
        <v/>
      </c>
      <c r="M17" s="122" t="str">
        <f t="shared" si="0"/>
        <v/>
      </c>
      <c r="N17" s="31">
        <f>'Proje ve Personel Bilgileri'!E23</f>
        <v>0</v>
      </c>
      <c r="O17" s="32">
        <f t="shared" si="1"/>
        <v>0</v>
      </c>
      <c r="P17" s="32">
        <f t="shared" si="2"/>
        <v>0</v>
      </c>
      <c r="Q17" s="32">
        <f t="shared" si="3"/>
        <v>0</v>
      </c>
      <c r="R17" s="32">
        <f t="shared" si="5"/>
        <v>0</v>
      </c>
      <c r="S17" s="32">
        <f t="shared" si="6"/>
        <v>0</v>
      </c>
      <c r="T17" s="32">
        <f t="shared" si="6"/>
        <v>0</v>
      </c>
    </row>
    <row r="18" spans="1:21" ht="26.15" customHeight="1" x14ac:dyDescent="0.3">
      <c r="A18" s="236">
        <v>11</v>
      </c>
      <c r="B18" s="37" t="str">
        <f>IF('Proje ve Personel Bilgileri'!B24&gt;0,'Proje ve Personel Bilgileri'!B24,"")</f>
        <v/>
      </c>
      <c r="C18" s="127"/>
      <c r="D18" s="12"/>
      <c r="E18" s="12"/>
      <c r="F18" s="12"/>
      <c r="G18" s="12"/>
      <c r="H18" s="12"/>
      <c r="I18" s="12"/>
      <c r="J18" s="12"/>
      <c r="K18" s="12"/>
      <c r="L18" s="34" t="str">
        <f t="shared" si="4"/>
        <v/>
      </c>
      <c r="M18" s="122" t="str">
        <f t="shared" si="0"/>
        <v/>
      </c>
      <c r="N18" s="31">
        <f>'Proje ve Personel Bilgileri'!E24</f>
        <v>0</v>
      </c>
      <c r="O18" s="32">
        <f t="shared" si="1"/>
        <v>0</v>
      </c>
      <c r="P18" s="32">
        <f t="shared" si="2"/>
        <v>0</v>
      </c>
      <c r="Q18" s="32">
        <f t="shared" si="3"/>
        <v>0</v>
      </c>
      <c r="R18" s="32">
        <f t="shared" si="5"/>
        <v>0</v>
      </c>
      <c r="S18" s="32">
        <f t="shared" si="6"/>
        <v>0</v>
      </c>
      <c r="T18" s="32">
        <f t="shared" si="6"/>
        <v>0</v>
      </c>
    </row>
    <row r="19" spans="1:21" ht="26.15" customHeight="1" x14ac:dyDescent="0.3">
      <c r="A19" s="236">
        <v>12</v>
      </c>
      <c r="B19" s="37" t="str">
        <f>IF('Proje ve Personel Bilgileri'!B25&gt;0,'Proje ve Personel Bilgileri'!B25,"")</f>
        <v/>
      </c>
      <c r="C19" s="127"/>
      <c r="D19" s="12"/>
      <c r="E19" s="12"/>
      <c r="F19" s="12"/>
      <c r="G19" s="12"/>
      <c r="H19" s="12"/>
      <c r="I19" s="12"/>
      <c r="J19" s="12"/>
      <c r="K19" s="12"/>
      <c r="L19" s="34" t="str">
        <f t="shared" si="4"/>
        <v/>
      </c>
      <c r="M19" s="122" t="str">
        <f t="shared" si="0"/>
        <v/>
      </c>
      <c r="N19" s="31">
        <f>'Proje ve Personel Bilgileri'!E25</f>
        <v>0</v>
      </c>
      <c r="O19" s="32">
        <f t="shared" si="1"/>
        <v>0</v>
      </c>
      <c r="P19" s="32">
        <f t="shared" si="2"/>
        <v>0</v>
      </c>
      <c r="Q19" s="32">
        <f t="shared" si="3"/>
        <v>0</v>
      </c>
      <c r="R19" s="32">
        <f t="shared" si="5"/>
        <v>0</v>
      </c>
      <c r="S19" s="32">
        <f t="shared" si="6"/>
        <v>0</v>
      </c>
      <c r="T19" s="32">
        <f t="shared" si="6"/>
        <v>0</v>
      </c>
    </row>
    <row r="20" spans="1:21" ht="26.15" customHeight="1" x14ac:dyDescent="0.3">
      <c r="A20" s="236">
        <v>13</v>
      </c>
      <c r="B20" s="37" t="str">
        <f>IF('Proje ve Personel Bilgileri'!B26&gt;0,'Proje ve Personel Bilgileri'!B26,"")</f>
        <v/>
      </c>
      <c r="C20" s="127"/>
      <c r="D20" s="12"/>
      <c r="E20" s="12"/>
      <c r="F20" s="12"/>
      <c r="G20" s="12"/>
      <c r="H20" s="12"/>
      <c r="I20" s="12"/>
      <c r="J20" s="12"/>
      <c r="K20" s="12"/>
      <c r="L20" s="34" t="str">
        <f t="shared" si="4"/>
        <v/>
      </c>
      <c r="M20" s="122" t="str">
        <f t="shared" si="0"/>
        <v/>
      </c>
      <c r="N20" s="31">
        <f>'Proje ve Personel Bilgileri'!E26</f>
        <v>0</v>
      </c>
      <c r="O20" s="32">
        <f t="shared" si="1"/>
        <v>0</v>
      </c>
      <c r="P20" s="32">
        <f t="shared" si="2"/>
        <v>0</v>
      </c>
      <c r="Q20" s="32">
        <f t="shared" si="3"/>
        <v>0</v>
      </c>
      <c r="R20" s="32">
        <f t="shared" si="5"/>
        <v>0</v>
      </c>
      <c r="S20" s="32">
        <f t="shared" si="6"/>
        <v>0</v>
      </c>
      <c r="T20" s="32">
        <f t="shared" si="6"/>
        <v>0</v>
      </c>
    </row>
    <row r="21" spans="1:21" ht="26.15" customHeight="1" x14ac:dyDescent="0.3">
      <c r="A21" s="236">
        <v>14</v>
      </c>
      <c r="B21" s="37" t="str">
        <f>IF('Proje ve Personel Bilgileri'!B27&gt;0,'Proje ve Personel Bilgileri'!B27,"")</f>
        <v/>
      </c>
      <c r="C21" s="127"/>
      <c r="D21" s="12"/>
      <c r="E21" s="12"/>
      <c r="F21" s="12"/>
      <c r="G21" s="12"/>
      <c r="H21" s="12"/>
      <c r="I21" s="12"/>
      <c r="J21" s="12"/>
      <c r="K21" s="12"/>
      <c r="L21" s="34" t="str">
        <f t="shared" si="4"/>
        <v/>
      </c>
      <c r="M21" s="122" t="str">
        <f t="shared" si="0"/>
        <v/>
      </c>
      <c r="N21" s="31">
        <f>'Proje ve Personel Bilgileri'!E27</f>
        <v>0</v>
      </c>
      <c r="O21" s="32">
        <f t="shared" si="1"/>
        <v>0</v>
      </c>
      <c r="P21" s="32">
        <f t="shared" si="2"/>
        <v>0</v>
      </c>
      <c r="Q21" s="32">
        <f t="shared" si="3"/>
        <v>0</v>
      </c>
      <c r="R21" s="32">
        <f t="shared" si="5"/>
        <v>0</v>
      </c>
      <c r="S21" s="32">
        <f t="shared" si="6"/>
        <v>0</v>
      </c>
      <c r="T21" s="32">
        <f t="shared" si="6"/>
        <v>0</v>
      </c>
    </row>
    <row r="22" spans="1:21" ht="26.15" customHeight="1" x14ac:dyDescent="0.3">
      <c r="A22" s="236">
        <v>15</v>
      </c>
      <c r="B22" s="37" t="str">
        <f>IF('Proje ve Personel Bilgileri'!B28&gt;0,'Proje ve Personel Bilgileri'!B28,"")</f>
        <v/>
      </c>
      <c r="C22" s="127"/>
      <c r="D22" s="12"/>
      <c r="E22" s="12"/>
      <c r="F22" s="12"/>
      <c r="G22" s="12"/>
      <c r="H22" s="12"/>
      <c r="I22" s="12"/>
      <c r="J22" s="12"/>
      <c r="K22" s="12"/>
      <c r="L22" s="34" t="str">
        <f t="shared" si="4"/>
        <v/>
      </c>
      <c r="M22" s="122" t="str">
        <f t="shared" si="0"/>
        <v/>
      </c>
      <c r="N22" s="31">
        <f>'Proje ve Personel Bilgileri'!E28</f>
        <v>0</v>
      </c>
      <c r="O22" s="32">
        <f t="shared" si="1"/>
        <v>0</v>
      </c>
      <c r="P22" s="32">
        <f t="shared" si="2"/>
        <v>0</v>
      </c>
      <c r="Q22" s="32">
        <f t="shared" si="3"/>
        <v>0</v>
      </c>
      <c r="R22" s="32">
        <f t="shared" si="5"/>
        <v>0</v>
      </c>
      <c r="S22" s="32">
        <f t="shared" si="6"/>
        <v>0</v>
      </c>
      <c r="T22" s="32">
        <f t="shared" si="6"/>
        <v>0</v>
      </c>
    </row>
    <row r="23" spans="1:21" ht="26.15" customHeight="1" x14ac:dyDescent="0.3">
      <c r="A23" s="236">
        <v>16</v>
      </c>
      <c r="B23" s="37" t="str">
        <f>IF('Proje ve Personel Bilgileri'!B29&gt;0,'Proje ve Personel Bilgileri'!B29,"")</f>
        <v/>
      </c>
      <c r="C23" s="127"/>
      <c r="D23" s="12"/>
      <c r="E23" s="12"/>
      <c r="F23" s="12"/>
      <c r="G23" s="12"/>
      <c r="H23" s="12"/>
      <c r="I23" s="12"/>
      <c r="J23" s="12"/>
      <c r="K23" s="12"/>
      <c r="L23" s="34" t="str">
        <f t="shared" si="4"/>
        <v/>
      </c>
      <c r="M23" s="122" t="str">
        <f t="shared" si="0"/>
        <v/>
      </c>
      <c r="N23" s="31">
        <f>'Proje ve Personel Bilgileri'!E29</f>
        <v>0</v>
      </c>
      <c r="O23" s="32">
        <f t="shared" si="1"/>
        <v>0</v>
      </c>
      <c r="P23" s="32">
        <f t="shared" si="2"/>
        <v>0</v>
      </c>
      <c r="Q23" s="32">
        <f t="shared" si="3"/>
        <v>0</v>
      </c>
      <c r="R23" s="32">
        <f t="shared" si="5"/>
        <v>0</v>
      </c>
      <c r="S23" s="32">
        <f t="shared" si="6"/>
        <v>0</v>
      </c>
      <c r="T23" s="32">
        <f t="shared" si="6"/>
        <v>0</v>
      </c>
    </row>
    <row r="24" spans="1:21" ht="26.15" customHeight="1" x14ac:dyDescent="0.3">
      <c r="A24" s="236">
        <v>17</v>
      </c>
      <c r="B24" s="37" t="str">
        <f>IF('Proje ve Personel Bilgileri'!B30&gt;0,'Proje ve Personel Bilgileri'!B30,"")</f>
        <v/>
      </c>
      <c r="C24" s="127"/>
      <c r="D24" s="12"/>
      <c r="E24" s="12"/>
      <c r="F24" s="12"/>
      <c r="G24" s="12"/>
      <c r="H24" s="12"/>
      <c r="I24" s="12"/>
      <c r="J24" s="12"/>
      <c r="K24" s="12"/>
      <c r="L24" s="34" t="str">
        <f t="shared" si="4"/>
        <v/>
      </c>
      <c r="M24" s="122" t="str">
        <f t="shared" si="0"/>
        <v/>
      </c>
      <c r="N24" s="31">
        <f>'Proje ve Personel Bilgileri'!E30</f>
        <v>0</v>
      </c>
      <c r="O24" s="32">
        <f t="shared" si="1"/>
        <v>0</v>
      </c>
      <c r="P24" s="32">
        <f t="shared" si="2"/>
        <v>0</v>
      </c>
      <c r="Q24" s="32">
        <f t="shared" si="3"/>
        <v>0</v>
      </c>
      <c r="R24" s="32">
        <f t="shared" si="5"/>
        <v>0</v>
      </c>
      <c r="S24" s="32">
        <f t="shared" si="6"/>
        <v>0</v>
      </c>
      <c r="T24" s="32">
        <f t="shared" si="6"/>
        <v>0</v>
      </c>
    </row>
    <row r="25" spans="1:21" ht="26.15" customHeight="1" x14ac:dyDescent="0.3">
      <c r="A25" s="236">
        <v>18</v>
      </c>
      <c r="B25" s="37" t="str">
        <f>IF('Proje ve Personel Bilgileri'!B31&gt;0,'Proje ve Personel Bilgileri'!B31,"")</f>
        <v/>
      </c>
      <c r="C25" s="127"/>
      <c r="D25" s="12"/>
      <c r="E25" s="12"/>
      <c r="F25" s="12"/>
      <c r="G25" s="12"/>
      <c r="H25" s="12"/>
      <c r="I25" s="12"/>
      <c r="J25" s="12"/>
      <c r="K25" s="12"/>
      <c r="L25" s="34" t="str">
        <f t="shared" si="4"/>
        <v/>
      </c>
      <c r="M25" s="122" t="str">
        <f t="shared" si="0"/>
        <v/>
      </c>
      <c r="N25" s="31">
        <f>'Proje ve Personel Bilgileri'!E31</f>
        <v>0</v>
      </c>
      <c r="O25" s="32">
        <f t="shared" si="1"/>
        <v>0</v>
      </c>
      <c r="P25" s="32">
        <f t="shared" si="2"/>
        <v>0</v>
      </c>
      <c r="Q25" s="32">
        <f t="shared" si="3"/>
        <v>0</v>
      </c>
      <c r="R25" s="32">
        <f t="shared" si="5"/>
        <v>0</v>
      </c>
      <c r="S25" s="32">
        <f t="shared" si="6"/>
        <v>0</v>
      </c>
      <c r="T25" s="32">
        <f t="shared" si="6"/>
        <v>0</v>
      </c>
    </row>
    <row r="26" spans="1:21" ht="26.15" customHeight="1" x14ac:dyDescent="0.3">
      <c r="A26" s="236">
        <v>19</v>
      </c>
      <c r="B26" s="37" t="str">
        <f>IF('Proje ve Personel Bilgileri'!B32&gt;0,'Proje ve Personel Bilgileri'!B32,"")</f>
        <v/>
      </c>
      <c r="C26" s="127"/>
      <c r="D26" s="12"/>
      <c r="E26" s="12"/>
      <c r="F26" s="12"/>
      <c r="G26" s="12"/>
      <c r="H26" s="12"/>
      <c r="I26" s="12"/>
      <c r="J26" s="12"/>
      <c r="K26" s="12"/>
      <c r="L26" s="34" t="str">
        <f t="shared" si="4"/>
        <v/>
      </c>
      <c r="M26" s="122" t="str">
        <f t="shared" si="0"/>
        <v/>
      </c>
      <c r="N26" s="31">
        <f>'Proje ve Personel Bilgileri'!E32</f>
        <v>0</v>
      </c>
      <c r="O26" s="32">
        <f t="shared" si="1"/>
        <v>0</v>
      </c>
      <c r="P26" s="32">
        <f t="shared" si="2"/>
        <v>0</v>
      </c>
      <c r="Q26" s="32">
        <f t="shared" si="3"/>
        <v>0</v>
      </c>
      <c r="R26" s="32">
        <f t="shared" si="5"/>
        <v>0</v>
      </c>
      <c r="S26" s="32">
        <f t="shared" si="6"/>
        <v>0</v>
      </c>
      <c r="T26" s="32">
        <f t="shared" si="6"/>
        <v>0</v>
      </c>
    </row>
    <row r="27" spans="1:21" ht="26.15" customHeight="1" thickBot="1" x14ac:dyDescent="0.35">
      <c r="A27" s="237">
        <v>20</v>
      </c>
      <c r="B27" s="38" t="str">
        <f>IF('Proje ve Personel Bilgileri'!B33&gt;0,'Proje ve Personel Bilgileri'!B33,"")</f>
        <v/>
      </c>
      <c r="C27" s="13"/>
      <c r="D27" s="14"/>
      <c r="E27" s="14"/>
      <c r="F27" s="14"/>
      <c r="G27" s="14"/>
      <c r="H27" s="14"/>
      <c r="I27" s="14"/>
      <c r="J27" s="14"/>
      <c r="K27" s="14"/>
      <c r="L27" s="35" t="str">
        <f t="shared" si="4"/>
        <v/>
      </c>
      <c r="M27" s="122" t="str">
        <f t="shared" si="0"/>
        <v/>
      </c>
      <c r="N27" s="31">
        <f>'Proje ve Personel Bilgileri'!E33</f>
        <v>0</v>
      </c>
      <c r="O27" s="32">
        <f t="shared" si="1"/>
        <v>0</v>
      </c>
      <c r="P27" s="32">
        <f t="shared" si="2"/>
        <v>0</v>
      </c>
      <c r="Q27" s="32">
        <f t="shared" si="3"/>
        <v>0</v>
      </c>
      <c r="R27" s="32">
        <f t="shared" si="5"/>
        <v>0</v>
      </c>
      <c r="S27" s="32">
        <f t="shared" si="6"/>
        <v>0</v>
      </c>
      <c r="T27" s="32">
        <f t="shared" si="6"/>
        <v>0</v>
      </c>
      <c r="U27" s="30">
        <v>1</v>
      </c>
    </row>
    <row r="28" spans="1:21" ht="26.15" customHeight="1" thickBot="1" x14ac:dyDescent="0.35">
      <c r="A28" s="358" t="s">
        <v>40</v>
      </c>
      <c r="B28" s="359"/>
      <c r="C28" s="39" t="str">
        <f t="shared" ref="C28:K28" si="7">IF($L$28&gt;0,SUM(C8:C27),"")</f>
        <v/>
      </c>
      <c r="D28" s="40" t="str">
        <f t="shared" si="7"/>
        <v/>
      </c>
      <c r="E28" s="40" t="str">
        <f t="shared" si="7"/>
        <v/>
      </c>
      <c r="F28" s="40" t="str">
        <f t="shared" si="7"/>
        <v/>
      </c>
      <c r="G28" s="40" t="str">
        <f t="shared" si="7"/>
        <v/>
      </c>
      <c r="H28" s="40" t="str">
        <f t="shared" si="7"/>
        <v/>
      </c>
      <c r="I28" s="40" t="str">
        <f t="shared" si="7"/>
        <v/>
      </c>
      <c r="J28" s="40" t="str">
        <f t="shared" si="7"/>
        <v/>
      </c>
      <c r="K28" s="40" t="str">
        <f t="shared" si="7"/>
        <v/>
      </c>
      <c r="L28" s="41">
        <f>SUM(L8:L27)</f>
        <v>0</v>
      </c>
      <c r="M28" s="123"/>
      <c r="N28" s="6"/>
      <c r="O28" s="15"/>
      <c r="P28" s="16"/>
      <c r="S28" s="6"/>
      <c r="T28" s="6"/>
    </row>
    <row r="29" spans="1:21" s="17" customFormat="1" ht="30.1" customHeight="1" x14ac:dyDescent="0.3">
      <c r="A29" s="360" t="s">
        <v>139</v>
      </c>
      <c r="B29" s="360"/>
      <c r="C29" s="360"/>
      <c r="D29" s="360"/>
      <c r="E29" s="360"/>
      <c r="F29" s="360"/>
      <c r="G29" s="360"/>
      <c r="H29" s="360"/>
      <c r="I29" s="360"/>
      <c r="J29" s="360"/>
      <c r="K29" s="360"/>
      <c r="L29" s="360"/>
      <c r="M29" s="83"/>
      <c r="O29" s="18"/>
      <c r="P29" s="18"/>
      <c r="Q29" s="18"/>
      <c r="R29" s="18"/>
      <c r="S29" s="18"/>
      <c r="T29" s="18"/>
    </row>
    <row r="30" spans="1:21" ht="26.15" customHeight="1" x14ac:dyDescent="0.3"/>
    <row r="31" spans="1:21" ht="26.15" customHeight="1" x14ac:dyDescent="0.35">
      <c r="A31" s="308" t="s">
        <v>37</v>
      </c>
      <c r="B31" s="307">
        <f ca="1">IF(imzatarihi&gt;0,imzatarihi,"")</f>
        <v>45653</v>
      </c>
      <c r="C31" s="361" t="s">
        <v>38</v>
      </c>
      <c r="D31" s="361"/>
      <c r="E31" s="306" t="str">
        <f>IF(kurulusyetkilisi&gt;0,kurulusyetkilisi,"")</f>
        <v/>
      </c>
      <c r="F31" s="265"/>
      <c r="G31" s="265"/>
      <c r="H31" s="304"/>
      <c r="I31" s="304"/>
      <c r="J31" s="304"/>
    </row>
    <row r="32" spans="1:21" ht="26.15" customHeight="1" x14ac:dyDescent="0.35">
      <c r="A32" s="311"/>
      <c r="B32" s="311"/>
      <c r="C32" s="361" t="s">
        <v>39</v>
      </c>
      <c r="D32" s="361"/>
      <c r="E32" s="309"/>
      <c r="F32" s="362"/>
      <c r="G32" s="362"/>
      <c r="H32" s="6"/>
      <c r="I32" s="6"/>
      <c r="J32" s="6"/>
    </row>
    <row r="33" spans="1:20" ht="26.15" customHeight="1" x14ac:dyDescent="0.3">
      <c r="A33" s="356" t="s">
        <v>28</v>
      </c>
      <c r="B33" s="356"/>
      <c r="C33" s="356"/>
      <c r="D33" s="356"/>
      <c r="E33" s="356"/>
      <c r="F33" s="356"/>
      <c r="G33" s="356"/>
      <c r="H33" s="356"/>
      <c r="I33" s="356"/>
      <c r="J33" s="356"/>
      <c r="K33" s="356"/>
      <c r="L33" s="356"/>
      <c r="M33" s="119"/>
      <c r="N33" s="1"/>
      <c r="O33" s="128"/>
    </row>
    <row r="34" spans="1:20" ht="26.15" customHeight="1" x14ac:dyDescent="0.3">
      <c r="A34" s="363" t="str">
        <f>IF(Yil&gt;0,CONCATENATE(Yil," yılına aittir"),"")</f>
        <v/>
      </c>
      <c r="B34" s="363"/>
      <c r="C34" s="363"/>
      <c r="D34" s="363"/>
      <c r="E34" s="363"/>
      <c r="F34" s="363"/>
      <c r="G34" s="363"/>
      <c r="H34" s="363"/>
      <c r="I34" s="363"/>
      <c r="J34" s="363"/>
      <c r="K34" s="363"/>
      <c r="L34" s="363"/>
    </row>
    <row r="35" spans="1:20" ht="26.15" customHeight="1" thickBot="1" x14ac:dyDescent="0.35">
      <c r="B35" s="8"/>
      <c r="D35" s="8"/>
      <c r="E35" s="8"/>
      <c r="F35" s="377" t="str">
        <f>IF(Yil&gt;0,IF(ProjeNo=5189901,"EYLÜL",IF(ProjeNo=5169902,"KASIM","AĞUSTOS")),"")</f>
        <v/>
      </c>
      <c r="G35" s="377"/>
      <c r="H35" s="8"/>
      <c r="I35" s="8"/>
      <c r="J35" s="8"/>
      <c r="K35" s="8"/>
      <c r="L35" s="228" t="s">
        <v>35</v>
      </c>
    </row>
    <row r="36" spans="1:20" ht="26.15" customHeight="1" thickBot="1" x14ac:dyDescent="0.35">
      <c r="A36" s="233" t="s">
        <v>1</v>
      </c>
      <c r="B36" s="364" t="str">
        <f>IF(ProjeNo&gt;0,ProjeNo,"")</f>
        <v/>
      </c>
      <c r="C36" s="365"/>
      <c r="D36" s="365"/>
      <c r="E36" s="365"/>
      <c r="F36" s="365"/>
      <c r="G36" s="365"/>
      <c r="H36" s="365"/>
      <c r="I36" s="365"/>
      <c r="J36" s="365"/>
      <c r="K36" s="365"/>
      <c r="L36" s="366"/>
    </row>
    <row r="37" spans="1:20" ht="26.15" customHeight="1" thickBot="1" x14ac:dyDescent="0.35">
      <c r="A37" s="234" t="s">
        <v>11</v>
      </c>
      <c r="B37" s="367" t="str">
        <f>IF(ProjeAdi&gt;0,ProjeAdi,"")</f>
        <v/>
      </c>
      <c r="C37" s="368"/>
      <c r="D37" s="368"/>
      <c r="E37" s="368"/>
      <c r="F37" s="368"/>
      <c r="G37" s="368"/>
      <c r="H37" s="368"/>
      <c r="I37" s="368"/>
      <c r="J37" s="368"/>
      <c r="K37" s="368"/>
      <c r="L37" s="369"/>
    </row>
    <row r="38" spans="1:20" ht="26.15" customHeight="1" thickBot="1" x14ac:dyDescent="0.35">
      <c r="A38" s="370" t="s">
        <v>7</v>
      </c>
      <c r="B38" s="370" t="s">
        <v>8</v>
      </c>
      <c r="C38" s="370" t="s">
        <v>29</v>
      </c>
      <c r="D38" s="370" t="s">
        <v>97</v>
      </c>
      <c r="E38" s="370" t="s">
        <v>117</v>
      </c>
      <c r="F38" s="370" t="s">
        <v>32</v>
      </c>
      <c r="G38" s="372" t="s">
        <v>30</v>
      </c>
      <c r="H38" s="374" t="s">
        <v>95</v>
      </c>
      <c r="I38" s="375"/>
      <c r="J38" s="375"/>
      <c r="K38" s="376"/>
      <c r="L38" s="370" t="s">
        <v>31</v>
      </c>
      <c r="O38" s="357" t="s">
        <v>36</v>
      </c>
      <c r="P38" s="357"/>
      <c r="Q38" s="357" t="s">
        <v>42</v>
      </c>
      <c r="R38" s="357"/>
      <c r="S38" s="357" t="s">
        <v>43</v>
      </c>
      <c r="T38" s="357"/>
    </row>
    <row r="39" spans="1:20" s="9" customFormat="1" ht="82.05" customHeight="1" thickBot="1" x14ac:dyDescent="0.3">
      <c r="A39" s="371"/>
      <c r="B39" s="371"/>
      <c r="C39" s="371"/>
      <c r="D39" s="371"/>
      <c r="E39" s="371"/>
      <c r="F39" s="371"/>
      <c r="G39" s="373"/>
      <c r="H39" s="229" t="s">
        <v>91</v>
      </c>
      <c r="I39" s="230" t="s">
        <v>96</v>
      </c>
      <c r="J39" s="229" t="s">
        <v>152</v>
      </c>
      <c r="K39" s="229" t="s">
        <v>153</v>
      </c>
      <c r="L39" s="371"/>
      <c r="M39" s="121"/>
      <c r="N39" s="231" t="s">
        <v>10</v>
      </c>
      <c r="O39" s="232" t="s">
        <v>33</v>
      </c>
      <c r="P39" s="232" t="s">
        <v>34</v>
      </c>
      <c r="Q39" s="232" t="s">
        <v>41</v>
      </c>
      <c r="R39" s="232" t="s">
        <v>30</v>
      </c>
      <c r="S39" s="232" t="s">
        <v>41</v>
      </c>
      <c r="T39" s="232" t="s">
        <v>34</v>
      </c>
    </row>
    <row r="40" spans="1:20" ht="26.15" customHeight="1" x14ac:dyDescent="0.3">
      <c r="A40" s="235">
        <v>21</v>
      </c>
      <c r="B40" s="36" t="str">
        <f>IF('Proje ve Personel Bilgileri'!B34&gt;0,'Proje ve Personel Bilgileri'!B34,"")</f>
        <v/>
      </c>
      <c r="C40" s="10"/>
      <c r="D40" s="11"/>
      <c r="E40" s="11"/>
      <c r="F40" s="11"/>
      <c r="G40" s="11"/>
      <c r="H40" s="11"/>
      <c r="I40" s="11"/>
      <c r="J40" s="11"/>
      <c r="K40" s="11"/>
      <c r="L40" s="33" t="str">
        <f>IF(B40&lt;&gt;"",IF(OR(F40&gt;S40,G40&gt;T40),0,D40+E40+F40+G40-H40-I40-J40-K40),"")</f>
        <v/>
      </c>
      <c r="M40" s="122" t="str">
        <f t="shared" ref="M40:M59" si="8">IF(OR(F40&gt;S40,G40&gt;T40),"Toplam maliyetin hesaplanabilmesi için SGK işveren payı ve işsizlik sigortası işveren payının tavan değerleri aşmaması gerekmektedir.","")</f>
        <v/>
      </c>
      <c r="N40" s="31">
        <f>'Proje ve Personel Bilgileri'!E34</f>
        <v>0</v>
      </c>
      <c r="O40" s="32">
        <f t="shared" ref="O40:O59" si="9">IFERROR(IF(N40="EVET",VLOOKUP(VALUE(Yil&amp;2),SGKTAVAN,2,0)*0.2475,VLOOKUP(VALUE(Yil&amp;2),SGKTAVAN,2,0)*0.2075),0)</f>
        <v>0</v>
      </c>
      <c r="P40" s="32">
        <f t="shared" ref="P40:P59" si="10">IFERROR(IF(N40="EVET",0,VLOOKUP(VALUE(Yil&amp;2),SGKTAVAN,2,0)*0.02),0)</f>
        <v>0</v>
      </c>
      <c r="Q40" s="32">
        <f t="shared" ref="Q40:Q59" si="11">IF(N40="EVET",(D40+E40)*0.2475,(D40+E40)*0.2075)</f>
        <v>0</v>
      </c>
      <c r="R40" s="32">
        <f>IF(N40="EVET",0,(D40+E40)*0.02)</f>
        <v>0</v>
      </c>
      <c r="S40" s="32">
        <f>IF(ISERROR(ROUNDUP(MIN(O40,Q40),0)),0,ROUNDUP(MIN(O40,Q40),0))</f>
        <v>0</v>
      </c>
      <c r="T40" s="32">
        <f>IF(ISERROR(ROUNDUP(MIN(P40,R40),0)),0,ROUNDUP(MIN(P40,R40),0))</f>
        <v>0</v>
      </c>
    </row>
    <row r="41" spans="1:20" ht="26.15" customHeight="1" x14ac:dyDescent="0.3">
      <c r="A41" s="236">
        <v>22</v>
      </c>
      <c r="B41" s="37" t="str">
        <f>IF('Proje ve Personel Bilgileri'!B35&gt;0,'Proje ve Personel Bilgileri'!B35,"")</f>
        <v/>
      </c>
      <c r="C41" s="127"/>
      <c r="D41" s="12"/>
      <c r="E41" s="12"/>
      <c r="F41" s="12"/>
      <c r="G41" s="12"/>
      <c r="H41" s="12"/>
      <c r="I41" s="12"/>
      <c r="J41" s="12"/>
      <c r="K41" s="12"/>
      <c r="L41" s="34" t="str">
        <f t="shared" ref="L41:L59" si="12">IF(B41&lt;&gt;"",IF(OR(F41&gt;S41,G41&gt;T41),0,D41+E41+F41+G41-H41-I41-J41-K41),"")</f>
        <v/>
      </c>
      <c r="M41" s="122" t="str">
        <f t="shared" si="8"/>
        <v/>
      </c>
      <c r="N41" s="31">
        <f>'Proje ve Personel Bilgileri'!E35</f>
        <v>0</v>
      </c>
      <c r="O41" s="32">
        <f t="shared" si="9"/>
        <v>0</v>
      </c>
      <c r="P41" s="32">
        <f t="shared" si="10"/>
        <v>0</v>
      </c>
      <c r="Q41" s="32">
        <f t="shared" si="11"/>
        <v>0</v>
      </c>
      <c r="R41" s="32">
        <f t="shared" ref="R41:R59" si="13">IF(N41="EVET",0,(D41+E41)*0.02)</f>
        <v>0</v>
      </c>
      <c r="S41" s="32">
        <f t="shared" ref="S41:T59" si="14">IF(ISERROR(ROUNDUP(MIN(O41,Q41),0)),0,ROUNDUP(MIN(O41,Q41),0))</f>
        <v>0</v>
      </c>
      <c r="T41" s="32">
        <f t="shared" si="14"/>
        <v>0</v>
      </c>
    </row>
    <row r="42" spans="1:20" ht="26.15" customHeight="1" x14ac:dyDescent="0.3">
      <c r="A42" s="236">
        <v>23</v>
      </c>
      <c r="B42" s="37" t="str">
        <f>IF('Proje ve Personel Bilgileri'!B36&gt;0,'Proje ve Personel Bilgileri'!B36,"")</f>
        <v/>
      </c>
      <c r="C42" s="127"/>
      <c r="D42" s="12"/>
      <c r="E42" s="12"/>
      <c r="F42" s="12"/>
      <c r="G42" s="12"/>
      <c r="H42" s="12"/>
      <c r="I42" s="12"/>
      <c r="J42" s="12"/>
      <c r="K42" s="12"/>
      <c r="L42" s="34" t="str">
        <f t="shared" si="12"/>
        <v/>
      </c>
      <c r="M42" s="122" t="str">
        <f t="shared" si="8"/>
        <v/>
      </c>
      <c r="N42" s="31">
        <f>'Proje ve Personel Bilgileri'!E36</f>
        <v>0</v>
      </c>
      <c r="O42" s="32">
        <f t="shared" si="9"/>
        <v>0</v>
      </c>
      <c r="P42" s="32">
        <f t="shared" si="10"/>
        <v>0</v>
      </c>
      <c r="Q42" s="32">
        <f t="shared" si="11"/>
        <v>0</v>
      </c>
      <c r="R42" s="32">
        <f t="shared" si="13"/>
        <v>0</v>
      </c>
      <c r="S42" s="32">
        <f t="shared" si="14"/>
        <v>0</v>
      </c>
      <c r="T42" s="32">
        <f t="shared" si="14"/>
        <v>0</v>
      </c>
    </row>
    <row r="43" spans="1:20" ht="26.15" customHeight="1" x14ac:dyDescent="0.3">
      <c r="A43" s="236">
        <v>24</v>
      </c>
      <c r="B43" s="37" t="str">
        <f>IF('Proje ve Personel Bilgileri'!B37&gt;0,'Proje ve Personel Bilgileri'!B37,"")</f>
        <v/>
      </c>
      <c r="C43" s="127"/>
      <c r="D43" s="12"/>
      <c r="E43" s="12"/>
      <c r="F43" s="12"/>
      <c r="G43" s="12"/>
      <c r="H43" s="12"/>
      <c r="I43" s="12"/>
      <c r="J43" s="12"/>
      <c r="K43" s="12"/>
      <c r="L43" s="34" t="str">
        <f t="shared" si="12"/>
        <v/>
      </c>
      <c r="M43" s="122" t="str">
        <f t="shared" si="8"/>
        <v/>
      </c>
      <c r="N43" s="31">
        <f>'Proje ve Personel Bilgileri'!E37</f>
        <v>0</v>
      </c>
      <c r="O43" s="32">
        <f t="shared" si="9"/>
        <v>0</v>
      </c>
      <c r="P43" s="32">
        <f t="shared" si="10"/>
        <v>0</v>
      </c>
      <c r="Q43" s="32">
        <f t="shared" si="11"/>
        <v>0</v>
      </c>
      <c r="R43" s="32">
        <f t="shared" si="13"/>
        <v>0</v>
      </c>
      <c r="S43" s="32">
        <f t="shared" si="14"/>
        <v>0</v>
      </c>
      <c r="T43" s="32">
        <f t="shared" si="14"/>
        <v>0</v>
      </c>
    </row>
    <row r="44" spans="1:20" ht="26.15" customHeight="1" x14ac:dyDescent="0.3">
      <c r="A44" s="236">
        <v>25</v>
      </c>
      <c r="B44" s="37" t="str">
        <f>IF('Proje ve Personel Bilgileri'!B38&gt;0,'Proje ve Personel Bilgileri'!B38,"")</f>
        <v/>
      </c>
      <c r="C44" s="127"/>
      <c r="D44" s="12"/>
      <c r="E44" s="12"/>
      <c r="F44" s="12"/>
      <c r="G44" s="12"/>
      <c r="H44" s="12"/>
      <c r="I44" s="12"/>
      <c r="J44" s="12"/>
      <c r="K44" s="12"/>
      <c r="L44" s="34" t="str">
        <f t="shared" si="12"/>
        <v/>
      </c>
      <c r="M44" s="122" t="str">
        <f t="shared" si="8"/>
        <v/>
      </c>
      <c r="N44" s="31">
        <f>'Proje ve Personel Bilgileri'!E38</f>
        <v>0</v>
      </c>
      <c r="O44" s="32">
        <f t="shared" si="9"/>
        <v>0</v>
      </c>
      <c r="P44" s="32">
        <f t="shared" si="10"/>
        <v>0</v>
      </c>
      <c r="Q44" s="32">
        <f t="shared" si="11"/>
        <v>0</v>
      </c>
      <c r="R44" s="32">
        <f t="shared" si="13"/>
        <v>0</v>
      </c>
      <c r="S44" s="32">
        <f t="shared" si="14"/>
        <v>0</v>
      </c>
      <c r="T44" s="32">
        <f t="shared" si="14"/>
        <v>0</v>
      </c>
    </row>
    <row r="45" spans="1:20" ht="26.15" customHeight="1" x14ac:dyDescent="0.3">
      <c r="A45" s="236">
        <v>26</v>
      </c>
      <c r="B45" s="37" t="str">
        <f>IF('Proje ve Personel Bilgileri'!B39&gt;0,'Proje ve Personel Bilgileri'!B39,"")</f>
        <v/>
      </c>
      <c r="C45" s="127"/>
      <c r="D45" s="12"/>
      <c r="E45" s="12"/>
      <c r="F45" s="12"/>
      <c r="G45" s="12"/>
      <c r="H45" s="12"/>
      <c r="I45" s="12"/>
      <c r="J45" s="12"/>
      <c r="K45" s="12"/>
      <c r="L45" s="34" t="str">
        <f t="shared" si="12"/>
        <v/>
      </c>
      <c r="M45" s="122" t="str">
        <f t="shared" si="8"/>
        <v/>
      </c>
      <c r="N45" s="31">
        <f>'Proje ve Personel Bilgileri'!E39</f>
        <v>0</v>
      </c>
      <c r="O45" s="32">
        <f t="shared" si="9"/>
        <v>0</v>
      </c>
      <c r="P45" s="32">
        <f t="shared" si="10"/>
        <v>0</v>
      </c>
      <c r="Q45" s="32">
        <f t="shared" si="11"/>
        <v>0</v>
      </c>
      <c r="R45" s="32">
        <f t="shared" si="13"/>
        <v>0</v>
      </c>
      <c r="S45" s="32">
        <f t="shared" si="14"/>
        <v>0</v>
      </c>
      <c r="T45" s="32">
        <f t="shared" si="14"/>
        <v>0</v>
      </c>
    </row>
    <row r="46" spans="1:20" ht="26.15" customHeight="1" x14ac:dyDescent="0.3">
      <c r="A46" s="236">
        <v>27</v>
      </c>
      <c r="B46" s="37" t="str">
        <f>IF('Proje ve Personel Bilgileri'!B40&gt;0,'Proje ve Personel Bilgileri'!B40,"")</f>
        <v/>
      </c>
      <c r="C46" s="127"/>
      <c r="D46" s="12"/>
      <c r="E46" s="12"/>
      <c r="F46" s="12"/>
      <c r="G46" s="12"/>
      <c r="H46" s="12"/>
      <c r="I46" s="12"/>
      <c r="J46" s="12"/>
      <c r="K46" s="12"/>
      <c r="L46" s="34" t="str">
        <f t="shared" si="12"/>
        <v/>
      </c>
      <c r="M46" s="122" t="str">
        <f t="shared" si="8"/>
        <v/>
      </c>
      <c r="N46" s="31">
        <f>'Proje ve Personel Bilgileri'!E40</f>
        <v>0</v>
      </c>
      <c r="O46" s="32">
        <f t="shared" si="9"/>
        <v>0</v>
      </c>
      <c r="P46" s="32">
        <f t="shared" si="10"/>
        <v>0</v>
      </c>
      <c r="Q46" s="32">
        <f t="shared" si="11"/>
        <v>0</v>
      </c>
      <c r="R46" s="32">
        <f t="shared" si="13"/>
        <v>0</v>
      </c>
      <c r="S46" s="32">
        <f t="shared" si="14"/>
        <v>0</v>
      </c>
      <c r="T46" s="32">
        <f t="shared" si="14"/>
        <v>0</v>
      </c>
    </row>
    <row r="47" spans="1:20" ht="26.15" customHeight="1" x14ac:dyDescent="0.3">
      <c r="A47" s="236">
        <v>28</v>
      </c>
      <c r="B47" s="37" t="str">
        <f>IF('Proje ve Personel Bilgileri'!B41&gt;0,'Proje ve Personel Bilgileri'!B41,"")</f>
        <v/>
      </c>
      <c r="C47" s="127"/>
      <c r="D47" s="12"/>
      <c r="E47" s="12"/>
      <c r="F47" s="12"/>
      <c r="G47" s="12"/>
      <c r="H47" s="12"/>
      <c r="I47" s="12"/>
      <c r="J47" s="12"/>
      <c r="K47" s="12"/>
      <c r="L47" s="34" t="str">
        <f t="shared" si="12"/>
        <v/>
      </c>
      <c r="M47" s="122" t="str">
        <f t="shared" si="8"/>
        <v/>
      </c>
      <c r="N47" s="31">
        <f>'Proje ve Personel Bilgileri'!E41</f>
        <v>0</v>
      </c>
      <c r="O47" s="32">
        <f t="shared" si="9"/>
        <v>0</v>
      </c>
      <c r="P47" s="32">
        <f t="shared" si="10"/>
        <v>0</v>
      </c>
      <c r="Q47" s="32">
        <f t="shared" si="11"/>
        <v>0</v>
      </c>
      <c r="R47" s="32">
        <f t="shared" si="13"/>
        <v>0</v>
      </c>
      <c r="S47" s="32">
        <f t="shared" si="14"/>
        <v>0</v>
      </c>
      <c r="T47" s="32">
        <f t="shared" si="14"/>
        <v>0</v>
      </c>
    </row>
    <row r="48" spans="1:20" ht="26.15" customHeight="1" x14ac:dyDescent="0.3">
      <c r="A48" s="236">
        <v>29</v>
      </c>
      <c r="B48" s="37" t="str">
        <f>IF('Proje ve Personel Bilgileri'!B42&gt;0,'Proje ve Personel Bilgileri'!B42,"")</f>
        <v/>
      </c>
      <c r="C48" s="127"/>
      <c r="D48" s="12"/>
      <c r="E48" s="12"/>
      <c r="F48" s="12"/>
      <c r="G48" s="12"/>
      <c r="H48" s="12"/>
      <c r="I48" s="12"/>
      <c r="J48" s="12"/>
      <c r="K48" s="12"/>
      <c r="L48" s="34" t="str">
        <f t="shared" si="12"/>
        <v/>
      </c>
      <c r="M48" s="122" t="str">
        <f t="shared" si="8"/>
        <v/>
      </c>
      <c r="N48" s="31">
        <f>'Proje ve Personel Bilgileri'!E42</f>
        <v>0</v>
      </c>
      <c r="O48" s="32">
        <f t="shared" si="9"/>
        <v>0</v>
      </c>
      <c r="P48" s="32">
        <f t="shared" si="10"/>
        <v>0</v>
      </c>
      <c r="Q48" s="32">
        <f t="shared" si="11"/>
        <v>0</v>
      </c>
      <c r="R48" s="32">
        <f t="shared" si="13"/>
        <v>0</v>
      </c>
      <c r="S48" s="32">
        <f t="shared" si="14"/>
        <v>0</v>
      </c>
      <c r="T48" s="32">
        <f t="shared" si="14"/>
        <v>0</v>
      </c>
    </row>
    <row r="49" spans="1:21" ht="26.15" customHeight="1" x14ac:dyDescent="0.3">
      <c r="A49" s="236">
        <v>30</v>
      </c>
      <c r="B49" s="37" t="str">
        <f>IF('Proje ve Personel Bilgileri'!B43&gt;0,'Proje ve Personel Bilgileri'!B43,"")</f>
        <v/>
      </c>
      <c r="C49" s="127"/>
      <c r="D49" s="12"/>
      <c r="E49" s="12"/>
      <c r="F49" s="12"/>
      <c r="G49" s="12"/>
      <c r="H49" s="12"/>
      <c r="I49" s="12"/>
      <c r="J49" s="12"/>
      <c r="K49" s="12"/>
      <c r="L49" s="34" t="str">
        <f t="shared" si="12"/>
        <v/>
      </c>
      <c r="M49" s="122" t="str">
        <f t="shared" si="8"/>
        <v/>
      </c>
      <c r="N49" s="31">
        <f>'Proje ve Personel Bilgileri'!E43</f>
        <v>0</v>
      </c>
      <c r="O49" s="32">
        <f t="shared" si="9"/>
        <v>0</v>
      </c>
      <c r="P49" s="32">
        <f t="shared" si="10"/>
        <v>0</v>
      </c>
      <c r="Q49" s="32">
        <f t="shared" si="11"/>
        <v>0</v>
      </c>
      <c r="R49" s="32">
        <f t="shared" si="13"/>
        <v>0</v>
      </c>
      <c r="S49" s="32">
        <f t="shared" si="14"/>
        <v>0</v>
      </c>
      <c r="T49" s="32">
        <f t="shared" si="14"/>
        <v>0</v>
      </c>
    </row>
    <row r="50" spans="1:21" ht="26.15" customHeight="1" x14ac:dyDescent="0.3">
      <c r="A50" s="236">
        <v>31</v>
      </c>
      <c r="B50" s="37" t="str">
        <f>IF('Proje ve Personel Bilgileri'!B44&gt;0,'Proje ve Personel Bilgileri'!B44,"")</f>
        <v/>
      </c>
      <c r="C50" s="127"/>
      <c r="D50" s="12"/>
      <c r="E50" s="12"/>
      <c r="F50" s="12"/>
      <c r="G50" s="12"/>
      <c r="H50" s="12"/>
      <c r="I50" s="12"/>
      <c r="J50" s="12"/>
      <c r="K50" s="12"/>
      <c r="L50" s="34" t="str">
        <f t="shared" si="12"/>
        <v/>
      </c>
      <c r="M50" s="122" t="str">
        <f t="shared" si="8"/>
        <v/>
      </c>
      <c r="N50" s="31">
        <f>'Proje ve Personel Bilgileri'!E44</f>
        <v>0</v>
      </c>
      <c r="O50" s="32">
        <f t="shared" si="9"/>
        <v>0</v>
      </c>
      <c r="P50" s="32">
        <f t="shared" si="10"/>
        <v>0</v>
      </c>
      <c r="Q50" s="32">
        <f t="shared" si="11"/>
        <v>0</v>
      </c>
      <c r="R50" s="32">
        <f t="shared" si="13"/>
        <v>0</v>
      </c>
      <c r="S50" s="32">
        <f t="shared" si="14"/>
        <v>0</v>
      </c>
      <c r="T50" s="32">
        <f t="shared" si="14"/>
        <v>0</v>
      </c>
    </row>
    <row r="51" spans="1:21" ht="26.15" customHeight="1" x14ac:dyDescent="0.3">
      <c r="A51" s="236">
        <v>32</v>
      </c>
      <c r="B51" s="37" t="str">
        <f>IF('Proje ve Personel Bilgileri'!B45&gt;0,'Proje ve Personel Bilgileri'!B45,"")</f>
        <v/>
      </c>
      <c r="C51" s="127"/>
      <c r="D51" s="12"/>
      <c r="E51" s="12"/>
      <c r="F51" s="12"/>
      <c r="G51" s="12"/>
      <c r="H51" s="12"/>
      <c r="I51" s="12"/>
      <c r="J51" s="12"/>
      <c r="K51" s="12"/>
      <c r="L51" s="34" t="str">
        <f t="shared" si="12"/>
        <v/>
      </c>
      <c r="M51" s="122" t="str">
        <f t="shared" si="8"/>
        <v/>
      </c>
      <c r="N51" s="31">
        <f>'Proje ve Personel Bilgileri'!E45</f>
        <v>0</v>
      </c>
      <c r="O51" s="32">
        <f t="shared" si="9"/>
        <v>0</v>
      </c>
      <c r="P51" s="32">
        <f t="shared" si="10"/>
        <v>0</v>
      </c>
      <c r="Q51" s="32">
        <f t="shared" si="11"/>
        <v>0</v>
      </c>
      <c r="R51" s="32">
        <f t="shared" si="13"/>
        <v>0</v>
      </c>
      <c r="S51" s="32">
        <f t="shared" si="14"/>
        <v>0</v>
      </c>
      <c r="T51" s="32">
        <f t="shared" si="14"/>
        <v>0</v>
      </c>
    </row>
    <row r="52" spans="1:21" ht="26.15" customHeight="1" x14ac:dyDescent="0.3">
      <c r="A52" s="236">
        <v>33</v>
      </c>
      <c r="B52" s="37" t="str">
        <f>IF('Proje ve Personel Bilgileri'!B46&gt;0,'Proje ve Personel Bilgileri'!B46,"")</f>
        <v/>
      </c>
      <c r="C52" s="127"/>
      <c r="D52" s="12"/>
      <c r="E52" s="12"/>
      <c r="F52" s="12"/>
      <c r="G52" s="12"/>
      <c r="H52" s="12"/>
      <c r="I52" s="12"/>
      <c r="J52" s="12"/>
      <c r="K52" s="12"/>
      <c r="L52" s="34" t="str">
        <f t="shared" si="12"/>
        <v/>
      </c>
      <c r="M52" s="122" t="str">
        <f t="shared" si="8"/>
        <v/>
      </c>
      <c r="N52" s="31">
        <f>'Proje ve Personel Bilgileri'!E46</f>
        <v>0</v>
      </c>
      <c r="O52" s="32">
        <f t="shared" si="9"/>
        <v>0</v>
      </c>
      <c r="P52" s="32">
        <f t="shared" si="10"/>
        <v>0</v>
      </c>
      <c r="Q52" s="32">
        <f t="shared" si="11"/>
        <v>0</v>
      </c>
      <c r="R52" s="32">
        <f t="shared" si="13"/>
        <v>0</v>
      </c>
      <c r="S52" s="32">
        <f t="shared" si="14"/>
        <v>0</v>
      </c>
      <c r="T52" s="32">
        <f t="shared" si="14"/>
        <v>0</v>
      </c>
    </row>
    <row r="53" spans="1:21" ht="26.15" customHeight="1" x14ac:dyDescent="0.3">
      <c r="A53" s="236">
        <v>34</v>
      </c>
      <c r="B53" s="37" t="str">
        <f>IF('Proje ve Personel Bilgileri'!B47&gt;0,'Proje ve Personel Bilgileri'!B47,"")</f>
        <v/>
      </c>
      <c r="C53" s="127"/>
      <c r="D53" s="12"/>
      <c r="E53" s="12"/>
      <c r="F53" s="12"/>
      <c r="G53" s="12"/>
      <c r="H53" s="12"/>
      <c r="I53" s="12"/>
      <c r="J53" s="12"/>
      <c r="K53" s="12"/>
      <c r="L53" s="34" t="str">
        <f t="shared" si="12"/>
        <v/>
      </c>
      <c r="M53" s="122" t="str">
        <f t="shared" si="8"/>
        <v/>
      </c>
      <c r="N53" s="31">
        <f>'Proje ve Personel Bilgileri'!E47</f>
        <v>0</v>
      </c>
      <c r="O53" s="32">
        <f t="shared" si="9"/>
        <v>0</v>
      </c>
      <c r="P53" s="32">
        <f t="shared" si="10"/>
        <v>0</v>
      </c>
      <c r="Q53" s="32">
        <f t="shared" si="11"/>
        <v>0</v>
      </c>
      <c r="R53" s="32">
        <f t="shared" si="13"/>
        <v>0</v>
      </c>
      <c r="S53" s="32">
        <f t="shared" si="14"/>
        <v>0</v>
      </c>
      <c r="T53" s="32">
        <f t="shared" si="14"/>
        <v>0</v>
      </c>
    </row>
    <row r="54" spans="1:21" ht="26.15" customHeight="1" x14ac:dyDescent="0.3">
      <c r="A54" s="236">
        <v>35</v>
      </c>
      <c r="B54" s="37" t="str">
        <f>IF('Proje ve Personel Bilgileri'!B48&gt;0,'Proje ve Personel Bilgileri'!B48,"")</f>
        <v/>
      </c>
      <c r="C54" s="127"/>
      <c r="D54" s="12"/>
      <c r="E54" s="12"/>
      <c r="F54" s="12"/>
      <c r="G54" s="12"/>
      <c r="H54" s="12"/>
      <c r="I54" s="12"/>
      <c r="J54" s="12"/>
      <c r="K54" s="12"/>
      <c r="L54" s="34" t="str">
        <f t="shared" si="12"/>
        <v/>
      </c>
      <c r="M54" s="122" t="str">
        <f t="shared" si="8"/>
        <v/>
      </c>
      <c r="N54" s="31">
        <f>'Proje ve Personel Bilgileri'!E48</f>
        <v>0</v>
      </c>
      <c r="O54" s="32">
        <f t="shared" si="9"/>
        <v>0</v>
      </c>
      <c r="P54" s="32">
        <f t="shared" si="10"/>
        <v>0</v>
      </c>
      <c r="Q54" s="32">
        <f t="shared" si="11"/>
        <v>0</v>
      </c>
      <c r="R54" s="32">
        <f t="shared" si="13"/>
        <v>0</v>
      </c>
      <c r="S54" s="32">
        <f t="shared" si="14"/>
        <v>0</v>
      </c>
      <c r="T54" s="32">
        <f t="shared" si="14"/>
        <v>0</v>
      </c>
    </row>
    <row r="55" spans="1:21" ht="26.15" customHeight="1" x14ac:dyDescent="0.3">
      <c r="A55" s="236">
        <v>36</v>
      </c>
      <c r="B55" s="37" t="str">
        <f>IF('Proje ve Personel Bilgileri'!B49&gt;0,'Proje ve Personel Bilgileri'!B49,"")</f>
        <v/>
      </c>
      <c r="C55" s="127"/>
      <c r="D55" s="12"/>
      <c r="E55" s="12"/>
      <c r="F55" s="12"/>
      <c r="G55" s="12"/>
      <c r="H55" s="12"/>
      <c r="I55" s="12"/>
      <c r="J55" s="12"/>
      <c r="K55" s="12"/>
      <c r="L55" s="34" t="str">
        <f t="shared" si="12"/>
        <v/>
      </c>
      <c r="M55" s="122" t="str">
        <f t="shared" si="8"/>
        <v/>
      </c>
      <c r="N55" s="31">
        <f>'Proje ve Personel Bilgileri'!E49</f>
        <v>0</v>
      </c>
      <c r="O55" s="32">
        <f t="shared" si="9"/>
        <v>0</v>
      </c>
      <c r="P55" s="32">
        <f t="shared" si="10"/>
        <v>0</v>
      </c>
      <c r="Q55" s="32">
        <f t="shared" si="11"/>
        <v>0</v>
      </c>
      <c r="R55" s="32">
        <f t="shared" si="13"/>
        <v>0</v>
      </c>
      <c r="S55" s="32">
        <f t="shared" si="14"/>
        <v>0</v>
      </c>
      <c r="T55" s="32">
        <f t="shared" si="14"/>
        <v>0</v>
      </c>
    </row>
    <row r="56" spans="1:21" ht="26.15" customHeight="1" x14ac:dyDescent="0.3">
      <c r="A56" s="236">
        <v>37</v>
      </c>
      <c r="B56" s="37" t="str">
        <f>IF('Proje ve Personel Bilgileri'!B50&gt;0,'Proje ve Personel Bilgileri'!B50,"")</f>
        <v/>
      </c>
      <c r="C56" s="127"/>
      <c r="D56" s="12"/>
      <c r="E56" s="12"/>
      <c r="F56" s="12"/>
      <c r="G56" s="12"/>
      <c r="H56" s="12"/>
      <c r="I56" s="12"/>
      <c r="J56" s="12"/>
      <c r="K56" s="12"/>
      <c r="L56" s="34" t="str">
        <f t="shared" si="12"/>
        <v/>
      </c>
      <c r="M56" s="122" t="str">
        <f t="shared" si="8"/>
        <v/>
      </c>
      <c r="N56" s="31">
        <f>'Proje ve Personel Bilgileri'!E50</f>
        <v>0</v>
      </c>
      <c r="O56" s="32">
        <f t="shared" si="9"/>
        <v>0</v>
      </c>
      <c r="P56" s="32">
        <f t="shared" si="10"/>
        <v>0</v>
      </c>
      <c r="Q56" s="32">
        <f t="shared" si="11"/>
        <v>0</v>
      </c>
      <c r="R56" s="32">
        <f t="shared" si="13"/>
        <v>0</v>
      </c>
      <c r="S56" s="32">
        <f t="shared" si="14"/>
        <v>0</v>
      </c>
      <c r="T56" s="32">
        <f t="shared" si="14"/>
        <v>0</v>
      </c>
    </row>
    <row r="57" spans="1:21" ht="26.15" customHeight="1" x14ac:dyDescent="0.3">
      <c r="A57" s="236">
        <v>38</v>
      </c>
      <c r="B57" s="37" t="str">
        <f>IF('Proje ve Personel Bilgileri'!B51&gt;0,'Proje ve Personel Bilgileri'!B51,"")</f>
        <v/>
      </c>
      <c r="C57" s="127"/>
      <c r="D57" s="12"/>
      <c r="E57" s="12"/>
      <c r="F57" s="12"/>
      <c r="G57" s="12"/>
      <c r="H57" s="12"/>
      <c r="I57" s="12"/>
      <c r="J57" s="12"/>
      <c r="K57" s="12"/>
      <c r="L57" s="34" t="str">
        <f t="shared" si="12"/>
        <v/>
      </c>
      <c r="M57" s="122" t="str">
        <f t="shared" si="8"/>
        <v/>
      </c>
      <c r="N57" s="31">
        <f>'Proje ve Personel Bilgileri'!E51</f>
        <v>0</v>
      </c>
      <c r="O57" s="32">
        <f t="shared" si="9"/>
        <v>0</v>
      </c>
      <c r="P57" s="32">
        <f t="shared" si="10"/>
        <v>0</v>
      </c>
      <c r="Q57" s="32">
        <f t="shared" si="11"/>
        <v>0</v>
      </c>
      <c r="R57" s="32">
        <f t="shared" si="13"/>
        <v>0</v>
      </c>
      <c r="S57" s="32">
        <f t="shared" si="14"/>
        <v>0</v>
      </c>
      <c r="T57" s="32">
        <f t="shared" si="14"/>
        <v>0</v>
      </c>
    </row>
    <row r="58" spans="1:21" ht="26.15" customHeight="1" x14ac:dyDescent="0.3">
      <c r="A58" s="236">
        <v>39</v>
      </c>
      <c r="B58" s="37" t="str">
        <f>IF('Proje ve Personel Bilgileri'!B52&gt;0,'Proje ve Personel Bilgileri'!B52,"")</f>
        <v/>
      </c>
      <c r="C58" s="127"/>
      <c r="D58" s="12"/>
      <c r="E58" s="12"/>
      <c r="F58" s="12"/>
      <c r="G58" s="12"/>
      <c r="H58" s="12"/>
      <c r="I58" s="12"/>
      <c r="J58" s="12"/>
      <c r="K58" s="12"/>
      <c r="L58" s="34" t="str">
        <f t="shared" si="12"/>
        <v/>
      </c>
      <c r="M58" s="122" t="str">
        <f t="shared" si="8"/>
        <v/>
      </c>
      <c r="N58" s="31">
        <f>'Proje ve Personel Bilgileri'!E52</f>
        <v>0</v>
      </c>
      <c r="O58" s="32">
        <f t="shared" si="9"/>
        <v>0</v>
      </c>
      <c r="P58" s="32">
        <f t="shared" si="10"/>
        <v>0</v>
      </c>
      <c r="Q58" s="32">
        <f t="shared" si="11"/>
        <v>0</v>
      </c>
      <c r="R58" s="32">
        <f t="shared" si="13"/>
        <v>0</v>
      </c>
      <c r="S58" s="32">
        <f t="shared" si="14"/>
        <v>0</v>
      </c>
      <c r="T58" s="32">
        <f t="shared" si="14"/>
        <v>0</v>
      </c>
    </row>
    <row r="59" spans="1:21" ht="26.15" customHeight="1" thickBot="1" x14ac:dyDescent="0.35">
      <c r="A59" s="237">
        <v>40</v>
      </c>
      <c r="B59" s="38" t="str">
        <f>IF('Proje ve Personel Bilgileri'!B53&gt;0,'Proje ve Personel Bilgileri'!B53,"")</f>
        <v/>
      </c>
      <c r="C59" s="13"/>
      <c r="D59" s="14"/>
      <c r="E59" s="14"/>
      <c r="F59" s="14"/>
      <c r="G59" s="14"/>
      <c r="H59" s="14"/>
      <c r="I59" s="14"/>
      <c r="J59" s="14"/>
      <c r="K59" s="14"/>
      <c r="L59" s="35" t="str">
        <f t="shared" si="12"/>
        <v/>
      </c>
      <c r="M59" s="122" t="str">
        <f t="shared" si="8"/>
        <v/>
      </c>
      <c r="N59" s="31">
        <f>'Proje ve Personel Bilgileri'!E53</f>
        <v>0</v>
      </c>
      <c r="O59" s="32">
        <f t="shared" si="9"/>
        <v>0</v>
      </c>
      <c r="P59" s="32">
        <f t="shared" si="10"/>
        <v>0</v>
      </c>
      <c r="Q59" s="32">
        <f t="shared" si="11"/>
        <v>0</v>
      </c>
      <c r="R59" s="32">
        <f t="shared" si="13"/>
        <v>0</v>
      </c>
      <c r="S59" s="32">
        <f t="shared" si="14"/>
        <v>0</v>
      </c>
      <c r="T59" s="32">
        <f t="shared" si="14"/>
        <v>0</v>
      </c>
      <c r="U59" s="30">
        <f>IF(COUNTA(C40:K59)&gt;0,1,0)</f>
        <v>0</v>
      </c>
    </row>
    <row r="60" spans="1:21" ht="26.15" customHeight="1" thickBot="1" x14ac:dyDescent="0.35">
      <c r="A60" s="358" t="s">
        <v>40</v>
      </c>
      <c r="B60" s="359"/>
      <c r="C60" s="39" t="str">
        <f t="shared" ref="C60:K60" si="15">IF($L$60&gt;0,SUM(C40:C59)+C28,"")</f>
        <v/>
      </c>
      <c r="D60" s="40" t="str">
        <f t="shared" si="15"/>
        <v/>
      </c>
      <c r="E60" s="40" t="str">
        <f t="shared" si="15"/>
        <v/>
      </c>
      <c r="F60" s="40" t="str">
        <f t="shared" si="15"/>
        <v/>
      </c>
      <c r="G60" s="40" t="str">
        <f t="shared" si="15"/>
        <v/>
      </c>
      <c r="H60" s="40" t="str">
        <f t="shared" si="15"/>
        <v/>
      </c>
      <c r="I60" s="40" t="str">
        <f t="shared" si="15"/>
        <v/>
      </c>
      <c r="J60" s="40" t="str">
        <f t="shared" si="15"/>
        <v/>
      </c>
      <c r="K60" s="40" t="str">
        <f t="shared" si="15"/>
        <v/>
      </c>
      <c r="L60" s="41">
        <f>SUM(L40:L59)+L28</f>
        <v>0</v>
      </c>
      <c r="M60" s="123"/>
      <c r="N60" s="6"/>
      <c r="O60" s="15"/>
      <c r="P60" s="16"/>
      <c r="S60" s="6"/>
      <c r="T60" s="6"/>
    </row>
    <row r="61" spans="1:21" s="17" customFormat="1" ht="30.1" customHeight="1" x14ac:dyDescent="0.3">
      <c r="A61" s="360" t="s">
        <v>139</v>
      </c>
      <c r="B61" s="360"/>
      <c r="C61" s="360"/>
      <c r="D61" s="360"/>
      <c r="E61" s="360"/>
      <c r="F61" s="360"/>
      <c r="G61" s="360"/>
      <c r="H61" s="360"/>
      <c r="I61" s="360"/>
      <c r="J61" s="360"/>
      <c r="K61" s="360"/>
      <c r="L61" s="360"/>
      <c r="M61" s="83"/>
      <c r="O61" s="18"/>
      <c r="P61" s="18"/>
      <c r="Q61" s="18"/>
      <c r="R61" s="18"/>
      <c r="S61" s="18"/>
      <c r="T61" s="18"/>
    </row>
    <row r="62" spans="1:21" ht="26.15" customHeight="1" x14ac:dyDescent="0.3"/>
    <row r="63" spans="1:21" ht="26.15" customHeight="1" x14ac:dyDescent="0.35">
      <c r="A63" s="308" t="s">
        <v>37</v>
      </c>
      <c r="B63" s="307">
        <f ca="1">IF(imzatarihi&gt;0,imzatarihi,"")</f>
        <v>45653</v>
      </c>
      <c r="C63" s="361" t="s">
        <v>38</v>
      </c>
      <c r="D63" s="361"/>
      <c r="E63" s="306" t="str">
        <f>IF(kurulusyetkilisi&gt;0,kurulusyetkilisi,"")</f>
        <v/>
      </c>
      <c r="F63" s="265"/>
      <c r="G63" s="265"/>
      <c r="H63" s="304"/>
      <c r="I63" s="304"/>
      <c r="J63" s="304"/>
    </row>
    <row r="64" spans="1:21" ht="26.15" customHeight="1" x14ac:dyDescent="0.35">
      <c r="A64" s="311"/>
      <c r="B64" s="311"/>
      <c r="C64" s="361" t="s">
        <v>39</v>
      </c>
      <c r="D64" s="361"/>
      <c r="E64" s="309"/>
      <c r="F64" s="362"/>
      <c r="G64" s="362"/>
      <c r="H64" s="6"/>
      <c r="I64" s="6"/>
      <c r="J64" s="6"/>
    </row>
    <row r="65" spans="1:20" ht="26.15" customHeight="1" x14ac:dyDescent="0.3">
      <c r="A65" s="356" t="s">
        <v>28</v>
      </c>
      <c r="B65" s="356"/>
      <c r="C65" s="356"/>
      <c r="D65" s="356"/>
      <c r="E65" s="356"/>
      <c r="F65" s="356"/>
      <c r="G65" s="356"/>
      <c r="H65" s="356"/>
      <c r="I65" s="356"/>
      <c r="J65" s="356"/>
      <c r="K65" s="356"/>
      <c r="L65" s="356"/>
      <c r="M65" s="119"/>
      <c r="N65" s="1"/>
      <c r="O65" s="128"/>
    </row>
    <row r="66" spans="1:20" ht="26.15" customHeight="1" x14ac:dyDescent="0.3">
      <c r="A66" s="363" t="str">
        <f>IF(Yil&gt;0,CONCATENATE(Yil," yılına aittir"),"")</f>
        <v/>
      </c>
      <c r="B66" s="363"/>
      <c r="C66" s="363"/>
      <c r="D66" s="363"/>
      <c r="E66" s="363"/>
      <c r="F66" s="363"/>
      <c r="G66" s="363"/>
      <c r="H66" s="363"/>
      <c r="I66" s="363"/>
      <c r="J66" s="363"/>
      <c r="K66" s="363"/>
      <c r="L66" s="363"/>
    </row>
    <row r="67" spans="1:20" ht="26.15" customHeight="1" thickBot="1" x14ac:dyDescent="0.35">
      <c r="B67" s="8"/>
      <c r="D67" s="8"/>
      <c r="E67" s="8"/>
      <c r="F67" s="377" t="str">
        <f>IF(Yil&gt;0,IF(ProjeNo=5189901,"EYLÜL",IF(ProjeNo=5169902,"KASIM","AĞUSTOS")),"")</f>
        <v/>
      </c>
      <c r="G67" s="377"/>
      <c r="H67" s="8"/>
      <c r="I67" s="8"/>
      <c r="J67" s="8"/>
      <c r="K67" s="8"/>
      <c r="L67" s="228" t="s">
        <v>35</v>
      </c>
    </row>
    <row r="68" spans="1:20" ht="26.15" customHeight="1" thickBot="1" x14ac:dyDescent="0.35">
      <c r="A68" s="233" t="s">
        <v>1</v>
      </c>
      <c r="B68" s="364" t="str">
        <f>IF(ProjeNo&gt;0,ProjeNo,"")</f>
        <v/>
      </c>
      <c r="C68" s="365"/>
      <c r="D68" s="365"/>
      <c r="E68" s="365"/>
      <c r="F68" s="365"/>
      <c r="G68" s="365"/>
      <c r="H68" s="365"/>
      <c r="I68" s="365"/>
      <c r="J68" s="365"/>
      <c r="K68" s="365"/>
      <c r="L68" s="366"/>
    </row>
    <row r="69" spans="1:20" ht="26.15" customHeight="1" thickBot="1" x14ac:dyDescent="0.35">
      <c r="A69" s="234" t="s">
        <v>11</v>
      </c>
      <c r="B69" s="367" t="str">
        <f>IF(ProjeAdi&gt;0,ProjeAdi,"")</f>
        <v/>
      </c>
      <c r="C69" s="368"/>
      <c r="D69" s="368"/>
      <c r="E69" s="368"/>
      <c r="F69" s="368"/>
      <c r="G69" s="368"/>
      <c r="H69" s="368"/>
      <c r="I69" s="368"/>
      <c r="J69" s="368"/>
      <c r="K69" s="368"/>
      <c r="L69" s="369"/>
    </row>
    <row r="70" spans="1:20" ht="26.15" customHeight="1" thickBot="1" x14ac:dyDescent="0.35">
      <c r="A70" s="370" t="s">
        <v>7</v>
      </c>
      <c r="B70" s="370" t="s">
        <v>8</v>
      </c>
      <c r="C70" s="370" t="s">
        <v>29</v>
      </c>
      <c r="D70" s="370" t="s">
        <v>97</v>
      </c>
      <c r="E70" s="370" t="s">
        <v>117</v>
      </c>
      <c r="F70" s="370" t="s">
        <v>32</v>
      </c>
      <c r="G70" s="372" t="s">
        <v>30</v>
      </c>
      <c r="H70" s="374" t="s">
        <v>95</v>
      </c>
      <c r="I70" s="375"/>
      <c r="J70" s="375"/>
      <c r="K70" s="376"/>
      <c r="L70" s="370" t="s">
        <v>31</v>
      </c>
      <c r="O70" s="357" t="s">
        <v>36</v>
      </c>
      <c r="P70" s="357"/>
      <c r="Q70" s="357" t="s">
        <v>42</v>
      </c>
      <c r="R70" s="357"/>
      <c r="S70" s="357" t="s">
        <v>43</v>
      </c>
      <c r="T70" s="357"/>
    </row>
    <row r="71" spans="1:20" s="9" customFormat="1" ht="82.05" customHeight="1" thickBot="1" x14ac:dyDescent="0.3">
      <c r="A71" s="371"/>
      <c r="B71" s="371"/>
      <c r="C71" s="371"/>
      <c r="D71" s="371"/>
      <c r="E71" s="371"/>
      <c r="F71" s="371"/>
      <c r="G71" s="373"/>
      <c r="H71" s="229" t="s">
        <v>91</v>
      </c>
      <c r="I71" s="230" t="s">
        <v>96</v>
      </c>
      <c r="J71" s="229" t="s">
        <v>152</v>
      </c>
      <c r="K71" s="229" t="s">
        <v>153</v>
      </c>
      <c r="L71" s="371"/>
      <c r="M71" s="121"/>
      <c r="N71" s="231" t="s">
        <v>10</v>
      </c>
      <c r="O71" s="232" t="s">
        <v>33</v>
      </c>
      <c r="P71" s="232" t="s">
        <v>34</v>
      </c>
      <c r="Q71" s="232" t="s">
        <v>41</v>
      </c>
      <c r="R71" s="232" t="s">
        <v>30</v>
      </c>
      <c r="S71" s="232" t="s">
        <v>41</v>
      </c>
      <c r="T71" s="232" t="s">
        <v>34</v>
      </c>
    </row>
    <row r="72" spans="1:20" ht="26.15" customHeight="1" x14ac:dyDescent="0.3">
      <c r="A72" s="235">
        <v>41</v>
      </c>
      <c r="B72" s="36" t="str">
        <f>IF('Proje ve Personel Bilgileri'!B54&gt;0,'Proje ve Personel Bilgileri'!B54,"")</f>
        <v/>
      </c>
      <c r="C72" s="10"/>
      <c r="D72" s="11"/>
      <c r="E72" s="11"/>
      <c r="F72" s="11"/>
      <c r="G72" s="11"/>
      <c r="H72" s="11"/>
      <c r="I72" s="11"/>
      <c r="J72" s="11"/>
      <c r="K72" s="11"/>
      <c r="L72" s="33" t="str">
        <f>IF(B72&lt;&gt;"",IF(OR(F72&gt;S72,G72&gt;T72),0,D72+E72+F72+G72-H72-I72-J72-K72),"")</f>
        <v/>
      </c>
      <c r="M72" s="122" t="str">
        <f t="shared" ref="M72:M91" si="16">IF(OR(F72&gt;S72,G72&gt;T72),"Toplam maliyetin hesaplanabilmesi için SGK işveren payı ve işsizlik sigortası işveren payının tavan değerleri aşmaması gerekmektedir.","")</f>
        <v/>
      </c>
      <c r="N72" s="31">
        <f>'Proje ve Personel Bilgileri'!E54</f>
        <v>0</v>
      </c>
      <c r="O72" s="32">
        <f t="shared" ref="O72:O91" si="17">IFERROR(IF(N72="EVET",VLOOKUP(VALUE(Yil&amp;2),SGKTAVAN,2,0)*0.2475,VLOOKUP(VALUE(Yil&amp;2),SGKTAVAN,2,0)*0.2075),0)</f>
        <v>0</v>
      </c>
      <c r="P72" s="32">
        <f t="shared" ref="P72:P91" si="18">IFERROR(IF(N72="EVET",0,VLOOKUP(VALUE(Yil&amp;2),SGKTAVAN,2,0)*0.02),0)</f>
        <v>0</v>
      </c>
      <c r="Q72" s="32">
        <f t="shared" ref="Q72:Q91" si="19">IF(N72="EVET",(D72+E72)*0.2475,(D72+E72)*0.2075)</f>
        <v>0</v>
      </c>
      <c r="R72" s="32">
        <f>IF(N72="EVET",0,(D72+E72)*0.02)</f>
        <v>0</v>
      </c>
      <c r="S72" s="32">
        <f>IF(ISERROR(ROUNDUP(MIN(O72,Q72),0)),0,ROUNDUP(MIN(O72,Q72),0))</f>
        <v>0</v>
      </c>
      <c r="T72" s="32">
        <f>IF(ISERROR(ROUNDUP(MIN(P72,R72),0)),0,ROUNDUP(MIN(P72,R72),0))</f>
        <v>0</v>
      </c>
    </row>
    <row r="73" spans="1:20" ht="26.15" customHeight="1" x14ac:dyDescent="0.3">
      <c r="A73" s="236">
        <v>42</v>
      </c>
      <c r="B73" s="37" t="str">
        <f>IF('Proje ve Personel Bilgileri'!B55&gt;0,'Proje ve Personel Bilgileri'!B55,"")</f>
        <v/>
      </c>
      <c r="C73" s="127"/>
      <c r="D73" s="12"/>
      <c r="E73" s="12"/>
      <c r="F73" s="12"/>
      <c r="G73" s="12"/>
      <c r="H73" s="12"/>
      <c r="I73" s="12"/>
      <c r="J73" s="12"/>
      <c r="K73" s="12"/>
      <c r="L73" s="34" t="str">
        <f t="shared" ref="L73:L91" si="20">IF(B73&lt;&gt;"",IF(OR(F73&gt;S73,G73&gt;T73),0,D73+E73+F73+G73-H73-I73-J73-K73),"")</f>
        <v/>
      </c>
      <c r="M73" s="122" t="str">
        <f t="shared" si="16"/>
        <v/>
      </c>
      <c r="N73" s="31">
        <f>'Proje ve Personel Bilgileri'!E55</f>
        <v>0</v>
      </c>
      <c r="O73" s="32">
        <f t="shared" si="17"/>
        <v>0</v>
      </c>
      <c r="P73" s="32">
        <f t="shared" si="18"/>
        <v>0</v>
      </c>
      <c r="Q73" s="32">
        <f t="shared" si="19"/>
        <v>0</v>
      </c>
      <c r="R73" s="32">
        <f t="shared" ref="R73:R91" si="21">IF(N73="EVET",0,(D73+E73)*0.02)</f>
        <v>0</v>
      </c>
      <c r="S73" s="32">
        <f t="shared" ref="S73:T91" si="22">IF(ISERROR(ROUNDUP(MIN(O73,Q73),0)),0,ROUNDUP(MIN(O73,Q73),0))</f>
        <v>0</v>
      </c>
      <c r="T73" s="32">
        <f t="shared" si="22"/>
        <v>0</v>
      </c>
    </row>
    <row r="74" spans="1:20" ht="26.15" customHeight="1" x14ac:dyDescent="0.3">
      <c r="A74" s="236">
        <v>43</v>
      </c>
      <c r="B74" s="37" t="str">
        <f>IF('Proje ve Personel Bilgileri'!B56&gt;0,'Proje ve Personel Bilgileri'!B56,"")</f>
        <v/>
      </c>
      <c r="C74" s="127"/>
      <c r="D74" s="12"/>
      <c r="E74" s="12"/>
      <c r="F74" s="12"/>
      <c r="G74" s="12"/>
      <c r="H74" s="12"/>
      <c r="I74" s="12"/>
      <c r="J74" s="12"/>
      <c r="K74" s="12"/>
      <c r="L74" s="34" t="str">
        <f t="shared" si="20"/>
        <v/>
      </c>
      <c r="M74" s="122" t="str">
        <f t="shared" si="16"/>
        <v/>
      </c>
      <c r="N74" s="31">
        <f>'Proje ve Personel Bilgileri'!E56</f>
        <v>0</v>
      </c>
      <c r="O74" s="32">
        <f t="shared" si="17"/>
        <v>0</v>
      </c>
      <c r="P74" s="32">
        <f t="shared" si="18"/>
        <v>0</v>
      </c>
      <c r="Q74" s="32">
        <f t="shared" si="19"/>
        <v>0</v>
      </c>
      <c r="R74" s="32">
        <f t="shared" si="21"/>
        <v>0</v>
      </c>
      <c r="S74" s="32">
        <f t="shared" si="22"/>
        <v>0</v>
      </c>
      <c r="T74" s="32">
        <f t="shared" si="22"/>
        <v>0</v>
      </c>
    </row>
    <row r="75" spans="1:20" ht="26.15" customHeight="1" x14ac:dyDescent="0.3">
      <c r="A75" s="236">
        <v>44</v>
      </c>
      <c r="B75" s="37" t="str">
        <f>IF('Proje ve Personel Bilgileri'!B57&gt;0,'Proje ve Personel Bilgileri'!B57,"")</f>
        <v/>
      </c>
      <c r="C75" s="127"/>
      <c r="D75" s="12"/>
      <c r="E75" s="12"/>
      <c r="F75" s="12"/>
      <c r="G75" s="12"/>
      <c r="H75" s="12"/>
      <c r="I75" s="12"/>
      <c r="J75" s="12"/>
      <c r="K75" s="12"/>
      <c r="L75" s="34" t="str">
        <f t="shared" si="20"/>
        <v/>
      </c>
      <c r="M75" s="122" t="str">
        <f t="shared" si="16"/>
        <v/>
      </c>
      <c r="N75" s="31">
        <f>'Proje ve Personel Bilgileri'!E57</f>
        <v>0</v>
      </c>
      <c r="O75" s="32">
        <f t="shared" si="17"/>
        <v>0</v>
      </c>
      <c r="P75" s="32">
        <f t="shared" si="18"/>
        <v>0</v>
      </c>
      <c r="Q75" s="32">
        <f t="shared" si="19"/>
        <v>0</v>
      </c>
      <c r="R75" s="32">
        <f t="shared" si="21"/>
        <v>0</v>
      </c>
      <c r="S75" s="32">
        <f t="shared" si="22"/>
        <v>0</v>
      </c>
      <c r="T75" s="32">
        <f t="shared" si="22"/>
        <v>0</v>
      </c>
    </row>
    <row r="76" spans="1:20" ht="26.15" customHeight="1" x14ac:dyDescent="0.3">
      <c r="A76" s="236">
        <v>45</v>
      </c>
      <c r="B76" s="37" t="str">
        <f>IF('Proje ve Personel Bilgileri'!B58&gt;0,'Proje ve Personel Bilgileri'!B58,"")</f>
        <v/>
      </c>
      <c r="C76" s="127"/>
      <c r="D76" s="12"/>
      <c r="E76" s="12"/>
      <c r="F76" s="12"/>
      <c r="G76" s="12"/>
      <c r="H76" s="12"/>
      <c r="I76" s="12"/>
      <c r="J76" s="12"/>
      <c r="K76" s="12"/>
      <c r="L76" s="34" t="str">
        <f t="shared" si="20"/>
        <v/>
      </c>
      <c r="M76" s="122" t="str">
        <f t="shared" si="16"/>
        <v/>
      </c>
      <c r="N76" s="31">
        <f>'Proje ve Personel Bilgileri'!E58</f>
        <v>0</v>
      </c>
      <c r="O76" s="32">
        <f t="shared" si="17"/>
        <v>0</v>
      </c>
      <c r="P76" s="32">
        <f t="shared" si="18"/>
        <v>0</v>
      </c>
      <c r="Q76" s="32">
        <f t="shared" si="19"/>
        <v>0</v>
      </c>
      <c r="R76" s="32">
        <f t="shared" si="21"/>
        <v>0</v>
      </c>
      <c r="S76" s="32">
        <f t="shared" si="22"/>
        <v>0</v>
      </c>
      <c r="T76" s="32">
        <f t="shared" si="22"/>
        <v>0</v>
      </c>
    </row>
    <row r="77" spans="1:20" ht="26.15" customHeight="1" x14ac:dyDescent="0.3">
      <c r="A77" s="236">
        <v>46</v>
      </c>
      <c r="B77" s="37" t="str">
        <f>IF('Proje ve Personel Bilgileri'!B59&gt;0,'Proje ve Personel Bilgileri'!B59,"")</f>
        <v/>
      </c>
      <c r="C77" s="127"/>
      <c r="D77" s="12"/>
      <c r="E77" s="12"/>
      <c r="F77" s="12"/>
      <c r="G77" s="12"/>
      <c r="H77" s="12"/>
      <c r="I77" s="12"/>
      <c r="J77" s="12"/>
      <c r="K77" s="12"/>
      <c r="L77" s="34" t="str">
        <f t="shared" si="20"/>
        <v/>
      </c>
      <c r="M77" s="122" t="str">
        <f t="shared" si="16"/>
        <v/>
      </c>
      <c r="N77" s="31">
        <f>'Proje ve Personel Bilgileri'!E59</f>
        <v>0</v>
      </c>
      <c r="O77" s="32">
        <f t="shared" si="17"/>
        <v>0</v>
      </c>
      <c r="P77" s="32">
        <f t="shared" si="18"/>
        <v>0</v>
      </c>
      <c r="Q77" s="32">
        <f t="shared" si="19"/>
        <v>0</v>
      </c>
      <c r="R77" s="32">
        <f t="shared" si="21"/>
        <v>0</v>
      </c>
      <c r="S77" s="32">
        <f t="shared" si="22"/>
        <v>0</v>
      </c>
      <c r="T77" s="32">
        <f t="shared" si="22"/>
        <v>0</v>
      </c>
    </row>
    <row r="78" spans="1:20" ht="26.15" customHeight="1" x14ac:dyDescent="0.3">
      <c r="A78" s="236">
        <v>47</v>
      </c>
      <c r="B78" s="37" t="str">
        <f>IF('Proje ve Personel Bilgileri'!B60&gt;0,'Proje ve Personel Bilgileri'!B60,"")</f>
        <v/>
      </c>
      <c r="C78" s="127"/>
      <c r="D78" s="12"/>
      <c r="E78" s="12"/>
      <c r="F78" s="12"/>
      <c r="G78" s="12"/>
      <c r="H78" s="12"/>
      <c r="I78" s="12"/>
      <c r="J78" s="12"/>
      <c r="K78" s="12"/>
      <c r="L78" s="34" t="str">
        <f t="shared" si="20"/>
        <v/>
      </c>
      <c r="M78" s="122" t="str">
        <f t="shared" si="16"/>
        <v/>
      </c>
      <c r="N78" s="31">
        <f>'Proje ve Personel Bilgileri'!E60</f>
        <v>0</v>
      </c>
      <c r="O78" s="32">
        <f t="shared" si="17"/>
        <v>0</v>
      </c>
      <c r="P78" s="32">
        <f t="shared" si="18"/>
        <v>0</v>
      </c>
      <c r="Q78" s="32">
        <f t="shared" si="19"/>
        <v>0</v>
      </c>
      <c r="R78" s="32">
        <f t="shared" si="21"/>
        <v>0</v>
      </c>
      <c r="S78" s="32">
        <f t="shared" si="22"/>
        <v>0</v>
      </c>
      <c r="T78" s="32">
        <f t="shared" si="22"/>
        <v>0</v>
      </c>
    </row>
    <row r="79" spans="1:20" ht="26.15" customHeight="1" x14ac:dyDescent="0.3">
      <c r="A79" s="236">
        <v>48</v>
      </c>
      <c r="B79" s="37" t="str">
        <f>IF('Proje ve Personel Bilgileri'!B61&gt;0,'Proje ve Personel Bilgileri'!B61,"")</f>
        <v/>
      </c>
      <c r="C79" s="127"/>
      <c r="D79" s="12"/>
      <c r="E79" s="12"/>
      <c r="F79" s="12"/>
      <c r="G79" s="12"/>
      <c r="H79" s="12"/>
      <c r="I79" s="12"/>
      <c r="J79" s="12"/>
      <c r="K79" s="12"/>
      <c r="L79" s="34" t="str">
        <f t="shared" si="20"/>
        <v/>
      </c>
      <c r="M79" s="122" t="str">
        <f t="shared" si="16"/>
        <v/>
      </c>
      <c r="N79" s="31">
        <f>'Proje ve Personel Bilgileri'!E61</f>
        <v>0</v>
      </c>
      <c r="O79" s="32">
        <f t="shared" si="17"/>
        <v>0</v>
      </c>
      <c r="P79" s="32">
        <f t="shared" si="18"/>
        <v>0</v>
      </c>
      <c r="Q79" s="32">
        <f t="shared" si="19"/>
        <v>0</v>
      </c>
      <c r="R79" s="32">
        <f t="shared" si="21"/>
        <v>0</v>
      </c>
      <c r="S79" s="32">
        <f t="shared" si="22"/>
        <v>0</v>
      </c>
      <c r="T79" s="32">
        <f t="shared" si="22"/>
        <v>0</v>
      </c>
    </row>
    <row r="80" spans="1:20" ht="26.15" customHeight="1" x14ac:dyDescent="0.3">
      <c r="A80" s="236">
        <v>49</v>
      </c>
      <c r="B80" s="37" t="str">
        <f>IF('Proje ve Personel Bilgileri'!B62&gt;0,'Proje ve Personel Bilgileri'!B62,"")</f>
        <v/>
      </c>
      <c r="C80" s="127"/>
      <c r="D80" s="12"/>
      <c r="E80" s="12"/>
      <c r="F80" s="12"/>
      <c r="G80" s="12"/>
      <c r="H80" s="12"/>
      <c r="I80" s="12"/>
      <c r="J80" s="12"/>
      <c r="K80" s="12"/>
      <c r="L80" s="34" t="str">
        <f t="shared" si="20"/>
        <v/>
      </c>
      <c r="M80" s="122" t="str">
        <f t="shared" si="16"/>
        <v/>
      </c>
      <c r="N80" s="31">
        <f>'Proje ve Personel Bilgileri'!E62</f>
        <v>0</v>
      </c>
      <c r="O80" s="32">
        <f t="shared" si="17"/>
        <v>0</v>
      </c>
      <c r="P80" s="32">
        <f t="shared" si="18"/>
        <v>0</v>
      </c>
      <c r="Q80" s="32">
        <f t="shared" si="19"/>
        <v>0</v>
      </c>
      <c r="R80" s="32">
        <f t="shared" si="21"/>
        <v>0</v>
      </c>
      <c r="S80" s="32">
        <f t="shared" si="22"/>
        <v>0</v>
      </c>
      <c r="T80" s="32">
        <f t="shared" si="22"/>
        <v>0</v>
      </c>
    </row>
    <row r="81" spans="1:21" ht="26.15" customHeight="1" x14ac:dyDescent="0.3">
      <c r="A81" s="236">
        <v>50</v>
      </c>
      <c r="B81" s="37" t="str">
        <f>IF('Proje ve Personel Bilgileri'!B63&gt;0,'Proje ve Personel Bilgileri'!B63,"")</f>
        <v/>
      </c>
      <c r="C81" s="127"/>
      <c r="D81" s="12"/>
      <c r="E81" s="12"/>
      <c r="F81" s="12"/>
      <c r="G81" s="12"/>
      <c r="H81" s="12"/>
      <c r="I81" s="12"/>
      <c r="J81" s="12"/>
      <c r="K81" s="12"/>
      <c r="L81" s="34" t="str">
        <f t="shared" si="20"/>
        <v/>
      </c>
      <c r="M81" s="122" t="str">
        <f t="shared" si="16"/>
        <v/>
      </c>
      <c r="N81" s="31">
        <f>'Proje ve Personel Bilgileri'!E63</f>
        <v>0</v>
      </c>
      <c r="O81" s="32">
        <f t="shared" si="17"/>
        <v>0</v>
      </c>
      <c r="P81" s="32">
        <f t="shared" si="18"/>
        <v>0</v>
      </c>
      <c r="Q81" s="32">
        <f t="shared" si="19"/>
        <v>0</v>
      </c>
      <c r="R81" s="32">
        <f t="shared" si="21"/>
        <v>0</v>
      </c>
      <c r="S81" s="32">
        <f t="shared" si="22"/>
        <v>0</v>
      </c>
      <c r="T81" s="32">
        <f t="shared" si="22"/>
        <v>0</v>
      </c>
    </row>
    <row r="82" spans="1:21" ht="26.15" customHeight="1" x14ac:dyDescent="0.3">
      <c r="A82" s="236">
        <v>51</v>
      </c>
      <c r="B82" s="37" t="str">
        <f>IF('Proje ve Personel Bilgileri'!B64&gt;0,'Proje ve Personel Bilgileri'!B64,"")</f>
        <v/>
      </c>
      <c r="C82" s="127"/>
      <c r="D82" s="12"/>
      <c r="E82" s="12"/>
      <c r="F82" s="12"/>
      <c r="G82" s="12"/>
      <c r="H82" s="12"/>
      <c r="I82" s="12"/>
      <c r="J82" s="12"/>
      <c r="K82" s="12"/>
      <c r="L82" s="34" t="str">
        <f t="shared" si="20"/>
        <v/>
      </c>
      <c r="M82" s="122" t="str">
        <f t="shared" si="16"/>
        <v/>
      </c>
      <c r="N82" s="31">
        <f>'Proje ve Personel Bilgileri'!E64</f>
        <v>0</v>
      </c>
      <c r="O82" s="32">
        <f t="shared" si="17"/>
        <v>0</v>
      </c>
      <c r="P82" s="32">
        <f t="shared" si="18"/>
        <v>0</v>
      </c>
      <c r="Q82" s="32">
        <f t="shared" si="19"/>
        <v>0</v>
      </c>
      <c r="R82" s="32">
        <f t="shared" si="21"/>
        <v>0</v>
      </c>
      <c r="S82" s="32">
        <f t="shared" si="22"/>
        <v>0</v>
      </c>
      <c r="T82" s="32">
        <f t="shared" si="22"/>
        <v>0</v>
      </c>
    </row>
    <row r="83" spans="1:21" ht="26.15" customHeight="1" x14ac:dyDescent="0.3">
      <c r="A83" s="236">
        <v>52</v>
      </c>
      <c r="B83" s="37" t="str">
        <f>IF('Proje ve Personel Bilgileri'!B65&gt;0,'Proje ve Personel Bilgileri'!B65,"")</f>
        <v/>
      </c>
      <c r="C83" s="127"/>
      <c r="D83" s="12"/>
      <c r="E83" s="12"/>
      <c r="F83" s="12"/>
      <c r="G83" s="12"/>
      <c r="H83" s="12"/>
      <c r="I83" s="12"/>
      <c r="J83" s="12"/>
      <c r="K83" s="12"/>
      <c r="L83" s="34" t="str">
        <f t="shared" si="20"/>
        <v/>
      </c>
      <c r="M83" s="122" t="str">
        <f t="shared" si="16"/>
        <v/>
      </c>
      <c r="N83" s="31">
        <f>'Proje ve Personel Bilgileri'!E65</f>
        <v>0</v>
      </c>
      <c r="O83" s="32">
        <f t="shared" si="17"/>
        <v>0</v>
      </c>
      <c r="P83" s="32">
        <f t="shared" si="18"/>
        <v>0</v>
      </c>
      <c r="Q83" s="32">
        <f t="shared" si="19"/>
        <v>0</v>
      </c>
      <c r="R83" s="32">
        <f t="shared" si="21"/>
        <v>0</v>
      </c>
      <c r="S83" s="32">
        <f t="shared" si="22"/>
        <v>0</v>
      </c>
      <c r="T83" s="32">
        <f t="shared" si="22"/>
        <v>0</v>
      </c>
    </row>
    <row r="84" spans="1:21" ht="26.15" customHeight="1" x14ac:dyDescent="0.3">
      <c r="A84" s="236">
        <v>53</v>
      </c>
      <c r="B84" s="37" t="str">
        <f>IF('Proje ve Personel Bilgileri'!B66&gt;0,'Proje ve Personel Bilgileri'!B66,"")</f>
        <v/>
      </c>
      <c r="C84" s="127"/>
      <c r="D84" s="12"/>
      <c r="E84" s="12"/>
      <c r="F84" s="12"/>
      <c r="G84" s="12"/>
      <c r="H84" s="12"/>
      <c r="I84" s="12"/>
      <c r="J84" s="12"/>
      <c r="K84" s="12"/>
      <c r="L84" s="34" t="str">
        <f t="shared" si="20"/>
        <v/>
      </c>
      <c r="M84" s="122" t="str">
        <f t="shared" si="16"/>
        <v/>
      </c>
      <c r="N84" s="31">
        <f>'Proje ve Personel Bilgileri'!E66</f>
        <v>0</v>
      </c>
      <c r="O84" s="32">
        <f t="shared" si="17"/>
        <v>0</v>
      </c>
      <c r="P84" s="32">
        <f t="shared" si="18"/>
        <v>0</v>
      </c>
      <c r="Q84" s="32">
        <f t="shared" si="19"/>
        <v>0</v>
      </c>
      <c r="R84" s="32">
        <f t="shared" si="21"/>
        <v>0</v>
      </c>
      <c r="S84" s="32">
        <f t="shared" si="22"/>
        <v>0</v>
      </c>
      <c r="T84" s="32">
        <f t="shared" si="22"/>
        <v>0</v>
      </c>
    </row>
    <row r="85" spans="1:21" ht="26.15" customHeight="1" x14ac:dyDescent="0.3">
      <c r="A85" s="236">
        <v>54</v>
      </c>
      <c r="B85" s="37" t="str">
        <f>IF('Proje ve Personel Bilgileri'!B67&gt;0,'Proje ve Personel Bilgileri'!B67,"")</f>
        <v/>
      </c>
      <c r="C85" s="127"/>
      <c r="D85" s="12"/>
      <c r="E85" s="12"/>
      <c r="F85" s="12"/>
      <c r="G85" s="12"/>
      <c r="H85" s="12"/>
      <c r="I85" s="12"/>
      <c r="J85" s="12"/>
      <c r="K85" s="12"/>
      <c r="L85" s="34" t="str">
        <f t="shared" si="20"/>
        <v/>
      </c>
      <c r="M85" s="122" t="str">
        <f t="shared" si="16"/>
        <v/>
      </c>
      <c r="N85" s="31">
        <f>'Proje ve Personel Bilgileri'!E67</f>
        <v>0</v>
      </c>
      <c r="O85" s="32">
        <f t="shared" si="17"/>
        <v>0</v>
      </c>
      <c r="P85" s="32">
        <f t="shared" si="18"/>
        <v>0</v>
      </c>
      <c r="Q85" s="32">
        <f t="shared" si="19"/>
        <v>0</v>
      </c>
      <c r="R85" s="32">
        <f t="shared" si="21"/>
        <v>0</v>
      </c>
      <c r="S85" s="32">
        <f t="shared" si="22"/>
        <v>0</v>
      </c>
      <c r="T85" s="32">
        <f t="shared" si="22"/>
        <v>0</v>
      </c>
    </row>
    <row r="86" spans="1:21" ht="26.15" customHeight="1" x14ac:dyDescent="0.3">
      <c r="A86" s="236">
        <v>55</v>
      </c>
      <c r="B86" s="37" t="str">
        <f>IF('Proje ve Personel Bilgileri'!B68&gt;0,'Proje ve Personel Bilgileri'!B68,"")</f>
        <v/>
      </c>
      <c r="C86" s="127"/>
      <c r="D86" s="12"/>
      <c r="E86" s="12"/>
      <c r="F86" s="12"/>
      <c r="G86" s="12"/>
      <c r="H86" s="12"/>
      <c r="I86" s="12"/>
      <c r="J86" s="12"/>
      <c r="K86" s="12"/>
      <c r="L86" s="34" t="str">
        <f t="shared" si="20"/>
        <v/>
      </c>
      <c r="M86" s="122" t="str">
        <f t="shared" si="16"/>
        <v/>
      </c>
      <c r="N86" s="31">
        <f>'Proje ve Personel Bilgileri'!E68</f>
        <v>0</v>
      </c>
      <c r="O86" s="32">
        <f t="shared" si="17"/>
        <v>0</v>
      </c>
      <c r="P86" s="32">
        <f t="shared" si="18"/>
        <v>0</v>
      </c>
      <c r="Q86" s="32">
        <f t="shared" si="19"/>
        <v>0</v>
      </c>
      <c r="R86" s="32">
        <f t="shared" si="21"/>
        <v>0</v>
      </c>
      <c r="S86" s="32">
        <f t="shared" si="22"/>
        <v>0</v>
      </c>
      <c r="T86" s="32">
        <f t="shared" si="22"/>
        <v>0</v>
      </c>
    </row>
    <row r="87" spans="1:21" ht="26.15" customHeight="1" x14ac:dyDescent="0.3">
      <c r="A87" s="236">
        <v>56</v>
      </c>
      <c r="B87" s="37" t="str">
        <f>IF('Proje ve Personel Bilgileri'!B69&gt;0,'Proje ve Personel Bilgileri'!B69,"")</f>
        <v/>
      </c>
      <c r="C87" s="127"/>
      <c r="D87" s="12"/>
      <c r="E87" s="12"/>
      <c r="F87" s="12"/>
      <c r="G87" s="12"/>
      <c r="H87" s="12"/>
      <c r="I87" s="12"/>
      <c r="J87" s="12"/>
      <c r="K87" s="12"/>
      <c r="L87" s="34" t="str">
        <f t="shared" si="20"/>
        <v/>
      </c>
      <c r="M87" s="122" t="str">
        <f t="shared" si="16"/>
        <v/>
      </c>
      <c r="N87" s="31">
        <f>'Proje ve Personel Bilgileri'!E69</f>
        <v>0</v>
      </c>
      <c r="O87" s="32">
        <f t="shared" si="17"/>
        <v>0</v>
      </c>
      <c r="P87" s="32">
        <f t="shared" si="18"/>
        <v>0</v>
      </c>
      <c r="Q87" s="32">
        <f t="shared" si="19"/>
        <v>0</v>
      </c>
      <c r="R87" s="32">
        <f t="shared" si="21"/>
        <v>0</v>
      </c>
      <c r="S87" s="32">
        <f t="shared" si="22"/>
        <v>0</v>
      </c>
      <c r="T87" s="32">
        <f t="shared" si="22"/>
        <v>0</v>
      </c>
    </row>
    <row r="88" spans="1:21" ht="26.15" customHeight="1" x14ac:dyDescent="0.3">
      <c r="A88" s="236">
        <v>57</v>
      </c>
      <c r="B88" s="37" t="str">
        <f>IF('Proje ve Personel Bilgileri'!B70&gt;0,'Proje ve Personel Bilgileri'!B70,"")</f>
        <v/>
      </c>
      <c r="C88" s="127"/>
      <c r="D88" s="12"/>
      <c r="E88" s="12"/>
      <c r="F88" s="12"/>
      <c r="G88" s="12"/>
      <c r="H88" s="12"/>
      <c r="I88" s="12"/>
      <c r="J88" s="12"/>
      <c r="K88" s="12"/>
      <c r="L88" s="34" t="str">
        <f t="shared" si="20"/>
        <v/>
      </c>
      <c r="M88" s="122" t="str">
        <f t="shared" si="16"/>
        <v/>
      </c>
      <c r="N88" s="31">
        <f>'Proje ve Personel Bilgileri'!E70</f>
        <v>0</v>
      </c>
      <c r="O88" s="32">
        <f t="shared" si="17"/>
        <v>0</v>
      </c>
      <c r="P88" s="32">
        <f t="shared" si="18"/>
        <v>0</v>
      </c>
      <c r="Q88" s="32">
        <f t="shared" si="19"/>
        <v>0</v>
      </c>
      <c r="R88" s="32">
        <f t="shared" si="21"/>
        <v>0</v>
      </c>
      <c r="S88" s="32">
        <f t="shared" si="22"/>
        <v>0</v>
      </c>
      <c r="T88" s="32">
        <f t="shared" si="22"/>
        <v>0</v>
      </c>
    </row>
    <row r="89" spans="1:21" ht="26.15" customHeight="1" x14ac:dyDescent="0.3">
      <c r="A89" s="236">
        <v>58</v>
      </c>
      <c r="B89" s="37" t="str">
        <f>IF('Proje ve Personel Bilgileri'!B71&gt;0,'Proje ve Personel Bilgileri'!B71,"")</f>
        <v/>
      </c>
      <c r="C89" s="127"/>
      <c r="D89" s="12"/>
      <c r="E89" s="12"/>
      <c r="F89" s="12"/>
      <c r="G89" s="12"/>
      <c r="H89" s="12"/>
      <c r="I89" s="12"/>
      <c r="J89" s="12"/>
      <c r="K89" s="12"/>
      <c r="L89" s="34" t="str">
        <f t="shared" si="20"/>
        <v/>
      </c>
      <c r="M89" s="122" t="str">
        <f t="shared" si="16"/>
        <v/>
      </c>
      <c r="N89" s="31">
        <f>'Proje ve Personel Bilgileri'!E71</f>
        <v>0</v>
      </c>
      <c r="O89" s="32">
        <f t="shared" si="17"/>
        <v>0</v>
      </c>
      <c r="P89" s="32">
        <f t="shared" si="18"/>
        <v>0</v>
      </c>
      <c r="Q89" s="32">
        <f t="shared" si="19"/>
        <v>0</v>
      </c>
      <c r="R89" s="32">
        <f t="shared" si="21"/>
        <v>0</v>
      </c>
      <c r="S89" s="32">
        <f t="shared" si="22"/>
        <v>0</v>
      </c>
      <c r="T89" s="32">
        <f t="shared" si="22"/>
        <v>0</v>
      </c>
    </row>
    <row r="90" spans="1:21" ht="26.15" customHeight="1" x14ac:dyDescent="0.3">
      <c r="A90" s="236">
        <v>59</v>
      </c>
      <c r="B90" s="37" t="str">
        <f>IF('Proje ve Personel Bilgileri'!B72&gt;0,'Proje ve Personel Bilgileri'!B72,"")</f>
        <v/>
      </c>
      <c r="C90" s="127"/>
      <c r="D90" s="12"/>
      <c r="E90" s="12"/>
      <c r="F90" s="12"/>
      <c r="G90" s="12"/>
      <c r="H90" s="12"/>
      <c r="I90" s="12"/>
      <c r="J90" s="12"/>
      <c r="K90" s="12"/>
      <c r="L90" s="34" t="str">
        <f t="shared" si="20"/>
        <v/>
      </c>
      <c r="M90" s="122" t="str">
        <f t="shared" si="16"/>
        <v/>
      </c>
      <c r="N90" s="31">
        <f>'Proje ve Personel Bilgileri'!E72</f>
        <v>0</v>
      </c>
      <c r="O90" s="32">
        <f t="shared" si="17"/>
        <v>0</v>
      </c>
      <c r="P90" s="32">
        <f t="shared" si="18"/>
        <v>0</v>
      </c>
      <c r="Q90" s="32">
        <f t="shared" si="19"/>
        <v>0</v>
      </c>
      <c r="R90" s="32">
        <f t="shared" si="21"/>
        <v>0</v>
      </c>
      <c r="S90" s="32">
        <f t="shared" si="22"/>
        <v>0</v>
      </c>
      <c r="T90" s="32">
        <f t="shared" si="22"/>
        <v>0</v>
      </c>
    </row>
    <row r="91" spans="1:21" ht="26.15" customHeight="1" thickBot="1" x14ac:dyDescent="0.35">
      <c r="A91" s="237">
        <v>60</v>
      </c>
      <c r="B91" s="38" t="str">
        <f>IF('Proje ve Personel Bilgileri'!B73&gt;0,'Proje ve Personel Bilgileri'!B73,"")</f>
        <v/>
      </c>
      <c r="C91" s="13"/>
      <c r="D91" s="14"/>
      <c r="E91" s="14"/>
      <c r="F91" s="14"/>
      <c r="G91" s="14"/>
      <c r="H91" s="14"/>
      <c r="I91" s="14"/>
      <c r="J91" s="14"/>
      <c r="K91" s="14"/>
      <c r="L91" s="35" t="str">
        <f t="shared" si="20"/>
        <v/>
      </c>
      <c r="M91" s="122" t="str">
        <f t="shared" si="16"/>
        <v/>
      </c>
      <c r="N91" s="31">
        <f>'Proje ve Personel Bilgileri'!E73</f>
        <v>0</v>
      </c>
      <c r="O91" s="32">
        <f t="shared" si="17"/>
        <v>0</v>
      </c>
      <c r="P91" s="32">
        <f t="shared" si="18"/>
        <v>0</v>
      </c>
      <c r="Q91" s="32">
        <f t="shared" si="19"/>
        <v>0</v>
      </c>
      <c r="R91" s="32">
        <f t="shared" si="21"/>
        <v>0</v>
      </c>
      <c r="S91" s="32">
        <f t="shared" si="22"/>
        <v>0</v>
      </c>
      <c r="T91" s="32">
        <f t="shared" si="22"/>
        <v>0</v>
      </c>
      <c r="U91" s="30">
        <f>IF(COUNTA(C72:K91)&gt;0,1,0)</f>
        <v>0</v>
      </c>
    </row>
    <row r="92" spans="1:21" ht="26.15" customHeight="1" thickBot="1" x14ac:dyDescent="0.35">
      <c r="A92" s="358" t="s">
        <v>40</v>
      </c>
      <c r="B92" s="359"/>
      <c r="C92" s="39" t="str">
        <f t="shared" ref="C92:K92" si="23">IF($L$92&gt;0,SUM(C72:C91)+C60,"")</f>
        <v/>
      </c>
      <c r="D92" s="40" t="str">
        <f t="shared" si="23"/>
        <v/>
      </c>
      <c r="E92" s="40" t="str">
        <f t="shared" si="23"/>
        <v/>
      </c>
      <c r="F92" s="40" t="str">
        <f t="shared" si="23"/>
        <v/>
      </c>
      <c r="G92" s="40" t="str">
        <f t="shared" si="23"/>
        <v/>
      </c>
      <c r="H92" s="40" t="str">
        <f t="shared" si="23"/>
        <v/>
      </c>
      <c r="I92" s="40" t="str">
        <f t="shared" si="23"/>
        <v/>
      </c>
      <c r="J92" s="40" t="str">
        <f t="shared" si="23"/>
        <v/>
      </c>
      <c r="K92" s="40" t="str">
        <f t="shared" si="23"/>
        <v/>
      </c>
      <c r="L92" s="41">
        <f>SUM(L72:L91)+L60</f>
        <v>0</v>
      </c>
      <c r="M92" s="123"/>
      <c r="N92" s="6"/>
      <c r="O92" s="15"/>
      <c r="P92" s="16"/>
      <c r="S92" s="6"/>
      <c r="T92" s="6"/>
    </row>
    <row r="93" spans="1:21" s="17" customFormat="1" ht="30.1" customHeight="1" x14ac:dyDescent="0.3">
      <c r="A93" s="360" t="s">
        <v>139</v>
      </c>
      <c r="B93" s="360"/>
      <c r="C93" s="360"/>
      <c r="D93" s="360"/>
      <c r="E93" s="360"/>
      <c r="F93" s="360"/>
      <c r="G93" s="360"/>
      <c r="H93" s="360"/>
      <c r="I93" s="360"/>
      <c r="J93" s="360"/>
      <c r="K93" s="360"/>
      <c r="L93" s="360"/>
      <c r="M93" s="83"/>
      <c r="O93" s="18"/>
      <c r="P93" s="18"/>
      <c r="Q93" s="18"/>
      <c r="R93" s="18"/>
      <c r="S93" s="18"/>
      <c r="T93" s="18"/>
    </row>
    <row r="94" spans="1:21" ht="26.15" customHeight="1" x14ac:dyDescent="0.3"/>
    <row r="95" spans="1:21" ht="26.15" customHeight="1" x14ac:dyDescent="0.35">
      <c r="A95" s="308" t="s">
        <v>37</v>
      </c>
      <c r="B95" s="307">
        <f ca="1">IF(imzatarihi&gt;0,imzatarihi,"")</f>
        <v>45653</v>
      </c>
      <c r="C95" s="361" t="s">
        <v>38</v>
      </c>
      <c r="D95" s="361"/>
      <c r="E95" s="306" t="str">
        <f>IF(kurulusyetkilisi&gt;0,kurulusyetkilisi,"")</f>
        <v/>
      </c>
      <c r="F95" s="265"/>
      <c r="G95" s="265"/>
      <c r="H95" s="304"/>
      <c r="I95" s="304"/>
      <c r="J95" s="304"/>
    </row>
    <row r="96" spans="1:21" ht="26.15" customHeight="1" x14ac:dyDescent="0.35">
      <c r="A96" s="311"/>
      <c r="B96" s="311"/>
      <c r="C96" s="361" t="s">
        <v>39</v>
      </c>
      <c r="D96" s="361"/>
      <c r="E96" s="309"/>
      <c r="F96" s="362"/>
      <c r="G96" s="362"/>
      <c r="H96" s="6"/>
      <c r="I96" s="6"/>
      <c r="J96" s="6"/>
    </row>
    <row r="97" spans="1:20" ht="26.15" customHeight="1" x14ac:dyDescent="0.3">
      <c r="A97" s="356" t="s">
        <v>28</v>
      </c>
      <c r="B97" s="356"/>
      <c r="C97" s="356"/>
      <c r="D97" s="356"/>
      <c r="E97" s="356"/>
      <c r="F97" s="356"/>
      <c r="G97" s="356"/>
      <c r="H97" s="356"/>
      <c r="I97" s="356"/>
      <c r="J97" s="356"/>
      <c r="K97" s="356"/>
      <c r="L97" s="356"/>
      <c r="M97" s="119"/>
      <c r="N97" s="1"/>
      <c r="O97" s="128"/>
    </row>
    <row r="98" spans="1:20" ht="26.15" customHeight="1" x14ac:dyDescent="0.3">
      <c r="A98" s="363" t="str">
        <f>IF(Yil&gt;0,CONCATENATE(Yil," yılına aittir"),"")</f>
        <v/>
      </c>
      <c r="B98" s="363"/>
      <c r="C98" s="363"/>
      <c r="D98" s="363"/>
      <c r="E98" s="363"/>
      <c r="F98" s="363"/>
      <c r="G98" s="363"/>
      <c r="H98" s="363"/>
      <c r="I98" s="363"/>
      <c r="J98" s="363"/>
      <c r="K98" s="363"/>
      <c r="L98" s="363"/>
    </row>
    <row r="99" spans="1:20" ht="26.15" customHeight="1" thickBot="1" x14ac:dyDescent="0.35">
      <c r="B99" s="8"/>
      <c r="D99" s="8"/>
      <c r="E99" s="8"/>
      <c r="F99" s="377" t="str">
        <f>IF(Yil&gt;0,IF(ProjeNo=5189901,"EYLÜL",IF(ProjeNo=5169902,"KASIM","AĞUSTOS")),"")</f>
        <v/>
      </c>
      <c r="G99" s="377"/>
      <c r="H99" s="8"/>
      <c r="I99" s="8"/>
      <c r="J99" s="8"/>
      <c r="K99" s="8"/>
      <c r="L99" s="228" t="s">
        <v>35</v>
      </c>
    </row>
    <row r="100" spans="1:20" ht="26.15" customHeight="1" thickBot="1" x14ac:dyDescent="0.35">
      <c r="A100" s="233" t="s">
        <v>1</v>
      </c>
      <c r="B100" s="364" t="str">
        <f>IF(ProjeNo&gt;0,ProjeNo,"")</f>
        <v/>
      </c>
      <c r="C100" s="365"/>
      <c r="D100" s="365"/>
      <c r="E100" s="365"/>
      <c r="F100" s="365"/>
      <c r="G100" s="365"/>
      <c r="H100" s="365"/>
      <c r="I100" s="365"/>
      <c r="J100" s="365"/>
      <c r="K100" s="365"/>
      <c r="L100" s="366"/>
    </row>
    <row r="101" spans="1:20" ht="26.15" customHeight="1" thickBot="1" x14ac:dyDescent="0.35">
      <c r="A101" s="234" t="s">
        <v>11</v>
      </c>
      <c r="B101" s="367" t="str">
        <f>IF(ProjeAdi&gt;0,ProjeAdi,"")</f>
        <v/>
      </c>
      <c r="C101" s="368"/>
      <c r="D101" s="368"/>
      <c r="E101" s="368"/>
      <c r="F101" s="368"/>
      <c r="G101" s="368"/>
      <c r="H101" s="368"/>
      <c r="I101" s="368"/>
      <c r="J101" s="368"/>
      <c r="K101" s="368"/>
      <c r="L101" s="369"/>
    </row>
    <row r="102" spans="1:20" ht="26.15" customHeight="1" thickBot="1" x14ac:dyDescent="0.35">
      <c r="A102" s="370" t="s">
        <v>7</v>
      </c>
      <c r="B102" s="370" t="s">
        <v>8</v>
      </c>
      <c r="C102" s="370" t="s">
        <v>29</v>
      </c>
      <c r="D102" s="370" t="s">
        <v>97</v>
      </c>
      <c r="E102" s="370" t="s">
        <v>117</v>
      </c>
      <c r="F102" s="370" t="s">
        <v>32</v>
      </c>
      <c r="G102" s="372" t="s">
        <v>30</v>
      </c>
      <c r="H102" s="374" t="s">
        <v>95</v>
      </c>
      <c r="I102" s="375"/>
      <c r="J102" s="375"/>
      <c r="K102" s="376"/>
      <c r="L102" s="370" t="s">
        <v>31</v>
      </c>
      <c r="O102" s="357" t="s">
        <v>36</v>
      </c>
      <c r="P102" s="357"/>
      <c r="Q102" s="357" t="s">
        <v>42</v>
      </c>
      <c r="R102" s="357"/>
      <c r="S102" s="357" t="s">
        <v>43</v>
      </c>
      <c r="T102" s="357"/>
    </row>
    <row r="103" spans="1:20" s="9" customFormat="1" ht="82.05" customHeight="1" thickBot="1" x14ac:dyDescent="0.3">
      <c r="A103" s="371"/>
      <c r="B103" s="371"/>
      <c r="C103" s="371"/>
      <c r="D103" s="371"/>
      <c r="E103" s="371"/>
      <c r="F103" s="371"/>
      <c r="G103" s="373"/>
      <c r="H103" s="229" t="s">
        <v>91</v>
      </c>
      <c r="I103" s="230" t="s">
        <v>96</v>
      </c>
      <c r="J103" s="229" t="s">
        <v>152</v>
      </c>
      <c r="K103" s="229" t="s">
        <v>153</v>
      </c>
      <c r="L103" s="371"/>
      <c r="M103" s="121"/>
      <c r="N103" s="231" t="s">
        <v>10</v>
      </c>
      <c r="O103" s="232" t="s">
        <v>33</v>
      </c>
      <c r="P103" s="232" t="s">
        <v>34</v>
      </c>
      <c r="Q103" s="232" t="s">
        <v>41</v>
      </c>
      <c r="R103" s="232" t="s">
        <v>30</v>
      </c>
      <c r="S103" s="232" t="s">
        <v>41</v>
      </c>
      <c r="T103" s="232" t="s">
        <v>34</v>
      </c>
    </row>
    <row r="104" spans="1:20" ht="26.15" customHeight="1" x14ac:dyDescent="0.3">
      <c r="A104" s="235">
        <v>61</v>
      </c>
      <c r="B104" s="36" t="str">
        <f>IF('Proje ve Personel Bilgileri'!B74&gt;0,'Proje ve Personel Bilgileri'!B74,"")</f>
        <v/>
      </c>
      <c r="C104" s="10"/>
      <c r="D104" s="11"/>
      <c r="E104" s="11"/>
      <c r="F104" s="11"/>
      <c r="G104" s="11"/>
      <c r="H104" s="11"/>
      <c r="I104" s="11"/>
      <c r="J104" s="11"/>
      <c r="K104" s="11"/>
      <c r="L104" s="33" t="str">
        <f>IF(B104&lt;&gt;"",IF(OR(F104&gt;S104,G104&gt;T104),0,D104+E104+F104+G104-H104-I104-J104-K104),"")</f>
        <v/>
      </c>
      <c r="M104" s="122" t="str">
        <f t="shared" ref="M104:M123" si="24">IF(OR(F104&gt;S104,G104&gt;T104),"Toplam maliyetin hesaplanabilmesi için SGK işveren payı ve işsizlik sigortası işveren payının tavan değerleri aşmaması gerekmektedir.","")</f>
        <v/>
      </c>
      <c r="N104" s="31">
        <f>'Proje ve Personel Bilgileri'!E74</f>
        <v>0</v>
      </c>
      <c r="O104" s="32">
        <f t="shared" ref="O104:O123" si="25">IFERROR(IF(N104="EVET",VLOOKUP(VALUE(Yil&amp;2),SGKTAVAN,2,0)*0.2475,VLOOKUP(VALUE(Yil&amp;2),SGKTAVAN,2,0)*0.2075),0)</f>
        <v>0</v>
      </c>
      <c r="P104" s="32">
        <f t="shared" ref="P104:P123" si="26">IFERROR(IF(N104="EVET",0,VLOOKUP(VALUE(Yil&amp;2),SGKTAVAN,2,0)*0.02),0)</f>
        <v>0</v>
      </c>
      <c r="Q104" s="32">
        <f t="shared" ref="Q104:Q123" si="27">IF(N104="EVET",(D104+E104)*0.2475,(D104+E104)*0.2075)</f>
        <v>0</v>
      </c>
      <c r="R104" s="32">
        <f>IF(N104="EVET",0,(D104+E104)*0.02)</f>
        <v>0</v>
      </c>
      <c r="S104" s="32">
        <f>IF(ISERROR(ROUNDUP(MIN(O104,Q104),0)),0,ROUNDUP(MIN(O104,Q104),0))</f>
        <v>0</v>
      </c>
      <c r="T104" s="32">
        <f>IF(ISERROR(ROUNDUP(MIN(P104,R104),0)),0,ROUNDUP(MIN(P104,R104),0))</f>
        <v>0</v>
      </c>
    </row>
    <row r="105" spans="1:20" ht="26.15" customHeight="1" x14ac:dyDescent="0.3">
      <c r="A105" s="236">
        <v>62</v>
      </c>
      <c r="B105" s="37" t="str">
        <f>IF('Proje ve Personel Bilgileri'!B75&gt;0,'Proje ve Personel Bilgileri'!B75,"")</f>
        <v/>
      </c>
      <c r="C105" s="127"/>
      <c r="D105" s="12"/>
      <c r="E105" s="12"/>
      <c r="F105" s="12"/>
      <c r="G105" s="12"/>
      <c r="H105" s="12"/>
      <c r="I105" s="12"/>
      <c r="J105" s="12"/>
      <c r="K105" s="12"/>
      <c r="L105" s="34" t="str">
        <f t="shared" ref="L105:L123" si="28">IF(B105&lt;&gt;"",IF(OR(F105&gt;S105,G105&gt;T105),0,D105+E105+F105+G105-H105-I105-J105-K105),"")</f>
        <v/>
      </c>
      <c r="M105" s="122" t="str">
        <f t="shared" si="24"/>
        <v/>
      </c>
      <c r="N105" s="31">
        <f>'Proje ve Personel Bilgileri'!E75</f>
        <v>0</v>
      </c>
      <c r="O105" s="32">
        <f t="shared" si="25"/>
        <v>0</v>
      </c>
      <c r="P105" s="32">
        <f t="shared" si="26"/>
        <v>0</v>
      </c>
      <c r="Q105" s="32">
        <f t="shared" si="27"/>
        <v>0</v>
      </c>
      <c r="R105" s="32">
        <f t="shared" ref="R105:R123" si="29">IF(N105="EVET",0,(D105+E105)*0.02)</f>
        <v>0</v>
      </c>
      <c r="S105" s="32">
        <f t="shared" ref="S105:T123" si="30">IF(ISERROR(ROUNDUP(MIN(O105,Q105),0)),0,ROUNDUP(MIN(O105,Q105),0))</f>
        <v>0</v>
      </c>
      <c r="T105" s="32">
        <f t="shared" si="30"/>
        <v>0</v>
      </c>
    </row>
    <row r="106" spans="1:20" ht="26.15" customHeight="1" x14ac:dyDescent="0.3">
      <c r="A106" s="236">
        <v>63</v>
      </c>
      <c r="B106" s="37" t="str">
        <f>IF('Proje ve Personel Bilgileri'!B76&gt;0,'Proje ve Personel Bilgileri'!B76,"")</f>
        <v/>
      </c>
      <c r="C106" s="127"/>
      <c r="D106" s="12"/>
      <c r="E106" s="12"/>
      <c r="F106" s="12"/>
      <c r="G106" s="12"/>
      <c r="H106" s="12"/>
      <c r="I106" s="12"/>
      <c r="J106" s="12"/>
      <c r="K106" s="12"/>
      <c r="L106" s="34" t="str">
        <f t="shared" si="28"/>
        <v/>
      </c>
      <c r="M106" s="122" t="str">
        <f t="shared" si="24"/>
        <v/>
      </c>
      <c r="N106" s="31">
        <f>'Proje ve Personel Bilgileri'!E76</f>
        <v>0</v>
      </c>
      <c r="O106" s="32">
        <f t="shared" si="25"/>
        <v>0</v>
      </c>
      <c r="P106" s="32">
        <f t="shared" si="26"/>
        <v>0</v>
      </c>
      <c r="Q106" s="32">
        <f t="shared" si="27"/>
        <v>0</v>
      </c>
      <c r="R106" s="32">
        <f t="shared" si="29"/>
        <v>0</v>
      </c>
      <c r="S106" s="32">
        <f t="shared" si="30"/>
        <v>0</v>
      </c>
      <c r="T106" s="32">
        <f t="shared" si="30"/>
        <v>0</v>
      </c>
    </row>
    <row r="107" spans="1:20" ht="26.15" customHeight="1" x14ac:dyDescent="0.3">
      <c r="A107" s="236">
        <v>64</v>
      </c>
      <c r="B107" s="37" t="str">
        <f>IF('Proje ve Personel Bilgileri'!B77&gt;0,'Proje ve Personel Bilgileri'!B77,"")</f>
        <v/>
      </c>
      <c r="C107" s="127"/>
      <c r="D107" s="12"/>
      <c r="E107" s="12"/>
      <c r="F107" s="12"/>
      <c r="G107" s="12"/>
      <c r="H107" s="12"/>
      <c r="I107" s="12"/>
      <c r="J107" s="12"/>
      <c r="K107" s="12"/>
      <c r="L107" s="34" t="str">
        <f t="shared" si="28"/>
        <v/>
      </c>
      <c r="M107" s="122" t="str">
        <f t="shared" si="24"/>
        <v/>
      </c>
      <c r="N107" s="31">
        <f>'Proje ve Personel Bilgileri'!E77</f>
        <v>0</v>
      </c>
      <c r="O107" s="32">
        <f t="shared" si="25"/>
        <v>0</v>
      </c>
      <c r="P107" s="32">
        <f t="shared" si="26"/>
        <v>0</v>
      </c>
      <c r="Q107" s="32">
        <f t="shared" si="27"/>
        <v>0</v>
      </c>
      <c r="R107" s="32">
        <f t="shared" si="29"/>
        <v>0</v>
      </c>
      <c r="S107" s="32">
        <f t="shared" si="30"/>
        <v>0</v>
      </c>
      <c r="T107" s="32">
        <f t="shared" si="30"/>
        <v>0</v>
      </c>
    </row>
    <row r="108" spans="1:20" ht="26.15" customHeight="1" x14ac:dyDescent="0.3">
      <c r="A108" s="236">
        <v>65</v>
      </c>
      <c r="B108" s="37" t="str">
        <f>IF('Proje ve Personel Bilgileri'!B78&gt;0,'Proje ve Personel Bilgileri'!B78,"")</f>
        <v/>
      </c>
      <c r="C108" s="127"/>
      <c r="D108" s="12"/>
      <c r="E108" s="12"/>
      <c r="F108" s="12"/>
      <c r="G108" s="12"/>
      <c r="H108" s="12"/>
      <c r="I108" s="12"/>
      <c r="J108" s="12"/>
      <c r="K108" s="12"/>
      <c r="L108" s="34" t="str">
        <f t="shared" si="28"/>
        <v/>
      </c>
      <c r="M108" s="122" t="str">
        <f t="shared" si="24"/>
        <v/>
      </c>
      <c r="N108" s="31">
        <f>'Proje ve Personel Bilgileri'!E78</f>
        <v>0</v>
      </c>
      <c r="O108" s="32">
        <f t="shared" si="25"/>
        <v>0</v>
      </c>
      <c r="P108" s="32">
        <f t="shared" si="26"/>
        <v>0</v>
      </c>
      <c r="Q108" s="32">
        <f t="shared" si="27"/>
        <v>0</v>
      </c>
      <c r="R108" s="32">
        <f t="shared" si="29"/>
        <v>0</v>
      </c>
      <c r="S108" s="32">
        <f t="shared" si="30"/>
        <v>0</v>
      </c>
      <c r="T108" s="32">
        <f t="shared" si="30"/>
        <v>0</v>
      </c>
    </row>
    <row r="109" spans="1:20" ht="26.15" customHeight="1" x14ac:dyDescent="0.3">
      <c r="A109" s="236">
        <v>66</v>
      </c>
      <c r="B109" s="37" t="str">
        <f>IF('Proje ve Personel Bilgileri'!B79&gt;0,'Proje ve Personel Bilgileri'!B79,"")</f>
        <v/>
      </c>
      <c r="C109" s="127"/>
      <c r="D109" s="12"/>
      <c r="E109" s="12"/>
      <c r="F109" s="12"/>
      <c r="G109" s="12"/>
      <c r="H109" s="12"/>
      <c r="I109" s="12"/>
      <c r="J109" s="12"/>
      <c r="K109" s="12"/>
      <c r="L109" s="34" t="str">
        <f t="shared" si="28"/>
        <v/>
      </c>
      <c r="M109" s="122" t="str">
        <f t="shared" si="24"/>
        <v/>
      </c>
      <c r="N109" s="31">
        <f>'Proje ve Personel Bilgileri'!E79</f>
        <v>0</v>
      </c>
      <c r="O109" s="32">
        <f t="shared" si="25"/>
        <v>0</v>
      </c>
      <c r="P109" s="32">
        <f t="shared" si="26"/>
        <v>0</v>
      </c>
      <c r="Q109" s="32">
        <f t="shared" si="27"/>
        <v>0</v>
      </c>
      <c r="R109" s="32">
        <f t="shared" si="29"/>
        <v>0</v>
      </c>
      <c r="S109" s="32">
        <f t="shared" si="30"/>
        <v>0</v>
      </c>
      <c r="T109" s="32">
        <f t="shared" si="30"/>
        <v>0</v>
      </c>
    </row>
    <row r="110" spans="1:20" ht="26.15" customHeight="1" x14ac:dyDescent="0.3">
      <c r="A110" s="236">
        <v>67</v>
      </c>
      <c r="B110" s="37" t="str">
        <f>IF('Proje ve Personel Bilgileri'!B80&gt;0,'Proje ve Personel Bilgileri'!B80,"")</f>
        <v/>
      </c>
      <c r="C110" s="127"/>
      <c r="D110" s="12"/>
      <c r="E110" s="12"/>
      <c r="F110" s="12"/>
      <c r="G110" s="12"/>
      <c r="H110" s="12"/>
      <c r="I110" s="12"/>
      <c r="J110" s="12"/>
      <c r="K110" s="12"/>
      <c r="L110" s="34" t="str">
        <f t="shared" si="28"/>
        <v/>
      </c>
      <c r="M110" s="122" t="str">
        <f t="shared" si="24"/>
        <v/>
      </c>
      <c r="N110" s="31">
        <f>'Proje ve Personel Bilgileri'!E80</f>
        <v>0</v>
      </c>
      <c r="O110" s="32">
        <f t="shared" si="25"/>
        <v>0</v>
      </c>
      <c r="P110" s="32">
        <f t="shared" si="26"/>
        <v>0</v>
      </c>
      <c r="Q110" s="32">
        <f t="shared" si="27"/>
        <v>0</v>
      </c>
      <c r="R110" s="32">
        <f t="shared" si="29"/>
        <v>0</v>
      </c>
      <c r="S110" s="32">
        <f t="shared" si="30"/>
        <v>0</v>
      </c>
      <c r="T110" s="32">
        <f t="shared" si="30"/>
        <v>0</v>
      </c>
    </row>
    <row r="111" spans="1:20" ht="26.15" customHeight="1" x14ac:dyDescent="0.3">
      <c r="A111" s="236">
        <v>68</v>
      </c>
      <c r="B111" s="37" t="str">
        <f>IF('Proje ve Personel Bilgileri'!B81&gt;0,'Proje ve Personel Bilgileri'!B81,"")</f>
        <v/>
      </c>
      <c r="C111" s="127"/>
      <c r="D111" s="12"/>
      <c r="E111" s="12"/>
      <c r="F111" s="12"/>
      <c r="G111" s="12"/>
      <c r="H111" s="12"/>
      <c r="I111" s="12"/>
      <c r="J111" s="12"/>
      <c r="K111" s="12"/>
      <c r="L111" s="34" t="str">
        <f t="shared" si="28"/>
        <v/>
      </c>
      <c r="M111" s="122" t="str">
        <f t="shared" si="24"/>
        <v/>
      </c>
      <c r="N111" s="31">
        <f>'Proje ve Personel Bilgileri'!E81</f>
        <v>0</v>
      </c>
      <c r="O111" s="32">
        <f t="shared" si="25"/>
        <v>0</v>
      </c>
      <c r="P111" s="32">
        <f t="shared" si="26"/>
        <v>0</v>
      </c>
      <c r="Q111" s="32">
        <f t="shared" si="27"/>
        <v>0</v>
      </c>
      <c r="R111" s="32">
        <f t="shared" si="29"/>
        <v>0</v>
      </c>
      <c r="S111" s="32">
        <f t="shared" si="30"/>
        <v>0</v>
      </c>
      <c r="T111" s="32">
        <f t="shared" si="30"/>
        <v>0</v>
      </c>
    </row>
    <row r="112" spans="1:20" ht="26.15" customHeight="1" x14ac:dyDescent="0.3">
      <c r="A112" s="236">
        <v>69</v>
      </c>
      <c r="B112" s="37" t="str">
        <f>IF('Proje ve Personel Bilgileri'!B82&gt;0,'Proje ve Personel Bilgileri'!B82,"")</f>
        <v/>
      </c>
      <c r="C112" s="127"/>
      <c r="D112" s="12"/>
      <c r="E112" s="12"/>
      <c r="F112" s="12"/>
      <c r="G112" s="12"/>
      <c r="H112" s="12"/>
      <c r="I112" s="12"/>
      <c r="J112" s="12"/>
      <c r="K112" s="12"/>
      <c r="L112" s="34" t="str">
        <f t="shared" si="28"/>
        <v/>
      </c>
      <c r="M112" s="122" t="str">
        <f t="shared" si="24"/>
        <v/>
      </c>
      <c r="N112" s="31">
        <f>'Proje ve Personel Bilgileri'!E82</f>
        <v>0</v>
      </c>
      <c r="O112" s="32">
        <f t="shared" si="25"/>
        <v>0</v>
      </c>
      <c r="P112" s="32">
        <f t="shared" si="26"/>
        <v>0</v>
      </c>
      <c r="Q112" s="32">
        <f t="shared" si="27"/>
        <v>0</v>
      </c>
      <c r="R112" s="32">
        <f t="shared" si="29"/>
        <v>0</v>
      </c>
      <c r="S112" s="32">
        <f t="shared" si="30"/>
        <v>0</v>
      </c>
      <c r="T112" s="32">
        <f t="shared" si="30"/>
        <v>0</v>
      </c>
    </row>
    <row r="113" spans="1:21" ht="26.15" customHeight="1" x14ac:dyDescent="0.3">
      <c r="A113" s="236">
        <v>70</v>
      </c>
      <c r="B113" s="37" t="str">
        <f>IF('Proje ve Personel Bilgileri'!B83&gt;0,'Proje ve Personel Bilgileri'!B83,"")</f>
        <v/>
      </c>
      <c r="C113" s="127"/>
      <c r="D113" s="12"/>
      <c r="E113" s="12"/>
      <c r="F113" s="12"/>
      <c r="G113" s="12"/>
      <c r="H113" s="12"/>
      <c r="I113" s="12"/>
      <c r="J113" s="12"/>
      <c r="K113" s="12"/>
      <c r="L113" s="34" t="str">
        <f t="shared" si="28"/>
        <v/>
      </c>
      <c r="M113" s="122" t="str">
        <f t="shared" si="24"/>
        <v/>
      </c>
      <c r="N113" s="31">
        <f>'Proje ve Personel Bilgileri'!E83</f>
        <v>0</v>
      </c>
      <c r="O113" s="32">
        <f t="shared" si="25"/>
        <v>0</v>
      </c>
      <c r="P113" s="32">
        <f t="shared" si="26"/>
        <v>0</v>
      </c>
      <c r="Q113" s="32">
        <f t="shared" si="27"/>
        <v>0</v>
      </c>
      <c r="R113" s="32">
        <f t="shared" si="29"/>
        <v>0</v>
      </c>
      <c r="S113" s="32">
        <f t="shared" si="30"/>
        <v>0</v>
      </c>
      <c r="T113" s="32">
        <f t="shared" si="30"/>
        <v>0</v>
      </c>
    </row>
    <row r="114" spans="1:21" ht="26.15" customHeight="1" x14ac:dyDescent="0.3">
      <c r="A114" s="236">
        <v>71</v>
      </c>
      <c r="B114" s="37" t="str">
        <f>IF('Proje ve Personel Bilgileri'!B84&gt;0,'Proje ve Personel Bilgileri'!B84,"")</f>
        <v/>
      </c>
      <c r="C114" s="127"/>
      <c r="D114" s="12"/>
      <c r="E114" s="12"/>
      <c r="F114" s="12"/>
      <c r="G114" s="12"/>
      <c r="H114" s="12"/>
      <c r="I114" s="12"/>
      <c r="J114" s="12"/>
      <c r="K114" s="12"/>
      <c r="L114" s="34" t="str">
        <f t="shared" si="28"/>
        <v/>
      </c>
      <c r="M114" s="122" t="str">
        <f t="shared" si="24"/>
        <v/>
      </c>
      <c r="N114" s="31">
        <f>'Proje ve Personel Bilgileri'!E84</f>
        <v>0</v>
      </c>
      <c r="O114" s="32">
        <f t="shared" si="25"/>
        <v>0</v>
      </c>
      <c r="P114" s="32">
        <f t="shared" si="26"/>
        <v>0</v>
      </c>
      <c r="Q114" s="32">
        <f t="shared" si="27"/>
        <v>0</v>
      </c>
      <c r="R114" s="32">
        <f t="shared" si="29"/>
        <v>0</v>
      </c>
      <c r="S114" s="32">
        <f t="shared" si="30"/>
        <v>0</v>
      </c>
      <c r="T114" s="32">
        <f t="shared" si="30"/>
        <v>0</v>
      </c>
    </row>
    <row r="115" spans="1:21" ht="26.15" customHeight="1" x14ac:dyDescent="0.3">
      <c r="A115" s="236">
        <v>72</v>
      </c>
      <c r="B115" s="37" t="str">
        <f>IF('Proje ve Personel Bilgileri'!B85&gt;0,'Proje ve Personel Bilgileri'!B85,"")</f>
        <v/>
      </c>
      <c r="C115" s="127"/>
      <c r="D115" s="12"/>
      <c r="E115" s="12"/>
      <c r="F115" s="12"/>
      <c r="G115" s="12"/>
      <c r="H115" s="12"/>
      <c r="I115" s="12"/>
      <c r="J115" s="12"/>
      <c r="K115" s="12"/>
      <c r="L115" s="34" t="str">
        <f t="shared" si="28"/>
        <v/>
      </c>
      <c r="M115" s="122" t="str">
        <f t="shared" si="24"/>
        <v/>
      </c>
      <c r="N115" s="31">
        <f>'Proje ve Personel Bilgileri'!E85</f>
        <v>0</v>
      </c>
      <c r="O115" s="32">
        <f t="shared" si="25"/>
        <v>0</v>
      </c>
      <c r="P115" s="32">
        <f t="shared" si="26"/>
        <v>0</v>
      </c>
      <c r="Q115" s="32">
        <f t="shared" si="27"/>
        <v>0</v>
      </c>
      <c r="R115" s="32">
        <f t="shared" si="29"/>
        <v>0</v>
      </c>
      <c r="S115" s="32">
        <f t="shared" si="30"/>
        <v>0</v>
      </c>
      <c r="T115" s="32">
        <f t="shared" si="30"/>
        <v>0</v>
      </c>
    </row>
    <row r="116" spans="1:21" ht="26.15" customHeight="1" x14ac:dyDescent="0.3">
      <c r="A116" s="236">
        <v>73</v>
      </c>
      <c r="B116" s="37" t="str">
        <f>IF('Proje ve Personel Bilgileri'!B86&gt;0,'Proje ve Personel Bilgileri'!B86,"")</f>
        <v/>
      </c>
      <c r="C116" s="127"/>
      <c r="D116" s="12"/>
      <c r="E116" s="12"/>
      <c r="F116" s="12"/>
      <c r="G116" s="12"/>
      <c r="H116" s="12"/>
      <c r="I116" s="12"/>
      <c r="J116" s="12"/>
      <c r="K116" s="12"/>
      <c r="L116" s="34" t="str">
        <f t="shared" si="28"/>
        <v/>
      </c>
      <c r="M116" s="122" t="str">
        <f t="shared" si="24"/>
        <v/>
      </c>
      <c r="N116" s="31">
        <f>'Proje ve Personel Bilgileri'!E86</f>
        <v>0</v>
      </c>
      <c r="O116" s="32">
        <f t="shared" si="25"/>
        <v>0</v>
      </c>
      <c r="P116" s="32">
        <f t="shared" si="26"/>
        <v>0</v>
      </c>
      <c r="Q116" s="32">
        <f t="shared" si="27"/>
        <v>0</v>
      </c>
      <c r="R116" s="32">
        <f t="shared" si="29"/>
        <v>0</v>
      </c>
      <c r="S116" s="32">
        <f t="shared" si="30"/>
        <v>0</v>
      </c>
      <c r="T116" s="32">
        <f t="shared" si="30"/>
        <v>0</v>
      </c>
    </row>
    <row r="117" spans="1:21" ht="26.15" customHeight="1" x14ac:dyDescent="0.3">
      <c r="A117" s="236">
        <v>74</v>
      </c>
      <c r="B117" s="37" t="str">
        <f>IF('Proje ve Personel Bilgileri'!B87&gt;0,'Proje ve Personel Bilgileri'!B87,"")</f>
        <v/>
      </c>
      <c r="C117" s="127"/>
      <c r="D117" s="12"/>
      <c r="E117" s="12"/>
      <c r="F117" s="12"/>
      <c r="G117" s="12"/>
      <c r="H117" s="12"/>
      <c r="I117" s="12"/>
      <c r="J117" s="12"/>
      <c r="K117" s="12"/>
      <c r="L117" s="34" t="str">
        <f t="shared" si="28"/>
        <v/>
      </c>
      <c r="M117" s="122" t="str">
        <f t="shared" si="24"/>
        <v/>
      </c>
      <c r="N117" s="31">
        <f>'Proje ve Personel Bilgileri'!E87</f>
        <v>0</v>
      </c>
      <c r="O117" s="32">
        <f t="shared" si="25"/>
        <v>0</v>
      </c>
      <c r="P117" s="32">
        <f t="shared" si="26"/>
        <v>0</v>
      </c>
      <c r="Q117" s="32">
        <f t="shared" si="27"/>
        <v>0</v>
      </c>
      <c r="R117" s="32">
        <f t="shared" si="29"/>
        <v>0</v>
      </c>
      <c r="S117" s="32">
        <f t="shared" si="30"/>
        <v>0</v>
      </c>
      <c r="T117" s="32">
        <f t="shared" si="30"/>
        <v>0</v>
      </c>
    </row>
    <row r="118" spans="1:21" ht="26.15" customHeight="1" x14ac:dyDescent="0.3">
      <c r="A118" s="236">
        <v>75</v>
      </c>
      <c r="B118" s="37" t="str">
        <f>IF('Proje ve Personel Bilgileri'!B88&gt;0,'Proje ve Personel Bilgileri'!B88,"")</f>
        <v/>
      </c>
      <c r="C118" s="127"/>
      <c r="D118" s="12"/>
      <c r="E118" s="12"/>
      <c r="F118" s="12"/>
      <c r="G118" s="12"/>
      <c r="H118" s="12"/>
      <c r="I118" s="12"/>
      <c r="J118" s="12"/>
      <c r="K118" s="12"/>
      <c r="L118" s="34" t="str">
        <f t="shared" si="28"/>
        <v/>
      </c>
      <c r="M118" s="122" t="str">
        <f t="shared" si="24"/>
        <v/>
      </c>
      <c r="N118" s="31">
        <f>'Proje ve Personel Bilgileri'!E88</f>
        <v>0</v>
      </c>
      <c r="O118" s="32">
        <f t="shared" si="25"/>
        <v>0</v>
      </c>
      <c r="P118" s="32">
        <f t="shared" si="26"/>
        <v>0</v>
      </c>
      <c r="Q118" s="32">
        <f t="shared" si="27"/>
        <v>0</v>
      </c>
      <c r="R118" s="32">
        <f t="shared" si="29"/>
        <v>0</v>
      </c>
      <c r="S118" s="32">
        <f t="shared" si="30"/>
        <v>0</v>
      </c>
      <c r="T118" s="32">
        <f t="shared" si="30"/>
        <v>0</v>
      </c>
    </row>
    <row r="119" spans="1:21" ht="26.15" customHeight="1" x14ac:dyDescent="0.3">
      <c r="A119" s="236">
        <v>76</v>
      </c>
      <c r="B119" s="37" t="str">
        <f>IF('Proje ve Personel Bilgileri'!B89&gt;0,'Proje ve Personel Bilgileri'!B89,"")</f>
        <v/>
      </c>
      <c r="C119" s="127"/>
      <c r="D119" s="12"/>
      <c r="E119" s="12"/>
      <c r="F119" s="12"/>
      <c r="G119" s="12"/>
      <c r="H119" s="12"/>
      <c r="I119" s="12"/>
      <c r="J119" s="12"/>
      <c r="K119" s="12"/>
      <c r="L119" s="34" t="str">
        <f t="shared" si="28"/>
        <v/>
      </c>
      <c r="M119" s="122" t="str">
        <f t="shared" si="24"/>
        <v/>
      </c>
      <c r="N119" s="31">
        <f>'Proje ve Personel Bilgileri'!E89</f>
        <v>0</v>
      </c>
      <c r="O119" s="32">
        <f t="shared" si="25"/>
        <v>0</v>
      </c>
      <c r="P119" s="32">
        <f t="shared" si="26"/>
        <v>0</v>
      </c>
      <c r="Q119" s="32">
        <f t="shared" si="27"/>
        <v>0</v>
      </c>
      <c r="R119" s="32">
        <f t="shared" si="29"/>
        <v>0</v>
      </c>
      <c r="S119" s="32">
        <f t="shared" si="30"/>
        <v>0</v>
      </c>
      <c r="T119" s="32">
        <f t="shared" si="30"/>
        <v>0</v>
      </c>
    </row>
    <row r="120" spans="1:21" ht="26.15" customHeight="1" x14ac:dyDescent="0.3">
      <c r="A120" s="236">
        <v>77</v>
      </c>
      <c r="B120" s="37" t="str">
        <f>IF('Proje ve Personel Bilgileri'!B90&gt;0,'Proje ve Personel Bilgileri'!B90,"")</f>
        <v/>
      </c>
      <c r="C120" s="127"/>
      <c r="D120" s="12"/>
      <c r="E120" s="12"/>
      <c r="F120" s="12"/>
      <c r="G120" s="12"/>
      <c r="H120" s="12"/>
      <c r="I120" s="12"/>
      <c r="J120" s="12"/>
      <c r="K120" s="12"/>
      <c r="L120" s="34" t="str">
        <f t="shared" si="28"/>
        <v/>
      </c>
      <c r="M120" s="122" t="str">
        <f t="shared" si="24"/>
        <v/>
      </c>
      <c r="N120" s="31">
        <f>'Proje ve Personel Bilgileri'!E90</f>
        <v>0</v>
      </c>
      <c r="O120" s="32">
        <f t="shared" si="25"/>
        <v>0</v>
      </c>
      <c r="P120" s="32">
        <f t="shared" si="26"/>
        <v>0</v>
      </c>
      <c r="Q120" s="32">
        <f t="shared" si="27"/>
        <v>0</v>
      </c>
      <c r="R120" s="32">
        <f t="shared" si="29"/>
        <v>0</v>
      </c>
      <c r="S120" s="32">
        <f t="shared" si="30"/>
        <v>0</v>
      </c>
      <c r="T120" s="32">
        <f t="shared" si="30"/>
        <v>0</v>
      </c>
    </row>
    <row r="121" spans="1:21" ht="26.15" customHeight="1" x14ac:dyDescent="0.3">
      <c r="A121" s="236">
        <v>78</v>
      </c>
      <c r="B121" s="37" t="str">
        <f>IF('Proje ve Personel Bilgileri'!B91&gt;0,'Proje ve Personel Bilgileri'!B91,"")</f>
        <v/>
      </c>
      <c r="C121" s="127"/>
      <c r="D121" s="12"/>
      <c r="E121" s="12"/>
      <c r="F121" s="12"/>
      <c r="G121" s="12"/>
      <c r="H121" s="12"/>
      <c r="I121" s="12"/>
      <c r="J121" s="12"/>
      <c r="K121" s="12"/>
      <c r="L121" s="34" t="str">
        <f t="shared" si="28"/>
        <v/>
      </c>
      <c r="M121" s="122" t="str">
        <f t="shared" si="24"/>
        <v/>
      </c>
      <c r="N121" s="31">
        <f>'Proje ve Personel Bilgileri'!E91</f>
        <v>0</v>
      </c>
      <c r="O121" s="32">
        <f t="shared" si="25"/>
        <v>0</v>
      </c>
      <c r="P121" s="32">
        <f t="shared" si="26"/>
        <v>0</v>
      </c>
      <c r="Q121" s="32">
        <f t="shared" si="27"/>
        <v>0</v>
      </c>
      <c r="R121" s="32">
        <f t="shared" si="29"/>
        <v>0</v>
      </c>
      <c r="S121" s="32">
        <f t="shared" si="30"/>
        <v>0</v>
      </c>
      <c r="T121" s="32">
        <f t="shared" si="30"/>
        <v>0</v>
      </c>
    </row>
    <row r="122" spans="1:21" ht="26.15" customHeight="1" x14ac:dyDescent="0.3">
      <c r="A122" s="236">
        <v>79</v>
      </c>
      <c r="B122" s="37" t="str">
        <f>IF('Proje ve Personel Bilgileri'!B92&gt;0,'Proje ve Personel Bilgileri'!B92,"")</f>
        <v/>
      </c>
      <c r="C122" s="127"/>
      <c r="D122" s="12"/>
      <c r="E122" s="12"/>
      <c r="F122" s="12"/>
      <c r="G122" s="12"/>
      <c r="H122" s="12"/>
      <c r="I122" s="12"/>
      <c r="J122" s="12"/>
      <c r="K122" s="12"/>
      <c r="L122" s="34" t="str">
        <f t="shared" si="28"/>
        <v/>
      </c>
      <c r="M122" s="122" t="str">
        <f t="shared" si="24"/>
        <v/>
      </c>
      <c r="N122" s="31">
        <f>'Proje ve Personel Bilgileri'!E92</f>
        <v>0</v>
      </c>
      <c r="O122" s="32">
        <f t="shared" si="25"/>
        <v>0</v>
      </c>
      <c r="P122" s="32">
        <f t="shared" si="26"/>
        <v>0</v>
      </c>
      <c r="Q122" s="32">
        <f t="shared" si="27"/>
        <v>0</v>
      </c>
      <c r="R122" s="32">
        <f t="shared" si="29"/>
        <v>0</v>
      </c>
      <c r="S122" s="32">
        <f t="shared" si="30"/>
        <v>0</v>
      </c>
      <c r="T122" s="32">
        <f t="shared" si="30"/>
        <v>0</v>
      </c>
    </row>
    <row r="123" spans="1:21" ht="26.15" customHeight="1" thickBot="1" x14ac:dyDescent="0.35">
      <c r="A123" s="237">
        <v>80</v>
      </c>
      <c r="B123" s="38" t="str">
        <f>IF('Proje ve Personel Bilgileri'!B93&gt;0,'Proje ve Personel Bilgileri'!B93,"")</f>
        <v/>
      </c>
      <c r="C123" s="13"/>
      <c r="D123" s="14"/>
      <c r="E123" s="14"/>
      <c r="F123" s="14"/>
      <c r="G123" s="14"/>
      <c r="H123" s="14"/>
      <c r="I123" s="14"/>
      <c r="J123" s="14"/>
      <c r="K123" s="14"/>
      <c r="L123" s="35" t="str">
        <f t="shared" si="28"/>
        <v/>
      </c>
      <c r="M123" s="122" t="str">
        <f t="shared" si="24"/>
        <v/>
      </c>
      <c r="N123" s="31">
        <f>'Proje ve Personel Bilgileri'!E93</f>
        <v>0</v>
      </c>
      <c r="O123" s="32">
        <f t="shared" si="25"/>
        <v>0</v>
      </c>
      <c r="P123" s="32">
        <f t="shared" si="26"/>
        <v>0</v>
      </c>
      <c r="Q123" s="32">
        <f t="shared" si="27"/>
        <v>0</v>
      </c>
      <c r="R123" s="32">
        <f t="shared" si="29"/>
        <v>0</v>
      </c>
      <c r="S123" s="32">
        <f t="shared" si="30"/>
        <v>0</v>
      </c>
      <c r="T123" s="32">
        <f t="shared" si="30"/>
        <v>0</v>
      </c>
      <c r="U123" s="30">
        <f>IF(COUNTA(C104:K123)&gt;0,1,0)</f>
        <v>0</v>
      </c>
    </row>
    <row r="124" spans="1:21" ht="26.15" customHeight="1" thickBot="1" x14ac:dyDescent="0.35">
      <c r="A124" s="358" t="s">
        <v>40</v>
      </c>
      <c r="B124" s="359"/>
      <c r="C124" s="39" t="str">
        <f t="shared" ref="C124:K124" si="31">IF($L$92&gt;0,SUM(C104:C123)+C92,"")</f>
        <v/>
      </c>
      <c r="D124" s="40" t="str">
        <f t="shared" si="31"/>
        <v/>
      </c>
      <c r="E124" s="40" t="str">
        <f t="shared" si="31"/>
        <v/>
      </c>
      <c r="F124" s="40" t="str">
        <f t="shared" si="31"/>
        <v/>
      </c>
      <c r="G124" s="40" t="str">
        <f t="shared" si="31"/>
        <v/>
      </c>
      <c r="H124" s="40" t="str">
        <f t="shared" si="31"/>
        <v/>
      </c>
      <c r="I124" s="40" t="str">
        <f t="shared" si="31"/>
        <v/>
      </c>
      <c r="J124" s="40" t="str">
        <f t="shared" si="31"/>
        <v/>
      </c>
      <c r="K124" s="40" t="str">
        <f t="shared" si="31"/>
        <v/>
      </c>
      <c r="L124" s="41">
        <f>SUM(L104:L123)+L92</f>
        <v>0</v>
      </c>
      <c r="M124" s="123"/>
      <c r="N124" s="6"/>
      <c r="O124" s="15"/>
      <c r="P124" s="16"/>
      <c r="S124" s="6"/>
      <c r="T124" s="6"/>
    </row>
    <row r="125" spans="1:21" s="17" customFormat="1" ht="30.1" customHeight="1" x14ac:dyDescent="0.3">
      <c r="A125" s="360" t="s">
        <v>139</v>
      </c>
      <c r="B125" s="360"/>
      <c r="C125" s="360"/>
      <c r="D125" s="360"/>
      <c r="E125" s="360"/>
      <c r="F125" s="360"/>
      <c r="G125" s="360"/>
      <c r="H125" s="360"/>
      <c r="I125" s="360"/>
      <c r="J125" s="360"/>
      <c r="K125" s="360"/>
      <c r="L125" s="360"/>
      <c r="M125" s="83"/>
      <c r="O125" s="18"/>
      <c r="P125" s="18"/>
      <c r="Q125" s="18"/>
      <c r="R125" s="18"/>
      <c r="S125" s="18"/>
      <c r="T125" s="18"/>
    </row>
    <row r="126" spans="1:21" ht="26.15" customHeight="1" x14ac:dyDescent="0.3"/>
    <row r="127" spans="1:21" ht="26.15" customHeight="1" x14ac:dyDescent="0.35">
      <c r="A127" s="308" t="s">
        <v>37</v>
      </c>
      <c r="B127" s="307">
        <f ca="1">IF(imzatarihi&gt;0,imzatarihi,"")</f>
        <v>45653</v>
      </c>
      <c r="C127" s="361" t="s">
        <v>38</v>
      </c>
      <c r="D127" s="361"/>
      <c r="E127" s="306" t="str">
        <f>IF(kurulusyetkilisi&gt;0,kurulusyetkilisi,"")</f>
        <v/>
      </c>
      <c r="F127" s="265"/>
      <c r="G127" s="265"/>
      <c r="H127" s="304"/>
      <c r="I127" s="304"/>
      <c r="J127" s="304"/>
    </row>
    <row r="128" spans="1:21" ht="26.15" customHeight="1" x14ac:dyDescent="0.35">
      <c r="A128" s="311"/>
      <c r="B128" s="311"/>
      <c r="C128" s="361" t="s">
        <v>39</v>
      </c>
      <c r="D128" s="361"/>
      <c r="E128" s="309"/>
      <c r="F128" s="362"/>
      <c r="G128" s="362"/>
      <c r="H128" s="6"/>
      <c r="I128" s="6"/>
      <c r="J128" s="6"/>
    </row>
    <row r="129" spans="1:20" ht="26.15" customHeight="1" x14ac:dyDescent="0.3">
      <c r="A129" s="356" t="s">
        <v>28</v>
      </c>
      <c r="B129" s="356"/>
      <c r="C129" s="356"/>
      <c r="D129" s="356"/>
      <c r="E129" s="356"/>
      <c r="F129" s="356"/>
      <c r="G129" s="356"/>
      <c r="H129" s="356"/>
      <c r="I129" s="356"/>
      <c r="J129" s="356"/>
      <c r="K129" s="356"/>
      <c r="L129" s="356"/>
      <c r="M129" s="119"/>
      <c r="N129" s="1"/>
      <c r="O129" s="128"/>
    </row>
    <row r="130" spans="1:20" ht="26.15" customHeight="1" x14ac:dyDescent="0.3">
      <c r="A130" s="363" t="str">
        <f>IF(Yil&gt;0,CONCATENATE(Yil," yılına aittir"),"")</f>
        <v/>
      </c>
      <c r="B130" s="363"/>
      <c r="C130" s="363"/>
      <c r="D130" s="363"/>
      <c r="E130" s="363"/>
      <c r="F130" s="363"/>
      <c r="G130" s="363"/>
      <c r="H130" s="363"/>
      <c r="I130" s="363"/>
      <c r="J130" s="363"/>
      <c r="K130" s="363"/>
      <c r="L130" s="363"/>
    </row>
    <row r="131" spans="1:20" ht="26.15" customHeight="1" thickBot="1" x14ac:dyDescent="0.35">
      <c r="B131" s="8"/>
      <c r="D131" s="8"/>
      <c r="E131" s="8"/>
      <c r="F131" s="377" t="str">
        <f>IF(Yil&gt;0,IF(ProjeNo=5189901,"EYLÜL",IF(ProjeNo=5169902,"KASIM","AĞUSTOS")),"")</f>
        <v/>
      </c>
      <c r="G131" s="377"/>
      <c r="H131" s="8"/>
      <c r="I131" s="8"/>
      <c r="J131" s="8"/>
      <c r="K131" s="8"/>
      <c r="L131" s="228" t="s">
        <v>35</v>
      </c>
    </row>
    <row r="132" spans="1:20" ht="26.15" customHeight="1" thickBot="1" x14ac:dyDescent="0.35">
      <c r="A132" s="233" t="s">
        <v>1</v>
      </c>
      <c r="B132" s="364" t="str">
        <f>IF(ProjeNo&gt;0,ProjeNo,"")</f>
        <v/>
      </c>
      <c r="C132" s="365"/>
      <c r="D132" s="365"/>
      <c r="E132" s="365"/>
      <c r="F132" s="365"/>
      <c r="G132" s="365"/>
      <c r="H132" s="365"/>
      <c r="I132" s="365"/>
      <c r="J132" s="365"/>
      <c r="K132" s="365"/>
      <c r="L132" s="366"/>
    </row>
    <row r="133" spans="1:20" ht="26.15" customHeight="1" thickBot="1" x14ac:dyDescent="0.35">
      <c r="A133" s="234" t="s">
        <v>11</v>
      </c>
      <c r="B133" s="367" t="str">
        <f>IF(ProjeAdi&gt;0,ProjeAdi,"")</f>
        <v/>
      </c>
      <c r="C133" s="368"/>
      <c r="D133" s="368"/>
      <c r="E133" s="368"/>
      <c r="F133" s="368"/>
      <c r="G133" s="368"/>
      <c r="H133" s="368"/>
      <c r="I133" s="368"/>
      <c r="J133" s="368"/>
      <c r="K133" s="368"/>
      <c r="L133" s="369"/>
    </row>
    <row r="134" spans="1:20" ht="26.15" customHeight="1" thickBot="1" x14ac:dyDescent="0.35">
      <c r="A134" s="370" t="s">
        <v>7</v>
      </c>
      <c r="B134" s="370" t="s">
        <v>8</v>
      </c>
      <c r="C134" s="370" t="s">
        <v>29</v>
      </c>
      <c r="D134" s="370" t="s">
        <v>97</v>
      </c>
      <c r="E134" s="370" t="s">
        <v>117</v>
      </c>
      <c r="F134" s="370" t="s">
        <v>32</v>
      </c>
      <c r="G134" s="372" t="s">
        <v>30</v>
      </c>
      <c r="H134" s="374" t="s">
        <v>95</v>
      </c>
      <c r="I134" s="375"/>
      <c r="J134" s="375"/>
      <c r="K134" s="376"/>
      <c r="L134" s="370" t="s">
        <v>31</v>
      </c>
      <c r="O134" s="357" t="s">
        <v>36</v>
      </c>
      <c r="P134" s="357"/>
      <c r="Q134" s="357" t="s">
        <v>42</v>
      </c>
      <c r="R134" s="357"/>
      <c r="S134" s="357" t="s">
        <v>43</v>
      </c>
      <c r="T134" s="357"/>
    </row>
    <row r="135" spans="1:20" s="9" customFormat="1" ht="82.05" customHeight="1" thickBot="1" x14ac:dyDescent="0.3">
      <c r="A135" s="371"/>
      <c r="B135" s="371"/>
      <c r="C135" s="371"/>
      <c r="D135" s="371"/>
      <c r="E135" s="371"/>
      <c r="F135" s="371"/>
      <c r="G135" s="373"/>
      <c r="H135" s="229" t="s">
        <v>91</v>
      </c>
      <c r="I135" s="230" t="s">
        <v>96</v>
      </c>
      <c r="J135" s="229" t="s">
        <v>152</v>
      </c>
      <c r="K135" s="229" t="s">
        <v>153</v>
      </c>
      <c r="L135" s="371"/>
      <c r="M135" s="121"/>
      <c r="N135" s="231" t="s">
        <v>10</v>
      </c>
      <c r="O135" s="232" t="s">
        <v>33</v>
      </c>
      <c r="P135" s="232" t="s">
        <v>34</v>
      </c>
      <c r="Q135" s="232" t="s">
        <v>41</v>
      </c>
      <c r="R135" s="232" t="s">
        <v>30</v>
      </c>
      <c r="S135" s="232" t="s">
        <v>41</v>
      </c>
      <c r="T135" s="232" t="s">
        <v>34</v>
      </c>
    </row>
    <row r="136" spans="1:20" ht="26.15" customHeight="1" x14ac:dyDescent="0.3">
      <c r="A136" s="235">
        <v>81</v>
      </c>
      <c r="B136" s="36" t="str">
        <f>IF('Proje ve Personel Bilgileri'!B94&gt;0,'Proje ve Personel Bilgileri'!B94,"")</f>
        <v/>
      </c>
      <c r="C136" s="10"/>
      <c r="D136" s="11"/>
      <c r="E136" s="11"/>
      <c r="F136" s="11"/>
      <c r="G136" s="11"/>
      <c r="H136" s="11"/>
      <c r="I136" s="11"/>
      <c r="J136" s="11"/>
      <c r="K136" s="11"/>
      <c r="L136" s="33" t="str">
        <f>IF(B136&lt;&gt;"",IF(OR(F136&gt;S136,G136&gt;T136),0,D136+E136+F136+G136-H136-I136-J136-K136),"")</f>
        <v/>
      </c>
      <c r="M136" s="122" t="str">
        <f t="shared" ref="M136:M155" si="32">IF(OR(F136&gt;S136,G136&gt;T136),"Toplam maliyetin hesaplanabilmesi için SGK işveren payı ve işsizlik sigortası işveren payının tavan değerleri aşmaması gerekmektedir.","")</f>
        <v/>
      </c>
      <c r="N136" s="31">
        <f>'Proje ve Personel Bilgileri'!E94</f>
        <v>0</v>
      </c>
      <c r="O136" s="32">
        <f t="shared" ref="O136:O155" si="33">IFERROR(IF(N136="EVET",VLOOKUP(VALUE(Yil&amp;2),SGKTAVAN,2,0)*0.2475,VLOOKUP(VALUE(Yil&amp;2),SGKTAVAN,2,0)*0.2075),0)</f>
        <v>0</v>
      </c>
      <c r="P136" s="32">
        <f t="shared" ref="P136:P155" si="34">IFERROR(IF(N136="EVET",0,VLOOKUP(VALUE(Yil&amp;2),SGKTAVAN,2,0)*0.02),0)</f>
        <v>0</v>
      </c>
      <c r="Q136" s="32">
        <f t="shared" ref="Q136:Q155" si="35">IF(N136="EVET",(D136+E136)*0.2475,(D136+E136)*0.2075)</f>
        <v>0</v>
      </c>
      <c r="R136" s="32">
        <f>IF(N136="EVET",0,(D136+E136)*0.02)</f>
        <v>0</v>
      </c>
      <c r="S136" s="32">
        <f>IF(ISERROR(ROUNDUP(MIN(O136,Q136),0)),0,ROUNDUP(MIN(O136,Q136),0))</f>
        <v>0</v>
      </c>
      <c r="T136" s="32">
        <f>IF(ISERROR(ROUNDUP(MIN(P136,R136),0)),0,ROUNDUP(MIN(P136,R136),0))</f>
        <v>0</v>
      </c>
    </row>
    <row r="137" spans="1:20" ht="26.15" customHeight="1" x14ac:dyDescent="0.3">
      <c r="A137" s="236">
        <v>82</v>
      </c>
      <c r="B137" s="37" t="str">
        <f>IF('Proje ve Personel Bilgileri'!B95&gt;0,'Proje ve Personel Bilgileri'!B95,"")</f>
        <v/>
      </c>
      <c r="C137" s="127"/>
      <c r="D137" s="12"/>
      <c r="E137" s="12"/>
      <c r="F137" s="12"/>
      <c r="G137" s="12"/>
      <c r="H137" s="12"/>
      <c r="I137" s="12"/>
      <c r="J137" s="12"/>
      <c r="K137" s="12"/>
      <c r="L137" s="34" t="str">
        <f t="shared" ref="L137:L155" si="36">IF(B137&lt;&gt;"",IF(OR(F137&gt;S137,G137&gt;T137),0,D137+E137+F137+G137-H137-I137-J137-K137),"")</f>
        <v/>
      </c>
      <c r="M137" s="122" t="str">
        <f t="shared" si="32"/>
        <v/>
      </c>
      <c r="N137" s="31">
        <f>'Proje ve Personel Bilgileri'!E95</f>
        <v>0</v>
      </c>
      <c r="O137" s="32">
        <f t="shared" si="33"/>
        <v>0</v>
      </c>
      <c r="P137" s="32">
        <f t="shared" si="34"/>
        <v>0</v>
      </c>
      <c r="Q137" s="32">
        <f t="shared" si="35"/>
        <v>0</v>
      </c>
      <c r="R137" s="32">
        <f t="shared" ref="R137:R155" si="37">IF(N137="EVET",0,(D137+E137)*0.02)</f>
        <v>0</v>
      </c>
      <c r="S137" s="32">
        <f t="shared" ref="S137:T155" si="38">IF(ISERROR(ROUNDUP(MIN(O137,Q137),0)),0,ROUNDUP(MIN(O137,Q137),0))</f>
        <v>0</v>
      </c>
      <c r="T137" s="32">
        <f t="shared" si="38"/>
        <v>0</v>
      </c>
    </row>
    <row r="138" spans="1:20" ht="26.15" customHeight="1" x14ac:dyDescent="0.3">
      <c r="A138" s="236">
        <v>83</v>
      </c>
      <c r="B138" s="37" t="str">
        <f>IF('Proje ve Personel Bilgileri'!B96&gt;0,'Proje ve Personel Bilgileri'!B96,"")</f>
        <v/>
      </c>
      <c r="C138" s="127"/>
      <c r="D138" s="12"/>
      <c r="E138" s="12"/>
      <c r="F138" s="12"/>
      <c r="G138" s="12"/>
      <c r="H138" s="12"/>
      <c r="I138" s="12"/>
      <c r="J138" s="12"/>
      <c r="K138" s="12"/>
      <c r="L138" s="34" t="str">
        <f t="shared" si="36"/>
        <v/>
      </c>
      <c r="M138" s="122" t="str">
        <f t="shared" si="32"/>
        <v/>
      </c>
      <c r="N138" s="31">
        <f>'Proje ve Personel Bilgileri'!E96</f>
        <v>0</v>
      </c>
      <c r="O138" s="32">
        <f t="shared" si="33"/>
        <v>0</v>
      </c>
      <c r="P138" s="32">
        <f t="shared" si="34"/>
        <v>0</v>
      </c>
      <c r="Q138" s="32">
        <f t="shared" si="35"/>
        <v>0</v>
      </c>
      <c r="R138" s="32">
        <f t="shared" si="37"/>
        <v>0</v>
      </c>
      <c r="S138" s="32">
        <f t="shared" si="38"/>
        <v>0</v>
      </c>
      <c r="T138" s="32">
        <f t="shared" si="38"/>
        <v>0</v>
      </c>
    </row>
    <row r="139" spans="1:20" ht="26.15" customHeight="1" x14ac:dyDescent="0.3">
      <c r="A139" s="236">
        <v>84</v>
      </c>
      <c r="B139" s="37" t="str">
        <f>IF('Proje ve Personel Bilgileri'!B97&gt;0,'Proje ve Personel Bilgileri'!B97,"")</f>
        <v/>
      </c>
      <c r="C139" s="127"/>
      <c r="D139" s="12"/>
      <c r="E139" s="12"/>
      <c r="F139" s="12"/>
      <c r="G139" s="12"/>
      <c r="H139" s="12"/>
      <c r="I139" s="12"/>
      <c r="J139" s="12"/>
      <c r="K139" s="12"/>
      <c r="L139" s="34" t="str">
        <f t="shared" si="36"/>
        <v/>
      </c>
      <c r="M139" s="122" t="str">
        <f t="shared" si="32"/>
        <v/>
      </c>
      <c r="N139" s="31">
        <f>'Proje ve Personel Bilgileri'!E97</f>
        <v>0</v>
      </c>
      <c r="O139" s="32">
        <f t="shared" si="33"/>
        <v>0</v>
      </c>
      <c r="P139" s="32">
        <f t="shared" si="34"/>
        <v>0</v>
      </c>
      <c r="Q139" s="32">
        <f t="shared" si="35"/>
        <v>0</v>
      </c>
      <c r="R139" s="32">
        <f t="shared" si="37"/>
        <v>0</v>
      </c>
      <c r="S139" s="32">
        <f t="shared" si="38"/>
        <v>0</v>
      </c>
      <c r="T139" s="32">
        <f t="shared" si="38"/>
        <v>0</v>
      </c>
    </row>
    <row r="140" spans="1:20" ht="26.15" customHeight="1" x14ac:dyDescent="0.3">
      <c r="A140" s="236">
        <v>85</v>
      </c>
      <c r="B140" s="37" t="str">
        <f>IF('Proje ve Personel Bilgileri'!B98&gt;0,'Proje ve Personel Bilgileri'!B98,"")</f>
        <v/>
      </c>
      <c r="C140" s="127"/>
      <c r="D140" s="12"/>
      <c r="E140" s="12"/>
      <c r="F140" s="12"/>
      <c r="G140" s="12"/>
      <c r="H140" s="12"/>
      <c r="I140" s="12"/>
      <c r="J140" s="12"/>
      <c r="K140" s="12"/>
      <c r="L140" s="34" t="str">
        <f t="shared" si="36"/>
        <v/>
      </c>
      <c r="M140" s="122" t="str">
        <f t="shared" si="32"/>
        <v/>
      </c>
      <c r="N140" s="31">
        <f>'Proje ve Personel Bilgileri'!E98</f>
        <v>0</v>
      </c>
      <c r="O140" s="32">
        <f t="shared" si="33"/>
        <v>0</v>
      </c>
      <c r="P140" s="32">
        <f t="shared" si="34"/>
        <v>0</v>
      </c>
      <c r="Q140" s="32">
        <f t="shared" si="35"/>
        <v>0</v>
      </c>
      <c r="R140" s="32">
        <f t="shared" si="37"/>
        <v>0</v>
      </c>
      <c r="S140" s="32">
        <f t="shared" si="38"/>
        <v>0</v>
      </c>
      <c r="T140" s="32">
        <f t="shared" si="38"/>
        <v>0</v>
      </c>
    </row>
    <row r="141" spans="1:20" ht="26.15" customHeight="1" x14ac:dyDescent="0.3">
      <c r="A141" s="236">
        <v>86</v>
      </c>
      <c r="B141" s="37" t="str">
        <f>IF('Proje ve Personel Bilgileri'!B99&gt;0,'Proje ve Personel Bilgileri'!B99,"")</f>
        <v/>
      </c>
      <c r="C141" s="127"/>
      <c r="D141" s="12"/>
      <c r="E141" s="12"/>
      <c r="F141" s="12"/>
      <c r="G141" s="12"/>
      <c r="H141" s="12"/>
      <c r="I141" s="12"/>
      <c r="J141" s="12"/>
      <c r="K141" s="12"/>
      <c r="L141" s="34" t="str">
        <f t="shared" si="36"/>
        <v/>
      </c>
      <c r="M141" s="122" t="str">
        <f t="shared" si="32"/>
        <v/>
      </c>
      <c r="N141" s="31">
        <f>'Proje ve Personel Bilgileri'!E99</f>
        <v>0</v>
      </c>
      <c r="O141" s="32">
        <f t="shared" si="33"/>
        <v>0</v>
      </c>
      <c r="P141" s="32">
        <f t="shared" si="34"/>
        <v>0</v>
      </c>
      <c r="Q141" s="32">
        <f t="shared" si="35"/>
        <v>0</v>
      </c>
      <c r="R141" s="32">
        <f t="shared" si="37"/>
        <v>0</v>
      </c>
      <c r="S141" s="32">
        <f t="shared" si="38"/>
        <v>0</v>
      </c>
      <c r="T141" s="32">
        <f t="shared" si="38"/>
        <v>0</v>
      </c>
    </row>
    <row r="142" spans="1:20" ht="26.15" customHeight="1" x14ac:dyDescent="0.3">
      <c r="A142" s="236">
        <v>87</v>
      </c>
      <c r="B142" s="37" t="str">
        <f>IF('Proje ve Personel Bilgileri'!B100&gt;0,'Proje ve Personel Bilgileri'!B100,"")</f>
        <v/>
      </c>
      <c r="C142" s="127"/>
      <c r="D142" s="12"/>
      <c r="E142" s="12"/>
      <c r="F142" s="12"/>
      <c r="G142" s="12"/>
      <c r="H142" s="12"/>
      <c r="I142" s="12"/>
      <c r="J142" s="12"/>
      <c r="K142" s="12"/>
      <c r="L142" s="34" t="str">
        <f t="shared" si="36"/>
        <v/>
      </c>
      <c r="M142" s="122" t="str">
        <f t="shared" si="32"/>
        <v/>
      </c>
      <c r="N142" s="31">
        <f>'Proje ve Personel Bilgileri'!E100</f>
        <v>0</v>
      </c>
      <c r="O142" s="32">
        <f t="shared" si="33"/>
        <v>0</v>
      </c>
      <c r="P142" s="32">
        <f t="shared" si="34"/>
        <v>0</v>
      </c>
      <c r="Q142" s="32">
        <f t="shared" si="35"/>
        <v>0</v>
      </c>
      <c r="R142" s="32">
        <f t="shared" si="37"/>
        <v>0</v>
      </c>
      <c r="S142" s="32">
        <f t="shared" si="38"/>
        <v>0</v>
      </c>
      <c r="T142" s="32">
        <f t="shared" si="38"/>
        <v>0</v>
      </c>
    </row>
    <row r="143" spans="1:20" ht="26.15" customHeight="1" x14ac:dyDescent="0.3">
      <c r="A143" s="236">
        <v>88</v>
      </c>
      <c r="B143" s="37" t="str">
        <f>IF('Proje ve Personel Bilgileri'!B101&gt;0,'Proje ve Personel Bilgileri'!B101,"")</f>
        <v/>
      </c>
      <c r="C143" s="127"/>
      <c r="D143" s="12"/>
      <c r="E143" s="12"/>
      <c r="F143" s="12"/>
      <c r="G143" s="12"/>
      <c r="H143" s="12"/>
      <c r="I143" s="12"/>
      <c r="J143" s="12"/>
      <c r="K143" s="12"/>
      <c r="L143" s="34" t="str">
        <f t="shared" si="36"/>
        <v/>
      </c>
      <c r="M143" s="122" t="str">
        <f t="shared" si="32"/>
        <v/>
      </c>
      <c r="N143" s="31">
        <f>'Proje ve Personel Bilgileri'!E101</f>
        <v>0</v>
      </c>
      <c r="O143" s="32">
        <f t="shared" si="33"/>
        <v>0</v>
      </c>
      <c r="P143" s="32">
        <f t="shared" si="34"/>
        <v>0</v>
      </c>
      <c r="Q143" s="32">
        <f t="shared" si="35"/>
        <v>0</v>
      </c>
      <c r="R143" s="32">
        <f t="shared" si="37"/>
        <v>0</v>
      </c>
      <c r="S143" s="32">
        <f t="shared" si="38"/>
        <v>0</v>
      </c>
      <c r="T143" s="32">
        <f t="shared" si="38"/>
        <v>0</v>
      </c>
    </row>
    <row r="144" spans="1:20" ht="26.15" customHeight="1" x14ac:dyDescent="0.3">
      <c r="A144" s="236">
        <v>89</v>
      </c>
      <c r="B144" s="37" t="str">
        <f>IF('Proje ve Personel Bilgileri'!B102&gt;0,'Proje ve Personel Bilgileri'!B102,"")</f>
        <v/>
      </c>
      <c r="C144" s="127"/>
      <c r="D144" s="12"/>
      <c r="E144" s="12"/>
      <c r="F144" s="12"/>
      <c r="G144" s="12"/>
      <c r="H144" s="12"/>
      <c r="I144" s="12"/>
      <c r="J144" s="12"/>
      <c r="K144" s="12"/>
      <c r="L144" s="34" t="str">
        <f t="shared" si="36"/>
        <v/>
      </c>
      <c r="M144" s="122" t="str">
        <f t="shared" si="32"/>
        <v/>
      </c>
      <c r="N144" s="31">
        <f>'Proje ve Personel Bilgileri'!E102</f>
        <v>0</v>
      </c>
      <c r="O144" s="32">
        <f t="shared" si="33"/>
        <v>0</v>
      </c>
      <c r="P144" s="32">
        <f t="shared" si="34"/>
        <v>0</v>
      </c>
      <c r="Q144" s="32">
        <f t="shared" si="35"/>
        <v>0</v>
      </c>
      <c r="R144" s="32">
        <f t="shared" si="37"/>
        <v>0</v>
      </c>
      <c r="S144" s="32">
        <f t="shared" si="38"/>
        <v>0</v>
      </c>
      <c r="T144" s="32">
        <f t="shared" si="38"/>
        <v>0</v>
      </c>
    </row>
    <row r="145" spans="1:21" ht="26.15" customHeight="1" x14ac:dyDescent="0.3">
      <c r="A145" s="236">
        <v>90</v>
      </c>
      <c r="B145" s="37" t="str">
        <f>IF('Proje ve Personel Bilgileri'!B103&gt;0,'Proje ve Personel Bilgileri'!B103,"")</f>
        <v/>
      </c>
      <c r="C145" s="127"/>
      <c r="D145" s="12"/>
      <c r="E145" s="12"/>
      <c r="F145" s="12"/>
      <c r="G145" s="12"/>
      <c r="H145" s="12"/>
      <c r="I145" s="12"/>
      <c r="J145" s="12"/>
      <c r="K145" s="12"/>
      <c r="L145" s="34" t="str">
        <f t="shared" si="36"/>
        <v/>
      </c>
      <c r="M145" s="122" t="str">
        <f t="shared" si="32"/>
        <v/>
      </c>
      <c r="N145" s="31">
        <f>'Proje ve Personel Bilgileri'!E103</f>
        <v>0</v>
      </c>
      <c r="O145" s="32">
        <f t="shared" si="33"/>
        <v>0</v>
      </c>
      <c r="P145" s="32">
        <f t="shared" si="34"/>
        <v>0</v>
      </c>
      <c r="Q145" s="32">
        <f t="shared" si="35"/>
        <v>0</v>
      </c>
      <c r="R145" s="32">
        <f t="shared" si="37"/>
        <v>0</v>
      </c>
      <c r="S145" s="32">
        <f t="shared" si="38"/>
        <v>0</v>
      </c>
      <c r="T145" s="32">
        <f t="shared" si="38"/>
        <v>0</v>
      </c>
    </row>
    <row r="146" spans="1:21" ht="26.15" customHeight="1" x14ac:dyDescent="0.3">
      <c r="A146" s="236">
        <v>91</v>
      </c>
      <c r="B146" s="37" t="str">
        <f>IF('Proje ve Personel Bilgileri'!B104&gt;0,'Proje ve Personel Bilgileri'!B104,"")</f>
        <v/>
      </c>
      <c r="C146" s="127"/>
      <c r="D146" s="12"/>
      <c r="E146" s="12"/>
      <c r="F146" s="12"/>
      <c r="G146" s="12"/>
      <c r="H146" s="12"/>
      <c r="I146" s="12"/>
      <c r="J146" s="12"/>
      <c r="K146" s="12"/>
      <c r="L146" s="34" t="str">
        <f t="shared" si="36"/>
        <v/>
      </c>
      <c r="M146" s="122" t="str">
        <f t="shared" si="32"/>
        <v/>
      </c>
      <c r="N146" s="31">
        <f>'Proje ve Personel Bilgileri'!E104</f>
        <v>0</v>
      </c>
      <c r="O146" s="32">
        <f t="shared" si="33"/>
        <v>0</v>
      </c>
      <c r="P146" s="32">
        <f t="shared" si="34"/>
        <v>0</v>
      </c>
      <c r="Q146" s="32">
        <f t="shared" si="35"/>
        <v>0</v>
      </c>
      <c r="R146" s="32">
        <f t="shared" si="37"/>
        <v>0</v>
      </c>
      <c r="S146" s="32">
        <f t="shared" si="38"/>
        <v>0</v>
      </c>
      <c r="T146" s="32">
        <f t="shared" si="38"/>
        <v>0</v>
      </c>
    </row>
    <row r="147" spans="1:21" ht="26.15" customHeight="1" x14ac:dyDescent="0.3">
      <c r="A147" s="236">
        <v>92</v>
      </c>
      <c r="B147" s="37" t="str">
        <f>IF('Proje ve Personel Bilgileri'!B105&gt;0,'Proje ve Personel Bilgileri'!B105,"")</f>
        <v/>
      </c>
      <c r="C147" s="127"/>
      <c r="D147" s="12"/>
      <c r="E147" s="12"/>
      <c r="F147" s="12"/>
      <c r="G147" s="12"/>
      <c r="H147" s="12"/>
      <c r="I147" s="12"/>
      <c r="J147" s="12"/>
      <c r="K147" s="12"/>
      <c r="L147" s="34" t="str">
        <f t="shared" si="36"/>
        <v/>
      </c>
      <c r="M147" s="122" t="str">
        <f t="shared" si="32"/>
        <v/>
      </c>
      <c r="N147" s="31">
        <f>'Proje ve Personel Bilgileri'!E105</f>
        <v>0</v>
      </c>
      <c r="O147" s="32">
        <f t="shared" si="33"/>
        <v>0</v>
      </c>
      <c r="P147" s="32">
        <f t="shared" si="34"/>
        <v>0</v>
      </c>
      <c r="Q147" s="32">
        <f t="shared" si="35"/>
        <v>0</v>
      </c>
      <c r="R147" s="32">
        <f t="shared" si="37"/>
        <v>0</v>
      </c>
      <c r="S147" s="32">
        <f t="shared" si="38"/>
        <v>0</v>
      </c>
      <c r="T147" s="32">
        <f t="shared" si="38"/>
        <v>0</v>
      </c>
    </row>
    <row r="148" spans="1:21" ht="26.15" customHeight="1" x14ac:dyDescent="0.3">
      <c r="A148" s="236">
        <v>93</v>
      </c>
      <c r="B148" s="37" t="str">
        <f>IF('Proje ve Personel Bilgileri'!B106&gt;0,'Proje ve Personel Bilgileri'!B106,"")</f>
        <v/>
      </c>
      <c r="C148" s="127"/>
      <c r="D148" s="12"/>
      <c r="E148" s="12"/>
      <c r="F148" s="12"/>
      <c r="G148" s="12"/>
      <c r="H148" s="12"/>
      <c r="I148" s="12"/>
      <c r="J148" s="12"/>
      <c r="K148" s="12"/>
      <c r="L148" s="34" t="str">
        <f t="shared" si="36"/>
        <v/>
      </c>
      <c r="M148" s="122" t="str">
        <f t="shared" si="32"/>
        <v/>
      </c>
      <c r="N148" s="31">
        <f>'Proje ve Personel Bilgileri'!E106</f>
        <v>0</v>
      </c>
      <c r="O148" s="32">
        <f t="shared" si="33"/>
        <v>0</v>
      </c>
      <c r="P148" s="32">
        <f t="shared" si="34"/>
        <v>0</v>
      </c>
      <c r="Q148" s="32">
        <f t="shared" si="35"/>
        <v>0</v>
      </c>
      <c r="R148" s="32">
        <f t="shared" si="37"/>
        <v>0</v>
      </c>
      <c r="S148" s="32">
        <f t="shared" si="38"/>
        <v>0</v>
      </c>
      <c r="T148" s="32">
        <f t="shared" si="38"/>
        <v>0</v>
      </c>
    </row>
    <row r="149" spans="1:21" ht="26.15" customHeight="1" x14ac:dyDescent="0.3">
      <c r="A149" s="236">
        <v>94</v>
      </c>
      <c r="B149" s="37" t="str">
        <f>IF('Proje ve Personel Bilgileri'!B107&gt;0,'Proje ve Personel Bilgileri'!B107,"")</f>
        <v/>
      </c>
      <c r="C149" s="127"/>
      <c r="D149" s="12"/>
      <c r="E149" s="12"/>
      <c r="F149" s="12"/>
      <c r="G149" s="12"/>
      <c r="H149" s="12"/>
      <c r="I149" s="12"/>
      <c r="J149" s="12"/>
      <c r="K149" s="12"/>
      <c r="L149" s="34" t="str">
        <f t="shared" si="36"/>
        <v/>
      </c>
      <c r="M149" s="122" t="str">
        <f t="shared" si="32"/>
        <v/>
      </c>
      <c r="N149" s="31">
        <f>'Proje ve Personel Bilgileri'!E107</f>
        <v>0</v>
      </c>
      <c r="O149" s="32">
        <f t="shared" si="33"/>
        <v>0</v>
      </c>
      <c r="P149" s="32">
        <f t="shared" si="34"/>
        <v>0</v>
      </c>
      <c r="Q149" s="32">
        <f t="shared" si="35"/>
        <v>0</v>
      </c>
      <c r="R149" s="32">
        <f t="shared" si="37"/>
        <v>0</v>
      </c>
      <c r="S149" s="32">
        <f t="shared" si="38"/>
        <v>0</v>
      </c>
      <c r="T149" s="32">
        <f t="shared" si="38"/>
        <v>0</v>
      </c>
    </row>
    <row r="150" spans="1:21" ht="26.15" customHeight="1" x14ac:dyDescent="0.3">
      <c r="A150" s="236">
        <v>95</v>
      </c>
      <c r="B150" s="37" t="str">
        <f>IF('Proje ve Personel Bilgileri'!B108&gt;0,'Proje ve Personel Bilgileri'!B108,"")</f>
        <v/>
      </c>
      <c r="C150" s="127"/>
      <c r="D150" s="12"/>
      <c r="E150" s="12"/>
      <c r="F150" s="12"/>
      <c r="G150" s="12"/>
      <c r="H150" s="12"/>
      <c r="I150" s="12"/>
      <c r="J150" s="12"/>
      <c r="K150" s="12"/>
      <c r="L150" s="34" t="str">
        <f t="shared" si="36"/>
        <v/>
      </c>
      <c r="M150" s="122" t="str">
        <f t="shared" si="32"/>
        <v/>
      </c>
      <c r="N150" s="31">
        <f>'Proje ve Personel Bilgileri'!E108</f>
        <v>0</v>
      </c>
      <c r="O150" s="32">
        <f t="shared" si="33"/>
        <v>0</v>
      </c>
      <c r="P150" s="32">
        <f t="shared" si="34"/>
        <v>0</v>
      </c>
      <c r="Q150" s="32">
        <f t="shared" si="35"/>
        <v>0</v>
      </c>
      <c r="R150" s="32">
        <f t="shared" si="37"/>
        <v>0</v>
      </c>
      <c r="S150" s="32">
        <f t="shared" si="38"/>
        <v>0</v>
      </c>
      <c r="T150" s="32">
        <f t="shared" si="38"/>
        <v>0</v>
      </c>
    </row>
    <row r="151" spans="1:21" ht="26.15" customHeight="1" x14ac:dyDescent="0.3">
      <c r="A151" s="236">
        <v>96</v>
      </c>
      <c r="B151" s="37" t="str">
        <f>IF('Proje ve Personel Bilgileri'!B109&gt;0,'Proje ve Personel Bilgileri'!B109,"")</f>
        <v/>
      </c>
      <c r="C151" s="127"/>
      <c r="D151" s="12"/>
      <c r="E151" s="12"/>
      <c r="F151" s="12"/>
      <c r="G151" s="12"/>
      <c r="H151" s="12"/>
      <c r="I151" s="12"/>
      <c r="J151" s="12"/>
      <c r="K151" s="12"/>
      <c r="L151" s="34" t="str">
        <f t="shared" si="36"/>
        <v/>
      </c>
      <c r="M151" s="122" t="str">
        <f t="shared" si="32"/>
        <v/>
      </c>
      <c r="N151" s="31">
        <f>'Proje ve Personel Bilgileri'!E109</f>
        <v>0</v>
      </c>
      <c r="O151" s="32">
        <f t="shared" si="33"/>
        <v>0</v>
      </c>
      <c r="P151" s="32">
        <f t="shared" si="34"/>
        <v>0</v>
      </c>
      <c r="Q151" s="32">
        <f t="shared" si="35"/>
        <v>0</v>
      </c>
      <c r="R151" s="32">
        <f t="shared" si="37"/>
        <v>0</v>
      </c>
      <c r="S151" s="32">
        <f t="shared" si="38"/>
        <v>0</v>
      </c>
      <c r="T151" s="32">
        <f t="shared" si="38"/>
        <v>0</v>
      </c>
    </row>
    <row r="152" spans="1:21" ht="26.15" customHeight="1" x14ac:dyDescent="0.3">
      <c r="A152" s="236">
        <v>97</v>
      </c>
      <c r="B152" s="37" t="str">
        <f>IF('Proje ve Personel Bilgileri'!B110&gt;0,'Proje ve Personel Bilgileri'!B110,"")</f>
        <v/>
      </c>
      <c r="C152" s="127"/>
      <c r="D152" s="12"/>
      <c r="E152" s="12"/>
      <c r="F152" s="12"/>
      <c r="G152" s="12"/>
      <c r="H152" s="12"/>
      <c r="I152" s="12"/>
      <c r="J152" s="12"/>
      <c r="K152" s="12"/>
      <c r="L152" s="34" t="str">
        <f t="shared" si="36"/>
        <v/>
      </c>
      <c r="M152" s="122" t="str">
        <f t="shared" si="32"/>
        <v/>
      </c>
      <c r="N152" s="31">
        <f>'Proje ve Personel Bilgileri'!E110</f>
        <v>0</v>
      </c>
      <c r="O152" s="32">
        <f t="shared" si="33"/>
        <v>0</v>
      </c>
      <c r="P152" s="32">
        <f t="shared" si="34"/>
        <v>0</v>
      </c>
      <c r="Q152" s="32">
        <f t="shared" si="35"/>
        <v>0</v>
      </c>
      <c r="R152" s="32">
        <f t="shared" si="37"/>
        <v>0</v>
      </c>
      <c r="S152" s="32">
        <f t="shared" si="38"/>
        <v>0</v>
      </c>
      <c r="T152" s="32">
        <f t="shared" si="38"/>
        <v>0</v>
      </c>
    </row>
    <row r="153" spans="1:21" ht="26.15" customHeight="1" x14ac:dyDescent="0.3">
      <c r="A153" s="236">
        <v>98</v>
      </c>
      <c r="B153" s="37" t="str">
        <f>IF('Proje ve Personel Bilgileri'!B111&gt;0,'Proje ve Personel Bilgileri'!B111,"")</f>
        <v/>
      </c>
      <c r="C153" s="127"/>
      <c r="D153" s="12"/>
      <c r="E153" s="12"/>
      <c r="F153" s="12"/>
      <c r="G153" s="12"/>
      <c r="H153" s="12"/>
      <c r="I153" s="12"/>
      <c r="J153" s="12"/>
      <c r="K153" s="12"/>
      <c r="L153" s="34" t="str">
        <f t="shared" si="36"/>
        <v/>
      </c>
      <c r="M153" s="122" t="str">
        <f t="shared" si="32"/>
        <v/>
      </c>
      <c r="N153" s="31">
        <f>'Proje ve Personel Bilgileri'!E111</f>
        <v>0</v>
      </c>
      <c r="O153" s="32">
        <f t="shared" si="33"/>
        <v>0</v>
      </c>
      <c r="P153" s="32">
        <f t="shared" si="34"/>
        <v>0</v>
      </c>
      <c r="Q153" s="32">
        <f t="shared" si="35"/>
        <v>0</v>
      </c>
      <c r="R153" s="32">
        <f t="shared" si="37"/>
        <v>0</v>
      </c>
      <c r="S153" s="32">
        <f t="shared" si="38"/>
        <v>0</v>
      </c>
      <c r="T153" s="32">
        <f t="shared" si="38"/>
        <v>0</v>
      </c>
    </row>
    <row r="154" spans="1:21" ht="26.15" customHeight="1" x14ac:dyDescent="0.3">
      <c r="A154" s="236">
        <v>99</v>
      </c>
      <c r="B154" s="37" t="str">
        <f>IF('Proje ve Personel Bilgileri'!B112&gt;0,'Proje ve Personel Bilgileri'!B112,"")</f>
        <v/>
      </c>
      <c r="C154" s="127"/>
      <c r="D154" s="12"/>
      <c r="E154" s="12"/>
      <c r="F154" s="12"/>
      <c r="G154" s="12"/>
      <c r="H154" s="12"/>
      <c r="I154" s="12"/>
      <c r="J154" s="12"/>
      <c r="K154" s="12"/>
      <c r="L154" s="34" t="str">
        <f t="shared" si="36"/>
        <v/>
      </c>
      <c r="M154" s="122" t="str">
        <f t="shared" si="32"/>
        <v/>
      </c>
      <c r="N154" s="31">
        <f>'Proje ve Personel Bilgileri'!E112</f>
        <v>0</v>
      </c>
      <c r="O154" s="32">
        <f t="shared" si="33"/>
        <v>0</v>
      </c>
      <c r="P154" s="32">
        <f t="shared" si="34"/>
        <v>0</v>
      </c>
      <c r="Q154" s="32">
        <f t="shared" si="35"/>
        <v>0</v>
      </c>
      <c r="R154" s="32">
        <f t="shared" si="37"/>
        <v>0</v>
      </c>
      <c r="S154" s="32">
        <f t="shared" si="38"/>
        <v>0</v>
      </c>
      <c r="T154" s="32">
        <f t="shared" si="38"/>
        <v>0</v>
      </c>
    </row>
    <row r="155" spans="1:21" ht="26.15" customHeight="1" thickBot="1" x14ac:dyDescent="0.35">
      <c r="A155" s="237">
        <v>100</v>
      </c>
      <c r="B155" s="38" t="str">
        <f>IF('Proje ve Personel Bilgileri'!B113&gt;0,'Proje ve Personel Bilgileri'!B113,"")</f>
        <v/>
      </c>
      <c r="C155" s="13"/>
      <c r="D155" s="14"/>
      <c r="E155" s="14"/>
      <c r="F155" s="14"/>
      <c r="G155" s="14"/>
      <c r="H155" s="14"/>
      <c r="I155" s="14"/>
      <c r="J155" s="14"/>
      <c r="K155" s="14"/>
      <c r="L155" s="35" t="str">
        <f t="shared" si="36"/>
        <v/>
      </c>
      <c r="M155" s="122" t="str">
        <f t="shared" si="32"/>
        <v/>
      </c>
      <c r="N155" s="31">
        <f>'Proje ve Personel Bilgileri'!E113</f>
        <v>0</v>
      </c>
      <c r="O155" s="32">
        <f t="shared" si="33"/>
        <v>0</v>
      </c>
      <c r="P155" s="32">
        <f t="shared" si="34"/>
        <v>0</v>
      </c>
      <c r="Q155" s="32">
        <f t="shared" si="35"/>
        <v>0</v>
      </c>
      <c r="R155" s="32">
        <f t="shared" si="37"/>
        <v>0</v>
      </c>
      <c r="S155" s="32">
        <f t="shared" si="38"/>
        <v>0</v>
      </c>
      <c r="T155" s="32">
        <f t="shared" si="38"/>
        <v>0</v>
      </c>
      <c r="U155" s="30">
        <f>IF(COUNTA(C136:K155)&gt;0,1,0)</f>
        <v>0</v>
      </c>
    </row>
    <row r="156" spans="1:21" ht="26.15" customHeight="1" thickBot="1" x14ac:dyDescent="0.35">
      <c r="A156" s="358" t="s">
        <v>40</v>
      </c>
      <c r="B156" s="359"/>
      <c r="C156" s="39" t="str">
        <f>IF($L$92&gt;0,SUM(C136:C155)+C124,"")</f>
        <v/>
      </c>
      <c r="D156" s="40" t="str">
        <f t="shared" ref="D156:E156" si="39">IF($L$92&gt;0,SUM(D136:D155)+D124,"")</f>
        <v/>
      </c>
      <c r="E156" s="40" t="str">
        <f t="shared" si="39"/>
        <v/>
      </c>
      <c r="F156" s="40" t="str">
        <f t="shared" ref="F156:K156" si="40">IF($L$92&gt;0,SUM(F136:F155)+F124,"")</f>
        <v/>
      </c>
      <c r="G156" s="40" t="str">
        <f t="shared" si="40"/>
        <v/>
      </c>
      <c r="H156" s="40" t="str">
        <f t="shared" si="40"/>
        <v/>
      </c>
      <c r="I156" s="40" t="str">
        <f t="shared" si="40"/>
        <v/>
      </c>
      <c r="J156" s="40" t="str">
        <f t="shared" si="40"/>
        <v/>
      </c>
      <c r="K156" s="40" t="str">
        <f t="shared" si="40"/>
        <v/>
      </c>
      <c r="L156" s="41">
        <f>SUM(L136:L155)+L124</f>
        <v>0</v>
      </c>
      <c r="M156" s="123"/>
      <c r="N156" s="6"/>
      <c r="O156" s="15"/>
      <c r="P156" s="16"/>
      <c r="S156" s="6"/>
      <c r="T156" s="6"/>
    </row>
    <row r="157" spans="1:21" s="17" customFormat="1" ht="30.1" customHeight="1" x14ac:dyDescent="0.3">
      <c r="A157" s="360" t="s">
        <v>139</v>
      </c>
      <c r="B157" s="360"/>
      <c r="C157" s="360"/>
      <c r="D157" s="360"/>
      <c r="E157" s="360"/>
      <c r="F157" s="360"/>
      <c r="G157" s="360"/>
      <c r="H157" s="360"/>
      <c r="I157" s="360"/>
      <c r="J157" s="360"/>
      <c r="K157" s="360"/>
      <c r="L157" s="360"/>
      <c r="M157" s="83"/>
      <c r="O157" s="18"/>
      <c r="P157" s="18"/>
      <c r="Q157" s="18"/>
      <c r="R157" s="18"/>
      <c r="S157" s="18"/>
      <c r="T157" s="18"/>
    </row>
    <row r="158" spans="1:21" ht="26.15" customHeight="1" x14ac:dyDescent="0.3"/>
    <row r="159" spans="1:21" ht="26.15" customHeight="1" x14ac:dyDescent="0.35">
      <c r="A159" s="308" t="s">
        <v>37</v>
      </c>
      <c r="B159" s="307">
        <f ca="1">IF(imzatarihi&gt;0,imzatarihi,"")</f>
        <v>45653</v>
      </c>
      <c r="C159" s="361" t="s">
        <v>38</v>
      </c>
      <c r="D159" s="361"/>
      <c r="E159" s="306" t="str">
        <f>IF(kurulusyetkilisi&gt;0,kurulusyetkilisi,"")</f>
        <v/>
      </c>
      <c r="F159" s="265"/>
      <c r="G159" s="265"/>
      <c r="H159" s="304"/>
      <c r="I159" s="304"/>
      <c r="J159" s="304"/>
    </row>
    <row r="160" spans="1:21" ht="26.15" customHeight="1" x14ac:dyDescent="0.35">
      <c r="A160" s="311"/>
      <c r="B160" s="311"/>
      <c r="C160" s="361" t="s">
        <v>39</v>
      </c>
      <c r="D160" s="361"/>
      <c r="E160" s="309"/>
      <c r="F160" s="362"/>
      <c r="G160" s="362"/>
      <c r="H160" s="6"/>
      <c r="I160" s="6"/>
      <c r="J160" s="6"/>
    </row>
  </sheetData>
  <sheetProtection algorithmName="SHA-512" hashValue="D54/x6NRx3CLHIsosnEWr17D7gANzoTkcC4cYEUZWdsztXCXxt0i6cSLREgWrTzkH3Z+ENaPdqs7Ybs8O4pHgQ==" saltValue="CW/zqmZiKpRJ7vF+uFHxHQ==" spinCount="100000" sheet="1" objects="1" scenarios="1"/>
  <mergeCells count="110">
    <mergeCell ref="C96:D96"/>
    <mergeCell ref="H70:K70"/>
    <mergeCell ref="L70:L71"/>
    <mergeCell ref="O70:P70"/>
    <mergeCell ref="Q70:R70"/>
    <mergeCell ref="S70:T70"/>
    <mergeCell ref="A93:L93"/>
    <mergeCell ref="F96:G96"/>
    <mergeCell ref="C64:D64"/>
    <mergeCell ref="F67:G67"/>
    <mergeCell ref="O38:P38"/>
    <mergeCell ref="Q38:R38"/>
    <mergeCell ref="S38:T38"/>
    <mergeCell ref="A61:L61"/>
    <mergeCell ref="A92:B92"/>
    <mergeCell ref="C95:D95"/>
    <mergeCell ref="A70:A71"/>
    <mergeCell ref="B70:B71"/>
    <mergeCell ref="C70:C71"/>
    <mergeCell ref="D70:D71"/>
    <mergeCell ref="E70:E71"/>
    <mergeCell ref="F70:F71"/>
    <mergeCell ref="B69:L69"/>
    <mergeCell ref="G70:G71"/>
    <mergeCell ref="F38:F39"/>
    <mergeCell ref="F64:G64"/>
    <mergeCell ref="A65:L65"/>
    <mergeCell ref="A66:L66"/>
    <mergeCell ref="B68:L68"/>
    <mergeCell ref="A34:L34"/>
    <mergeCell ref="B36:L36"/>
    <mergeCell ref="B37:L37"/>
    <mergeCell ref="G38:G39"/>
    <mergeCell ref="H38:K38"/>
    <mergeCell ref="L38:L39"/>
    <mergeCell ref="A60:B60"/>
    <mergeCell ref="C63:D63"/>
    <mergeCell ref="A1:L1"/>
    <mergeCell ref="A2:L2"/>
    <mergeCell ref="B4:L4"/>
    <mergeCell ref="B5:L5"/>
    <mergeCell ref="C31:D31"/>
    <mergeCell ref="C32:D32"/>
    <mergeCell ref="G6:G7"/>
    <mergeCell ref="H6:K6"/>
    <mergeCell ref="L6:L7"/>
    <mergeCell ref="A38:A39"/>
    <mergeCell ref="B38:B39"/>
    <mergeCell ref="C38:C39"/>
    <mergeCell ref="D38:D39"/>
    <mergeCell ref="E38:E39"/>
    <mergeCell ref="F3:G3"/>
    <mergeCell ref="F35:G35"/>
    <mergeCell ref="S6:T6"/>
    <mergeCell ref="A29:L29"/>
    <mergeCell ref="F32:G32"/>
    <mergeCell ref="A33:L33"/>
    <mergeCell ref="A28:B28"/>
    <mergeCell ref="A6:A7"/>
    <mergeCell ref="B6:B7"/>
    <mergeCell ref="C6:C7"/>
    <mergeCell ref="D6:D7"/>
    <mergeCell ref="E6:E7"/>
    <mergeCell ref="F6:F7"/>
    <mergeCell ref="O6:P6"/>
    <mergeCell ref="Q6:R6"/>
    <mergeCell ref="A97:L97"/>
    <mergeCell ref="A98:L98"/>
    <mergeCell ref="B100:L100"/>
    <mergeCell ref="B101:L101"/>
    <mergeCell ref="A102:A103"/>
    <mergeCell ref="B102:B103"/>
    <mergeCell ref="C102:C103"/>
    <mergeCell ref="D102:D103"/>
    <mergeCell ref="E102:E103"/>
    <mergeCell ref="F102:F103"/>
    <mergeCell ref="G102:G103"/>
    <mergeCell ref="H102:K102"/>
    <mergeCell ref="L102:L103"/>
    <mergeCell ref="F99:G99"/>
    <mergeCell ref="C127:D127"/>
    <mergeCell ref="C128:D128"/>
    <mergeCell ref="F128:G128"/>
    <mergeCell ref="A129:L129"/>
    <mergeCell ref="O102:P102"/>
    <mergeCell ref="Q102:R102"/>
    <mergeCell ref="S102:T102"/>
    <mergeCell ref="A124:B124"/>
    <mergeCell ref="A125:L125"/>
    <mergeCell ref="C159:D159"/>
    <mergeCell ref="C160:D160"/>
    <mergeCell ref="F160:G160"/>
    <mergeCell ref="O134:P134"/>
    <mergeCell ref="Q134:R134"/>
    <mergeCell ref="S134:T134"/>
    <mergeCell ref="A156:B156"/>
    <mergeCell ref="A157:L157"/>
    <mergeCell ref="A130:L130"/>
    <mergeCell ref="B132:L132"/>
    <mergeCell ref="B133:L133"/>
    <mergeCell ref="A134:A135"/>
    <mergeCell ref="B134:B135"/>
    <mergeCell ref="C134:C135"/>
    <mergeCell ref="D134:D135"/>
    <mergeCell ref="E134:E135"/>
    <mergeCell ref="F134:F135"/>
    <mergeCell ref="G134:G135"/>
    <mergeCell ref="H134:K134"/>
    <mergeCell ref="L134:L135"/>
    <mergeCell ref="F131:G131"/>
  </mergeCells>
  <dataValidations count="3">
    <dataValidation type="whole" allowBlank="1" showInputMessage="1" showErrorMessage="1" error="Prim Gün Sayısı en fazla 30 olabilir." sqref="C8:C27 C40:C59 C72:C91 C104:C123 C136:C155" xr:uid="{00000000-0002-0000-0B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G8 F8:F27 F40:F59 F72:F91 F104:F123 F136:F155" xr:uid="{00000000-0002-0000-0B00-000001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G72:G91 G40:G59 G9:G27 G104:G123 G136:G155" xr:uid="{00000000-0002-0000-0B00-000002000000}">
      <formula1>0</formula1>
      <formula2>T9</formula2>
    </dataValidation>
  </dataValidations>
  <pageMargins left="0.19685039370078741" right="0.19685039370078741" top="0.39370078740157483" bottom="0.39370078740157483" header="0.31496062992125984" footer="0.31496062992125984"/>
  <pageSetup paperSize="9" scale="62" orientation="landscape" r:id="rId1"/>
  <rowBreaks count="2" manualBreakCount="2">
    <brk id="32" max="9" man="1"/>
    <brk id="64" max="9"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ayfa19"/>
  <dimension ref="A1:AA160"/>
  <sheetViews>
    <sheetView zoomScale="70" zoomScaleNormal="70" workbookViewId="0">
      <selection activeCell="C8" sqref="C8"/>
    </sheetView>
  </sheetViews>
  <sheetFormatPr defaultColWidth="9.125" defaultRowHeight="16.3" x14ac:dyDescent="0.3"/>
  <cols>
    <col min="1" max="1" width="10.125" style="7" bestFit="1" customWidth="1"/>
    <col min="2" max="2" width="40.75" style="7" customWidth="1"/>
    <col min="3" max="3" width="10.75" style="6" customWidth="1"/>
    <col min="4" max="12" width="18.75" style="7" customWidth="1"/>
    <col min="13" max="13" width="113.25" style="120" customWidth="1"/>
    <col min="14" max="14" width="12.75" style="7" hidden="1" customWidth="1"/>
    <col min="15" max="18" width="12.75" style="6" hidden="1" customWidth="1"/>
    <col min="19" max="20" width="12.75" style="7" hidden="1" customWidth="1"/>
    <col min="21" max="22" width="9.125" style="7" hidden="1" customWidth="1"/>
    <col min="23" max="16384" width="9.125" style="7"/>
  </cols>
  <sheetData>
    <row r="1" spans="1:27" ht="26.15" customHeight="1" x14ac:dyDescent="0.3">
      <c r="A1" s="356" t="s">
        <v>28</v>
      </c>
      <c r="B1" s="356"/>
      <c r="C1" s="356"/>
      <c r="D1" s="356"/>
      <c r="E1" s="356"/>
      <c r="F1" s="356"/>
      <c r="G1" s="356"/>
      <c r="H1" s="356"/>
      <c r="I1" s="356"/>
      <c r="J1" s="356"/>
      <c r="K1" s="356"/>
      <c r="L1" s="356"/>
      <c r="M1" s="119"/>
      <c r="N1" s="1"/>
      <c r="O1" s="128"/>
      <c r="V1" s="30" t="str">
        <f>CONCATENATE("A1:L",SUM(U:U)*32)</f>
        <v>A1:L32</v>
      </c>
    </row>
    <row r="2" spans="1:27" ht="26.15" customHeight="1" x14ac:dyDescent="0.3">
      <c r="A2" s="363" t="str">
        <f>IF(Yil&gt;0,CONCATENATE(Yil," yılına aittir"),"")</f>
        <v/>
      </c>
      <c r="B2" s="363"/>
      <c r="C2" s="363"/>
      <c r="D2" s="363"/>
      <c r="E2" s="363"/>
      <c r="F2" s="363"/>
      <c r="G2" s="363"/>
      <c r="H2" s="363"/>
      <c r="I2" s="363"/>
      <c r="J2" s="363"/>
      <c r="K2" s="363"/>
      <c r="L2" s="363"/>
    </row>
    <row r="3" spans="1:27" ht="26.15" customHeight="1" thickBot="1" x14ac:dyDescent="0.35">
      <c r="B3" s="8"/>
      <c r="D3" s="8"/>
      <c r="E3" s="8"/>
      <c r="F3" s="377" t="str">
        <f>IF(Yil&gt;0,IF(ProjeNo=5189901,"EKİM",IF(ProjeNo=5169902,"ARALIK","EYLÜL")),"")</f>
        <v/>
      </c>
      <c r="G3" s="377"/>
      <c r="H3" s="8"/>
      <c r="I3" s="8"/>
      <c r="J3" s="8"/>
      <c r="K3" s="8"/>
      <c r="L3" s="228" t="s">
        <v>35</v>
      </c>
    </row>
    <row r="4" spans="1:27" ht="26.15" customHeight="1" thickBot="1" x14ac:dyDescent="0.35">
      <c r="A4" s="233" t="s">
        <v>1</v>
      </c>
      <c r="B4" s="364" t="str">
        <f>IF(ProjeNo&gt;0,ProjeNo,"")</f>
        <v/>
      </c>
      <c r="C4" s="365"/>
      <c r="D4" s="365"/>
      <c r="E4" s="365"/>
      <c r="F4" s="365"/>
      <c r="G4" s="365"/>
      <c r="H4" s="365"/>
      <c r="I4" s="365"/>
      <c r="J4" s="365"/>
      <c r="K4" s="365"/>
      <c r="L4" s="366"/>
    </row>
    <row r="5" spans="1:27" ht="26.15" customHeight="1" thickBot="1" x14ac:dyDescent="0.35">
      <c r="A5" s="234" t="s">
        <v>11</v>
      </c>
      <c r="B5" s="367" t="str">
        <f>IF(ProjeAdi&gt;0,ProjeAdi,"")</f>
        <v/>
      </c>
      <c r="C5" s="368"/>
      <c r="D5" s="368"/>
      <c r="E5" s="368"/>
      <c r="F5" s="368"/>
      <c r="G5" s="368"/>
      <c r="H5" s="368"/>
      <c r="I5" s="368"/>
      <c r="J5" s="368"/>
      <c r="K5" s="368"/>
      <c r="L5" s="369"/>
    </row>
    <row r="6" spans="1:27" ht="26.15" customHeight="1" thickBot="1" x14ac:dyDescent="0.35">
      <c r="A6" s="370" t="s">
        <v>7</v>
      </c>
      <c r="B6" s="370" t="s">
        <v>8</v>
      </c>
      <c r="C6" s="370" t="s">
        <v>29</v>
      </c>
      <c r="D6" s="370" t="s">
        <v>97</v>
      </c>
      <c r="E6" s="370" t="s">
        <v>117</v>
      </c>
      <c r="F6" s="370" t="s">
        <v>32</v>
      </c>
      <c r="G6" s="372" t="s">
        <v>30</v>
      </c>
      <c r="H6" s="374" t="s">
        <v>95</v>
      </c>
      <c r="I6" s="375"/>
      <c r="J6" s="375"/>
      <c r="K6" s="376"/>
      <c r="L6" s="370" t="s">
        <v>31</v>
      </c>
      <c r="O6" s="357" t="s">
        <v>36</v>
      </c>
      <c r="P6" s="357"/>
      <c r="Q6" s="357" t="s">
        <v>42</v>
      </c>
      <c r="R6" s="357"/>
      <c r="S6" s="357" t="s">
        <v>43</v>
      </c>
      <c r="T6" s="357"/>
    </row>
    <row r="7" spans="1:27" s="9" customFormat="1" ht="82.05" customHeight="1" thickBot="1" x14ac:dyDescent="0.35">
      <c r="A7" s="371"/>
      <c r="B7" s="371"/>
      <c r="C7" s="371"/>
      <c r="D7" s="371"/>
      <c r="E7" s="371"/>
      <c r="F7" s="371"/>
      <c r="G7" s="373"/>
      <c r="H7" s="229" t="s">
        <v>91</v>
      </c>
      <c r="I7" s="230" t="s">
        <v>96</v>
      </c>
      <c r="J7" s="229" t="s">
        <v>152</v>
      </c>
      <c r="K7" s="229" t="s">
        <v>153</v>
      </c>
      <c r="L7" s="371"/>
      <c r="M7" s="121"/>
      <c r="N7" s="231" t="s">
        <v>10</v>
      </c>
      <c r="O7" s="232" t="s">
        <v>92</v>
      </c>
      <c r="P7" s="232" t="s">
        <v>34</v>
      </c>
      <c r="Q7" s="232" t="s">
        <v>41</v>
      </c>
      <c r="R7" s="232" t="s">
        <v>30</v>
      </c>
      <c r="S7" s="232" t="s">
        <v>41</v>
      </c>
      <c r="T7" s="232" t="s">
        <v>34</v>
      </c>
      <c r="AA7" s="7"/>
    </row>
    <row r="8" spans="1:27" ht="26.15" customHeight="1" x14ac:dyDescent="0.3">
      <c r="A8" s="235">
        <v>1</v>
      </c>
      <c r="B8" s="36" t="str">
        <f>IF('Proje ve Personel Bilgileri'!B14&gt;0,'Proje ve Personel Bilgileri'!B14,"")</f>
        <v/>
      </c>
      <c r="C8" s="10"/>
      <c r="D8" s="11"/>
      <c r="E8" s="11"/>
      <c r="F8" s="11"/>
      <c r="G8" s="11"/>
      <c r="H8" s="11"/>
      <c r="I8" s="11"/>
      <c r="J8" s="11"/>
      <c r="K8" s="11"/>
      <c r="L8" s="33" t="str">
        <f>IF(B8&lt;&gt;"",IF(OR(F8&gt;S8,G8&gt;T8),0,D8+E8+F8+G8-H8-I8-J8-K8),"")</f>
        <v/>
      </c>
      <c r="M8" s="122" t="str">
        <f t="shared" ref="M8:M27" si="0">IF(OR(F8&gt;S8,G8&gt;T8),"Toplam maliyetin hesaplanabilmesi için SGK işveren payı ve işsizlik sigortası işveren payının tavan değerleri aşmaması gerekmektedir.","")</f>
        <v/>
      </c>
      <c r="N8" s="31">
        <f>'Proje ve Personel Bilgileri'!E14</f>
        <v>0</v>
      </c>
      <c r="O8" s="32">
        <f t="shared" ref="O8:O27" si="1">IFERROR(IF(N8="EVET",VLOOKUP(VALUE(Yil&amp;2),SGKTAVAN,2,0)*0.2475,VLOOKUP(VALUE(Yil&amp;2),SGKTAVAN,2,0)*0.2075),0)</f>
        <v>0</v>
      </c>
      <c r="P8" s="32">
        <f t="shared" ref="P8:P27" si="2">IFERROR(IF(N8="EVET",0,VLOOKUP(VALUE(Yil&amp;2),SGKTAVAN,2,0)*0.02),0)</f>
        <v>0</v>
      </c>
      <c r="Q8" s="32">
        <f t="shared" ref="Q8:Q27" si="3">IF(N8="EVET",(D8+E8)*0.2475,(D8+E8)*0.2075)</f>
        <v>0</v>
      </c>
      <c r="R8" s="32">
        <f>IF(N8="EVET",0,(D8+E8)*0.02)</f>
        <v>0</v>
      </c>
      <c r="S8" s="32">
        <f>IF(ISERROR(ROUNDUP(MIN(O8,Q8),0)),0,ROUNDUP(MIN(O8,Q8),0))</f>
        <v>0</v>
      </c>
      <c r="T8" s="32">
        <f>IF(ISERROR(ROUNDUP(MIN(P8,R8),0)),0,ROUNDUP(MIN(P8,R8),0))</f>
        <v>0</v>
      </c>
    </row>
    <row r="9" spans="1:27" ht="26.15" customHeight="1" x14ac:dyDescent="0.3">
      <c r="A9" s="236">
        <v>2</v>
      </c>
      <c r="B9" s="37" t="str">
        <f>IF('Proje ve Personel Bilgileri'!B15&gt;0,'Proje ve Personel Bilgileri'!B15,"")</f>
        <v/>
      </c>
      <c r="C9" s="127"/>
      <c r="D9" s="12"/>
      <c r="E9" s="12"/>
      <c r="F9" s="12"/>
      <c r="G9" s="12"/>
      <c r="H9" s="12"/>
      <c r="I9" s="12"/>
      <c r="J9" s="12"/>
      <c r="K9" s="12"/>
      <c r="L9" s="34" t="str">
        <f t="shared" ref="L9:L27" si="4">IF(B9&lt;&gt;"",IF(OR(F9&gt;S9,G9&gt;T9),0,D9+E9+F9+G9-H9-I9-J9-K9),"")</f>
        <v/>
      </c>
      <c r="M9" s="122" t="str">
        <f t="shared" si="0"/>
        <v/>
      </c>
      <c r="N9" s="31">
        <f>'Proje ve Personel Bilgileri'!E15</f>
        <v>0</v>
      </c>
      <c r="O9" s="32">
        <f t="shared" si="1"/>
        <v>0</v>
      </c>
      <c r="P9" s="32">
        <f t="shared" si="2"/>
        <v>0</v>
      </c>
      <c r="Q9" s="32">
        <f t="shared" si="3"/>
        <v>0</v>
      </c>
      <c r="R9" s="32">
        <f t="shared" ref="R9:R27" si="5">IF(N9="EVET",0,(D9+E9)*0.02)</f>
        <v>0</v>
      </c>
      <c r="S9" s="32">
        <f t="shared" ref="S9:T27" si="6">IF(ISERROR(ROUNDUP(MIN(O9,Q9),0)),0,ROUNDUP(MIN(O9,Q9),0))</f>
        <v>0</v>
      </c>
      <c r="T9" s="32">
        <f t="shared" si="6"/>
        <v>0</v>
      </c>
    </row>
    <row r="10" spans="1:27" ht="26.15" customHeight="1" x14ac:dyDescent="0.3">
      <c r="A10" s="236">
        <v>3</v>
      </c>
      <c r="B10" s="37" t="str">
        <f>IF('Proje ve Personel Bilgileri'!B16&gt;0,'Proje ve Personel Bilgileri'!B16,"")</f>
        <v/>
      </c>
      <c r="C10" s="127"/>
      <c r="D10" s="12"/>
      <c r="E10" s="12"/>
      <c r="F10" s="12"/>
      <c r="G10" s="12"/>
      <c r="H10" s="12"/>
      <c r="I10" s="12"/>
      <c r="J10" s="12"/>
      <c r="K10" s="12"/>
      <c r="L10" s="34" t="str">
        <f t="shared" si="4"/>
        <v/>
      </c>
      <c r="M10" s="122" t="str">
        <f t="shared" si="0"/>
        <v/>
      </c>
      <c r="N10" s="31">
        <f>'Proje ve Personel Bilgileri'!E16</f>
        <v>0</v>
      </c>
      <c r="O10" s="32">
        <f t="shared" si="1"/>
        <v>0</v>
      </c>
      <c r="P10" s="32">
        <f t="shared" si="2"/>
        <v>0</v>
      </c>
      <c r="Q10" s="32">
        <f t="shared" si="3"/>
        <v>0</v>
      </c>
      <c r="R10" s="32">
        <f t="shared" si="5"/>
        <v>0</v>
      </c>
      <c r="S10" s="32">
        <f t="shared" si="6"/>
        <v>0</v>
      </c>
      <c r="T10" s="32">
        <f t="shared" si="6"/>
        <v>0</v>
      </c>
    </row>
    <row r="11" spans="1:27" ht="26.15" customHeight="1" x14ac:dyDescent="0.3">
      <c r="A11" s="236">
        <v>4</v>
      </c>
      <c r="B11" s="37" t="str">
        <f>IF('Proje ve Personel Bilgileri'!B17&gt;0,'Proje ve Personel Bilgileri'!B17,"")</f>
        <v/>
      </c>
      <c r="C11" s="127"/>
      <c r="D11" s="12"/>
      <c r="E11" s="12"/>
      <c r="F11" s="12"/>
      <c r="G11" s="12"/>
      <c r="H11" s="12"/>
      <c r="I11" s="12"/>
      <c r="J11" s="12"/>
      <c r="K11" s="12"/>
      <c r="L11" s="34" t="str">
        <f t="shared" si="4"/>
        <v/>
      </c>
      <c r="M11" s="122" t="str">
        <f t="shared" si="0"/>
        <v/>
      </c>
      <c r="N11" s="31">
        <f>'Proje ve Personel Bilgileri'!E17</f>
        <v>0</v>
      </c>
      <c r="O11" s="32">
        <f t="shared" si="1"/>
        <v>0</v>
      </c>
      <c r="P11" s="32">
        <f t="shared" si="2"/>
        <v>0</v>
      </c>
      <c r="Q11" s="32">
        <f t="shared" si="3"/>
        <v>0</v>
      </c>
      <c r="R11" s="32">
        <f t="shared" si="5"/>
        <v>0</v>
      </c>
      <c r="S11" s="32">
        <f t="shared" si="6"/>
        <v>0</v>
      </c>
      <c r="T11" s="32">
        <f t="shared" si="6"/>
        <v>0</v>
      </c>
    </row>
    <row r="12" spans="1:27" ht="26.15" customHeight="1" x14ac:dyDescent="0.3">
      <c r="A12" s="236">
        <v>5</v>
      </c>
      <c r="B12" s="37" t="str">
        <f>IF('Proje ve Personel Bilgileri'!B18&gt;0,'Proje ve Personel Bilgileri'!B18,"")</f>
        <v/>
      </c>
      <c r="C12" s="127"/>
      <c r="D12" s="12"/>
      <c r="E12" s="12"/>
      <c r="F12" s="12"/>
      <c r="G12" s="12"/>
      <c r="H12" s="12"/>
      <c r="I12" s="12"/>
      <c r="J12" s="12"/>
      <c r="K12" s="12"/>
      <c r="L12" s="34" t="str">
        <f t="shared" si="4"/>
        <v/>
      </c>
      <c r="M12" s="122" t="str">
        <f t="shared" si="0"/>
        <v/>
      </c>
      <c r="N12" s="31">
        <f>'Proje ve Personel Bilgileri'!E18</f>
        <v>0</v>
      </c>
      <c r="O12" s="32">
        <f t="shared" si="1"/>
        <v>0</v>
      </c>
      <c r="P12" s="32">
        <f t="shared" si="2"/>
        <v>0</v>
      </c>
      <c r="Q12" s="32">
        <f t="shared" si="3"/>
        <v>0</v>
      </c>
      <c r="R12" s="32">
        <f t="shared" si="5"/>
        <v>0</v>
      </c>
      <c r="S12" s="32">
        <f t="shared" si="6"/>
        <v>0</v>
      </c>
      <c r="T12" s="32">
        <f t="shared" si="6"/>
        <v>0</v>
      </c>
    </row>
    <row r="13" spans="1:27" ht="26.15" customHeight="1" x14ac:dyDescent="0.3">
      <c r="A13" s="236">
        <v>6</v>
      </c>
      <c r="B13" s="37" t="str">
        <f>IF('Proje ve Personel Bilgileri'!B19&gt;0,'Proje ve Personel Bilgileri'!B19,"")</f>
        <v/>
      </c>
      <c r="C13" s="127"/>
      <c r="D13" s="12"/>
      <c r="E13" s="12"/>
      <c r="F13" s="12"/>
      <c r="G13" s="12"/>
      <c r="H13" s="12"/>
      <c r="I13" s="12"/>
      <c r="J13" s="12"/>
      <c r="K13" s="12"/>
      <c r="L13" s="34" t="str">
        <f t="shared" si="4"/>
        <v/>
      </c>
      <c r="M13" s="122" t="str">
        <f t="shared" si="0"/>
        <v/>
      </c>
      <c r="N13" s="31">
        <f>'Proje ve Personel Bilgileri'!E19</f>
        <v>0</v>
      </c>
      <c r="O13" s="32">
        <f t="shared" si="1"/>
        <v>0</v>
      </c>
      <c r="P13" s="32">
        <f t="shared" si="2"/>
        <v>0</v>
      </c>
      <c r="Q13" s="32">
        <f t="shared" si="3"/>
        <v>0</v>
      </c>
      <c r="R13" s="32">
        <f t="shared" si="5"/>
        <v>0</v>
      </c>
      <c r="S13" s="32">
        <f t="shared" si="6"/>
        <v>0</v>
      </c>
      <c r="T13" s="32">
        <f t="shared" si="6"/>
        <v>0</v>
      </c>
    </row>
    <row r="14" spans="1:27" ht="26.15" customHeight="1" x14ac:dyDescent="0.3">
      <c r="A14" s="236">
        <v>7</v>
      </c>
      <c r="B14" s="37" t="str">
        <f>IF('Proje ve Personel Bilgileri'!B20&gt;0,'Proje ve Personel Bilgileri'!B20,"")</f>
        <v/>
      </c>
      <c r="C14" s="127"/>
      <c r="D14" s="12"/>
      <c r="E14" s="12"/>
      <c r="F14" s="12"/>
      <c r="G14" s="12"/>
      <c r="H14" s="12"/>
      <c r="I14" s="12"/>
      <c r="J14" s="12"/>
      <c r="K14" s="12"/>
      <c r="L14" s="34" t="str">
        <f t="shared" si="4"/>
        <v/>
      </c>
      <c r="M14" s="122" t="str">
        <f t="shared" si="0"/>
        <v/>
      </c>
      <c r="N14" s="31">
        <f>'Proje ve Personel Bilgileri'!E20</f>
        <v>0</v>
      </c>
      <c r="O14" s="32">
        <f t="shared" si="1"/>
        <v>0</v>
      </c>
      <c r="P14" s="32">
        <f t="shared" si="2"/>
        <v>0</v>
      </c>
      <c r="Q14" s="32">
        <f t="shared" si="3"/>
        <v>0</v>
      </c>
      <c r="R14" s="32">
        <f t="shared" si="5"/>
        <v>0</v>
      </c>
      <c r="S14" s="32">
        <f t="shared" si="6"/>
        <v>0</v>
      </c>
      <c r="T14" s="32">
        <f t="shared" si="6"/>
        <v>0</v>
      </c>
    </row>
    <row r="15" spans="1:27" ht="26.15" customHeight="1" x14ac:dyDescent="0.3">
      <c r="A15" s="236">
        <v>8</v>
      </c>
      <c r="B15" s="37" t="str">
        <f>IF('Proje ve Personel Bilgileri'!B21&gt;0,'Proje ve Personel Bilgileri'!B21,"")</f>
        <v/>
      </c>
      <c r="C15" s="127"/>
      <c r="D15" s="12"/>
      <c r="E15" s="12"/>
      <c r="F15" s="12"/>
      <c r="G15" s="12"/>
      <c r="H15" s="12"/>
      <c r="I15" s="12"/>
      <c r="J15" s="12"/>
      <c r="K15" s="12"/>
      <c r="L15" s="34" t="str">
        <f t="shared" si="4"/>
        <v/>
      </c>
      <c r="M15" s="122" t="str">
        <f t="shared" si="0"/>
        <v/>
      </c>
      <c r="N15" s="31">
        <f>'Proje ve Personel Bilgileri'!E21</f>
        <v>0</v>
      </c>
      <c r="O15" s="32">
        <f t="shared" si="1"/>
        <v>0</v>
      </c>
      <c r="P15" s="32">
        <f t="shared" si="2"/>
        <v>0</v>
      </c>
      <c r="Q15" s="32">
        <f t="shared" si="3"/>
        <v>0</v>
      </c>
      <c r="R15" s="32">
        <f t="shared" si="5"/>
        <v>0</v>
      </c>
      <c r="S15" s="32">
        <f t="shared" si="6"/>
        <v>0</v>
      </c>
      <c r="T15" s="32">
        <f t="shared" si="6"/>
        <v>0</v>
      </c>
    </row>
    <row r="16" spans="1:27" ht="26.15" customHeight="1" x14ac:dyDescent="0.3">
      <c r="A16" s="236">
        <v>9</v>
      </c>
      <c r="B16" s="37" t="str">
        <f>IF('Proje ve Personel Bilgileri'!B22&gt;0,'Proje ve Personel Bilgileri'!B22,"")</f>
        <v/>
      </c>
      <c r="C16" s="127"/>
      <c r="D16" s="12"/>
      <c r="E16" s="12"/>
      <c r="F16" s="12"/>
      <c r="G16" s="12"/>
      <c r="H16" s="12"/>
      <c r="I16" s="12"/>
      <c r="J16" s="12"/>
      <c r="K16" s="12"/>
      <c r="L16" s="34" t="str">
        <f t="shared" si="4"/>
        <v/>
      </c>
      <c r="M16" s="122" t="str">
        <f t="shared" si="0"/>
        <v/>
      </c>
      <c r="N16" s="31">
        <f>'Proje ve Personel Bilgileri'!E22</f>
        <v>0</v>
      </c>
      <c r="O16" s="32">
        <f t="shared" si="1"/>
        <v>0</v>
      </c>
      <c r="P16" s="32">
        <f t="shared" si="2"/>
        <v>0</v>
      </c>
      <c r="Q16" s="32">
        <f t="shared" si="3"/>
        <v>0</v>
      </c>
      <c r="R16" s="32">
        <f t="shared" si="5"/>
        <v>0</v>
      </c>
      <c r="S16" s="32">
        <f t="shared" si="6"/>
        <v>0</v>
      </c>
      <c r="T16" s="32">
        <f t="shared" si="6"/>
        <v>0</v>
      </c>
    </row>
    <row r="17" spans="1:21" ht="26.15" customHeight="1" x14ac:dyDescent="0.3">
      <c r="A17" s="236">
        <v>10</v>
      </c>
      <c r="B17" s="37" t="str">
        <f>IF('Proje ve Personel Bilgileri'!B23&gt;0,'Proje ve Personel Bilgileri'!B23,"")</f>
        <v/>
      </c>
      <c r="C17" s="127"/>
      <c r="D17" s="12"/>
      <c r="E17" s="12"/>
      <c r="F17" s="12"/>
      <c r="G17" s="12"/>
      <c r="H17" s="12"/>
      <c r="I17" s="12"/>
      <c r="J17" s="12"/>
      <c r="K17" s="12"/>
      <c r="L17" s="34" t="str">
        <f t="shared" si="4"/>
        <v/>
      </c>
      <c r="M17" s="122" t="str">
        <f t="shared" si="0"/>
        <v/>
      </c>
      <c r="N17" s="31">
        <f>'Proje ve Personel Bilgileri'!E23</f>
        <v>0</v>
      </c>
      <c r="O17" s="32">
        <f t="shared" si="1"/>
        <v>0</v>
      </c>
      <c r="P17" s="32">
        <f t="shared" si="2"/>
        <v>0</v>
      </c>
      <c r="Q17" s="32">
        <f t="shared" si="3"/>
        <v>0</v>
      </c>
      <c r="R17" s="32">
        <f t="shared" si="5"/>
        <v>0</v>
      </c>
      <c r="S17" s="32">
        <f t="shared" si="6"/>
        <v>0</v>
      </c>
      <c r="T17" s="32">
        <f t="shared" si="6"/>
        <v>0</v>
      </c>
    </row>
    <row r="18" spans="1:21" ht="26.15" customHeight="1" x14ac:dyDescent="0.3">
      <c r="A18" s="236">
        <v>11</v>
      </c>
      <c r="B18" s="37" t="str">
        <f>IF('Proje ve Personel Bilgileri'!B24&gt;0,'Proje ve Personel Bilgileri'!B24,"")</f>
        <v/>
      </c>
      <c r="C18" s="127"/>
      <c r="D18" s="12"/>
      <c r="E18" s="12"/>
      <c r="F18" s="12"/>
      <c r="G18" s="12"/>
      <c r="H18" s="12"/>
      <c r="I18" s="12"/>
      <c r="J18" s="12"/>
      <c r="K18" s="12"/>
      <c r="L18" s="34" t="str">
        <f t="shared" si="4"/>
        <v/>
      </c>
      <c r="M18" s="122" t="str">
        <f t="shared" si="0"/>
        <v/>
      </c>
      <c r="N18" s="31">
        <f>'Proje ve Personel Bilgileri'!E24</f>
        <v>0</v>
      </c>
      <c r="O18" s="32">
        <f t="shared" si="1"/>
        <v>0</v>
      </c>
      <c r="P18" s="32">
        <f t="shared" si="2"/>
        <v>0</v>
      </c>
      <c r="Q18" s="32">
        <f t="shared" si="3"/>
        <v>0</v>
      </c>
      <c r="R18" s="32">
        <f t="shared" si="5"/>
        <v>0</v>
      </c>
      <c r="S18" s="32">
        <f t="shared" si="6"/>
        <v>0</v>
      </c>
      <c r="T18" s="32">
        <f t="shared" si="6"/>
        <v>0</v>
      </c>
    </row>
    <row r="19" spans="1:21" ht="26.15" customHeight="1" x14ac:dyDescent="0.3">
      <c r="A19" s="236">
        <v>12</v>
      </c>
      <c r="B19" s="37" t="str">
        <f>IF('Proje ve Personel Bilgileri'!B25&gt;0,'Proje ve Personel Bilgileri'!B25,"")</f>
        <v/>
      </c>
      <c r="C19" s="127"/>
      <c r="D19" s="12"/>
      <c r="E19" s="12"/>
      <c r="F19" s="12"/>
      <c r="G19" s="12"/>
      <c r="H19" s="12"/>
      <c r="I19" s="12"/>
      <c r="J19" s="12"/>
      <c r="K19" s="12"/>
      <c r="L19" s="34" t="str">
        <f t="shared" si="4"/>
        <v/>
      </c>
      <c r="M19" s="122" t="str">
        <f t="shared" si="0"/>
        <v/>
      </c>
      <c r="N19" s="31">
        <f>'Proje ve Personel Bilgileri'!E25</f>
        <v>0</v>
      </c>
      <c r="O19" s="32">
        <f t="shared" si="1"/>
        <v>0</v>
      </c>
      <c r="P19" s="32">
        <f t="shared" si="2"/>
        <v>0</v>
      </c>
      <c r="Q19" s="32">
        <f t="shared" si="3"/>
        <v>0</v>
      </c>
      <c r="R19" s="32">
        <f t="shared" si="5"/>
        <v>0</v>
      </c>
      <c r="S19" s="32">
        <f t="shared" si="6"/>
        <v>0</v>
      </c>
      <c r="T19" s="32">
        <f t="shared" si="6"/>
        <v>0</v>
      </c>
    </row>
    <row r="20" spans="1:21" ht="26.15" customHeight="1" x14ac:dyDescent="0.3">
      <c r="A20" s="236">
        <v>13</v>
      </c>
      <c r="B20" s="37" t="str">
        <f>IF('Proje ve Personel Bilgileri'!B26&gt;0,'Proje ve Personel Bilgileri'!B26,"")</f>
        <v/>
      </c>
      <c r="C20" s="127"/>
      <c r="D20" s="12"/>
      <c r="E20" s="12"/>
      <c r="F20" s="12"/>
      <c r="G20" s="12"/>
      <c r="H20" s="12"/>
      <c r="I20" s="12"/>
      <c r="J20" s="12"/>
      <c r="K20" s="12"/>
      <c r="L20" s="34" t="str">
        <f t="shared" si="4"/>
        <v/>
      </c>
      <c r="M20" s="122" t="str">
        <f t="shared" si="0"/>
        <v/>
      </c>
      <c r="N20" s="31">
        <f>'Proje ve Personel Bilgileri'!E26</f>
        <v>0</v>
      </c>
      <c r="O20" s="32">
        <f t="shared" si="1"/>
        <v>0</v>
      </c>
      <c r="P20" s="32">
        <f t="shared" si="2"/>
        <v>0</v>
      </c>
      <c r="Q20" s="32">
        <f t="shared" si="3"/>
        <v>0</v>
      </c>
      <c r="R20" s="32">
        <f t="shared" si="5"/>
        <v>0</v>
      </c>
      <c r="S20" s="32">
        <f t="shared" si="6"/>
        <v>0</v>
      </c>
      <c r="T20" s="32">
        <f t="shared" si="6"/>
        <v>0</v>
      </c>
    </row>
    <row r="21" spans="1:21" ht="26.15" customHeight="1" x14ac:dyDescent="0.3">
      <c r="A21" s="236">
        <v>14</v>
      </c>
      <c r="B21" s="37" t="str">
        <f>IF('Proje ve Personel Bilgileri'!B27&gt;0,'Proje ve Personel Bilgileri'!B27,"")</f>
        <v/>
      </c>
      <c r="C21" s="127"/>
      <c r="D21" s="12"/>
      <c r="E21" s="12"/>
      <c r="F21" s="12"/>
      <c r="G21" s="12"/>
      <c r="H21" s="12"/>
      <c r="I21" s="12"/>
      <c r="J21" s="12"/>
      <c r="K21" s="12"/>
      <c r="L21" s="34" t="str">
        <f t="shared" si="4"/>
        <v/>
      </c>
      <c r="M21" s="122" t="str">
        <f t="shared" si="0"/>
        <v/>
      </c>
      <c r="N21" s="31">
        <f>'Proje ve Personel Bilgileri'!E27</f>
        <v>0</v>
      </c>
      <c r="O21" s="32">
        <f t="shared" si="1"/>
        <v>0</v>
      </c>
      <c r="P21" s="32">
        <f t="shared" si="2"/>
        <v>0</v>
      </c>
      <c r="Q21" s="32">
        <f t="shared" si="3"/>
        <v>0</v>
      </c>
      <c r="R21" s="32">
        <f t="shared" si="5"/>
        <v>0</v>
      </c>
      <c r="S21" s="32">
        <f t="shared" si="6"/>
        <v>0</v>
      </c>
      <c r="T21" s="32">
        <f t="shared" si="6"/>
        <v>0</v>
      </c>
    </row>
    <row r="22" spans="1:21" ht="26.15" customHeight="1" x14ac:dyDescent="0.3">
      <c r="A22" s="236">
        <v>15</v>
      </c>
      <c r="B22" s="37" t="str">
        <f>IF('Proje ve Personel Bilgileri'!B28&gt;0,'Proje ve Personel Bilgileri'!B28,"")</f>
        <v/>
      </c>
      <c r="C22" s="127"/>
      <c r="D22" s="12"/>
      <c r="E22" s="12"/>
      <c r="F22" s="12"/>
      <c r="G22" s="12"/>
      <c r="H22" s="12"/>
      <c r="I22" s="12"/>
      <c r="J22" s="12"/>
      <c r="K22" s="12"/>
      <c r="L22" s="34" t="str">
        <f t="shared" si="4"/>
        <v/>
      </c>
      <c r="M22" s="122" t="str">
        <f t="shared" si="0"/>
        <v/>
      </c>
      <c r="N22" s="31">
        <f>'Proje ve Personel Bilgileri'!E28</f>
        <v>0</v>
      </c>
      <c r="O22" s="32">
        <f t="shared" si="1"/>
        <v>0</v>
      </c>
      <c r="P22" s="32">
        <f t="shared" si="2"/>
        <v>0</v>
      </c>
      <c r="Q22" s="32">
        <f t="shared" si="3"/>
        <v>0</v>
      </c>
      <c r="R22" s="32">
        <f t="shared" si="5"/>
        <v>0</v>
      </c>
      <c r="S22" s="32">
        <f t="shared" si="6"/>
        <v>0</v>
      </c>
      <c r="T22" s="32">
        <f t="shared" si="6"/>
        <v>0</v>
      </c>
    </row>
    <row r="23" spans="1:21" ht="26.15" customHeight="1" x14ac:dyDescent="0.3">
      <c r="A23" s="236">
        <v>16</v>
      </c>
      <c r="B23" s="37" t="str">
        <f>IF('Proje ve Personel Bilgileri'!B29&gt;0,'Proje ve Personel Bilgileri'!B29,"")</f>
        <v/>
      </c>
      <c r="C23" s="127"/>
      <c r="D23" s="12"/>
      <c r="E23" s="12"/>
      <c r="F23" s="12"/>
      <c r="G23" s="12"/>
      <c r="H23" s="12"/>
      <c r="I23" s="12"/>
      <c r="J23" s="12"/>
      <c r="K23" s="12"/>
      <c r="L23" s="34" t="str">
        <f t="shared" si="4"/>
        <v/>
      </c>
      <c r="M23" s="122" t="str">
        <f t="shared" si="0"/>
        <v/>
      </c>
      <c r="N23" s="31">
        <f>'Proje ve Personel Bilgileri'!E29</f>
        <v>0</v>
      </c>
      <c r="O23" s="32">
        <f t="shared" si="1"/>
        <v>0</v>
      </c>
      <c r="P23" s="32">
        <f t="shared" si="2"/>
        <v>0</v>
      </c>
      <c r="Q23" s="32">
        <f t="shared" si="3"/>
        <v>0</v>
      </c>
      <c r="R23" s="32">
        <f t="shared" si="5"/>
        <v>0</v>
      </c>
      <c r="S23" s="32">
        <f t="shared" si="6"/>
        <v>0</v>
      </c>
      <c r="T23" s="32">
        <f t="shared" si="6"/>
        <v>0</v>
      </c>
    </row>
    <row r="24" spans="1:21" ht="26.15" customHeight="1" x14ac:dyDescent="0.3">
      <c r="A24" s="236">
        <v>17</v>
      </c>
      <c r="B24" s="37" t="str">
        <f>IF('Proje ve Personel Bilgileri'!B30&gt;0,'Proje ve Personel Bilgileri'!B30,"")</f>
        <v/>
      </c>
      <c r="C24" s="127"/>
      <c r="D24" s="12"/>
      <c r="E24" s="12"/>
      <c r="F24" s="12"/>
      <c r="G24" s="12"/>
      <c r="H24" s="12"/>
      <c r="I24" s="12"/>
      <c r="J24" s="12"/>
      <c r="K24" s="12"/>
      <c r="L24" s="34" t="str">
        <f t="shared" si="4"/>
        <v/>
      </c>
      <c r="M24" s="122" t="str">
        <f t="shared" si="0"/>
        <v/>
      </c>
      <c r="N24" s="31">
        <f>'Proje ve Personel Bilgileri'!E30</f>
        <v>0</v>
      </c>
      <c r="O24" s="32">
        <f t="shared" si="1"/>
        <v>0</v>
      </c>
      <c r="P24" s="32">
        <f t="shared" si="2"/>
        <v>0</v>
      </c>
      <c r="Q24" s="32">
        <f t="shared" si="3"/>
        <v>0</v>
      </c>
      <c r="R24" s="32">
        <f t="shared" si="5"/>
        <v>0</v>
      </c>
      <c r="S24" s="32">
        <f t="shared" si="6"/>
        <v>0</v>
      </c>
      <c r="T24" s="32">
        <f t="shared" si="6"/>
        <v>0</v>
      </c>
    </row>
    <row r="25" spans="1:21" ht="26.15" customHeight="1" x14ac:dyDescent="0.3">
      <c r="A25" s="236">
        <v>18</v>
      </c>
      <c r="B25" s="37" t="str">
        <f>IF('Proje ve Personel Bilgileri'!B31&gt;0,'Proje ve Personel Bilgileri'!B31,"")</f>
        <v/>
      </c>
      <c r="C25" s="127"/>
      <c r="D25" s="12"/>
      <c r="E25" s="12"/>
      <c r="F25" s="12"/>
      <c r="G25" s="12"/>
      <c r="H25" s="12"/>
      <c r="I25" s="12"/>
      <c r="J25" s="12"/>
      <c r="K25" s="12"/>
      <c r="L25" s="34" t="str">
        <f t="shared" si="4"/>
        <v/>
      </c>
      <c r="M25" s="122" t="str">
        <f t="shared" si="0"/>
        <v/>
      </c>
      <c r="N25" s="31">
        <f>'Proje ve Personel Bilgileri'!E31</f>
        <v>0</v>
      </c>
      <c r="O25" s="32">
        <f t="shared" si="1"/>
        <v>0</v>
      </c>
      <c r="P25" s="32">
        <f t="shared" si="2"/>
        <v>0</v>
      </c>
      <c r="Q25" s="32">
        <f t="shared" si="3"/>
        <v>0</v>
      </c>
      <c r="R25" s="32">
        <f t="shared" si="5"/>
        <v>0</v>
      </c>
      <c r="S25" s="32">
        <f t="shared" si="6"/>
        <v>0</v>
      </c>
      <c r="T25" s="32">
        <f t="shared" si="6"/>
        <v>0</v>
      </c>
    </row>
    <row r="26" spans="1:21" ht="26.15" customHeight="1" x14ac:dyDescent="0.3">
      <c r="A26" s="236">
        <v>19</v>
      </c>
      <c r="B26" s="37" t="str">
        <f>IF('Proje ve Personel Bilgileri'!B32&gt;0,'Proje ve Personel Bilgileri'!B32,"")</f>
        <v/>
      </c>
      <c r="C26" s="127"/>
      <c r="D26" s="12"/>
      <c r="E26" s="12"/>
      <c r="F26" s="12"/>
      <c r="G26" s="12"/>
      <c r="H26" s="12"/>
      <c r="I26" s="12"/>
      <c r="J26" s="12"/>
      <c r="K26" s="12"/>
      <c r="L26" s="34" t="str">
        <f t="shared" si="4"/>
        <v/>
      </c>
      <c r="M26" s="122" t="str">
        <f t="shared" si="0"/>
        <v/>
      </c>
      <c r="N26" s="31">
        <f>'Proje ve Personel Bilgileri'!E32</f>
        <v>0</v>
      </c>
      <c r="O26" s="32">
        <f t="shared" si="1"/>
        <v>0</v>
      </c>
      <c r="P26" s="32">
        <f t="shared" si="2"/>
        <v>0</v>
      </c>
      <c r="Q26" s="32">
        <f t="shared" si="3"/>
        <v>0</v>
      </c>
      <c r="R26" s="32">
        <f t="shared" si="5"/>
        <v>0</v>
      </c>
      <c r="S26" s="32">
        <f t="shared" si="6"/>
        <v>0</v>
      </c>
      <c r="T26" s="32">
        <f t="shared" si="6"/>
        <v>0</v>
      </c>
    </row>
    <row r="27" spans="1:21" ht="26.15" customHeight="1" thickBot="1" x14ac:dyDescent="0.35">
      <c r="A27" s="237">
        <v>20</v>
      </c>
      <c r="B27" s="38" t="str">
        <f>IF('Proje ve Personel Bilgileri'!B33&gt;0,'Proje ve Personel Bilgileri'!B33,"")</f>
        <v/>
      </c>
      <c r="C27" s="13"/>
      <c r="D27" s="14"/>
      <c r="E27" s="14"/>
      <c r="F27" s="14"/>
      <c r="G27" s="14"/>
      <c r="H27" s="14"/>
      <c r="I27" s="14"/>
      <c r="J27" s="14"/>
      <c r="K27" s="14"/>
      <c r="L27" s="35" t="str">
        <f t="shared" si="4"/>
        <v/>
      </c>
      <c r="M27" s="122" t="str">
        <f t="shared" si="0"/>
        <v/>
      </c>
      <c r="N27" s="31">
        <f>'Proje ve Personel Bilgileri'!E33</f>
        <v>0</v>
      </c>
      <c r="O27" s="32">
        <f t="shared" si="1"/>
        <v>0</v>
      </c>
      <c r="P27" s="32">
        <f t="shared" si="2"/>
        <v>0</v>
      </c>
      <c r="Q27" s="32">
        <f t="shared" si="3"/>
        <v>0</v>
      </c>
      <c r="R27" s="32">
        <f t="shared" si="5"/>
        <v>0</v>
      </c>
      <c r="S27" s="32">
        <f t="shared" si="6"/>
        <v>0</v>
      </c>
      <c r="T27" s="32">
        <f t="shared" si="6"/>
        <v>0</v>
      </c>
      <c r="U27" s="30">
        <v>1</v>
      </c>
    </row>
    <row r="28" spans="1:21" ht="26.15" customHeight="1" thickBot="1" x14ac:dyDescent="0.35">
      <c r="A28" s="358" t="s">
        <v>40</v>
      </c>
      <c r="B28" s="359"/>
      <c r="C28" s="39" t="str">
        <f t="shared" ref="C28:K28" si="7">IF($L$28&gt;0,SUM(C8:C27),"")</f>
        <v/>
      </c>
      <c r="D28" s="40" t="str">
        <f t="shared" si="7"/>
        <v/>
      </c>
      <c r="E28" s="40" t="str">
        <f t="shared" si="7"/>
        <v/>
      </c>
      <c r="F28" s="40" t="str">
        <f t="shared" si="7"/>
        <v/>
      </c>
      <c r="G28" s="40" t="str">
        <f t="shared" si="7"/>
        <v/>
      </c>
      <c r="H28" s="40" t="str">
        <f t="shared" si="7"/>
        <v/>
      </c>
      <c r="I28" s="40" t="str">
        <f t="shared" si="7"/>
        <v/>
      </c>
      <c r="J28" s="40" t="str">
        <f t="shared" si="7"/>
        <v/>
      </c>
      <c r="K28" s="40" t="str">
        <f t="shared" si="7"/>
        <v/>
      </c>
      <c r="L28" s="41">
        <f>SUM(L8:L27)</f>
        <v>0</v>
      </c>
      <c r="M28" s="123"/>
      <c r="N28" s="6"/>
      <c r="O28" s="15"/>
      <c r="P28" s="16"/>
      <c r="S28" s="6"/>
      <c r="T28" s="6"/>
    </row>
    <row r="29" spans="1:21" s="17" customFormat="1" ht="30.1" customHeight="1" x14ac:dyDescent="0.3">
      <c r="A29" s="360" t="s">
        <v>139</v>
      </c>
      <c r="B29" s="360"/>
      <c r="C29" s="360"/>
      <c r="D29" s="360"/>
      <c r="E29" s="360"/>
      <c r="F29" s="360"/>
      <c r="G29" s="360"/>
      <c r="H29" s="360"/>
      <c r="I29" s="360"/>
      <c r="J29" s="360"/>
      <c r="K29" s="360"/>
      <c r="L29" s="360"/>
      <c r="M29" s="83"/>
      <c r="O29" s="18"/>
      <c r="P29" s="18"/>
      <c r="Q29" s="18"/>
      <c r="R29" s="18"/>
      <c r="S29" s="18"/>
      <c r="T29" s="18"/>
    </row>
    <row r="30" spans="1:21" ht="26.15" customHeight="1" x14ac:dyDescent="0.3"/>
    <row r="31" spans="1:21" ht="26.15" customHeight="1" x14ac:dyDescent="0.35">
      <c r="A31" s="308" t="s">
        <v>37</v>
      </c>
      <c r="B31" s="307">
        <f ca="1">IF(imzatarihi&gt;0,imzatarihi,"")</f>
        <v>45653</v>
      </c>
      <c r="C31" s="361" t="s">
        <v>38</v>
      </c>
      <c r="D31" s="361"/>
      <c r="E31" s="306" t="str">
        <f>IF(kurulusyetkilisi&gt;0,kurulusyetkilisi,"")</f>
        <v/>
      </c>
      <c r="F31" s="265"/>
      <c r="G31" s="265"/>
      <c r="H31" s="304"/>
      <c r="I31" s="304"/>
      <c r="J31" s="304"/>
    </row>
    <row r="32" spans="1:21" ht="26.15" customHeight="1" x14ac:dyDescent="0.35">
      <c r="A32" s="311"/>
      <c r="B32" s="311"/>
      <c r="C32" s="361" t="s">
        <v>39</v>
      </c>
      <c r="D32" s="361"/>
      <c r="E32" s="309"/>
      <c r="F32" s="362"/>
      <c r="G32" s="362"/>
      <c r="H32" s="6"/>
      <c r="I32" s="6"/>
      <c r="J32" s="6"/>
    </row>
    <row r="33" spans="1:20" ht="26.15" customHeight="1" x14ac:dyDescent="0.3">
      <c r="A33" s="356" t="s">
        <v>28</v>
      </c>
      <c r="B33" s="356"/>
      <c r="C33" s="356"/>
      <c r="D33" s="356"/>
      <c r="E33" s="356"/>
      <c r="F33" s="356"/>
      <c r="G33" s="356"/>
      <c r="H33" s="356"/>
      <c r="I33" s="356"/>
      <c r="J33" s="356"/>
      <c r="K33" s="356"/>
      <c r="L33" s="356"/>
      <c r="M33" s="119"/>
      <c r="N33" s="1"/>
      <c r="O33" s="128"/>
    </row>
    <row r="34" spans="1:20" ht="26.15" customHeight="1" x14ac:dyDescent="0.3">
      <c r="A34" s="363" t="str">
        <f>IF(Yil&gt;0,CONCATENATE(Yil," yılına aittir"),"")</f>
        <v/>
      </c>
      <c r="B34" s="363"/>
      <c r="C34" s="363"/>
      <c r="D34" s="363"/>
      <c r="E34" s="363"/>
      <c r="F34" s="363"/>
      <c r="G34" s="363"/>
      <c r="H34" s="363"/>
      <c r="I34" s="363"/>
      <c r="J34" s="363"/>
      <c r="K34" s="363"/>
      <c r="L34" s="363"/>
    </row>
    <row r="35" spans="1:20" ht="26.15" customHeight="1" thickBot="1" x14ac:dyDescent="0.35">
      <c r="B35" s="8"/>
      <c r="D35" s="8"/>
      <c r="E35" s="8"/>
      <c r="F35" s="377" t="str">
        <f>IF(Yil&gt;0,IF(ProjeNo=5189901,"EKİM",IF(ProjeNo=5169902,"ARALIK","EYLÜL")),"")</f>
        <v/>
      </c>
      <c r="G35" s="377"/>
      <c r="H35" s="8"/>
      <c r="I35" s="8"/>
      <c r="J35" s="8"/>
      <c r="K35" s="8"/>
      <c r="L35" s="228" t="s">
        <v>35</v>
      </c>
    </row>
    <row r="36" spans="1:20" ht="26.15" customHeight="1" thickBot="1" x14ac:dyDescent="0.35">
      <c r="A36" s="233" t="s">
        <v>1</v>
      </c>
      <c r="B36" s="364" t="str">
        <f>IF(ProjeNo&gt;0,ProjeNo,"")</f>
        <v/>
      </c>
      <c r="C36" s="365"/>
      <c r="D36" s="365"/>
      <c r="E36" s="365"/>
      <c r="F36" s="365"/>
      <c r="G36" s="365"/>
      <c r="H36" s="365"/>
      <c r="I36" s="365"/>
      <c r="J36" s="365"/>
      <c r="K36" s="365"/>
      <c r="L36" s="366"/>
    </row>
    <row r="37" spans="1:20" ht="26.15" customHeight="1" thickBot="1" x14ac:dyDescent="0.35">
      <c r="A37" s="234" t="s">
        <v>11</v>
      </c>
      <c r="B37" s="367" t="str">
        <f>IF(ProjeAdi&gt;0,ProjeAdi,"")</f>
        <v/>
      </c>
      <c r="C37" s="368"/>
      <c r="D37" s="368"/>
      <c r="E37" s="368"/>
      <c r="F37" s="368"/>
      <c r="G37" s="368"/>
      <c r="H37" s="368"/>
      <c r="I37" s="368"/>
      <c r="J37" s="368"/>
      <c r="K37" s="368"/>
      <c r="L37" s="369"/>
    </row>
    <row r="38" spans="1:20" ht="26.15" customHeight="1" thickBot="1" x14ac:dyDescent="0.35">
      <c r="A38" s="370" t="s">
        <v>7</v>
      </c>
      <c r="B38" s="370" t="s">
        <v>8</v>
      </c>
      <c r="C38" s="370" t="s">
        <v>29</v>
      </c>
      <c r="D38" s="370" t="s">
        <v>97</v>
      </c>
      <c r="E38" s="370" t="s">
        <v>117</v>
      </c>
      <c r="F38" s="370" t="s">
        <v>32</v>
      </c>
      <c r="G38" s="372" t="s">
        <v>30</v>
      </c>
      <c r="H38" s="374" t="s">
        <v>95</v>
      </c>
      <c r="I38" s="375"/>
      <c r="J38" s="375"/>
      <c r="K38" s="376"/>
      <c r="L38" s="370" t="s">
        <v>31</v>
      </c>
      <c r="O38" s="357" t="s">
        <v>36</v>
      </c>
      <c r="P38" s="357"/>
      <c r="Q38" s="357" t="s">
        <v>42</v>
      </c>
      <c r="R38" s="357"/>
      <c r="S38" s="357" t="s">
        <v>43</v>
      </c>
      <c r="T38" s="357"/>
    </row>
    <row r="39" spans="1:20" s="9" customFormat="1" ht="82.05" customHeight="1" thickBot="1" x14ac:dyDescent="0.3">
      <c r="A39" s="371"/>
      <c r="B39" s="371"/>
      <c r="C39" s="371"/>
      <c r="D39" s="371"/>
      <c r="E39" s="371"/>
      <c r="F39" s="371"/>
      <c r="G39" s="373"/>
      <c r="H39" s="229" t="s">
        <v>91</v>
      </c>
      <c r="I39" s="230" t="s">
        <v>96</v>
      </c>
      <c r="J39" s="229" t="s">
        <v>152</v>
      </c>
      <c r="K39" s="229" t="s">
        <v>153</v>
      </c>
      <c r="L39" s="371"/>
      <c r="M39" s="121"/>
      <c r="N39" s="231" t="s">
        <v>10</v>
      </c>
      <c r="O39" s="232" t="s">
        <v>33</v>
      </c>
      <c r="P39" s="232" t="s">
        <v>34</v>
      </c>
      <c r="Q39" s="232" t="s">
        <v>41</v>
      </c>
      <c r="R39" s="232" t="s">
        <v>30</v>
      </c>
      <c r="S39" s="232" t="s">
        <v>41</v>
      </c>
      <c r="T39" s="232" t="s">
        <v>34</v>
      </c>
    </row>
    <row r="40" spans="1:20" ht="26.15" customHeight="1" x14ac:dyDescent="0.3">
      <c r="A40" s="235">
        <v>21</v>
      </c>
      <c r="B40" s="36" t="str">
        <f>IF('Proje ve Personel Bilgileri'!B34&gt;0,'Proje ve Personel Bilgileri'!B34,"")</f>
        <v/>
      </c>
      <c r="C40" s="10"/>
      <c r="D40" s="11"/>
      <c r="E40" s="11"/>
      <c r="F40" s="11"/>
      <c r="G40" s="11"/>
      <c r="H40" s="11"/>
      <c r="I40" s="11"/>
      <c r="J40" s="11"/>
      <c r="K40" s="11"/>
      <c r="L40" s="33" t="str">
        <f>IF(B40&lt;&gt;"",IF(OR(F40&gt;S40,G40&gt;T40),0,D40+E40+F40+G40-H40-I40-J40-K40),"")</f>
        <v/>
      </c>
      <c r="M40" s="122" t="str">
        <f t="shared" ref="M40:M59" si="8">IF(OR(F40&gt;S40,G40&gt;T40),"Toplam maliyetin hesaplanabilmesi için SGK işveren payı ve işsizlik sigortası işveren payının tavan değerleri aşmaması gerekmektedir.","")</f>
        <v/>
      </c>
      <c r="N40" s="31">
        <f>'Proje ve Personel Bilgileri'!E34</f>
        <v>0</v>
      </c>
      <c r="O40" s="32">
        <f t="shared" ref="O40:O59" si="9">IFERROR(IF(N40="EVET",VLOOKUP(VALUE(Yil&amp;2),SGKTAVAN,2,0)*0.2475,VLOOKUP(VALUE(Yil&amp;2),SGKTAVAN,2,0)*0.2075),0)</f>
        <v>0</v>
      </c>
      <c r="P40" s="32">
        <f t="shared" ref="P40:P59" si="10">IFERROR(IF(N40="EVET",0,VLOOKUP(VALUE(Yil&amp;2),SGKTAVAN,2,0)*0.02),0)</f>
        <v>0</v>
      </c>
      <c r="Q40" s="32">
        <f t="shared" ref="Q40:Q59" si="11">IF(N40="EVET",(D40+E40)*0.2475,(D40+E40)*0.2075)</f>
        <v>0</v>
      </c>
      <c r="R40" s="32">
        <f>IF(N40="EVET",0,(D40+E40)*0.02)</f>
        <v>0</v>
      </c>
      <c r="S40" s="32">
        <f>IF(ISERROR(ROUNDUP(MIN(O40,Q40),0)),0,ROUNDUP(MIN(O40,Q40),0))</f>
        <v>0</v>
      </c>
      <c r="T40" s="32">
        <f>IF(ISERROR(ROUNDUP(MIN(P40,R40),0)),0,ROUNDUP(MIN(P40,R40),0))</f>
        <v>0</v>
      </c>
    </row>
    <row r="41" spans="1:20" ht="26.15" customHeight="1" x14ac:dyDescent="0.3">
      <c r="A41" s="236">
        <v>22</v>
      </c>
      <c r="B41" s="37" t="str">
        <f>IF('Proje ve Personel Bilgileri'!B35&gt;0,'Proje ve Personel Bilgileri'!B35,"")</f>
        <v/>
      </c>
      <c r="C41" s="127"/>
      <c r="D41" s="12"/>
      <c r="E41" s="12"/>
      <c r="F41" s="12"/>
      <c r="G41" s="12"/>
      <c r="H41" s="12"/>
      <c r="I41" s="12"/>
      <c r="J41" s="12"/>
      <c r="K41" s="12"/>
      <c r="L41" s="34" t="str">
        <f t="shared" ref="L41:L59" si="12">IF(B41&lt;&gt;"",IF(OR(F41&gt;S41,G41&gt;T41),0,D41+E41+F41+G41-H41-I41-J41-K41),"")</f>
        <v/>
      </c>
      <c r="M41" s="122" t="str">
        <f t="shared" si="8"/>
        <v/>
      </c>
      <c r="N41" s="31">
        <f>'Proje ve Personel Bilgileri'!E35</f>
        <v>0</v>
      </c>
      <c r="O41" s="32">
        <f t="shared" si="9"/>
        <v>0</v>
      </c>
      <c r="P41" s="32">
        <f t="shared" si="10"/>
        <v>0</v>
      </c>
      <c r="Q41" s="32">
        <f t="shared" si="11"/>
        <v>0</v>
      </c>
      <c r="R41" s="32">
        <f t="shared" ref="R41:R59" si="13">IF(N41="EVET",0,(D41+E41)*0.02)</f>
        <v>0</v>
      </c>
      <c r="S41" s="32">
        <f t="shared" ref="S41:T59" si="14">IF(ISERROR(ROUNDUP(MIN(O41,Q41),0)),0,ROUNDUP(MIN(O41,Q41),0))</f>
        <v>0</v>
      </c>
      <c r="T41" s="32">
        <f t="shared" si="14"/>
        <v>0</v>
      </c>
    </row>
    <row r="42" spans="1:20" ht="26.15" customHeight="1" x14ac:dyDescent="0.3">
      <c r="A42" s="236">
        <v>23</v>
      </c>
      <c r="B42" s="37" t="str">
        <f>IF('Proje ve Personel Bilgileri'!B36&gt;0,'Proje ve Personel Bilgileri'!B36,"")</f>
        <v/>
      </c>
      <c r="C42" s="127"/>
      <c r="D42" s="12"/>
      <c r="E42" s="12"/>
      <c r="F42" s="12"/>
      <c r="G42" s="12"/>
      <c r="H42" s="12"/>
      <c r="I42" s="12"/>
      <c r="J42" s="12"/>
      <c r="K42" s="12"/>
      <c r="L42" s="34" t="str">
        <f t="shared" si="12"/>
        <v/>
      </c>
      <c r="M42" s="122" t="str">
        <f t="shared" si="8"/>
        <v/>
      </c>
      <c r="N42" s="31">
        <f>'Proje ve Personel Bilgileri'!E36</f>
        <v>0</v>
      </c>
      <c r="O42" s="32">
        <f t="shared" si="9"/>
        <v>0</v>
      </c>
      <c r="P42" s="32">
        <f t="shared" si="10"/>
        <v>0</v>
      </c>
      <c r="Q42" s="32">
        <f t="shared" si="11"/>
        <v>0</v>
      </c>
      <c r="R42" s="32">
        <f t="shared" si="13"/>
        <v>0</v>
      </c>
      <c r="S42" s="32">
        <f t="shared" si="14"/>
        <v>0</v>
      </c>
      <c r="T42" s="32">
        <f t="shared" si="14"/>
        <v>0</v>
      </c>
    </row>
    <row r="43" spans="1:20" ht="26.15" customHeight="1" x14ac:dyDescent="0.3">
      <c r="A43" s="236">
        <v>24</v>
      </c>
      <c r="B43" s="37" t="str">
        <f>IF('Proje ve Personel Bilgileri'!B37&gt;0,'Proje ve Personel Bilgileri'!B37,"")</f>
        <v/>
      </c>
      <c r="C43" s="127"/>
      <c r="D43" s="12"/>
      <c r="E43" s="12"/>
      <c r="F43" s="12"/>
      <c r="G43" s="12"/>
      <c r="H43" s="12"/>
      <c r="I43" s="12"/>
      <c r="J43" s="12"/>
      <c r="K43" s="12"/>
      <c r="L43" s="34" t="str">
        <f t="shared" si="12"/>
        <v/>
      </c>
      <c r="M43" s="122" t="str">
        <f t="shared" si="8"/>
        <v/>
      </c>
      <c r="N43" s="31">
        <f>'Proje ve Personel Bilgileri'!E37</f>
        <v>0</v>
      </c>
      <c r="O43" s="32">
        <f t="shared" si="9"/>
        <v>0</v>
      </c>
      <c r="P43" s="32">
        <f t="shared" si="10"/>
        <v>0</v>
      </c>
      <c r="Q43" s="32">
        <f t="shared" si="11"/>
        <v>0</v>
      </c>
      <c r="R43" s="32">
        <f t="shared" si="13"/>
        <v>0</v>
      </c>
      <c r="S43" s="32">
        <f t="shared" si="14"/>
        <v>0</v>
      </c>
      <c r="T43" s="32">
        <f t="shared" si="14"/>
        <v>0</v>
      </c>
    </row>
    <row r="44" spans="1:20" ht="26.15" customHeight="1" x14ac:dyDescent="0.3">
      <c r="A44" s="236">
        <v>25</v>
      </c>
      <c r="B44" s="37" t="str">
        <f>IF('Proje ve Personel Bilgileri'!B38&gt;0,'Proje ve Personel Bilgileri'!B38,"")</f>
        <v/>
      </c>
      <c r="C44" s="127"/>
      <c r="D44" s="12"/>
      <c r="E44" s="12"/>
      <c r="F44" s="12"/>
      <c r="G44" s="12"/>
      <c r="H44" s="12"/>
      <c r="I44" s="12"/>
      <c r="J44" s="12"/>
      <c r="K44" s="12"/>
      <c r="L44" s="34" t="str">
        <f t="shared" si="12"/>
        <v/>
      </c>
      <c r="M44" s="122" t="str">
        <f t="shared" si="8"/>
        <v/>
      </c>
      <c r="N44" s="31">
        <f>'Proje ve Personel Bilgileri'!E38</f>
        <v>0</v>
      </c>
      <c r="O44" s="32">
        <f t="shared" si="9"/>
        <v>0</v>
      </c>
      <c r="P44" s="32">
        <f t="shared" si="10"/>
        <v>0</v>
      </c>
      <c r="Q44" s="32">
        <f t="shared" si="11"/>
        <v>0</v>
      </c>
      <c r="R44" s="32">
        <f t="shared" si="13"/>
        <v>0</v>
      </c>
      <c r="S44" s="32">
        <f t="shared" si="14"/>
        <v>0</v>
      </c>
      <c r="T44" s="32">
        <f t="shared" si="14"/>
        <v>0</v>
      </c>
    </row>
    <row r="45" spans="1:20" ht="26.15" customHeight="1" x14ac:dyDescent="0.3">
      <c r="A45" s="236">
        <v>26</v>
      </c>
      <c r="B45" s="37" t="str">
        <f>IF('Proje ve Personel Bilgileri'!B39&gt;0,'Proje ve Personel Bilgileri'!B39,"")</f>
        <v/>
      </c>
      <c r="C45" s="127"/>
      <c r="D45" s="12"/>
      <c r="E45" s="12"/>
      <c r="F45" s="12"/>
      <c r="G45" s="12"/>
      <c r="H45" s="12"/>
      <c r="I45" s="12"/>
      <c r="J45" s="12"/>
      <c r="K45" s="12"/>
      <c r="L45" s="34" t="str">
        <f t="shared" si="12"/>
        <v/>
      </c>
      <c r="M45" s="122" t="str">
        <f t="shared" si="8"/>
        <v/>
      </c>
      <c r="N45" s="31">
        <f>'Proje ve Personel Bilgileri'!E39</f>
        <v>0</v>
      </c>
      <c r="O45" s="32">
        <f t="shared" si="9"/>
        <v>0</v>
      </c>
      <c r="P45" s="32">
        <f t="shared" si="10"/>
        <v>0</v>
      </c>
      <c r="Q45" s="32">
        <f t="shared" si="11"/>
        <v>0</v>
      </c>
      <c r="R45" s="32">
        <f t="shared" si="13"/>
        <v>0</v>
      </c>
      <c r="S45" s="32">
        <f t="shared" si="14"/>
        <v>0</v>
      </c>
      <c r="T45" s="32">
        <f t="shared" si="14"/>
        <v>0</v>
      </c>
    </row>
    <row r="46" spans="1:20" ht="26.15" customHeight="1" x14ac:dyDescent="0.3">
      <c r="A46" s="236">
        <v>27</v>
      </c>
      <c r="B46" s="37" t="str">
        <f>IF('Proje ve Personel Bilgileri'!B40&gt;0,'Proje ve Personel Bilgileri'!B40,"")</f>
        <v/>
      </c>
      <c r="C46" s="127"/>
      <c r="D46" s="12"/>
      <c r="E46" s="12"/>
      <c r="F46" s="12"/>
      <c r="G46" s="12"/>
      <c r="H46" s="12"/>
      <c r="I46" s="12"/>
      <c r="J46" s="12"/>
      <c r="K46" s="12"/>
      <c r="L46" s="34" t="str">
        <f t="shared" si="12"/>
        <v/>
      </c>
      <c r="M46" s="122" t="str">
        <f t="shared" si="8"/>
        <v/>
      </c>
      <c r="N46" s="31">
        <f>'Proje ve Personel Bilgileri'!E40</f>
        <v>0</v>
      </c>
      <c r="O46" s="32">
        <f t="shared" si="9"/>
        <v>0</v>
      </c>
      <c r="P46" s="32">
        <f t="shared" si="10"/>
        <v>0</v>
      </c>
      <c r="Q46" s="32">
        <f t="shared" si="11"/>
        <v>0</v>
      </c>
      <c r="R46" s="32">
        <f t="shared" si="13"/>
        <v>0</v>
      </c>
      <c r="S46" s="32">
        <f t="shared" si="14"/>
        <v>0</v>
      </c>
      <c r="T46" s="32">
        <f t="shared" si="14"/>
        <v>0</v>
      </c>
    </row>
    <row r="47" spans="1:20" ht="26.15" customHeight="1" x14ac:dyDescent="0.3">
      <c r="A47" s="236">
        <v>28</v>
      </c>
      <c r="B47" s="37" t="str">
        <f>IF('Proje ve Personel Bilgileri'!B41&gt;0,'Proje ve Personel Bilgileri'!B41,"")</f>
        <v/>
      </c>
      <c r="C47" s="127"/>
      <c r="D47" s="12"/>
      <c r="E47" s="12"/>
      <c r="F47" s="12"/>
      <c r="G47" s="12"/>
      <c r="H47" s="12"/>
      <c r="I47" s="12"/>
      <c r="J47" s="12"/>
      <c r="K47" s="12"/>
      <c r="L47" s="34" t="str">
        <f t="shared" si="12"/>
        <v/>
      </c>
      <c r="M47" s="122" t="str">
        <f t="shared" si="8"/>
        <v/>
      </c>
      <c r="N47" s="31">
        <f>'Proje ve Personel Bilgileri'!E41</f>
        <v>0</v>
      </c>
      <c r="O47" s="32">
        <f t="shared" si="9"/>
        <v>0</v>
      </c>
      <c r="P47" s="32">
        <f t="shared" si="10"/>
        <v>0</v>
      </c>
      <c r="Q47" s="32">
        <f t="shared" si="11"/>
        <v>0</v>
      </c>
      <c r="R47" s="32">
        <f t="shared" si="13"/>
        <v>0</v>
      </c>
      <c r="S47" s="32">
        <f t="shared" si="14"/>
        <v>0</v>
      </c>
      <c r="T47" s="32">
        <f t="shared" si="14"/>
        <v>0</v>
      </c>
    </row>
    <row r="48" spans="1:20" ht="26.15" customHeight="1" x14ac:dyDescent="0.3">
      <c r="A48" s="236">
        <v>29</v>
      </c>
      <c r="B48" s="37" t="str">
        <f>IF('Proje ve Personel Bilgileri'!B42&gt;0,'Proje ve Personel Bilgileri'!B42,"")</f>
        <v/>
      </c>
      <c r="C48" s="127"/>
      <c r="D48" s="12"/>
      <c r="E48" s="12"/>
      <c r="F48" s="12"/>
      <c r="G48" s="12"/>
      <c r="H48" s="12"/>
      <c r="I48" s="12"/>
      <c r="J48" s="12"/>
      <c r="K48" s="12"/>
      <c r="L48" s="34" t="str">
        <f t="shared" si="12"/>
        <v/>
      </c>
      <c r="M48" s="122" t="str">
        <f t="shared" si="8"/>
        <v/>
      </c>
      <c r="N48" s="31">
        <f>'Proje ve Personel Bilgileri'!E42</f>
        <v>0</v>
      </c>
      <c r="O48" s="32">
        <f t="shared" si="9"/>
        <v>0</v>
      </c>
      <c r="P48" s="32">
        <f t="shared" si="10"/>
        <v>0</v>
      </c>
      <c r="Q48" s="32">
        <f t="shared" si="11"/>
        <v>0</v>
      </c>
      <c r="R48" s="32">
        <f t="shared" si="13"/>
        <v>0</v>
      </c>
      <c r="S48" s="32">
        <f t="shared" si="14"/>
        <v>0</v>
      </c>
      <c r="T48" s="32">
        <f t="shared" si="14"/>
        <v>0</v>
      </c>
    </row>
    <row r="49" spans="1:21" ht="26.15" customHeight="1" x14ac:dyDescent="0.3">
      <c r="A49" s="236">
        <v>30</v>
      </c>
      <c r="B49" s="37" t="str">
        <f>IF('Proje ve Personel Bilgileri'!B43&gt;0,'Proje ve Personel Bilgileri'!B43,"")</f>
        <v/>
      </c>
      <c r="C49" s="127"/>
      <c r="D49" s="12"/>
      <c r="E49" s="12"/>
      <c r="F49" s="12"/>
      <c r="G49" s="12"/>
      <c r="H49" s="12"/>
      <c r="I49" s="12"/>
      <c r="J49" s="12"/>
      <c r="K49" s="12"/>
      <c r="L49" s="34" t="str">
        <f t="shared" si="12"/>
        <v/>
      </c>
      <c r="M49" s="122" t="str">
        <f t="shared" si="8"/>
        <v/>
      </c>
      <c r="N49" s="31">
        <f>'Proje ve Personel Bilgileri'!E43</f>
        <v>0</v>
      </c>
      <c r="O49" s="32">
        <f t="shared" si="9"/>
        <v>0</v>
      </c>
      <c r="P49" s="32">
        <f t="shared" si="10"/>
        <v>0</v>
      </c>
      <c r="Q49" s="32">
        <f t="shared" si="11"/>
        <v>0</v>
      </c>
      <c r="R49" s="32">
        <f t="shared" si="13"/>
        <v>0</v>
      </c>
      <c r="S49" s="32">
        <f t="shared" si="14"/>
        <v>0</v>
      </c>
      <c r="T49" s="32">
        <f t="shared" si="14"/>
        <v>0</v>
      </c>
    </row>
    <row r="50" spans="1:21" ht="26.15" customHeight="1" x14ac:dyDescent="0.3">
      <c r="A50" s="236">
        <v>31</v>
      </c>
      <c r="B50" s="37" t="str">
        <f>IF('Proje ve Personel Bilgileri'!B44&gt;0,'Proje ve Personel Bilgileri'!B44,"")</f>
        <v/>
      </c>
      <c r="C50" s="127"/>
      <c r="D50" s="12"/>
      <c r="E50" s="12"/>
      <c r="F50" s="12"/>
      <c r="G50" s="12"/>
      <c r="H50" s="12"/>
      <c r="I50" s="12"/>
      <c r="J50" s="12"/>
      <c r="K50" s="12"/>
      <c r="L50" s="34" t="str">
        <f t="shared" si="12"/>
        <v/>
      </c>
      <c r="M50" s="122" t="str">
        <f t="shared" si="8"/>
        <v/>
      </c>
      <c r="N50" s="31">
        <f>'Proje ve Personel Bilgileri'!E44</f>
        <v>0</v>
      </c>
      <c r="O50" s="32">
        <f t="shared" si="9"/>
        <v>0</v>
      </c>
      <c r="P50" s="32">
        <f t="shared" si="10"/>
        <v>0</v>
      </c>
      <c r="Q50" s="32">
        <f t="shared" si="11"/>
        <v>0</v>
      </c>
      <c r="R50" s="32">
        <f t="shared" si="13"/>
        <v>0</v>
      </c>
      <c r="S50" s="32">
        <f t="shared" si="14"/>
        <v>0</v>
      </c>
      <c r="T50" s="32">
        <f t="shared" si="14"/>
        <v>0</v>
      </c>
    </row>
    <row r="51" spans="1:21" ht="26.15" customHeight="1" x14ac:dyDescent="0.3">
      <c r="A51" s="236">
        <v>32</v>
      </c>
      <c r="B51" s="37" t="str">
        <f>IF('Proje ve Personel Bilgileri'!B45&gt;0,'Proje ve Personel Bilgileri'!B45,"")</f>
        <v/>
      </c>
      <c r="C51" s="127"/>
      <c r="D51" s="12"/>
      <c r="E51" s="12"/>
      <c r="F51" s="12"/>
      <c r="G51" s="12"/>
      <c r="H51" s="12"/>
      <c r="I51" s="12"/>
      <c r="J51" s="12"/>
      <c r="K51" s="12"/>
      <c r="L51" s="34" t="str">
        <f t="shared" si="12"/>
        <v/>
      </c>
      <c r="M51" s="122" t="str">
        <f t="shared" si="8"/>
        <v/>
      </c>
      <c r="N51" s="31">
        <f>'Proje ve Personel Bilgileri'!E45</f>
        <v>0</v>
      </c>
      <c r="O51" s="32">
        <f t="shared" si="9"/>
        <v>0</v>
      </c>
      <c r="P51" s="32">
        <f t="shared" si="10"/>
        <v>0</v>
      </c>
      <c r="Q51" s="32">
        <f t="shared" si="11"/>
        <v>0</v>
      </c>
      <c r="R51" s="32">
        <f t="shared" si="13"/>
        <v>0</v>
      </c>
      <c r="S51" s="32">
        <f t="shared" si="14"/>
        <v>0</v>
      </c>
      <c r="T51" s="32">
        <f t="shared" si="14"/>
        <v>0</v>
      </c>
    </row>
    <row r="52" spans="1:21" ht="26.15" customHeight="1" x14ac:dyDescent="0.3">
      <c r="A52" s="236">
        <v>33</v>
      </c>
      <c r="B52" s="37" t="str">
        <f>IF('Proje ve Personel Bilgileri'!B46&gt;0,'Proje ve Personel Bilgileri'!B46,"")</f>
        <v/>
      </c>
      <c r="C52" s="127"/>
      <c r="D52" s="12"/>
      <c r="E52" s="12"/>
      <c r="F52" s="12"/>
      <c r="G52" s="12"/>
      <c r="H52" s="12"/>
      <c r="I52" s="12"/>
      <c r="J52" s="12"/>
      <c r="K52" s="12"/>
      <c r="L52" s="34" t="str">
        <f t="shared" si="12"/>
        <v/>
      </c>
      <c r="M52" s="122" t="str">
        <f t="shared" si="8"/>
        <v/>
      </c>
      <c r="N52" s="31">
        <f>'Proje ve Personel Bilgileri'!E46</f>
        <v>0</v>
      </c>
      <c r="O52" s="32">
        <f t="shared" si="9"/>
        <v>0</v>
      </c>
      <c r="P52" s="32">
        <f t="shared" si="10"/>
        <v>0</v>
      </c>
      <c r="Q52" s="32">
        <f t="shared" si="11"/>
        <v>0</v>
      </c>
      <c r="R52" s="32">
        <f t="shared" si="13"/>
        <v>0</v>
      </c>
      <c r="S52" s="32">
        <f t="shared" si="14"/>
        <v>0</v>
      </c>
      <c r="T52" s="32">
        <f t="shared" si="14"/>
        <v>0</v>
      </c>
    </row>
    <row r="53" spans="1:21" ht="26.15" customHeight="1" x14ac:dyDescent="0.3">
      <c r="A53" s="236">
        <v>34</v>
      </c>
      <c r="B53" s="37" t="str">
        <f>IF('Proje ve Personel Bilgileri'!B47&gt;0,'Proje ve Personel Bilgileri'!B47,"")</f>
        <v/>
      </c>
      <c r="C53" s="127"/>
      <c r="D53" s="12"/>
      <c r="E53" s="12"/>
      <c r="F53" s="12"/>
      <c r="G53" s="12"/>
      <c r="H53" s="12"/>
      <c r="I53" s="12"/>
      <c r="J53" s="12"/>
      <c r="K53" s="12"/>
      <c r="L53" s="34" t="str">
        <f t="shared" si="12"/>
        <v/>
      </c>
      <c r="M53" s="122" t="str">
        <f t="shared" si="8"/>
        <v/>
      </c>
      <c r="N53" s="31">
        <f>'Proje ve Personel Bilgileri'!E47</f>
        <v>0</v>
      </c>
      <c r="O53" s="32">
        <f t="shared" si="9"/>
        <v>0</v>
      </c>
      <c r="P53" s="32">
        <f t="shared" si="10"/>
        <v>0</v>
      </c>
      <c r="Q53" s="32">
        <f t="shared" si="11"/>
        <v>0</v>
      </c>
      <c r="R53" s="32">
        <f t="shared" si="13"/>
        <v>0</v>
      </c>
      <c r="S53" s="32">
        <f t="shared" si="14"/>
        <v>0</v>
      </c>
      <c r="T53" s="32">
        <f t="shared" si="14"/>
        <v>0</v>
      </c>
    </row>
    <row r="54" spans="1:21" ht="26.15" customHeight="1" x14ac:dyDescent="0.3">
      <c r="A54" s="236">
        <v>35</v>
      </c>
      <c r="B54" s="37" t="str">
        <f>IF('Proje ve Personel Bilgileri'!B48&gt;0,'Proje ve Personel Bilgileri'!B48,"")</f>
        <v/>
      </c>
      <c r="C54" s="127"/>
      <c r="D54" s="12"/>
      <c r="E54" s="12"/>
      <c r="F54" s="12"/>
      <c r="G54" s="12"/>
      <c r="H54" s="12"/>
      <c r="I54" s="12"/>
      <c r="J54" s="12"/>
      <c r="K54" s="12"/>
      <c r="L54" s="34" t="str">
        <f t="shared" si="12"/>
        <v/>
      </c>
      <c r="M54" s="122" t="str">
        <f t="shared" si="8"/>
        <v/>
      </c>
      <c r="N54" s="31">
        <f>'Proje ve Personel Bilgileri'!E48</f>
        <v>0</v>
      </c>
      <c r="O54" s="32">
        <f t="shared" si="9"/>
        <v>0</v>
      </c>
      <c r="P54" s="32">
        <f t="shared" si="10"/>
        <v>0</v>
      </c>
      <c r="Q54" s="32">
        <f t="shared" si="11"/>
        <v>0</v>
      </c>
      <c r="R54" s="32">
        <f t="shared" si="13"/>
        <v>0</v>
      </c>
      <c r="S54" s="32">
        <f t="shared" si="14"/>
        <v>0</v>
      </c>
      <c r="T54" s="32">
        <f t="shared" si="14"/>
        <v>0</v>
      </c>
    </row>
    <row r="55" spans="1:21" ht="26.15" customHeight="1" x14ac:dyDescent="0.3">
      <c r="A55" s="236">
        <v>36</v>
      </c>
      <c r="B55" s="37" t="str">
        <f>IF('Proje ve Personel Bilgileri'!B49&gt;0,'Proje ve Personel Bilgileri'!B49,"")</f>
        <v/>
      </c>
      <c r="C55" s="127"/>
      <c r="D55" s="12"/>
      <c r="E55" s="12"/>
      <c r="F55" s="12"/>
      <c r="G55" s="12"/>
      <c r="H55" s="12"/>
      <c r="I55" s="12"/>
      <c r="J55" s="12"/>
      <c r="K55" s="12"/>
      <c r="L55" s="34" t="str">
        <f t="shared" si="12"/>
        <v/>
      </c>
      <c r="M55" s="122" t="str">
        <f t="shared" si="8"/>
        <v/>
      </c>
      <c r="N55" s="31">
        <f>'Proje ve Personel Bilgileri'!E49</f>
        <v>0</v>
      </c>
      <c r="O55" s="32">
        <f t="shared" si="9"/>
        <v>0</v>
      </c>
      <c r="P55" s="32">
        <f t="shared" si="10"/>
        <v>0</v>
      </c>
      <c r="Q55" s="32">
        <f t="shared" si="11"/>
        <v>0</v>
      </c>
      <c r="R55" s="32">
        <f t="shared" si="13"/>
        <v>0</v>
      </c>
      <c r="S55" s="32">
        <f t="shared" si="14"/>
        <v>0</v>
      </c>
      <c r="T55" s="32">
        <f t="shared" si="14"/>
        <v>0</v>
      </c>
    </row>
    <row r="56" spans="1:21" ht="26.15" customHeight="1" x14ac:dyDescent="0.3">
      <c r="A56" s="236">
        <v>37</v>
      </c>
      <c r="B56" s="37" t="str">
        <f>IF('Proje ve Personel Bilgileri'!B50&gt;0,'Proje ve Personel Bilgileri'!B50,"")</f>
        <v/>
      </c>
      <c r="C56" s="127"/>
      <c r="D56" s="12"/>
      <c r="E56" s="12"/>
      <c r="F56" s="12"/>
      <c r="G56" s="12"/>
      <c r="H56" s="12"/>
      <c r="I56" s="12"/>
      <c r="J56" s="12"/>
      <c r="K56" s="12"/>
      <c r="L56" s="34" t="str">
        <f t="shared" si="12"/>
        <v/>
      </c>
      <c r="M56" s="122" t="str">
        <f t="shared" si="8"/>
        <v/>
      </c>
      <c r="N56" s="31">
        <f>'Proje ve Personel Bilgileri'!E50</f>
        <v>0</v>
      </c>
      <c r="O56" s="32">
        <f t="shared" si="9"/>
        <v>0</v>
      </c>
      <c r="P56" s="32">
        <f t="shared" si="10"/>
        <v>0</v>
      </c>
      <c r="Q56" s="32">
        <f t="shared" si="11"/>
        <v>0</v>
      </c>
      <c r="R56" s="32">
        <f t="shared" si="13"/>
        <v>0</v>
      </c>
      <c r="S56" s="32">
        <f t="shared" si="14"/>
        <v>0</v>
      </c>
      <c r="T56" s="32">
        <f t="shared" si="14"/>
        <v>0</v>
      </c>
    </row>
    <row r="57" spans="1:21" ht="26.15" customHeight="1" x14ac:dyDescent="0.3">
      <c r="A57" s="236">
        <v>38</v>
      </c>
      <c r="B57" s="37" t="str">
        <f>IF('Proje ve Personel Bilgileri'!B51&gt;0,'Proje ve Personel Bilgileri'!B51,"")</f>
        <v/>
      </c>
      <c r="C57" s="127"/>
      <c r="D57" s="12"/>
      <c r="E57" s="12"/>
      <c r="F57" s="12"/>
      <c r="G57" s="12"/>
      <c r="H57" s="12"/>
      <c r="I57" s="12"/>
      <c r="J57" s="12"/>
      <c r="K57" s="12"/>
      <c r="L57" s="34" t="str">
        <f t="shared" si="12"/>
        <v/>
      </c>
      <c r="M57" s="122" t="str">
        <f t="shared" si="8"/>
        <v/>
      </c>
      <c r="N57" s="31">
        <f>'Proje ve Personel Bilgileri'!E51</f>
        <v>0</v>
      </c>
      <c r="O57" s="32">
        <f t="shared" si="9"/>
        <v>0</v>
      </c>
      <c r="P57" s="32">
        <f t="shared" si="10"/>
        <v>0</v>
      </c>
      <c r="Q57" s="32">
        <f t="shared" si="11"/>
        <v>0</v>
      </c>
      <c r="R57" s="32">
        <f t="shared" si="13"/>
        <v>0</v>
      </c>
      <c r="S57" s="32">
        <f t="shared" si="14"/>
        <v>0</v>
      </c>
      <c r="T57" s="32">
        <f t="shared" si="14"/>
        <v>0</v>
      </c>
    </row>
    <row r="58" spans="1:21" ht="26.15" customHeight="1" x14ac:dyDescent="0.3">
      <c r="A58" s="236">
        <v>39</v>
      </c>
      <c r="B58" s="37" t="str">
        <f>IF('Proje ve Personel Bilgileri'!B52&gt;0,'Proje ve Personel Bilgileri'!B52,"")</f>
        <v/>
      </c>
      <c r="C58" s="127"/>
      <c r="D58" s="12"/>
      <c r="E58" s="12"/>
      <c r="F58" s="12"/>
      <c r="G58" s="12"/>
      <c r="H58" s="12"/>
      <c r="I58" s="12"/>
      <c r="J58" s="12"/>
      <c r="K58" s="12"/>
      <c r="L58" s="34" t="str">
        <f t="shared" si="12"/>
        <v/>
      </c>
      <c r="M58" s="122" t="str">
        <f t="shared" si="8"/>
        <v/>
      </c>
      <c r="N58" s="31">
        <f>'Proje ve Personel Bilgileri'!E52</f>
        <v>0</v>
      </c>
      <c r="O58" s="32">
        <f t="shared" si="9"/>
        <v>0</v>
      </c>
      <c r="P58" s="32">
        <f t="shared" si="10"/>
        <v>0</v>
      </c>
      <c r="Q58" s="32">
        <f t="shared" si="11"/>
        <v>0</v>
      </c>
      <c r="R58" s="32">
        <f t="shared" si="13"/>
        <v>0</v>
      </c>
      <c r="S58" s="32">
        <f t="shared" si="14"/>
        <v>0</v>
      </c>
      <c r="T58" s="32">
        <f t="shared" si="14"/>
        <v>0</v>
      </c>
    </row>
    <row r="59" spans="1:21" ht="26.15" customHeight="1" thickBot="1" x14ac:dyDescent="0.35">
      <c r="A59" s="237">
        <v>40</v>
      </c>
      <c r="B59" s="38" t="str">
        <f>IF('Proje ve Personel Bilgileri'!B53&gt;0,'Proje ve Personel Bilgileri'!B53,"")</f>
        <v/>
      </c>
      <c r="C59" s="13"/>
      <c r="D59" s="14"/>
      <c r="E59" s="14"/>
      <c r="F59" s="14"/>
      <c r="G59" s="14"/>
      <c r="H59" s="14"/>
      <c r="I59" s="14"/>
      <c r="J59" s="14"/>
      <c r="K59" s="14"/>
      <c r="L59" s="35" t="str">
        <f t="shared" si="12"/>
        <v/>
      </c>
      <c r="M59" s="122" t="str">
        <f t="shared" si="8"/>
        <v/>
      </c>
      <c r="N59" s="31">
        <f>'Proje ve Personel Bilgileri'!E53</f>
        <v>0</v>
      </c>
      <c r="O59" s="32">
        <f t="shared" si="9"/>
        <v>0</v>
      </c>
      <c r="P59" s="32">
        <f t="shared" si="10"/>
        <v>0</v>
      </c>
      <c r="Q59" s="32">
        <f t="shared" si="11"/>
        <v>0</v>
      </c>
      <c r="R59" s="32">
        <f t="shared" si="13"/>
        <v>0</v>
      </c>
      <c r="S59" s="32">
        <f t="shared" si="14"/>
        <v>0</v>
      </c>
      <c r="T59" s="32">
        <f t="shared" si="14"/>
        <v>0</v>
      </c>
      <c r="U59" s="30">
        <f>IF(COUNTA(C40:K59)&gt;0,1,0)</f>
        <v>0</v>
      </c>
    </row>
    <row r="60" spans="1:21" ht="26.15" customHeight="1" thickBot="1" x14ac:dyDescent="0.35">
      <c r="A60" s="358" t="s">
        <v>40</v>
      </c>
      <c r="B60" s="359"/>
      <c r="C60" s="39" t="str">
        <f t="shared" ref="C60:K60" si="15">IF($L$60&gt;0,SUM(C40:C59)+C28,"")</f>
        <v/>
      </c>
      <c r="D60" s="40" t="str">
        <f t="shared" si="15"/>
        <v/>
      </c>
      <c r="E60" s="40" t="str">
        <f t="shared" si="15"/>
        <v/>
      </c>
      <c r="F60" s="40" t="str">
        <f t="shared" si="15"/>
        <v/>
      </c>
      <c r="G60" s="40" t="str">
        <f t="shared" si="15"/>
        <v/>
      </c>
      <c r="H60" s="40" t="str">
        <f t="shared" si="15"/>
        <v/>
      </c>
      <c r="I60" s="40" t="str">
        <f t="shared" si="15"/>
        <v/>
      </c>
      <c r="J60" s="40" t="str">
        <f t="shared" si="15"/>
        <v/>
      </c>
      <c r="K60" s="40" t="str">
        <f t="shared" si="15"/>
        <v/>
      </c>
      <c r="L60" s="41">
        <f>SUM(L40:L59)+L28</f>
        <v>0</v>
      </c>
      <c r="M60" s="123"/>
      <c r="N60" s="6"/>
      <c r="O60" s="15"/>
      <c r="P60" s="16"/>
      <c r="S60" s="6"/>
      <c r="T60" s="6"/>
    </row>
    <row r="61" spans="1:21" s="17" customFormat="1" ht="30.1" customHeight="1" x14ac:dyDescent="0.3">
      <c r="A61" s="360" t="s">
        <v>139</v>
      </c>
      <c r="B61" s="360"/>
      <c r="C61" s="360"/>
      <c r="D61" s="360"/>
      <c r="E61" s="360"/>
      <c r="F61" s="360"/>
      <c r="G61" s="360"/>
      <c r="H61" s="360"/>
      <c r="I61" s="360"/>
      <c r="J61" s="360"/>
      <c r="K61" s="360"/>
      <c r="L61" s="360"/>
      <c r="M61" s="83"/>
      <c r="O61" s="18"/>
      <c r="P61" s="18"/>
      <c r="Q61" s="18"/>
      <c r="R61" s="18"/>
      <c r="S61" s="18"/>
      <c r="T61" s="18"/>
    </row>
    <row r="62" spans="1:21" ht="26.15" customHeight="1" x14ac:dyDescent="0.3"/>
    <row r="63" spans="1:21" ht="26.15" customHeight="1" x14ac:dyDescent="0.35">
      <c r="A63" s="308" t="s">
        <v>37</v>
      </c>
      <c r="B63" s="307">
        <f ca="1">IF(imzatarihi&gt;0,imzatarihi,"")</f>
        <v>45653</v>
      </c>
      <c r="C63" s="361" t="s">
        <v>38</v>
      </c>
      <c r="D63" s="361"/>
      <c r="E63" s="306" t="str">
        <f>IF(kurulusyetkilisi&gt;0,kurulusyetkilisi,"")</f>
        <v/>
      </c>
      <c r="F63" s="265"/>
      <c r="G63" s="265"/>
      <c r="H63" s="304"/>
      <c r="I63" s="304"/>
      <c r="J63" s="304"/>
    </row>
    <row r="64" spans="1:21" ht="26.15" customHeight="1" x14ac:dyDescent="0.35">
      <c r="A64" s="311"/>
      <c r="B64" s="311"/>
      <c r="C64" s="361" t="s">
        <v>39</v>
      </c>
      <c r="D64" s="361"/>
      <c r="E64" s="309"/>
      <c r="F64" s="362"/>
      <c r="G64" s="362"/>
      <c r="H64" s="6"/>
      <c r="I64" s="6"/>
      <c r="J64" s="6"/>
    </row>
    <row r="65" spans="1:20" ht="26.15" customHeight="1" x14ac:dyDescent="0.3">
      <c r="A65" s="356" t="s">
        <v>28</v>
      </c>
      <c r="B65" s="356"/>
      <c r="C65" s="356"/>
      <c r="D65" s="356"/>
      <c r="E65" s="356"/>
      <c r="F65" s="356"/>
      <c r="G65" s="356"/>
      <c r="H65" s="356"/>
      <c r="I65" s="356"/>
      <c r="J65" s="356"/>
      <c r="K65" s="356"/>
      <c r="L65" s="356"/>
      <c r="M65" s="119"/>
      <c r="N65" s="1"/>
      <c r="O65" s="128"/>
    </row>
    <row r="66" spans="1:20" ht="26.15" customHeight="1" x14ac:dyDescent="0.3">
      <c r="A66" s="363" t="str">
        <f>IF(Yil&gt;0,CONCATENATE(Yil," yılına aittir"),"")</f>
        <v/>
      </c>
      <c r="B66" s="363"/>
      <c r="C66" s="363"/>
      <c r="D66" s="363"/>
      <c r="E66" s="363"/>
      <c r="F66" s="363"/>
      <c r="G66" s="363"/>
      <c r="H66" s="363"/>
      <c r="I66" s="363"/>
      <c r="J66" s="363"/>
      <c r="K66" s="363"/>
      <c r="L66" s="363"/>
    </row>
    <row r="67" spans="1:20" ht="26.15" customHeight="1" thickBot="1" x14ac:dyDescent="0.35">
      <c r="B67" s="8"/>
      <c r="D67" s="8"/>
      <c r="E67" s="8"/>
      <c r="F67" s="377" t="str">
        <f>IF(Yil&gt;0,IF(ProjeNo=5189901,"EKİM",IF(ProjeNo=5169902,"ARALIK","EYLÜL")),"")</f>
        <v/>
      </c>
      <c r="G67" s="377"/>
      <c r="H67" s="8"/>
      <c r="I67" s="8"/>
      <c r="J67" s="8"/>
      <c r="K67" s="8"/>
      <c r="L67" s="228" t="s">
        <v>35</v>
      </c>
    </row>
    <row r="68" spans="1:20" ht="26.15" customHeight="1" thickBot="1" x14ac:dyDescent="0.35">
      <c r="A68" s="233" t="s">
        <v>1</v>
      </c>
      <c r="B68" s="364" t="str">
        <f>IF(ProjeNo&gt;0,ProjeNo,"")</f>
        <v/>
      </c>
      <c r="C68" s="365"/>
      <c r="D68" s="365"/>
      <c r="E68" s="365"/>
      <c r="F68" s="365"/>
      <c r="G68" s="365"/>
      <c r="H68" s="365"/>
      <c r="I68" s="365"/>
      <c r="J68" s="365"/>
      <c r="K68" s="365"/>
      <c r="L68" s="366"/>
    </row>
    <row r="69" spans="1:20" ht="26.15" customHeight="1" thickBot="1" x14ac:dyDescent="0.35">
      <c r="A69" s="234" t="s">
        <v>11</v>
      </c>
      <c r="B69" s="367" t="str">
        <f>IF(ProjeAdi&gt;0,ProjeAdi,"")</f>
        <v/>
      </c>
      <c r="C69" s="368"/>
      <c r="D69" s="368"/>
      <c r="E69" s="368"/>
      <c r="F69" s="368"/>
      <c r="G69" s="368"/>
      <c r="H69" s="368"/>
      <c r="I69" s="368"/>
      <c r="J69" s="368"/>
      <c r="K69" s="368"/>
      <c r="L69" s="369"/>
    </row>
    <row r="70" spans="1:20" ht="26.15" customHeight="1" thickBot="1" x14ac:dyDescent="0.35">
      <c r="A70" s="370" t="s">
        <v>7</v>
      </c>
      <c r="B70" s="370" t="s">
        <v>8</v>
      </c>
      <c r="C70" s="370" t="s">
        <v>29</v>
      </c>
      <c r="D70" s="370" t="s">
        <v>97</v>
      </c>
      <c r="E70" s="370" t="s">
        <v>117</v>
      </c>
      <c r="F70" s="370" t="s">
        <v>32</v>
      </c>
      <c r="G70" s="372" t="s">
        <v>30</v>
      </c>
      <c r="H70" s="374" t="s">
        <v>95</v>
      </c>
      <c r="I70" s="375"/>
      <c r="J70" s="375"/>
      <c r="K70" s="376"/>
      <c r="L70" s="370" t="s">
        <v>31</v>
      </c>
      <c r="O70" s="357" t="s">
        <v>36</v>
      </c>
      <c r="P70" s="357"/>
      <c r="Q70" s="357" t="s">
        <v>42</v>
      </c>
      <c r="R70" s="357"/>
      <c r="S70" s="357" t="s">
        <v>43</v>
      </c>
      <c r="T70" s="357"/>
    </row>
    <row r="71" spans="1:20" s="9" customFormat="1" ht="82.05" customHeight="1" thickBot="1" x14ac:dyDescent="0.3">
      <c r="A71" s="371"/>
      <c r="B71" s="371"/>
      <c r="C71" s="371"/>
      <c r="D71" s="371"/>
      <c r="E71" s="371"/>
      <c r="F71" s="371"/>
      <c r="G71" s="373"/>
      <c r="H71" s="229" t="s">
        <v>91</v>
      </c>
      <c r="I71" s="230" t="s">
        <v>96</v>
      </c>
      <c r="J71" s="229" t="s">
        <v>152</v>
      </c>
      <c r="K71" s="229" t="s">
        <v>153</v>
      </c>
      <c r="L71" s="371"/>
      <c r="M71" s="121"/>
      <c r="N71" s="231" t="s">
        <v>10</v>
      </c>
      <c r="O71" s="232" t="s">
        <v>33</v>
      </c>
      <c r="P71" s="232" t="s">
        <v>34</v>
      </c>
      <c r="Q71" s="232" t="s">
        <v>41</v>
      </c>
      <c r="R71" s="232" t="s">
        <v>30</v>
      </c>
      <c r="S71" s="232" t="s">
        <v>41</v>
      </c>
      <c r="T71" s="232" t="s">
        <v>34</v>
      </c>
    </row>
    <row r="72" spans="1:20" ht="26.15" customHeight="1" x14ac:dyDescent="0.3">
      <c r="A72" s="235">
        <v>41</v>
      </c>
      <c r="B72" s="36" t="str">
        <f>IF('Proje ve Personel Bilgileri'!B54&gt;0,'Proje ve Personel Bilgileri'!B54,"")</f>
        <v/>
      </c>
      <c r="C72" s="10"/>
      <c r="D72" s="11"/>
      <c r="E72" s="11"/>
      <c r="F72" s="11"/>
      <c r="G72" s="11"/>
      <c r="H72" s="11"/>
      <c r="I72" s="11"/>
      <c r="J72" s="11"/>
      <c r="K72" s="11"/>
      <c r="L72" s="33" t="str">
        <f>IF(B72&lt;&gt;"",IF(OR(F72&gt;S72,G72&gt;T72),0,D72+E72+F72+G72-H72-I72-J72-K72),"")</f>
        <v/>
      </c>
      <c r="M72" s="122" t="str">
        <f t="shared" ref="M72:M91" si="16">IF(OR(F72&gt;S72,G72&gt;T72),"Toplam maliyetin hesaplanabilmesi için SGK işveren payı ve işsizlik sigortası işveren payının tavan değerleri aşmaması gerekmektedir.","")</f>
        <v/>
      </c>
      <c r="N72" s="31">
        <f>'Proje ve Personel Bilgileri'!E54</f>
        <v>0</v>
      </c>
      <c r="O72" s="32">
        <f t="shared" ref="O72:O91" si="17">IFERROR(IF(N72="EVET",VLOOKUP(VALUE(Yil&amp;2),SGKTAVAN,2,0)*0.2475,VLOOKUP(VALUE(Yil&amp;2),SGKTAVAN,2,0)*0.2075),0)</f>
        <v>0</v>
      </c>
      <c r="P72" s="32">
        <f t="shared" ref="P72:P91" si="18">IFERROR(IF(N72="EVET",0,VLOOKUP(VALUE(Yil&amp;2),SGKTAVAN,2,0)*0.02),0)</f>
        <v>0</v>
      </c>
      <c r="Q72" s="32">
        <f t="shared" ref="Q72:Q91" si="19">IF(N72="EVET",(D72+E72)*0.2475,(D72+E72)*0.2075)</f>
        <v>0</v>
      </c>
      <c r="R72" s="32">
        <f>IF(N72="EVET",0,(D72+E72)*0.02)</f>
        <v>0</v>
      </c>
      <c r="S72" s="32">
        <f>IF(ISERROR(ROUNDUP(MIN(O72,Q72),0)),0,ROUNDUP(MIN(O72,Q72),0))</f>
        <v>0</v>
      </c>
      <c r="T72" s="32">
        <f>IF(ISERROR(ROUNDUP(MIN(P72,R72),0)),0,ROUNDUP(MIN(P72,R72),0))</f>
        <v>0</v>
      </c>
    </row>
    <row r="73" spans="1:20" ht="26.15" customHeight="1" x14ac:dyDescent="0.3">
      <c r="A73" s="236">
        <v>42</v>
      </c>
      <c r="B73" s="37" t="str">
        <f>IF('Proje ve Personel Bilgileri'!B55&gt;0,'Proje ve Personel Bilgileri'!B55,"")</f>
        <v/>
      </c>
      <c r="C73" s="127"/>
      <c r="D73" s="12"/>
      <c r="E73" s="12"/>
      <c r="F73" s="12"/>
      <c r="G73" s="12"/>
      <c r="H73" s="12"/>
      <c r="I73" s="12"/>
      <c r="J73" s="12"/>
      <c r="K73" s="12"/>
      <c r="L73" s="34" t="str">
        <f t="shared" ref="L73:L91" si="20">IF(B73&lt;&gt;"",IF(OR(F73&gt;S73,G73&gt;T73),0,D73+E73+F73+G73-H73-I73-J73-K73),"")</f>
        <v/>
      </c>
      <c r="M73" s="122" t="str">
        <f t="shared" si="16"/>
        <v/>
      </c>
      <c r="N73" s="31">
        <f>'Proje ve Personel Bilgileri'!E55</f>
        <v>0</v>
      </c>
      <c r="O73" s="32">
        <f t="shared" si="17"/>
        <v>0</v>
      </c>
      <c r="P73" s="32">
        <f t="shared" si="18"/>
        <v>0</v>
      </c>
      <c r="Q73" s="32">
        <f t="shared" si="19"/>
        <v>0</v>
      </c>
      <c r="R73" s="32">
        <f t="shared" ref="R73:R91" si="21">IF(N73="EVET",0,(D73+E73)*0.02)</f>
        <v>0</v>
      </c>
      <c r="S73" s="32">
        <f t="shared" ref="S73:T91" si="22">IF(ISERROR(ROUNDUP(MIN(O73,Q73),0)),0,ROUNDUP(MIN(O73,Q73),0))</f>
        <v>0</v>
      </c>
      <c r="T73" s="32">
        <f t="shared" si="22"/>
        <v>0</v>
      </c>
    </row>
    <row r="74" spans="1:20" ht="26.15" customHeight="1" x14ac:dyDescent="0.3">
      <c r="A74" s="236">
        <v>43</v>
      </c>
      <c r="B74" s="37" t="str">
        <f>IF('Proje ve Personel Bilgileri'!B56&gt;0,'Proje ve Personel Bilgileri'!B56,"")</f>
        <v/>
      </c>
      <c r="C74" s="127"/>
      <c r="D74" s="12"/>
      <c r="E74" s="12"/>
      <c r="F74" s="12"/>
      <c r="G74" s="12"/>
      <c r="H74" s="12"/>
      <c r="I74" s="12"/>
      <c r="J74" s="12"/>
      <c r="K74" s="12"/>
      <c r="L74" s="34" t="str">
        <f t="shared" si="20"/>
        <v/>
      </c>
      <c r="M74" s="122" t="str">
        <f t="shared" si="16"/>
        <v/>
      </c>
      <c r="N74" s="31">
        <f>'Proje ve Personel Bilgileri'!E56</f>
        <v>0</v>
      </c>
      <c r="O74" s="32">
        <f t="shared" si="17"/>
        <v>0</v>
      </c>
      <c r="P74" s="32">
        <f t="shared" si="18"/>
        <v>0</v>
      </c>
      <c r="Q74" s="32">
        <f t="shared" si="19"/>
        <v>0</v>
      </c>
      <c r="R74" s="32">
        <f t="shared" si="21"/>
        <v>0</v>
      </c>
      <c r="S74" s="32">
        <f t="shared" si="22"/>
        <v>0</v>
      </c>
      <c r="T74" s="32">
        <f t="shared" si="22"/>
        <v>0</v>
      </c>
    </row>
    <row r="75" spans="1:20" ht="26.15" customHeight="1" x14ac:dyDescent="0.3">
      <c r="A75" s="236">
        <v>44</v>
      </c>
      <c r="B75" s="37" t="str">
        <f>IF('Proje ve Personel Bilgileri'!B57&gt;0,'Proje ve Personel Bilgileri'!B57,"")</f>
        <v/>
      </c>
      <c r="C75" s="127"/>
      <c r="D75" s="12"/>
      <c r="E75" s="12"/>
      <c r="F75" s="12"/>
      <c r="G75" s="12"/>
      <c r="H75" s="12"/>
      <c r="I75" s="12"/>
      <c r="J75" s="12"/>
      <c r="K75" s="12"/>
      <c r="L75" s="34" t="str">
        <f t="shared" si="20"/>
        <v/>
      </c>
      <c r="M75" s="122" t="str">
        <f t="shared" si="16"/>
        <v/>
      </c>
      <c r="N75" s="31">
        <f>'Proje ve Personel Bilgileri'!E57</f>
        <v>0</v>
      </c>
      <c r="O75" s="32">
        <f t="shared" si="17"/>
        <v>0</v>
      </c>
      <c r="P75" s="32">
        <f t="shared" si="18"/>
        <v>0</v>
      </c>
      <c r="Q75" s="32">
        <f t="shared" si="19"/>
        <v>0</v>
      </c>
      <c r="R75" s="32">
        <f t="shared" si="21"/>
        <v>0</v>
      </c>
      <c r="S75" s="32">
        <f t="shared" si="22"/>
        <v>0</v>
      </c>
      <c r="T75" s="32">
        <f t="shared" si="22"/>
        <v>0</v>
      </c>
    </row>
    <row r="76" spans="1:20" ht="26.15" customHeight="1" x14ac:dyDescent="0.3">
      <c r="A76" s="236">
        <v>45</v>
      </c>
      <c r="B76" s="37" t="str">
        <f>IF('Proje ve Personel Bilgileri'!B58&gt;0,'Proje ve Personel Bilgileri'!B58,"")</f>
        <v/>
      </c>
      <c r="C76" s="127"/>
      <c r="D76" s="12"/>
      <c r="E76" s="12"/>
      <c r="F76" s="12"/>
      <c r="G76" s="12"/>
      <c r="H76" s="12"/>
      <c r="I76" s="12"/>
      <c r="J76" s="12"/>
      <c r="K76" s="12"/>
      <c r="L76" s="34" t="str">
        <f t="shared" si="20"/>
        <v/>
      </c>
      <c r="M76" s="122" t="str">
        <f t="shared" si="16"/>
        <v/>
      </c>
      <c r="N76" s="31">
        <f>'Proje ve Personel Bilgileri'!E58</f>
        <v>0</v>
      </c>
      <c r="O76" s="32">
        <f t="shared" si="17"/>
        <v>0</v>
      </c>
      <c r="P76" s="32">
        <f t="shared" si="18"/>
        <v>0</v>
      </c>
      <c r="Q76" s="32">
        <f t="shared" si="19"/>
        <v>0</v>
      </c>
      <c r="R76" s="32">
        <f t="shared" si="21"/>
        <v>0</v>
      </c>
      <c r="S76" s="32">
        <f t="shared" si="22"/>
        <v>0</v>
      </c>
      <c r="T76" s="32">
        <f t="shared" si="22"/>
        <v>0</v>
      </c>
    </row>
    <row r="77" spans="1:20" ht="26.15" customHeight="1" x14ac:dyDescent="0.3">
      <c r="A77" s="236">
        <v>46</v>
      </c>
      <c r="B77" s="37" t="str">
        <f>IF('Proje ve Personel Bilgileri'!B59&gt;0,'Proje ve Personel Bilgileri'!B59,"")</f>
        <v/>
      </c>
      <c r="C77" s="127"/>
      <c r="D77" s="12"/>
      <c r="E77" s="12"/>
      <c r="F77" s="12"/>
      <c r="G77" s="12"/>
      <c r="H77" s="12"/>
      <c r="I77" s="12"/>
      <c r="J77" s="12"/>
      <c r="K77" s="12"/>
      <c r="L77" s="34" t="str">
        <f t="shared" si="20"/>
        <v/>
      </c>
      <c r="M77" s="122" t="str">
        <f t="shared" si="16"/>
        <v/>
      </c>
      <c r="N77" s="31">
        <f>'Proje ve Personel Bilgileri'!E59</f>
        <v>0</v>
      </c>
      <c r="O77" s="32">
        <f t="shared" si="17"/>
        <v>0</v>
      </c>
      <c r="P77" s="32">
        <f t="shared" si="18"/>
        <v>0</v>
      </c>
      <c r="Q77" s="32">
        <f t="shared" si="19"/>
        <v>0</v>
      </c>
      <c r="R77" s="32">
        <f t="shared" si="21"/>
        <v>0</v>
      </c>
      <c r="S77" s="32">
        <f t="shared" si="22"/>
        <v>0</v>
      </c>
      <c r="T77" s="32">
        <f t="shared" si="22"/>
        <v>0</v>
      </c>
    </row>
    <row r="78" spans="1:20" ht="26.15" customHeight="1" x14ac:dyDescent="0.3">
      <c r="A78" s="236">
        <v>47</v>
      </c>
      <c r="B78" s="37" t="str">
        <f>IF('Proje ve Personel Bilgileri'!B60&gt;0,'Proje ve Personel Bilgileri'!B60,"")</f>
        <v/>
      </c>
      <c r="C78" s="127"/>
      <c r="D78" s="12"/>
      <c r="E78" s="12"/>
      <c r="F78" s="12"/>
      <c r="G78" s="12"/>
      <c r="H78" s="12"/>
      <c r="I78" s="12"/>
      <c r="J78" s="12"/>
      <c r="K78" s="12"/>
      <c r="L78" s="34" t="str">
        <f t="shared" si="20"/>
        <v/>
      </c>
      <c r="M78" s="122" t="str">
        <f t="shared" si="16"/>
        <v/>
      </c>
      <c r="N78" s="31">
        <f>'Proje ve Personel Bilgileri'!E60</f>
        <v>0</v>
      </c>
      <c r="O78" s="32">
        <f t="shared" si="17"/>
        <v>0</v>
      </c>
      <c r="P78" s="32">
        <f t="shared" si="18"/>
        <v>0</v>
      </c>
      <c r="Q78" s="32">
        <f t="shared" si="19"/>
        <v>0</v>
      </c>
      <c r="R78" s="32">
        <f t="shared" si="21"/>
        <v>0</v>
      </c>
      <c r="S78" s="32">
        <f t="shared" si="22"/>
        <v>0</v>
      </c>
      <c r="T78" s="32">
        <f t="shared" si="22"/>
        <v>0</v>
      </c>
    </row>
    <row r="79" spans="1:20" ht="26.15" customHeight="1" x14ac:dyDescent="0.3">
      <c r="A79" s="236">
        <v>48</v>
      </c>
      <c r="B79" s="37" t="str">
        <f>IF('Proje ve Personel Bilgileri'!B61&gt;0,'Proje ve Personel Bilgileri'!B61,"")</f>
        <v/>
      </c>
      <c r="C79" s="127"/>
      <c r="D79" s="12"/>
      <c r="E79" s="12"/>
      <c r="F79" s="12"/>
      <c r="G79" s="12"/>
      <c r="H79" s="12"/>
      <c r="I79" s="12"/>
      <c r="J79" s="12"/>
      <c r="K79" s="12"/>
      <c r="L79" s="34" t="str">
        <f t="shared" si="20"/>
        <v/>
      </c>
      <c r="M79" s="122" t="str">
        <f t="shared" si="16"/>
        <v/>
      </c>
      <c r="N79" s="31">
        <f>'Proje ve Personel Bilgileri'!E61</f>
        <v>0</v>
      </c>
      <c r="O79" s="32">
        <f t="shared" si="17"/>
        <v>0</v>
      </c>
      <c r="P79" s="32">
        <f t="shared" si="18"/>
        <v>0</v>
      </c>
      <c r="Q79" s="32">
        <f t="shared" si="19"/>
        <v>0</v>
      </c>
      <c r="R79" s="32">
        <f t="shared" si="21"/>
        <v>0</v>
      </c>
      <c r="S79" s="32">
        <f t="shared" si="22"/>
        <v>0</v>
      </c>
      <c r="T79" s="32">
        <f t="shared" si="22"/>
        <v>0</v>
      </c>
    </row>
    <row r="80" spans="1:20" ht="26.15" customHeight="1" x14ac:dyDescent="0.3">
      <c r="A80" s="236">
        <v>49</v>
      </c>
      <c r="B80" s="37" t="str">
        <f>IF('Proje ve Personel Bilgileri'!B62&gt;0,'Proje ve Personel Bilgileri'!B62,"")</f>
        <v/>
      </c>
      <c r="C80" s="127"/>
      <c r="D80" s="12"/>
      <c r="E80" s="12"/>
      <c r="F80" s="12"/>
      <c r="G80" s="12"/>
      <c r="H80" s="12"/>
      <c r="I80" s="12"/>
      <c r="J80" s="12"/>
      <c r="K80" s="12"/>
      <c r="L80" s="34" t="str">
        <f t="shared" si="20"/>
        <v/>
      </c>
      <c r="M80" s="122" t="str">
        <f t="shared" si="16"/>
        <v/>
      </c>
      <c r="N80" s="31">
        <f>'Proje ve Personel Bilgileri'!E62</f>
        <v>0</v>
      </c>
      <c r="O80" s="32">
        <f t="shared" si="17"/>
        <v>0</v>
      </c>
      <c r="P80" s="32">
        <f t="shared" si="18"/>
        <v>0</v>
      </c>
      <c r="Q80" s="32">
        <f t="shared" si="19"/>
        <v>0</v>
      </c>
      <c r="R80" s="32">
        <f t="shared" si="21"/>
        <v>0</v>
      </c>
      <c r="S80" s="32">
        <f t="shared" si="22"/>
        <v>0</v>
      </c>
      <c r="T80" s="32">
        <f t="shared" si="22"/>
        <v>0</v>
      </c>
    </row>
    <row r="81" spans="1:21" ht="26.15" customHeight="1" x14ac:dyDescent="0.3">
      <c r="A81" s="236">
        <v>50</v>
      </c>
      <c r="B81" s="37" t="str">
        <f>IF('Proje ve Personel Bilgileri'!B63&gt;0,'Proje ve Personel Bilgileri'!B63,"")</f>
        <v/>
      </c>
      <c r="C81" s="127"/>
      <c r="D81" s="12"/>
      <c r="E81" s="12"/>
      <c r="F81" s="12"/>
      <c r="G81" s="12"/>
      <c r="H81" s="12"/>
      <c r="I81" s="12"/>
      <c r="J81" s="12"/>
      <c r="K81" s="12"/>
      <c r="L81" s="34" t="str">
        <f t="shared" si="20"/>
        <v/>
      </c>
      <c r="M81" s="122" t="str">
        <f t="shared" si="16"/>
        <v/>
      </c>
      <c r="N81" s="31">
        <f>'Proje ve Personel Bilgileri'!E63</f>
        <v>0</v>
      </c>
      <c r="O81" s="32">
        <f t="shared" si="17"/>
        <v>0</v>
      </c>
      <c r="P81" s="32">
        <f t="shared" si="18"/>
        <v>0</v>
      </c>
      <c r="Q81" s="32">
        <f t="shared" si="19"/>
        <v>0</v>
      </c>
      <c r="R81" s="32">
        <f t="shared" si="21"/>
        <v>0</v>
      </c>
      <c r="S81" s="32">
        <f t="shared" si="22"/>
        <v>0</v>
      </c>
      <c r="T81" s="32">
        <f t="shared" si="22"/>
        <v>0</v>
      </c>
    </row>
    <row r="82" spans="1:21" ht="26.15" customHeight="1" x14ac:dyDescent="0.3">
      <c r="A82" s="236">
        <v>51</v>
      </c>
      <c r="B82" s="37" t="str">
        <f>IF('Proje ve Personel Bilgileri'!B64&gt;0,'Proje ve Personel Bilgileri'!B64,"")</f>
        <v/>
      </c>
      <c r="C82" s="127"/>
      <c r="D82" s="12"/>
      <c r="E82" s="12"/>
      <c r="F82" s="12"/>
      <c r="G82" s="12"/>
      <c r="H82" s="12"/>
      <c r="I82" s="12"/>
      <c r="J82" s="12"/>
      <c r="K82" s="12"/>
      <c r="L82" s="34" t="str">
        <f t="shared" si="20"/>
        <v/>
      </c>
      <c r="M82" s="122" t="str">
        <f t="shared" si="16"/>
        <v/>
      </c>
      <c r="N82" s="31">
        <f>'Proje ve Personel Bilgileri'!E64</f>
        <v>0</v>
      </c>
      <c r="O82" s="32">
        <f t="shared" si="17"/>
        <v>0</v>
      </c>
      <c r="P82" s="32">
        <f t="shared" si="18"/>
        <v>0</v>
      </c>
      <c r="Q82" s="32">
        <f t="shared" si="19"/>
        <v>0</v>
      </c>
      <c r="R82" s="32">
        <f t="shared" si="21"/>
        <v>0</v>
      </c>
      <c r="S82" s="32">
        <f t="shared" si="22"/>
        <v>0</v>
      </c>
      <c r="T82" s="32">
        <f t="shared" si="22"/>
        <v>0</v>
      </c>
    </row>
    <row r="83" spans="1:21" ht="26.15" customHeight="1" x14ac:dyDescent="0.3">
      <c r="A83" s="236">
        <v>52</v>
      </c>
      <c r="B83" s="37" t="str">
        <f>IF('Proje ve Personel Bilgileri'!B65&gt;0,'Proje ve Personel Bilgileri'!B65,"")</f>
        <v/>
      </c>
      <c r="C83" s="127"/>
      <c r="D83" s="12"/>
      <c r="E83" s="12"/>
      <c r="F83" s="12"/>
      <c r="G83" s="12"/>
      <c r="H83" s="12"/>
      <c r="I83" s="12"/>
      <c r="J83" s="12"/>
      <c r="K83" s="12"/>
      <c r="L83" s="34" t="str">
        <f t="shared" si="20"/>
        <v/>
      </c>
      <c r="M83" s="122" t="str">
        <f t="shared" si="16"/>
        <v/>
      </c>
      <c r="N83" s="31">
        <f>'Proje ve Personel Bilgileri'!E65</f>
        <v>0</v>
      </c>
      <c r="O83" s="32">
        <f t="shared" si="17"/>
        <v>0</v>
      </c>
      <c r="P83" s="32">
        <f t="shared" si="18"/>
        <v>0</v>
      </c>
      <c r="Q83" s="32">
        <f t="shared" si="19"/>
        <v>0</v>
      </c>
      <c r="R83" s="32">
        <f t="shared" si="21"/>
        <v>0</v>
      </c>
      <c r="S83" s="32">
        <f t="shared" si="22"/>
        <v>0</v>
      </c>
      <c r="T83" s="32">
        <f t="shared" si="22"/>
        <v>0</v>
      </c>
    </row>
    <row r="84" spans="1:21" ht="26.15" customHeight="1" x14ac:dyDescent="0.3">
      <c r="A84" s="236">
        <v>53</v>
      </c>
      <c r="B84" s="37" t="str">
        <f>IF('Proje ve Personel Bilgileri'!B66&gt;0,'Proje ve Personel Bilgileri'!B66,"")</f>
        <v/>
      </c>
      <c r="C84" s="127"/>
      <c r="D84" s="12"/>
      <c r="E84" s="12"/>
      <c r="F84" s="12"/>
      <c r="G84" s="12"/>
      <c r="H84" s="12"/>
      <c r="I84" s="12"/>
      <c r="J84" s="12"/>
      <c r="K84" s="12"/>
      <c r="L84" s="34" t="str">
        <f t="shared" si="20"/>
        <v/>
      </c>
      <c r="M84" s="122" t="str">
        <f t="shared" si="16"/>
        <v/>
      </c>
      <c r="N84" s="31">
        <f>'Proje ve Personel Bilgileri'!E66</f>
        <v>0</v>
      </c>
      <c r="O84" s="32">
        <f t="shared" si="17"/>
        <v>0</v>
      </c>
      <c r="P84" s="32">
        <f t="shared" si="18"/>
        <v>0</v>
      </c>
      <c r="Q84" s="32">
        <f t="shared" si="19"/>
        <v>0</v>
      </c>
      <c r="R84" s="32">
        <f t="shared" si="21"/>
        <v>0</v>
      </c>
      <c r="S84" s="32">
        <f t="shared" si="22"/>
        <v>0</v>
      </c>
      <c r="T84" s="32">
        <f t="shared" si="22"/>
        <v>0</v>
      </c>
    </row>
    <row r="85" spans="1:21" ht="26.15" customHeight="1" x14ac:dyDescent="0.3">
      <c r="A85" s="236">
        <v>54</v>
      </c>
      <c r="B85" s="37" t="str">
        <f>IF('Proje ve Personel Bilgileri'!B67&gt;0,'Proje ve Personel Bilgileri'!B67,"")</f>
        <v/>
      </c>
      <c r="C85" s="127"/>
      <c r="D85" s="12"/>
      <c r="E85" s="12"/>
      <c r="F85" s="12"/>
      <c r="G85" s="12"/>
      <c r="H85" s="12"/>
      <c r="I85" s="12"/>
      <c r="J85" s="12"/>
      <c r="K85" s="12"/>
      <c r="L85" s="34" t="str">
        <f t="shared" si="20"/>
        <v/>
      </c>
      <c r="M85" s="122" t="str">
        <f t="shared" si="16"/>
        <v/>
      </c>
      <c r="N85" s="31">
        <f>'Proje ve Personel Bilgileri'!E67</f>
        <v>0</v>
      </c>
      <c r="O85" s="32">
        <f t="shared" si="17"/>
        <v>0</v>
      </c>
      <c r="P85" s="32">
        <f t="shared" si="18"/>
        <v>0</v>
      </c>
      <c r="Q85" s="32">
        <f t="shared" si="19"/>
        <v>0</v>
      </c>
      <c r="R85" s="32">
        <f t="shared" si="21"/>
        <v>0</v>
      </c>
      <c r="S85" s="32">
        <f t="shared" si="22"/>
        <v>0</v>
      </c>
      <c r="T85" s="32">
        <f t="shared" si="22"/>
        <v>0</v>
      </c>
    </row>
    <row r="86" spans="1:21" ht="26.15" customHeight="1" x14ac:dyDescent="0.3">
      <c r="A86" s="236">
        <v>55</v>
      </c>
      <c r="B86" s="37" t="str">
        <f>IF('Proje ve Personel Bilgileri'!B68&gt;0,'Proje ve Personel Bilgileri'!B68,"")</f>
        <v/>
      </c>
      <c r="C86" s="127"/>
      <c r="D86" s="12"/>
      <c r="E86" s="12"/>
      <c r="F86" s="12"/>
      <c r="G86" s="12"/>
      <c r="H86" s="12"/>
      <c r="I86" s="12"/>
      <c r="J86" s="12"/>
      <c r="K86" s="12"/>
      <c r="L86" s="34" t="str">
        <f t="shared" si="20"/>
        <v/>
      </c>
      <c r="M86" s="122" t="str">
        <f t="shared" si="16"/>
        <v/>
      </c>
      <c r="N86" s="31">
        <f>'Proje ve Personel Bilgileri'!E68</f>
        <v>0</v>
      </c>
      <c r="O86" s="32">
        <f t="shared" si="17"/>
        <v>0</v>
      </c>
      <c r="P86" s="32">
        <f t="shared" si="18"/>
        <v>0</v>
      </c>
      <c r="Q86" s="32">
        <f t="shared" si="19"/>
        <v>0</v>
      </c>
      <c r="R86" s="32">
        <f t="shared" si="21"/>
        <v>0</v>
      </c>
      <c r="S86" s="32">
        <f t="shared" si="22"/>
        <v>0</v>
      </c>
      <c r="T86" s="32">
        <f t="shared" si="22"/>
        <v>0</v>
      </c>
    </row>
    <row r="87" spans="1:21" ht="26.15" customHeight="1" x14ac:dyDescent="0.3">
      <c r="A87" s="236">
        <v>56</v>
      </c>
      <c r="B87" s="37" t="str">
        <f>IF('Proje ve Personel Bilgileri'!B69&gt;0,'Proje ve Personel Bilgileri'!B69,"")</f>
        <v/>
      </c>
      <c r="C87" s="127"/>
      <c r="D87" s="12"/>
      <c r="E87" s="12"/>
      <c r="F87" s="12"/>
      <c r="G87" s="12"/>
      <c r="H87" s="12"/>
      <c r="I87" s="12"/>
      <c r="J87" s="12"/>
      <c r="K87" s="12"/>
      <c r="L87" s="34" t="str">
        <f t="shared" si="20"/>
        <v/>
      </c>
      <c r="M87" s="122" t="str">
        <f t="shared" si="16"/>
        <v/>
      </c>
      <c r="N87" s="31">
        <f>'Proje ve Personel Bilgileri'!E69</f>
        <v>0</v>
      </c>
      <c r="O87" s="32">
        <f t="shared" si="17"/>
        <v>0</v>
      </c>
      <c r="P87" s="32">
        <f t="shared" si="18"/>
        <v>0</v>
      </c>
      <c r="Q87" s="32">
        <f t="shared" si="19"/>
        <v>0</v>
      </c>
      <c r="R87" s="32">
        <f t="shared" si="21"/>
        <v>0</v>
      </c>
      <c r="S87" s="32">
        <f t="shared" si="22"/>
        <v>0</v>
      </c>
      <c r="T87" s="32">
        <f t="shared" si="22"/>
        <v>0</v>
      </c>
    </row>
    <row r="88" spans="1:21" ht="26.15" customHeight="1" x14ac:dyDescent="0.3">
      <c r="A88" s="236">
        <v>57</v>
      </c>
      <c r="B88" s="37" t="str">
        <f>IF('Proje ve Personel Bilgileri'!B70&gt;0,'Proje ve Personel Bilgileri'!B70,"")</f>
        <v/>
      </c>
      <c r="C88" s="127"/>
      <c r="D88" s="12"/>
      <c r="E88" s="12"/>
      <c r="F88" s="12"/>
      <c r="G88" s="12"/>
      <c r="H88" s="12"/>
      <c r="I88" s="12"/>
      <c r="J88" s="12"/>
      <c r="K88" s="12"/>
      <c r="L88" s="34" t="str">
        <f t="shared" si="20"/>
        <v/>
      </c>
      <c r="M88" s="122" t="str">
        <f t="shared" si="16"/>
        <v/>
      </c>
      <c r="N88" s="31">
        <f>'Proje ve Personel Bilgileri'!E70</f>
        <v>0</v>
      </c>
      <c r="O88" s="32">
        <f t="shared" si="17"/>
        <v>0</v>
      </c>
      <c r="P88" s="32">
        <f t="shared" si="18"/>
        <v>0</v>
      </c>
      <c r="Q88" s="32">
        <f t="shared" si="19"/>
        <v>0</v>
      </c>
      <c r="R88" s="32">
        <f t="shared" si="21"/>
        <v>0</v>
      </c>
      <c r="S88" s="32">
        <f t="shared" si="22"/>
        <v>0</v>
      </c>
      <c r="T88" s="32">
        <f t="shared" si="22"/>
        <v>0</v>
      </c>
    </row>
    <row r="89" spans="1:21" ht="26.15" customHeight="1" x14ac:dyDescent="0.3">
      <c r="A89" s="236">
        <v>58</v>
      </c>
      <c r="B89" s="37" t="str">
        <f>IF('Proje ve Personel Bilgileri'!B71&gt;0,'Proje ve Personel Bilgileri'!B71,"")</f>
        <v/>
      </c>
      <c r="C89" s="127"/>
      <c r="D89" s="12"/>
      <c r="E89" s="12"/>
      <c r="F89" s="12"/>
      <c r="G89" s="12"/>
      <c r="H89" s="12"/>
      <c r="I89" s="12"/>
      <c r="J89" s="12"/>
      <c r="K89" s="12"/>
      <c r="L89" s="34" t="str">
        <f t="shared" si="20"/>
        <v/>
      </c>
      <c r="M89" s="122" t="str">
        <f t="shared" si="16"/>
        <v/>
      </c>
      <c r="N89" s="31">
        <f>'Proje ve Personel Bilgileri'!E71</f>
        <v>0</v>
      </c>
      <c r="O89" s="32">
        <f t="shared" si="17"/>
        <v>0</v>
      </c>
      <c r="P89" s="32">
        <f t="shared" si="18"/>
        <v>0</v>
      </c>
      <c r="Q89" s="32">
        <f t="shared" si="19"/>
        <v>0</v>
      </c>
      <c r="R89" s="32">
        <f t="shared" si="21"/>
        <v>0</v>
      </c>
      <c r="S89" s="32">
        <f t="shared" si="22"/>
        <v>0</v>
      </c>
      <c r="T89" s="32">
        <f t="shared" si="22"/>
        <v>0</v>
      </c>
    </row>
    <row r="90" spans="1:21" ht="26.15" customHeight="1" x14ac:dyDescent="0.3">
      <c r="A90" s="236">
        <v>59</v>
      </c>
      <c r="B90" s="37" t="str">
        <f>IF('Proje ve Personel Bilgileri'!B72&gt;0,'Proje ve Personel Bilgileri'!B72,"")</f>
        <v/>
      </c>
      <c r="C90" s="127"/>
      <c r="D90" s="12"/>
      <c r="E90" s="12"/>
      <c r="F90" s="12"/>
      <c r="G90" s="12"/>
      <c r="H90" s="12"/>
      <c r="I90" s="12"/>
      <c r="J90" s="12"/>
      <c r="K90" s="12"/>
      <c r="L90" s="34" t="str">
        <f t="shared" si="20"/>
        <v/>
      </c>
      <c r="M90" s="122" t="str">
        <f t="shared" si="16"/>
        <v/>
      </c>
      <c r="N90" s="31">
        <f>'Proje ve Personel Bilgileri'!E72</f>
        <v>0</v>
      </c>
      <c r="O90" s="32">
        <f t="shared" si="17"/>
        <v>0</v>
      </c>
      <c r="P90" s="32">
        <f t="shared" si="18"/>
        <v>0</v>
      </c>
      <c r="Q90" s="32">
        <f t="shared" si="19"/>
        <v>0</v>
      </c>
      <c r="R90" s="32">
        <f t="shared" si="21"/>
        <v>0</v>
      </c>
      <c r="S90" s="32">
        <f t="shared" si="22"/>
        <v>0</v>
      </c>
      <c r="T90" s="32">
        <f t="shared" si="22"/>
        <v>0</v>
      </c>
    </row>
    <row r="91" spans="1:21" ht="26.15" customHeight="1" thickBot="1" x14ac:dyDescent="0.35">
      <c r="A91" s="237">
        <v>60</v>
      </c>
      <c r="B91" s="38" t="str">
        <f>IF('Proje ve Personel Bilgileri'!B73&gt;0,'Proje ve Personel Bilgileri'!B73,"")</f>
        <v/>
      </c>
      <c r="C91" s="13"/>
      <c r="D91" s="14"/>
      <c r="E91" s="14"/>
      <c r="F91" s="14"/>
      <c r="G91" s="14"/>
      <c r="H91" s="14"/>
      <c r="I91" s="14"/>
      <c r="J91" s="14"/>
      <c r="K91" s="14"/>
      <c r="L91" s="35" t="str">
        <f t="shared" si="20"/>
        <v/>
      </c>
      <c r="M91" s="122" t="str">
        <f t="shared" si="16"/>
        <v/>
      </c>
      <c r="N91" s="31">
        <f>'Proje ve Personel Bilgileri'!E73</f>
        <v>0</v>
      </c>
      <c r="O91" s="32">
        <f t="shared" si="17"/>
        <v>0</v>
      </c>
      <c r="P91" s="32">
        <f t="shared" si="18"/>
        <v>0</v>
      </c>
      <c r="Q91" s="32">
        <f t="shared" si="19"/>
        <v>0</v>
      </c>
      <c r="R91" s="32">
        <f t="shared" si="21"/>
        <v>0</v>
      </c>
      <c r="S91" s="32">
        <f t="shared" si="22"/>
        <v>0</v>
      </c>
      <c r="T91" s="32">
        <f t="shared" si="22"/>
        <v>0</v>
      </c>
      <c r="U91" s="30">
        <f>IF(COUNTA(C72:K91)&gt;0,1,0)</f>
        <v>0</v>
      </c>
    </row>
    <row r="92" spans="1:21" ht="26.15" customHeight="1" thickBot="1" x14ac:dyDescent="0.35">
      <c r="A92" s="358" t="s">
        <v>40</v>
      </c>
      <c r="B92" s="359"/>
      <c r="C92" s="39" t="str">
        <f t="shared" ref="C92:K92" si="23">IF($L$92&gt;0,SUM(C72:C91)+C60,"")</f>
        <v/>
      </c>
      <c r="D92" s="40" t="str">
        <f t="shared" si="23"/>
        <v/>
      </c>
      <c r="E92" s="40" t="str">
        <f t="shared" si="23"/>
        <v/>
      </c>
      <c r="F92" s="40" t="str">
        <f t="shared" si="23"/>
        <v/>
      </c>
      <c r="G92" s="40" t="str">
        <f t="shared" si="23"/>
        <v/>
      </c>
      <c r="H92" s="40" t="str">
        <f t="shared" si="23"/>
        <v/>
      </c>
      <c r="I92" s="40" t="str">
        <f t="shared" si="23"/>
        <v/>
      </c>
      <c r="J92" s="40" t="str">
        <f t="shared" si="23"/>
        <v/>
      </c>
      <c r="K92" s="40" t="str">
        <f t="shared" si="23"/>
        <v/>
      </c>
      <c r="L92" s="41">
        <f>SUM(L72:L91)+L60</f>
        <v>0</v>
      </c>
      <c r="M92" s="123"/>
      <c r="N92" s="6"/>
      <c r="O92" s="15"/>
      <c r="P92" s="16"/>
      <c r="S92" s="6"/>
      <c r="T92" s="6"/>
    </row>
    <row r="93" spans="1:21" s="17" customFormat="1" ht="30.1" customHeight="1" x14ac:dyDescent="0.3">
      <c r="A93" s="360" t="s">
        <v>139</v>
      </c>
      <c r="B93" s="360"/>
      <c r="C93" s="360"/>
      <c r="D93" s="360"/>
      <c r="E93" s="360"/>
      <c r="F93" s="360"/>
      <c r="G93" s="360"/>
      <c r="H93" s="360"/>
      <c r="I93" s="360"/>
      <c r="J93" s="360"/>
      <c r="K93" s="360"/>
      <c r="L93" s="360"/>
      <c r="M93" s="83"/>
      <c r="O93" s="18"/>
      <c r="P93" s="18"/>
      <c r="Q93" s="18"/>
      <c r="R93" s="18"/>
      <c r="S93" s="18"/>
      <c r="T93" s="18"/>
    </row>
    <row r="94" spans="1:21" ht="26.15" customHeight="1" x14ac:dyDescent="0.3"/>
    <row r="95" spans="1:21" ht="26.15" customHeight="1" x14ac:dyDescent="0.35">
      <c r="A95" s="308" t="s">
        <v>37</v>
      </c>
      <c r="B95" s="307">
        <f ca="1">IF(imzatarihi&gt;0,imzatarihi,"")</f>
        <v>45653</v>
      </c>
      <c r="C95" s="361" t="s">
        <v>38</v>
      </c>
      <c r="D95" s="361"/>
      <c r="E95" s="306" t="str">
        <f>IF(kurulusyetkilisi&gt;0,kurulusyetkilisi,"")</f>
        <v/>
      </c>
      <c r="F95" s="265"/>
      <c r="G95" s="265"/>
      <c r="H95" s="304"/>
      <c r="I95" s="304"/>
      <c r="J95" s="304"/>
    </row>
    <row r="96" spans="1:21" ht="26.15" customHeight="1" x14ac:dyDescent="0.35">
      <c r="A96" s="311"/>
      <c r="B96" s="311"/>
      <c r="C96" s="361" t="s">
        <v>39</v>
      </c>
      <c r="D96" s="361"/>
      <c r="E96" s="309"/>
      <c r="F96" s="362"/>
      <c r="G96" s="362"/>
      <c r="H96" s="6"/>
      <c r="I96" s="6"/>
      <c r="J96" s="6"/>
    </row>
    <row r="97" spans="1:20" ht="26.15" customHeight="1" x14ac:dyDescent="0.3">
      <c r="A97" s="356" t="s">
        <v>28</v>
      </c>
      <c r="B97" s="356"/>
      <c r="C97" s="356"/>
      <c r="D97" s="356"/>
      <c r="E97" s="356"/>
      <c r="F97" s="356"/>
      <c r="G97" s="356"/>
      <c r="H97" s="356"/>
      <c r="I97" s="356"/>
      <c r="J97" s="356"/>
      <c r="K97" s="356"/>
      <c r="L97" s="356"/>
      <c r="M97" s="119"/>
      <c r="N97" s="1"/>
      <c r="O97" s="128"/>
    </row>
    <row r="98" spans="1:20" ht="26.15" customHeight="1" x14ac:dyDescent="0.3">
      <c r="A98" s="363" t="str">
        <f>IF(Yil&gt;0,CONCATENATE(Yil," yılına aittir"),"")</f>
        <v/>
      </c>
      <c r="B98" s="363"/>
      <c r="C98" s="363"/>
      <c r="D98" s="363"/>
      <c r="E98" s="363"/>
      <c r="F98" s="363"/>
      <c r="G98" s="363"/>
      <c r="H98" s="363"/>
      <c r="I98" s="363"/>
      <c r="J98" s="363"/>
      <c r="K98" s="363"/>
      <c r="L98" s="363"/>
    </row>
    <row r="99" spans="1:20" ht="26.15" customHeight="1" thickBot="1" x14ac:dyDescent="0.35">
      <c r="B99" s="8"/>
      <c r="D99" s="8"/>
      <c r="E99" s="8"/>
      <c r="F99" s="377" t="str">
        <f>IF(Yil&gt;0,IF(ProjeNo=5189901,"EKİM",IF(ProjeNo=5169902,"ARALIK","EYLÜL")),"")</f>
        <v/>
      </c>
      <c r="G99" s="377"/>
      <c r="H99" s="8"/>
      <c r="I99" s="8"/>
      <c r="J99" s="8"/>
      <c r="K99" s="8"/>
      <c r="L99" s="228" t="s">
        <v>35</v>
      </c>
    </row>
    <row r="100" spans="1:20" ht="26.15" customHeight="1" thickBot="1" x14ac:dyDescent="0.35">
      <c r="A100" s="233" t="s">
        <v>1</v>
      </c>
      <c r="B100" s="364" t="str">
        <f>IF(ProjeNo&gt;0,ProjeNo,"")</f>
        <v/>
      </c>
      <c r="C100" s="365"/>
      <c r="D100" s="365"/>
      <c r="E100" s="365"/>
      <c r="F100" s="365"/>
      <c r="G100" s="365"/>
      <c r="H100" s="365"/>
      <c r="I100" s="365"/>
      <c r="J100" s="365"/>
      <c r="K100" s="365"/>
      <c r="L100" s="366"/>
    </row>
    <row r="101" spans="1:20" ht="26.15" customHeight="1" thickBot="1" x14ac:dyDescent="0.35">
      <c r="A101" s="234" t="s">
        <v>11</v>
      </c>
      <c r="B101" s="367" t="str">
        <f>IF(ProjeAdi&gt;0,ProjeAdi,"")</f>
        <v/>
      </c>
      <c r="C101" s="368"/>
      <c r="D101" s="368"/>
      <c r="E101" s="368"/>
      <c r="F101" s="368"/>
      <c r="G101" s="368"/>
      <c r="H101" s="368"/>
      <c r="I101" s="368"/>
      <c r="J101" s="368"/>
      <c r="K101" s="368"/>
      <c r="L101" s="369"/>
    </row>
    <row r="102" spans="1:20" ht="26.15" customHeight="1" thickBot="1" x14ac:dyDescent="0.35">
      <c r="A102" s="370" t="s">
        <v>7</v>
      </c>
      <c r="B102" s="370" t="s">
        <v>8</v>
      </c>
      <c r="C102" s="370" t="s">
        <v>29</v>
      </c>
      <c r="D102" s="370" t="s">
        <v>97</v>
      </c>
      <c r="E102" s="370" t="s">
        <v>117</v>
      </c>
      <c r="F102" s="370" t="s">
        <v>32</v>
      </c>
      <c r="G102" s="372" t="s">
        <v>30</v>
      </c>
      <c r="H102" s="374" t="s">
        <v>95</v>
      </c>
      <c r="I102" s="375"/>
      <c r="J102" s="375"/>
      <c r="K102" s="376"/>
      <c r="L102" s="370" t="s">
        <v>31</v>
      </c>
      <c r="O102" s="357" t="s">
        <v>36</v>
      </c>
      <c r="P102" s="357"/>
      <c r="Q102" s="357" t="s">
        <v>42</v>
      </c>
      <c r="R102" s="357"/>
      <c r="S102" s="357" t="s">
        <v>43</v>
      </c>
      <c r="T102" s="357"/>
    </row>
    <row r="103" spans="1:20" s="9" customFormat="1" ht="82.05" customHeight="1" thickBot="1" x14ac:dyDescent="0.3">
      <c r="A103" s="371"/>
      <c r="B103" s="371"/>
      <c r="C103" s="371"/>
      <c r="D103" s="371"/>
      <c r="E103" s="371"/>
      <c r="F103" s="371"/>
      <c r="G103" s="373"/>
      <c r="H103" s="229" t="s">
        <v>91</v>
      </c>
      <c r="I103" s="230" t="s">
        <v>96</v>
      </c>
      <c r="J103" s="229" t="s">
        <v>152</v>
      </c>
      <c r="K103" s="229" t="s">
        <v>153</v>
      </c>
      <c r="L103" s="371"/>
      <c r="M103" s="121"/>
      <c r="N103" s="231" t="s">
        <v>10</v>
      </c>
      <c r="O103" s="232" t="s">
        <v>33</v>
      </c>
      <c r="P103" s="232" t="s">
        <v>34</v>
      </c>
      <c r="Q103" s="232" t="s">
        <v>41</v>
      </c>
      <c r="R103" s="232" t="s">
        <v>30</v>
      </c>
      <c r="S103" s="232" t="s">
        <v>41</v>
      </c>
      <c r="T103" s="232" t="s">
        <v>34</v>
      </c>
    </row>
    <row r="104" spans="1:20" ht="26.15" customHeight="1" x14ac:dyDescent="0.3">
      <c r="A104" s="235">
        <v>61</v>
      </c>
      <c r="B104" s="36" t="str">
        <f>IF('Proje ve Personel Bilgileri'!B74&gt;0,'Proje ve Personel Bilgileri'!B74,"")</f>
        <v/>
      </c>
      <c r="C104" s="10"/>
      <c r="D104" s="11"/>
      <c r="E104" s="11"/>
      <c r="F104" s="11"/>
      <c r="G104" s="11"/>
      <c r="H104" s="11"/>
      <c r="I104" s="11"/>
      <c r="J104" s="11"/>
      <c r="K104" s="11"/>
      <c r="L104" s="33" t="str">
        <f>IF(B104&lt;&gt;"",IF(OR(F104&gt;S104,G104&gt;T104),0,D104+E104+F104+G104-H104-I104-J104-K104),"")</f>
        <v/>
      </c>
      <c r="M104" s="122" t="str">
        <f t="shared" ref="M104:M123" si="24">IF(OR(F104&gt;S104,G104&gt;T104),"Toplam maliyetin hesaplanabilmesi için SGK işveren payı ve işsizlik sigortası işveren payının tavan değerleri aşmaması gerekmektedir.","")</f>
        <v/>
      </c>
      <c r="N104" s="31">
        <f>'Proje ve Personel Bilgileri'!E74</f>
        <v>0</v>
      </c>
      <c r="O104" s="32">
        <f t="shared" ref="O104:O123" si="25">IFERROR(IF(N104="EVET",VLOOKUP(VALUE(Yil&amp;2),SGKTAVAN,2,0)*0.2475,VLOOKUP(VALUE(Yil&amp;2),SGKTAVAN,2,0)*0.2075),0)</f>
        <v>0</v>
      </c>
      <c r="P104" s="32">
        <f t="shared" ref="P104:P123" si="26">IFERROR(IF(N104="EVET",0,VLOOKUP(VALUE(Yil&amp;2),SGKTAVAN,2,0)*0.02),0)</f>
        <v>0</v>
      </c>
      <c r="Q104" s="32">
        <f t="shared" ref="Q104:Q123" si="27">IF(N104="EVET",(D104+E104)*0.2475,(D104+E104)*0.2075)</f>
        <v>0</v>
      </c>
      <c r="R104" s="32">
        <f>IF(N104="EVET",0,(D104+E104)*0.02)</f>
        <v>0</v>
      </c>
      <c r="S104" s="32">
        <f>IF(ISERROR(ROUNDUP(MIN(O104,Q104),0)),0,ROUNDUP(MIN(O104,Q104),0))</f>
        <v>0</v>
      </c>
      <c r="T104" s="32">
        <f>IF(ISERROR(ROUNDUP(MIN(P104,R104),0)),0,ROUNDUP(MIN(P104,R104),0))</f>
        <v>0</v>
      </c>
    </row>
    <row r="105" spans="1:20" ht="26.15" customHeight="1" x14ac:dyDescent="0.3">
      <c r="A105" s="236">
        <v>62</v>
      </c>
      <c r="B105" s="37" t="str">
        <f>IF('Proje ve Personel Bilgileri'!B75&gt;0,'Proje ve Personel Bilgileri'!B75,"")</f>
        <v/>
      </c>
      <c r="C105" s="127"/>
      <c r="D105" s="12"/>
      <c r="E105" s="12"/>
      <c r="F105" s="12"/>
      <c r="G105" s="12"/>
      <c r="H105" s="12"/>
      <c r="I105" s="12"/>
      <c r="J105" s="12"/>
      <c r="K105" s="12"/>
      <c r="L105" s="34" t="str">
        <f t="shared" ref="L105:L123" si="28">IF(B105&lt;&gt;"",IF(OR(F105&gt;S105,G105&gt;T105),0,D105+E105+F105+G105-H105-I105-J105-K105),"")</f>
        <v/>
      </c>
      <c r="M105" s="122" t="str">
        <f t="shared" si="24"/>
        <v/>
      </c>
      <c r="N105" s="31">
        <f>'Proje ve Personel Bilgileri'!E75</f>
        <v>0</v>
      </c>
      <c r="O105" s="32">
        <f t="shared" si="25"/>
        <v>0</v>
      </c>
      <c r="P105" s="32">
        <f t="shared" si="26"/>
        <v>0</v>
      </c>
      <c r="Q105" s="32">
        <f t="shared" si="27"/>
        <v>0</v>
      </c>
      <c r="R105" s="32">
        <f t="shared" ref="R105:R123" si="29">IF(N105="EVET",0,(D105+E105)*0.02)</f>
        <v>0</v>
      </c>
      <c r="S105" s="32">
        <f t="shared" ref="S105:T123" si="30">IF(ISERROR(ROUNDUP(MIN(O105,Q105),0)),0,ROUNDUP(MIN(O105,Q105),0))</f>
        <v>0</v>
      </c>
      <c r="T105" s="32">
        <f t="shared" si="30"/>
        <v>0</v>
      </c>
    </row>
    <row r="106" spans="1:20" ht="26.15" customHeight="1" x14ac:dyDescent="0.3">
      <c r="A106" s="236">
        <v>63</v>
      </c>
      <c r="B106" s="37" t="str">
        <f>IF('Proje ve Personel Bilgileri'!B76&gt;0,'Proje ve Personel Bilgileri'!B76,"")</f>
        <v/>
      </c>
      <c r="C106" s="127"/>
      <c r="D106" s="12"/>
      <c r="E106" s="12"/>
      <c r="F106" s="12"/>
      <c r="G106" s="12"/>
      <c r="H106" s="12"/>
      <c r="I106" s="12"/>
      <c r="J106" s="12"/>
      <c r="K106" s="12"/>
      <c r="L106" s="34" t="str">
        <f t="shared" si="28"/>
        <v/>
      </c>
      <c r="M106" s="122" t="str">
        <f t="shared" si="24"/>
        <v/>
      </c>
      <c r="N106" s="31">
        <f>'Proje ve Personel Bilgileri'!E76</f>
        <v>0</v>
      </c>
      <c r="O106" s="32">
        <f t="shared" si="25"/>
        <v>0</v>
      </c>
      <c r="P106" s="32">
        <f t="shared" si="26"/>
        <v>0</v>
      </c>
      <c r="Q106" s="32">
        <f t="shared" si="27"/>
        <v>0</v>
      </c>
      <c r="R106" s="32">
        <f t="shared" si="29"/>
        <v>0</v>
      </c>
      <c r="S106" s="32">
        <f t="shared" si="30"/>
        <v>0</v>
      </c>
      <c r="T106" s="32">
        <f t="shared" si="30"/>
        <v>0</v>
      </c>
    </row>
    <row r="107" spans="1:20" ht="26.15" customHeight="1" x14ac:dyDescent="0.3">
      <c r="A107" s="236">
        <v>64</v>
      </c>
      <c r="B107" s="37" t="str">
        <f>IF('Proje ve Personel Bilgileri'!B77&gt;0,'Proje ve Personel Bilgileri'!B77,"")</f>
        <v/>
      </c>
      <c r="C107" s="127"/>
      <c r="D107" s="12"/>
      <c r="E107" s="12"/>
      <c r="F107" s="12"/>
      <c r="G107" s="12"/>
      <c r="H107" s="12"/>
      <c r="I107" s="12"/>
      <c r="J107" s="12"/>
      <c r="K107" s="12"/>
      <c r="L107" s="34" t="str">
        <f t="shared" si="28"/>
        <v/>
      </c>
      <c r="M107" s="122" t="str">
        <f t="shared" si="24"/>
        <v/>
      </c>
      <c r="N107" s="31">
        <f>'Proje ve Personel Bilgileri'!E77</f>
        <v>0</v>
      </c>
      <c r="O107" s="32">
        <f t="shared" si="25"/>
        <v>0</v>
      </c>
      <c r="P107" s="32">
        <f t="shared" si="26"/>
        <v>0</v>
      </c>
      <c r="Q107" s="32">
        <f t="shared" si="27"/>
        <v>0</v>
      </c>
      <c r="R107" s="32">
        <f t="shared" si="29"/>
        <v>0</v>
      </c>
      <c r="S107" s="32">
        <f t="shared" si="30"/>
        <v>0</v>
      </c>
      <c r="T107" s="32">
        <f t="shared" si="30"/>
        <v>0</v>
      </c>
    </row>
    <row r="108" spans="1:20" ht="26.15" customHeight="1" x14ac:dyDescent="0.3">
      <c r="A108" s="236">
        <v>65</v>
      </c>
      <c r="B108" s="37" t="str">
        <f>IF('Proje ve Personel Bilgileri'!B78&gt;0,'Proje ve Personel Bilgileri'!B78,"")</f>
        <v/>
      </c>
      <c r="C108" s="127"/>
      <c r="D108" s="12"/>
      <c r="E108" s="12"/>
      <c r="F108" s="12"/>
      <c r="G108" s="12"/>
      <c r="H108" s="12"/>
      <c r="I108" s="12"/>
      <c r="J108" s="12"/>
      <c r="K108" s="12"/>
      <c r="L108" s="34" t="str">
        <f t="shared" si="28"/>
        <v/>
      </c>
      <c r="M108" s="122" t="str">
        <f t="shared" si="24"/>
        <v/>
      </c>
      <c r="N108" s="31">
        <f>'Proje ve Personel Bilgileri'!E78</f>
        <v>0</v>
      </c>
      <c r="O108" s="32">
        <f t="shared" si="25"/>
        <v>0</v>
      </c>
      <c r="P108" s="32">
        <f t="shared" si="26"/>
        <v>0</v>
      </c>
      <c r="Q108" s="32">
        <f t="shared" si="27"/>
        <v>0</v>
      </c>
      <c r="R108" s="32">
        <f t="shared" si="29"/>
        <v>0</v>
      </c>
      <c r="S108" s="32">
        <f t="shared" si="30"/>
        <v>0</v>
      </c>
      <c r="T108" s="32">
        <f t="shared" si="30"/>
        <v>0</v>
      </c>
    </row>
    <row r="109" spans="1:20" ht="26.15" customHeight="1" x14ac:dyDescent="0.3">
      <c r="A109" s="236">
        <v>66</v>
      </c>
      <c r="B109" s="37" t="str">
        <f>IF('Proje ve Personel Bilgileri'!B79&gt;0,'Proje ve Personel Bilgileri'!B79,"")</f>
        <v/>
      </c>
      <c r="C109" s="127"/>
      <c r="D109" s="12"/>
      <c r="E109" s="12"/>
      <c r="F109" s="12"/>
      <c r="G109" s="12"/>
      <c r="H109" s="12"/>
      <c r="I109" s="12"/>
      <c r="J109" s="12"/>
      <c r="K109" s="12"/>
      <c r="L109" s="34" t="str">
        <f t="shared" si="28"/>
        <v/>
      </c>
      <c r="M109" s="122" t="str">
        <f t="shared" si="24"/>
        <v/>
      </c>
      <c r="N109" s="31">
        <f>'Proje ve Personel Bilgileri'!E79</f>
        <v>0</v>
      </c>
      <c r="O109" s="32">
        <f t="shared" si="25"/>
        <v>0</v>
      </c>
      <c r="P109" s="32">
        <f t="shared" si="26"/>
        <v>0</v>
      </c>
      <c r="Q109" s="32">
        <f t="shared" si="27"/>
        <v>0</v>
      </c>
      <c r="R109" s="32">
        <f t="shared" si="29"/>
        <v>0</v>
      </c>
      <c r="S109" s="32">
        <f t="shared" si="30"/>
        <v>0</v>
      </c>
      <c r="T109" s="32">
        <f t="shared" si="30"/>
        <v>0</v>
      </c>
    </row>
    <row r="110" spans="1:20" ht="26.15" customHeight="1" x14ac:dyDescent="0.3">
      <c r="A110" s="236">
        <v>67</v>
      </c>
      <c r="B110" s="37" t="str">
        <f>IF('Proje ve Personel Bilgileri'!B80&gt;0,'Proje ve Personel Bilgileri'!B80,"")</f>
        <v/>
      </c>
      <c r="C110" s="127"/>
      <c r="D110" s="12"/>
      <c r="E110" s="12"/>
      <c r="F110" s="12"/>
      <c r="G110" s="12"/>
      <c r="H110" s="12"/>
      <c r="I110" s="12"/>
      <c r="J110" s="12"/>
      <c r="K110" s="12"/>
      <c r="L110" s="34" t="str">
        <f t="shared" si="28"/>
        <v/>
      </c>
      <c r="M110" s="122" t="str">
        <f t="shared" si="24"/>
        <v/>
      </c>
      <c r="N110" s="31">
        <f>'Proje ve Personel Bilgileri'!E80</f>
        <v>0</v>
      </c>
      <c r="O110" s="32">
        <f t="shared" si="25"/>
        <v>0</v>
      </c>
      <c r="P110" s="32">
        <f t="shared" si="26"/>
        <v>0</v>
      </c>
      <c r="Q110" s="32">
        <f t="shared" si="27"/>
        <v>0</v>
      </c>
      <c r="R110" s="32">
        <f t="shared" si="29"/>
        <v>0</v>
      </c>
      <c r="S110" s="32">
        <f t="shared" si="30"/>
        <v>0</v>
      </c>
      <c r="T110" s="32">
        <f t="shared" si="30"/>
        <v>0</v>
      </c>
    </row>
    <row r="111" spans="1:20" ht="26.15" customHeight="1" x14ac:dyDescent="0.3">
      <c r="A111" s="236">
        <v>68</v>
      </c>
      <c r="B111" s="37" t="str">
        <f>IF('Proje ve Personel Bilgileri'!B81&gt;0,'Proje ve Personel Bilgileri'!B81,"")</f>
        <v/>
      </c>
      <c r="C111" s="127"/>
      <c r="D111" s="12"/>
      <c r="E111" s="12"/>
      <c r="F111" s="12"/>
      <c r="G111" s="12"/>
      <c r="H111" s="12"/>
      <c r="I111" s="12"/>
      <c r="J111" s="12"/>
      <c r="K111" s="12"/>
      <c r="L111" s="34" t="str">
        <f t="shared" si="28"/>
        <v/>
      </c>
      <c r="M111" s="122" t="str">
        <f t="shared" si="24"/>
        <v/>
      </c>
      <c r="N111" s="31">
        <f>'Proje ve Personel Bilgileri'!E81</f>
        <v>0</v>
      </c>
      <c r="O111" s="32">
        <f t="shared" si="25"/>
        <v>0</v>
      </c>
      <c r="P111" s="32">
        <f t="shared" si="26"/>
        <v>0</v>
      </c>
      <c r="Q111" s="32">
        <f t="shared" si="27"/>
        <v>0</v>
      </c>
      <c r="R111" s="32">
        <f t="shared" si="29"/>
        <v>0</v>
      </c>
      <c r="S111" s="32">
        <f t="shared" si="30"/>
        <v>0</v>
      </c>
      <c r="T111" s="32">
        <f t="shared" si="30"/>
        <v>0</v>
      </c>
    </row>
    <row r="112" spans="1:20" ht="26.15" customHeight="1" x14ac:dyDescent="0.3">
      <c r="A112" s="236">
        <v>69</v>
      </c>
      <c r="B112" s="37" t="str">
        <f>IF('Proje ve Personel Bilgileri'!B82&gt;0,'Proje ve Personel Bilgileri'!B82,"")</f>
        <v/>
      </c>
      <c r="C112" s="127"/>
      <c r="D112" s="12"/>
      <c r="E112" s="12"/>
      <c r="F112" s="12"/>
      <c r="G112" s="12"/>
      <c r="H112" s="12"/>
      <c r="I112" s="12"/>
      <c r="J112" s="12"/>
      <c r="K112" s="12"/>
      <c r="L112" s="34" t="str">
        <f t="shared" si="28"/>
        <v/>
      </c>
      <c r="M112" s="122" t="str">
        <f t="shared" si="24"/>
        <v/>
      </c>
      <c r="N112" s="31">
        <f>'Proje ve Personel Bilgileri'!E82</f>
        <v>0</v>
      </c>
      <c r="O112" s="32">
        <f t="shared" si="25"/>
        <v>0</v>
      </c>
      <c r="P112" s="32">
        <f t="shared" si="26"/>
        <v>0</v>
      </c>
      <c r="Q112" s="32">
        <f t="shared" si="27"/>
        <v>0</v>
      </c>
      <c r="R112" s="32">
        <f t="shared" si="29"/>
        <v>0</v>
      </c>
      <c r="S112" s="32">
        <f t="shared" si="30"/>
        <v>0</v>
      </c>
      <c r="T112" s="32">
        <f t="shared" si="30"/>
        <v>0</v>
      </c>
    </row>
    <row r="113" spans="1:21" ht="26.15" customHeight="1" x14ac:dyDescent="0.3">
      <c r="A113" s="236">
        <v>70</v>
      </c>
      <c r="B113" s="37" t="str">
        <f>IF('Proje ve Personel Bilgileri'!B83&gt;0,'Proje ve Personel Bilgileri'!B83,"")</f>
        <v/>
      </c>
      <c r="C113" s="127"/>
      <c r="D113" s="12"/>
      <c r="E113" s="12"/>
      <c r="F113" s="12"/>
      <c r="G113" s="12"/>
      <c r="H113" s="12"/>
      <c r="I113" s="12"/>
      <c r="J113" s="12"/>
      <c r="K113" s="12"/>
      <c r="L113" s="34" t="str">
        <f t="shared" si="28"/>
        <v/>
      </c>
      <c r="M113" s="122" t="str">
        <f t="shared" si="24"/>
        <v/>
      </c>
      <c r="N113" s="31">
        <f>'Proje ve Personel Bilgileri'!E83</f>
        <v>0</v>
      </c>
      <c r="O113" s="32">
        <f t="shared" si="25"/>
        <v>0</v>
      </c>
      <c r="P113" s="32">
        <f t="shared" si="26"/>
        <v>0</v>
      </c>
      <c r="Q113" s="32">
        <f t="shared" si="27"/>
        <v>0</v>
      </c>
      <c r="R113" s="32">
        <f t="shared" si="29"/>
        <v>0</v>
      </c>
      <c r="S113" s="32">
        <f t="shared" si="30"/>
        <v>0</v>
      </c>
      <c r="T113" s="32">
        <f t="shared" si="30"/>
        <v>0</v>
      </c>
    </row>
    <row r="114" spans="1:21" ht="26.15" customHeight="1" x14ac:dyDescent="0.3">
      <c r="A114" s="236">
        <v>71</v>
      </c>
      <c r="B114" s="37" t="str">
        <f>IF('Proje ve Personel Bilgileri'!B84&gt;0,'Proje ve Personel Bilgileri'!B84,"")</f>
        <v/>
      </c>
      <c r="C114" s="127"/>
      <c r="D114" s="12"/>
      <c r="E114" s="12"/>
      <c r="F114" s="12"/>
      <c r="G114" s="12"/>
      <c r="H114" s="12"/>
      <c r="I114" s="12"/>
      <c r="J114" s="12"/>
      <c r="K114" s="12"/>
      <c r="L114" s="34" t="str">
        <f t="shared" si="28"/>
        <v/>
      </c>
      <c r="M114" s="122" t="str">
        <f t="shared" si="24"/>
        <v/>
      </c>
      <c r="N114" s="31">
        <f>'Proje ve Personel Bilgileri'!E84</f>
        <v>0</v>
      </c>
      <c r="O114" s="32">
        <f t="shared" si="25"/>
        <v>0</v>
      </c>
      <c r="P114" s="32">
        <f t="shared" si="26"/>
        <v>0</v>
      </c>
      <c r="Q114" s="32">
        <f t="shared" si="27"/>
        <v>0</v>
      </c>
      <c r="R114" s="32">
        <f t="shared" si="29"/>
        <v>0</v>
      </c>
      <c r="S114" s="32">
        <f t="shared" si="30"/>
        <v>0</v>
      </c>
      <c r="T114" s="32">
        <f t="shared" si="30"/>
        <v>0</v>
      </c>
    </row>
    <row r="115" spans="1:21" ht="26.15" customHeight="1" x14ac:dyDescent="0.3">
      <c r="A115" s="236">
        <v>72</v>
      </c>
      <c r="B115" s="37" t="str">
        <f>IF('Proje ve Personel Bilgileri'!B85&gt;0,'Proje ve Personel Bilgileri'!B85,"")</f>
        <v/>
      </c>
      <c r="C115" s="127"/>
      <c r="D115" s="12"/>
      <c r="E115" s="12"/>
      <c r="F115" s="12"/>
      <c r="G115" s="12"/>
      <c r="H115" s="12"/>
      <c r="I115" s="12"/>
      <c r="J115" s="12"/>
      <c r="K115" s="12"/>
      <c r="L115" s="34" t="str">
        <f t="shared" si="28"/>
        <v/>
      </c>
      <c r="M115" s="122" t="str">
        <f t="shared" si="24"/>
        <v/>
      </c>
      <c r="N115" s="31">
        <f>'Proje ve Personel Bilgileri'!E85</f>
        <v>0</v>
      </c>
      <c r="O115" s="32">
        <f t="shared" si="25"/>
        <v>0</v>
      </c>
      <c r="P115" s="32">
        <f t="shared" si="26"/>
        <v>0</v>
      </c>
      <c r="Q115" s="32">
        <f t="shared" si="27"/>
        <v>0</v>
      </c>
      <c r="R115" s="32">
        <f t="shared" si="29"/>
        <v>0</v>
      </c>
      <c r="S115" s="32">
        <f t="shared" si="30"/>
        <v>0</v>
      </c>
      <c r="T115" s="32">
        <f t="shared" si="30"/>
        <v>0</v>
      </c>
    </row>
    <row r="116" spans="1:21" ht="26.15" customHeight="1" x14ac:dyDescent="0.3">
      <c r="A116" s="236">
        <v>73</v>
      </c>
      <c r="B116" s="37" t="str">
        <f>IF('Proje ve Personel Bilgileri'!B86&gt;0,'Proje ve Personel Bilgileri'!B86,"")</f>
        <v/>
      </c>
      <c r="C116" s="127"/>
      <c r="D116" s="12"/>
      <c r="E116" s="12"/>
      <c r="F116" s="12"/>
      <c r="G116" s="12"/>
      <c r="H116" s="12"/>
      <c r="I116" s="12"/>
      <c r="J116" s="12"/>
      <c r="K116" s="12"/>
      <c r="L116" s="34" t="str">
        <f t="shared" si="28"/>
        <v/>
      </c>
      <c r="M116" s="122" t="str">
        <f t="shared" si="24"/>
        <v/>
      </c>
      <c r="N116" s="31">
        <f>'Proje ve Personel Bilgileri'!E86</f>
        <v>0</v>
      </c>
      <c r="O116" s="32">
        <f t="shared" si="25"/>
        <v>0</v>
      </c>
      <c r="P116" s="32">
        <f t="shared" si="26"/>
        <v>0</v>
      </c>
      <c r="Q116" s="32">
        <f t="shared" si="27"/>
        <v>0</v>
      </c>
      <c r="R116" s="32">
        <f t="shared" si="29"/>
        <v>0</v>
      </c>
      <c r="S116" s="32">
        <f t="shared" si="30"/>
        <v>0</v>
      </c>
      <c r="T116" s="32">
        <f t="shared" si="30"/>
        <v>0</v>
      </c>
    </row>
    <row r="117" spans="1:21" ht="26.15" customHeight="1" x14ac:dyDescent="0.3">
      <c r="A117" s="236">
        <v>74</v>
      </c>
      <c r="B117" s="37" t="str">
        <f>IF('Proje ve Personel Bilgileri'!B87&gt;0,'Proje ve Personel Bilgileri'!B87,"")</f>
        <v/>
      </c>
      <c r="C117" s="127"/>
      <c r="D117" s="12"/>
      <c r="E117" s="12"/>
      <c r="F117" s="12"/>
      <c r="G117" s="12"/>
      <c r="H117" s="12"/>
      <c r="I117" s="12"/>
      <c r="J117" s="12"/>
      <c r="K117" s="12"/>
      <c r="L117" s="34" t="str">
        <f t="shared" si="28"/>
        <v/>
      </c>
      <c r="M117" s="122" t="str">
        <f t="shared" si="24"/>
        <v/>
      </c>
      <c r="N117" s="31">
        <f>'Proje ve Personel Bilgileri'!E87</f>
        <v>0</v>
      </c>
      <c r="O117" s="32">
        <f t="shared" si="25"/>
        <v>0</v>
      </c>
      <c r="P117" s="32">
        <f t="shared" si="26"/>
        <v>0</v>
      </c>
      <c r="Q117" s="32">
        <f t="shared" si="27"/>
        <v>0</v>
      </c>
      <c r="R117" s="32">
        <f t="shared" si="29"/>
        <v>0</v>
      </c>
      <c r="S117" s="32">
        <f t="shared" si="30"/>
        <v>0</v>
      </c>
      <c r="T117" s="32">
        <f t="shared" si="30"/>
        <v>0</v>
      </c>
    </row>
    <row r="118" spans="1:21" ht="26.15" customHeight="1" x14ac:dyDescent="0.3">
      <c r="A118" s="236">
        <v>75</v>
      </c>
      <c r="B118" s="37" t="str">
        <f>IF('Proje ve Personel Bilgileri'!B88&gt;0,'Proje ve Personel Bilgileri'!B88,"")</f>
        <v/>
      </c>
      <c r="C118" s="127"/>
      <c r="D118" s="12"/>
      <c r="E118" s="12"/>
      <c r="F118" s="12"/>
      <c r="G118" s="12"/>
      <c r="H118" s="12"/>
      <c r="I118" s="12"/>
      <c r="J118" s="12"/>
      <c r="K118" s="12"/>
      <c r="L118" s="34" t="str">
        <f t="shared" si="28"/>
        <v/>
      </c>
      <c r="M118" s="122" t="str">
        <f t="shared" si="24"/>
        <v/>
      </c>
      <c r="N118" s="31">
        <f>'Proje ve Personel Bilgileri'!E88</f>
        <v>0</v>
      </c>
      <c r="O118" s="32">
        <f t="shared" si="25"/>
        <v>0</v>
      </c>
      <c r="P118" s="32">
        <f t="shared" si="26"/>
        <v>0</v>
      </c>
      <c r="Q118" s="32">
        <f t="shared" si="27"/>
        <v>0</v>
      </c>
      <c r="R118" s="32">
        <f t="shared" si="29"/>
        <v>0</v>
      </c>
      <c r="S118" s="32">
        <f t="shared" si="30"/>
        <v>0</v>
      </c>
      <c r="T118" s="32">
        <f t="shared" si="30"/>
        <v>0</v>
      </c>
    </row>
    <row r="119" spans="1:21" ht="26.15" customHeight="1" x14ac:dyDescent="0.3">
      <c r="A119" s="236">
        <v>76</v>
      </c>
      <c r="B119" s="37" t="str">
        <f>IF('Proje ve Personel Bilgileri'!B89&gt;0,'Proje ve Personel Bilgileri'!B89,"")</f>
        <v/>
      </c>
      <c r="C119" s="127"/>
      <c r="D119" s="12"/>
      <c r="E119" s="12"/>
      <c r="F119" s="12"/>
      <c r="G119" s="12"/>
      <c r="H119" s="12"/>
      <c r="I119" s="12"/>
      <c r="J119" s="12"/>
      <c r="K119" s="12"/>
      <c r="L119" s="34" t="str">
        <f t="shared" si="28"/>
        <v/>
      </c>
      <c r="M119" s="122" t="str">
        <f t="shared" si="24"/>
        <v/>
      </c>
      <c r="N119" s="31">
        <f>'Proje ve Personel Bilgileri'!E89</f>
        <v>0</v>
      </c>
      <c r="O119" s="32">
        <f t="shared" si="25"/>
        <v>0</v>
      </c>
      <c r="P119" s="32">
        <f t="shared" si="26"/>
        <v>0</v>
      </c>
      <c r="Q119" s="32">
        <f t="shared" si="27"/>
        <v>0</v>
      </c>
      <c r="R119" s="32">
        <f t="shared" si="29"/>
        <v>0</v>
      </c>
      <c r="S119" s="32">
        <f t="shared" si="30"/>
        <v>0</v>
      </c>
      <c r="T119" s="32">
        <f t="shared" si="30"/>
        <v>0</v>
      </c>
    </row>
    <row r="120" spans="1:21" ht="26.15" customHeight="1" x14ac:dyDescent="0.3">
      <c r="A120" s="236">
        <v>77</v>
      </c>
      <c r="B120" s="37" t="str">
        <f>IF('Proje ve Personel Bilgileri'!B90&gt;0,'Proje ve Personel Bilgileri'!B90,"")</f>
        <v/>
      </c>
      <c r="C120" s="127"/>
      <c r="D120" s="12"/>
      <c r="E120" s="12"/>
      <c r="F120" s="12"/>
      <c r="G120" s="12"/>
      <c r="H120" s="12"/>
      <c r="I120" s="12"/>
      <c r="J120" s="12"/>
      <c r="K120" s="12"/>
      <c r="L120" s="34" t="str">
        <f t="shared" si="28"/>
        <v/>
      </c>
      <c r="M120" s="122" t="str">
        <f t="shared" si="24"/>
        <v/>
      </c>
      <c r="N120" s="31">
        <f>'Proje ve Personel Bilgileri'!E90</f>
        <v>0</v>
      </c>
      <c r="O120" s="32">
        <f t="shared" si="25"/>
        <v>0</v>
      </c>
      <c r="P120" s="32">
        <f t="shared" si="26"/>
        <v>0</v>
      </c>
      <c r="Q120" s="32">
        <f t="shared" si="27"/>
        <v>0</v>
      </c>
      <c r="R120" s="32">
        <f t="shared" si="29"/>
        <v>0</v>
      </c>
      <c r="S120" s="32">
        <f t="shared" si="30"/>
        <v>0</v>
      </c>
      <c r="T120" s="32">
        <f t="shared" si="30"/>
        <v>0</v>
      </c>
    </row>
    <row r="121" spans="1:21" ht="26.15" customHeight="1" x14ac:dyDescent="0.3">
      <c r="A121" s="236">
        <v>78</v>
      </c>
      <c r="B121" s="37" t="str">
        <f>IF('Proje ve Personel Bilgileri'!B91&gt;0,'Proje ve Personel Bilgileri'!B91,"")</f>
        <v/>
      </c>
      <c r="C121" s="127"/>
      <c r="D121" s="12"/>
      <c r="E121" s="12"/>
      <c r="F121" s="12"/>
      <c r="G121" s="12"/>
      <c r="H121" s="12"/>
      <c r="I121" s="12"/>
      <c r="J121" s="12"/>
      <c r="K121" s="12"/>
      <c r="L121" s="34" t="str">
        <f t="shared" si="28"/>
        <v/>
      </c>
      <c r="M121" s="122" t="str">
        <f t="shared" si="24"/>
        <v/>
      </c>
      <c r="N121" s="31">
        <f>'Proje ve Personel Bilgileri'!E91</f>
        <v>0</v>
      </c>
      <c r="O121" s="32">
        <f t="shared" si="25"/>
        <v>0</v>
      </c>
      <c r="P121" s="32">
        <f t="shared" si="26"/>
        <v>0</v>
      </c>
      <c r="Q121" s="32">
        <f t="shared" si="27"/>
        <v>0</v>
      </c>
      <c r="R121" s="32">
        <f t="shared" si="29"/>
        <v>0</v>
      </c>
      <c r="S121" s="32">
        <f t="shared" si="30"/>
        <v>0</v>
      </c>
      <c r="T121" s="32">
        <f t="shared" si="30"/>
        <v>0</v>
      </c>
    </row>
    <row r="122" spans="1:21" ht="26.15" customHeight="1" x14ac:dyDescent="0.3">
      <c r="A122" s="236">
        <v>79</v>
      </c>
      <c r="B122" s="37" t="str">
        <f>IF('Proje ve Personel Bilgileri'!B92&gt;0,'Proje ve Personel Bilgileri'!B92,"")</f>
        <v/>
      </c>
      <c r="C122" s="127"/>
      <c r="D122" s="12"/>
      <c r="E122" s="12"/>
      <c r="F122" s="12"/>
      <c r="G122" s="12"/>
      <c r="H122" s="12"/>
      <c r="I122" s="12"/>
      <c r="J122" s="12"/>
      <c r="K122" s="12"/>
      <c r="L122" s="34" t="str">
        <f t="shared" si="28"/>
        <v/>
      </c>
      <c r="M122" s="122" t="str">
        <f t="shared" si="24"/>
        <v/>
      </c>
      <c r="N122" s="31">
        <f>'Proje ve Personel Bilgileri'!E92</f>
        <v>0</v>
      </c>
      <c r="O122" s="32">
        <f t="shared" si="25"/>
        <v>0</v>
      </c>
      <c r="P122" s="32">
        <f t="shared" si="26"/>
        <v>0</v>
      </c>
      <c r="Q122" s="32">
        <f t="shared" si="27"/>
        <v>0</v>
      </c>
      <c r="R122" s="32">
        <f t="shared" si="29"/>
        <v>0</v>
      </c>
      <c r="S122" s="32">
        <f t="shared" si="30"/>
        <v>0</v>
      </c>
      <c r="T122" s="32">
        <f t="shared" si="30"/>
        <v>0</v>
      </c>
    </row>
    <row r="123" spans="1:21" ht="26.15" customHeight="1" thickBot="1" x14ac:dyDescent="0.35">
      <c r="A123" s="237">
        <v>80</v>
      </c>
      <c r="B123" s="38" t="str">
        <f>IF('Proje ve Personel Bilgileri'!B93&gt;0,'Proje ve Personel Bilgileri'!B93,"")</f>
        <v/>
      </c>
      <c r="C123" s="13"/>
      <c r="D123" s="14"/>
      <c r="E123" s="14"/>
      <c r="F123" s="14"/>
      <c r="G123" s="14"/>
      <c r="H123" s="14"/>
      <c r="I123" s="14"/>
      <c r="J123" s="14"/>
      <c r="K123" s="14"/>
      <c r="L123" s="35" t="str">
        <f t="shared" si="28"/>
        <v/>
      </c>
      <c r="M123" s="122" t="str">
        <f t="shared" si="24"/>
        <v/>
      </c>
      <c r="N123" s="31">
        <f>'Proje ve Personel Bilgileri'!E93</f>
        <v>0</v>
      </c>
      <c r="O123" s="32">
        <f t="shared" si="25"/>
        <v>0</v>
      </c>
      <c r="P123" s="32">
        <f t="shared" si="26"/>
        <v>0</v>
      </c>
      <c r="Q123" s="32">
        <f t="shared" si="27"/>
        <v>0</v>
      </c>
      <c r="R123" s="32">
        <f t="shared" si="29"/>
        <v>0</v>
      </c>
      <c r="S123" s="32">
        <f t="shared" si="30"/>
        <v>0</v>
      </c>
      <c r="T123" s="32">
        <f t="shared" si="30"/>
        <v>0</v>
      </c>
      <c r="U123" s="30">
        <f>IF(COUNTA(C104:K123)&gt;0,1,0)</f>
        <v>0</v>
      </c>
    </row>
    <row r="124" spans="1:21" ht="26.15" customHeight="1" thickBot="1" x14ac:dyDescent="0.35">
      <c r="A124" s="358" t="s">
        <v>40</v>
      </c>
      <c r="B124" s="359"/>
      <c r="C124" s="39" t="str">
        <f t="shared" ref="C124:K124" si="31">IF($L$92&gt;0,SUM(C104:C123)+C92,"")</f>
        <v/>
      </c>
      <c r="D124" s="40" t="str">
        <f t="shared" si="31"/>
        <v/>
      </c>
      <c r="E124" s="40" t="str">
        <f t="shared" si="31"/>
        <v/>
      </c>
      <c r="F124" s="40" t="str">
        <f t="shared" si="31"/>
        <v/>
      </c>
      <c r="G124" s="40" t="str">
        <f t="shared" si="31"/>
        <v/>
      </c>
      <c r="H124" s="40" t="str">
        <f t="shared" si="31"/>
        <v/>
      </c>
      <c r="I124" s="40" t="str">
        <f t="shared" si="31"/>
        <v/>
      </c>
      <c r="J124" s="40" t="str">
        <f t="shared" si="31"/>
        <v/>
      </c>
      <c r="K124" s="40" t="str">
        <f t="shared" si="31"/>
        <v/>
      </c>
      <c r="L124" s="41">
        <f>SUM(L104:L123)+L92</f>
        <v>0</v>
      </c>
      <c r="M124" s="123"/>
      <c r="N124" s="6"/>
      <c r="O124" s="15"/>
      <c r="P124" s="16"/>
      <c r="S124" s="6"/>
      <c r="T124" s="6"/>
    </row>
    <row r="125" spans="1:21" s="17" customFormat="1" ht="30.1" customHeight="1" x14ac:dyDescent="0.3">
      <c r="A125" s="360" t="s">
        <v>139</v>
      </c>
      <c r="B125" s="360"/>
      <c r="C125" s="360"/>
      <c r="D125" s="360"/>
      <c r="E125" s="360"/>
      <c r="F125" s="360"/>
      <c r="G125" s="360"/>
      <c r="H125" s="360"/>
      <c r="I125" s="360"/>
      <c r="J125" s="360"/>
      <c r="K125" s="360"/>
      <c r="L125" s="360"/>
      <c r="M125" s="83"/>
      <c r="O125" s="18"/>
      <c r="P125" s="18"/>
      <c r="Q125" s="18"/>
      <c r="R125" s="18"/>
      <c r="S125" s="18"/>
      <c r="T125" s="18"/>
    </row>
    <row r="126" spans="1:21" ht="26.15" customHeight="1" x14ac:dyDescent="0.3"/>
    <row r="127" spans="1:21" ht="26.15" customHeight="1" x14ac:dyDescent="0.35">
      <c r="A127" s="308" t="s">
        <v>37</v>
      </c>
      <c r="B127" s="307">
        <f ca="1">IF(imzatarihi&gt;0,imzatarihi,"")</f>
        <v>45653</v>
      </c>
      <c r="C127" s="361" t="s">
        <v>38</v>
      </c>
      <c r="D127" s="361"/>
      <c r="E127" s="306" t="str">
        <f>IF(kurulusyetkilisi&gt;0,kurulusyetkilisi,"")</f>
        <v/>
      </c>
      <c r="F127" s="265"/>
      <c r="G127" s="265"/>
      <c r="H127" s="304"/>
      <c r="I127" s="304"/>
      <c r="J127" s="304"/>
    </row>
    <row r="128" spans="1:21" ht="26.15" customHeight="1" x14ac:dyDescent="0.35">
      <c r="A128" s="311"/>
      <c r="B128" s="311"/>
      <c r="C128" s="361" t="s">
        <v>39</v>
      </c>
      <c r="D128" s="361"/>
      <c r="E128" s="309"/>
      <c r="F128" s="362"/>
      <c r="G128" s="362"/>
      <c r="H128" s="6"/>
      <c r="I128" s="6"/>
      <c r="J128" s="6"/>
    </row>
    <row r="129" spans="1:20" ht="26.15" customHeight="1" x14ac:dyDescent="0.3">
      <c r="A129" s="356" t="s">
        <v>28</v>
      </c>
      <c r="B129" s="356"/>
      <c r="C129" s="356"/>
      <c r="D129" s="356"/>
      <c r="E129" s="356"/>
      <c r="F129" s="356"/>
      <c r="G129" s="356"/>
      <c r="H129" s="356"/>
      <c r="I129" s="356"/>
      <c r="J129" s="356"/>
      <c r="K129" s="356"/>
      <c r="L129" s="356"/>
      <c r="M129" s="119"/>
      <c r="N129" s="1"/>
      <c r="O129" s="128"/>
    </row>
    <row r="130" spans="1:20" ht="26.15" customHeight="1" x14ac:dyDescent="0.3">
      <c r="A130" s="363" t="str">
        <f>IF(Yil&gt;0,CONCATENATE(Yil," yılına aittir"),"")</f>
        <v/>
      </c>
      <c r="B130" s="363"/>
      <c r="C130" s="363"/>
      <c r="D130" s="363"/>
      <c r="E130" s="363"/>
      <c r="F130" s="363"/>
      <c r="G130" s="363"/>
      <c r="H130" s="363"/>
      <c r="I130" s="363"/>
      <c r="J130" s="363"/>
      <c r="K130" s="363"/>
      <c r="L130" s="363"/>
    </row>
    <row r="131" spans="1:20" ht="26.15" customHeight="1" thickBot="1" x14ac:dyDescent="0.35">
      <c r="B131" s="8"/>
      <c r="D131" s="8"/>
      <c r="E131" s="8"/>
      <c r="F131" s="377" t="str">
        <f>IF(Yil&gt;0,IF(ProjeNo=5189901,"EKİM",IF(ProjeNo=5169902,"ARALIK","EYLÜL")),"")</f>
        <v/>
      </c>
      <c r="G131" s="377"/>
      <c r="H131" s="8"/>
      <c r="I131" s="8"/>
      <c r="J131" s="8"/>
      <c r="K131" s="8"/>
      <c r="L131" s="228" t="s">
        <v>35</v>
      </c>
    </row>
    <row r="132" spans="1:20" ht="26.15" customHeight="1" thickBot="1" x14ac:dyDescent="0.35">
      <c r="A132" s="233" t="s">
        <v>1</v>
      </c>
      <c r="B132" s="364" t="str">
        <f>IF(ProjeNo&gt;0,ProjeNo,"")</f>
        <v/>
      </c>
      <c r="C132" s="365"/>
      <c r="D132" s="365"/>
      <c r="E132" s="365"/>
      <c r="F132" s="365"/>
      <c r="G132" s="365"/>
      <c r="H132" s="365"/>
      <c r="I132" s="365"/>
      <c r="J132" s="365"/>
      <c r="K132" s="365"/>
      <c r="L132" s="366"/>
    </row>
    <row r="133" spans="1:20" ht="26.15" customHeight="1" thickBot="1" x14ac:dyDescent="0.35">
      <c r="A133" s="234" t="s">
        <v>11</v>
      </c>
      <c r="B133" s="367" t="str">
        <f>IF(ProjeAdi&gt;0,ProjeAdi,"")</f>
        <v/>
      </c>
      <c r="C133" s="368"/>
      <c r="D133" s="368"/>
      <c r="E133" s="368"/>
      <c r="F133" s="368"/>
      <c r="G133" s="368"/>
      <c r="H133" s="368"/>
      <c r="I133" s="368"/>
      <c r="J133" s="368"/>
      <c r="K133" s="368"/>
      <c r="L133" s="369"/>
    </row>
    <row r="134" spans="1:20" ht="26.15" customHeight="1" thickBot="1" x14ac:dyDescent="0.35">
      <c r="A134" s="370" t="s">
        <v>7</v>
      </c>
      <c r="B134" s="370" t="s">
        <v>8</v>
      </c>
      <c r="C134" s="370" t="s">
        <v>29</v>
      </c>
      <c r="D134" s="370" t="s">
        <v>97</v>
      </c>
      <c r="E134" s="370" t="s">
        <v>117</v>
      </c>
      <c r="F134" s="370" t="s">
        <v>32</v>
      </c>
      <c r="G134" s="372" t="s">
        <v>30</v>
      </c>
      <c r="H134" s="374" t="s">
        <v>95</v>
      </c>
      <c r="I134" s="375"/>
      <c r="J134" s="375"/>
      <c r="K134" s="376"/>
      <c r="L134" s="370" t="s">
        <v>31</v>
      </c>
      <c r="O134" s="357" t="s">
        <v>36</v>
      </c>
      <c r="P134" s="357"/>
      <c r="Q134" s="357" t="s">
        <v>42</v>
      </c>
      <c r="R134" s="357"/>
      <c r="S134" s="357" t="s">
        <v>43</v>
      </c>
      <c r="T134" s="357"/>
    </row>
    <row r="135" spans="1:20" s="9" customFormat="1" ht="82.05" customHeight="1" thickBot="1" x14ac:dyDescent="0.3">
      <c r="A135" s="371"/>
      <c r="B135" s="371"/>
      <c r="C135" s="371"/>
      <c r="D135" s="371"/>
      <c r="E135" s="371"/>
      <c r="F135" s="371"/>
      <c r="G135" s="373"/>
      <c r="H135" s="229" t="s">
        <v>91</v>
      </c>
      <c r="I135" s="230" t="s">
        <v>96</v>
      </c>
      <c r="J135" s="229" t="s">
        <v>152</v>
      </c>
      <c r="K135" s="229" t="s">
        <v>153</v>
      </c>
      <c r="L135" s="371"/>
      <c r="M135" s="121"/>
      <c r="N135" s="231" t="s">
        <v>10</v>
      </c>
      <c r="O135" s="232" t="s">
        <v>33</v>
      </c>
      <c r="P135" s="232" t="s">
        <v>34</v>
      </c>
      <c r="Q135" s="232" t="s">
        <v>41</v>
      </c>
      <c r="R135" s="232" t="s">
        <v>30</v>
      </c>
      <c r="S135" s="232" t="s">
        <v>41</v>
      </c>
      <c r="T135" s="232" t="s">
        <v>34</v>
      </c>
    </row>
    <row r="136" spans="1:20" ht="26.15" customHeight="1" x14ac:dyDescent="0.3">
      <c r="A136" s="235">
        <v>81</v>
      </c>
      <c r="B136" s="36" t="str">
        <f>IF('Proje ve Personel Bilgileri'!B94&gt;0,'Proje ve Personel Bilgileri'!B94,"")</f>
        <v/>
      </c>
      <c r="C136" s="10"/>
      <c r="D136" s="11"/>
      <c r="E136" s="11"/>
      <c r="F136" s="11"/>
      <c r="G136" s="11"/>
      <c r="H136" s="11"/>
      <c r="I136" s="11"/>
      <c r="J136" s="11"/>
      <c r="K136" s="11"/>
      <c r="L136" s="33" t="str">
        <f>IF(B136&lt;&gt;"",IF(OR(F136&gt;S136,G136&gt;T136),0,D136+E136+F136+G136-H136-I136-J136-K136),"")</f>
        <v/>
      </c>
      <c r="M136" s="122" t="str">
        <f t="shared" ref="M136:M155" si="32">IF(OR(F136&gt;S136,G136&gt;T136),"Toplam maliyetin hesaplanabilmesi için SGK işveren payı ve işsizlik sigortası işveren payının tavan değerleri aşmaması gerekmektedir.","")</f>
        <v/>
      </c>
      <c r="N136" s="31">
        <f>'Proje ve Personel Bilgileri'!E94</f>
        <v>0</v>
      </c>
      <c r="O136" s="32">
        <f t="shared" ref="O136:O155" si="33">IFERROR(IF(N136="EVET",VLOOKUP(VALUE(Yil&amp;2),SGKTAVAN,2,0)*0.2475,VLOOKUP(VALUE(Yil&amp;2),SGKTAVAN,2,0)*0.2075),0)</f>
        <v>0</v>
      </c>
      <c r="P136" s="32">
        <f t="shared" ref="P136:P155" si="34">IFERROR(IF(N136="EVET",0,VLOOKUP(VALUE(Yil&amp;2),SGKTAVAN,2,0)*0.02),0)</f>
        <v>0</v>
      </c>
      <c r="Q136" s="32">
        <f t="shared" ref="Q136:Q155" si="35">IF(N136="EVET",(D136+E136)*0.2475,(D136+E136)*0.2075)</f>
        <v>0</v>
      </c>
      <c r="R136" s="32">
        <f>IF(N136="EVET",0,(D136+E136)*0.02)</f>
        <v>0</v>
      </c>
      <c r="S136" s="32">
        <f>IF(ISERROR(ROUNDUP(MIN(O136,Q136),0)),0,ROUNDUP(MIN(O136,Q136),0))</f>
        <v>0</v>
      </c>
      <c r="T136" s="32">
        <f>IF(ISERROR(ROUNDUP(MIN(P136,R136),0)),0,ROUNDUP(MIN(P136,R136),0))</f>
        <v>0</v>
      </c>
    </row>
    <row r="137" spans="1:20" ht="26.15" customHeight="1" x14ac:dyDescent="0.3">
      <c r="A137" s="236">
        <v>82</v>
      </c>
      <c r="B137" s="37" t="str">
        <f>IF('Proje ve Personel Bilgileri'!B95&gt;0,'Proje ve Personel Bilgileri'!B95,"")</f>
        <v/>
      </c>
      <c r="C137" s="127"/>
      <c r="D137" s="12"/>
      <c r="E137" s="12"/>
      <c r="F137" s="12"/>
      <c r="G137" s="12"/>
      <c r="H137" s="12"/>
      <c r="I137" s="12"/>
      <c r="J137" s="12"/>
      <c r="K137" s="12"/>
      <c r="L137" s="34" t="str">
        <f t="shared" ref="L137:L155" si="36">IF(B137&lt;&gt;"",IF(OR(F137&gt;S137,G137&gt;T137),0,D137+E137+F137+G137-H137-I137-J137-K137),"")</f>
        <v/>
      </c>
      <c r="M137" s="122" t="str">
        <f t="shared" si="32"/>
        <v/>
      </c>
      <c r="N137" s="31">
        <f>'Proje ve Personel Bilgileri'!E95</f>
        <v>0</v>
      </c>
      <c r="O137" s="32">
        <f t="shared" si="33"/>
        <v>0</v>
      </c>
      <c r="P137" s="32">
        <f t="shared" si="34"/>
        <v>0</v>
      </c>
      <c r="Q137" s="32">
        <f t="shared" si="35"/>
        <v>0</v>
      </c>
      <c r="R137" s="32">
        <f t="shared" ref="R137:R155" si="37">IF(N137="EVET",0,(D137+E137)*0.02)</f>
        <v>0</v>
      </c>
      <c r="S137" s="32">
        <f t="shared" ref="S137:T155" si="38">IF(ISERROR(ROUNDUP(MIN(O137,Q137),0)),0,ROUNDUP(MIN(O137,Q137),0))</f>
        <v>0</v>
      </c>
      <c r="T137" s="32">
        <f t="shared" si="38"/>
        <v>0</v>
      </c>
    </row>
    <row r="138" spans="1:20" ht="26.15" customHeight="1" x14ac:dyDescent="0.3">
      <c r="A138" s="236">
        <v>83</v>
      </c>
      <c r="B138" s="37" t="str">
        <f>IF('Proje ve Personel Bilgileri'!B96&gt;0,'Proje ve Personel Bilgileri'!B96,"")</f>
        <v/>
      </c>
      <c r="C138" s="127"/>
      <c r="D138" s="12"/>
      <c r="E138" s="12"/>
      <c r="F138" s="12"/>
      <c r="G138" s="12"/>
      <c r="H138" s="12"/>
      <c r="I138" s="12"/>
      <c r="J138" s="12"/>
      <c r="K138" s="12"/>
      <c r="L138" s="34" t="str">
        <f t="shared" si="36"/>
        <v/>
      </c>
      <c r="M138" s="122" t="str">
        <f t="shared" si="32"/>
        <v/>
      </c>
      <c r="N138" s="31">
        <f>'Proje ve Personel Bilgileri'!E96</f>
        <v>0</v>
      </c>
      <c r="O138" s="32">
        <f t="shared" si="33"/>
        <v>0</v>
      </c>
      <c r="P138" s="32">
        <f t="shared" si="34"/>
        <v>0</v>
      </c>
      <c r="Q138" s="32">
        <f t="shared" si="35"/>
        <v>0</v>
      </c>
      <c r="R138" s="32">
        <f t="shared" si="37"/>
        <v>0</v>
      </c>
      <c r="S138" s="32">
        <f t="shared" si="38"/>
        <v>0</v>
      </c>
      <c r="T138" s="32">
        <f t="shared" si="38"/>
        <v>0</v>
      </c>
    </row>
    <row r="139" spans="1:20" ht="26.15" customHeight="1" x14ac:dyDescent="0.3">
      <c r="A139" s="236">
        <v>84</v>
      </c>
      <c r="B139" s="37" t="str">
        <f>IF('Proje ve Personel Bilgileri'!B97&gt;0,'Proje ve Personel Bilgileri'!B97,"")</f>
        <v/>
      </c>
      <c r="C139" s="127"/>
      <c r="D139" s="12"/>
      <c r="E139" s="12"/>
      <c r="F139" s="12"/>
      <c r="G139" s="12"/>
      <c r="H139" s="12"/>
      <c r="I139" s="12"/>
      <c r="J139" s="12"/>
      <c r="K139" s="12"/>
      <c r="L139" s="34" t="str">
        <f t="shared" si="36"/>
        <v/>
      </c>
      <c r="M139" s="122" t="str">
        <f t="shared" si="32"/>
        <v/>
      </c>
      <c r="N139" s="31">
        <f>'Proje ve Personel Bilgileri'!E97</f>
        <v>0</v>
      </c>
      <c r="O139" s="32">
        <f t="shared" si="33"/>
        <v>0</v>
      </c>
      <c r="P139" s="32">
        <f t="shared" si="34"/>
        <v>0</v>
      </c>
      <c r="Q139" s="32">
        <f t="shared" si="35"/>
        <v>0</v>
      </c>
      <c r="R139" s="32">
        <f t="shared" si="37"/>
        <v>0</v>
      </c>
      <c r="S139" s="32">
        <f t="shared" si="38"/>
        <v>0</v>
      </c>
      <c r="T139" s="32">
        <f t="shared" si="38"/>
        <v>0</v>
      </c>
    </row>
    <row r="140" spans="1:20" ht="26.15" customHeight="1" x14ac:dyDescent="0.3">
      <c r="A140" s="236">
        <v>85</v>
      </c>
      <c r="B140" s="37" t="str">
        <f>IF('Proje ve Personel Bilgileri'!B98&gt;0,'Proje ve Personel Bilgileri'!B98,"")</f>
        <v/>
      </c>
      <c r="C140" s="127"/>
      <c r="D140" s="12"/>
      <c r="E140" s="12"/>
      <c r="F140" s="12"/>
      <c r="G140" s="12"/>
      <c r="H140" s="12"/>
      <c r="I140" s="12"/>
      <c r="J140" s="12"/>
      <c r="K140" s="12"/>
      <c r="L140" s="34" t="str">
        <f t="shared" si="36"/>
        <v/>
      </c>
      <c r="M140" s="122" t="str">
        <f t="shared" si="32"/>
        <v/>
      </c>
      <c r="N140" s="31">
        <f>'Proje ve Personel Bilgileri'!E98</f>
        <v>0</v>
      </c>
      <c r="O140" s="32">
        <f t="shared" si="33"/>
        <v>0</v>
      </c>
      <c r="P140" s="32">
        <f t="shared" si="34"/>
        <v>0</v>
      </c>
      <c r="Q140" s="32">
        <f t="shared" si="35"/>
        <v>0</v>
      </c>
      <c r="R140" s="32">
        <f t="shared" si="37"/>
        <v>0</v>
      </c>
      <c r="S140" s="32">
        <f t="shared" si="38"/>
        <v>0</v>
      </c>
      <c r="T140" s="32">
        <f t="shared" si="38"/>
        <v>0</v>
      </c>
    </row>
    <row r="141" spans="1:20" ht="26.15" customHeight="1" x14ac:dyDescent="0.3">
      <c r="A141" s="236">
        <v>86</v>
      </c>
      <c r="B141" s="37" t="str">
        <f>IF('Proje ve Personel Bilgileri'!B99&gt;0,'Proje ve Personel Bilgileri'!B99,"")</f>
        <v/>
      </c>
      <c r="C141" s="127"/>
      <c r="D141" s="12"/>
      <c r="E141" s="12"/>
      <c r="F141" s="12"/>
      <c r="G141" s="12"/>
      <c r="H141" s="12"/>
      <c r="I141" s="12"/>
      <c r="J141" s="12"/>
      <c r="K141" s="12"/>
      <c r="L141" s="34" t="str">
        <f t="shared" si="36"/>
        <v/>
      </c>
      <c r="M141" s="122" t="str">
        <f t="shared" si="32"/>
        <v/>
      </c>
      <c r="N141" s="31">
        <f>'Proje ve Personel Bilgileri'!E99</f>
        <v>0</v>
      </c>
      <c r="O141" s="32">
        <f t="shared" si="33"/>
        <v>0</v>
      </c>
      <c r="P141" s="32">
        <f t="shared" si="34"/>
        <v>0</v>
      </c>
      <c r="Q141" s="32">
        <f t="shared" si="35"/>
        <v>0</v>
      </c>
      <c r="R141" s="32">
        <f t="shared" si="37"/>
        <v>0</v>
      </c>
      <c r="S141" s="32">
        <f t="shared" si="38"/>
        <v>0</v>
      </c>
      <c r="T141" s="32">
        <f t="shared" si="38"/>
        <v>0</v>
      </c>
    </row>
    <row r="142" spans="1:20" ht="26.15" customHeight="1" x14ac:dyDescent="0.3">
      <c r="A142" s="236">
        <v>87</v>
      </c>
      <c r="B142" s="37" t="str">
        <f>IF('Proje ve Personel Bilgileri'!B100&gt;0,'Proje ve Personel Bilgileri'!B100,"")</f>
        <v/>
      </c>
      <c r="C142" s="127"/>
      <c r="D142" s="12"/>
      <c r="E142" s="12"/>
      <c r="F142" s="12"/>
      <c r="G142" s="12"/>
      <c r="H142" s="12"/>
      <c r="I142" s="12"/>
      <c r="J142" s="12"/>
      <c r="K142" s="12"/>
      <c r="L142" s="34" t="str">
        <f t="shared" si="36"/>
        <v/>
      </c>
      <c r="M142" s="122" t="str">
        <f t="shared" si="32"/>
        <v/>
      </c>
      <c r="N142" s="31">
        <f>'Proje ve Personel Bilgileri'!E100</f>
        <v>0</v>
      </c>
      <c r="O142" s="32">
        <f t="shared" si="33"/>
        <v>0</v>
      </c>
      <c r="P142" s="32">
        <f t="shared" si="34"/>
        <v>0</v>
      </c>
      <c r="Q142" s="32">
        <f t="shared" si="35"/>
        <v>0</v>
      </c>
      <c r="R142" s="32">
        <f t="shared" si="37"/>
        <v>0</v>
      </c>
      <c r="S142" s="32">
        <f t="shared" si="38"/>
        <v>0</v>
      </c>
      <c r="T142" s="32">
        <f t="shared" si="38"/>
        <v>0</v>
      </c>
    </row>
    <row r="143" spans="1:20" ht="26.15" customHeight="1" x14ac:dyDescent="0.3">
      <c r="A143" s="236">
        <v>88</v>
      </c>
      <c r="B143" s="37" t="str">
        <f>IF('Proje ve Personel Bilgileri'!B101&gt;0,'Proje ve Personel Bilgileri'!B101,"")</f>
        <v/>
      </c>
      <c r="C143" s="127"/>
      <c r="D143" s="12"/>
      <c r="E143" s="12"/>
      <c r="F143" s="12"/>
      <c r="G143" s="12"/>
      <c r="H143" s="12"/>
      <c r="I143" s="12"/>
      <c r="J143" s="12"/>
      <c r="K143" s="12"/>
      <c r="L143" s="34" t="str">
        <f t="shared" si="36"/>
        <v/>
      </c>
      <c r="M143" s="122" t="str">
        <f t="shared" si="32"/>
        <v/>
      </c>
      <c r="N143" s="31">
        <f>'Proje ve Personel Bilgileri'!E101</f>
        <v>0</v>
      </c>
      <c r="O143" s="32">
        <f t="shared" si="33"/>
        <v>0</v>
      </c>
      <c r="P143" s="32">
        <f t="shared" si="34"/>
        <v>0</v>
      </c>
      <c r="Q143" s="32">
        <f t="shared" si="35"/>
        <v>0</v>
      </c>
      <c r="R143" s="32">
        <f t="shared" si="37"/>
        <v>0</v>
      </c>
      <c r="S143" s="32">
        <f t="shared" si="38"/>
        <v>0</v>
      </c>
      <c r="T143" s="32">
        <f t="shared" si="38"/>
        <v>0</v>
      </c>
    </row>
    <row r="144" spans="1:20" ht="26.15" customHeight="1" x14ac:dyDescent="0.3">
      <c r="A144" s="236">
        <v>89</v>
      </c>
      <c r="B144" s="37" t="str">
        <f>IF('Proje ve Personel Bilgileri'!B102&gt;0,'Proje ve Personel Bilgileri'!B102,"")</f>
        <v/>
      </c>
      <c r="C144" s="127"/>
      <c r="D144" s="12"/>
      <c r="E144" s="12"/>
      <c r="F144" s="12"/>
      <c r="G144" s="12"/>
      <c r="H144" s="12"/>
      <c r="I144" s="12"/>
      <c r="J144" s="12"/>
      <c r="K144" s="12"/>
      <c r="L144" s="34" t="str">
        <f t="shared" si="36"/>
        <v/>
      </c>
      <c r="M144" s="122" t="str">
        <f t="shared" si="32"/>
        <v/>
      </c>
      <c r="N144" s="31">
        <f>'Proje ve Personel Bilgileri'!E102</f>
        <v>0</v>
      </c>
      <c r="O144" s="32">
        <f t="shared" si="33"/>
        <v>0</v>
      </c>
      <c r="P144" s="32">
        <f t="shared" si="34"/>
        <v>0</v>
      </c>
      <c r="Q144" s="32">
        <f t="shared" si="35"/>
        <v>0</v>
      </c>
      <c r="R144" s="32">
        <f t="shared" si="37"/>
        <v>0</v>
      </c>
      <c r="S144" s="32">
        <f t="shared" si="38"/>
        <v>0</v>
      </c>
      <c r="T144" s="32">
        <f t="shared" si="38"/>
        <v>0</v>
      </c>
    </row>
    <row r="145" spans="1:21" ht="26.15" customHeight="1" x14ac:dyDescent="0.3">
      <c r="A145" s="236">
        <v>90</v>
      </c>
      <c r="B145" s="37" t="str">
        <f>IF('Proje ve Personel Bilgileri'!B103&gt;0,'Proje ve Personel Bilgileri'!B103,"")</f>
        <v/>
      </c>
      <c r="C145" s="127"/>
      <c r="D145" s="12"/>
      <c r="E145" s="12"/>
      <c r="F145" s="12"/>
      <c r="G145" s="12"/>
      <c r="H145" s="12"/>
      <c r="I145" s="12"/>
      <c r="J145" s="12"/>
      <c r="K145" s="12"/>
      <c r="L145" s="34" t="str">
        <f t="shared" si="36"/>
        <v/>
      </c>
      <c r="M145" s="122" t="str">
        <f t="shared" si="32"/>
        <v/>
      </c>
      <c r="N145" s="31">
        <f>'Proje ve Personel Bilgileri'!E103</f>
        <v>0</v>
      </c>
      <c r="O145" s="32">
        <f t="shared" si="33"/>
        <v>0</v>
      </c>
      <c r="P145" s="32">
        <f t="shared" si="34"/>
        <v>0</v>
      </c>
      <c r="Q145" s="32">
        <f t="shared" si="35"/>
        <v>0</v>
      </c>
      <c r="R145" s="32">
        <f t="shared" si="37"/>
        <v>0</v>
      </c>
      <c r="S145" s="32">
        <f t="shared" si="38"/>
        <v>0</v>
      </c>
      <c r="T145" s="32">
        <f t="shared" si="38"/>
        <v>0</v>
      </c>
    </row>
    <row r="146" spans="1:21" ht="26.15" customHeight="1" x14ac:dyDescent="0.3">
      <c r="A146" s="236">
        <v>91</v>
      </c>
      <c r="B146" s="37" t="str">
        <f>IF('Proje ve Personel Bilgileri'!B104&gt;0,'Proje ve Personel Bilgileri'!B104,"")</f>
        <v/>
      </c>
      <c r="C146" s="127"/>
      <c r="D146" s="12"/>
      <c r="E146" s="12"/>
      <c r="F146" s="12"/>
      <c r="G146" s="12"/>
      <c r="H146" s="12"/>
      <c r="I146" s="12"/>
      <c r="J146" s="12"/>
      <c r="K146" s="12"/>
      <c r="L146" s="34" t="str">
        <f t="shared" si="36"/>
        <v/>
      </c>
      <c r="M146" s="122" t="str">
        <f t="shared" si="32"/>
        <v/>
      </c>
      <c r="N146" s="31">
        <f>'Proje ve Personel Bilgileri'!E104</f>
        <v>0</v>
      </c>
      <c r="O146" s="32">
        <f t="shared" si="33"/>
        <v>0</v>
      </c>
      <c r="P146" s="32">
        <f t="shared" si="34"/>
        <v>0</v>
      </c>
      <c r="Q146" s="32">
        <f t="shared" si="35"/>
        <v>0</v>
      </c>
      <c r="R146" s="32">
        <f t="shared" si="37"/>
        <v>0</v>
      </c>
      <c r="S146" s="32">
        <f t="shared" si="38"/>
        <v>0</v>
      </c>
      <c r="T146" s="32">
        <f t="shared" si="38"/>
        <v>0</v>
      </c>
    </row>
    <row r="147" spans="1:21" ht="26.15" customHeight="1" x14ac:dyDescent="0.3">
      <c r="A147" s="236">
        <v>92</v>
      </c>
      <c r="B147" s="37" t="str">
        <f>IF('Proje ve Personel Bilgileri'!B105&gt;0,'Proje ve Personel Bilgileri'!B105,"")</f>
        <v/>
      </c>
      <c r="C147" s="127"/>
      <c r="D147" s="12"/>
      <c r="E147" s="12"/>
      <c r="F147" s="12"/>
      <c r="G147" s="12"/>
      <c r="H147" s="12"/>
      <c r="I147" s="12"/>
      <c r="J147" s="12"/>
      <c r="K147" s="12"/>
      <c r="L147" s="34" t="str">
        <f t="shared" si="36"/>
        <v/>
      </c>
      <c r="M147" s="122" t="str">
        <f t="shared" si="32"/>
        <v/>
      </c>
      <c r="N147" s="31">
        <f>'Proje ve Personel Bilgileri'!E105</f>
        <v>0</v>
      </c>
      <c r="O147" s="32">
        <f t="shared" si="33"/>
        <v>0</v>
      </c>
      <c r="P147" s="32">
        <f t="shared" si="34"/>
        <v>0</v>
      </c>
      <c r="Q147" s="32">
        <f t="shared" si="35"/>
        <v>0</v>
      </c>
      <c r="R147" s="32">
        <f t="shared" si="37"/>
        <v>0</v>
      </c>
      <c r="S147" s="32">
        <f t="shared" si="38"/>
        <v>0</v>
      </c>
      <c r="T147" s="32">
        <f t="shared" si="38"/>
        <v>0</v>
      </c>
    </row>
    <row r="148" spans="1:21" ht="26.15" customHeight="1" x14ac:dyDescent="0.3">
      <c r="A148" s="236">
        <v>93</v>
      </c>
      <c r="B148" s="37" t="str">
        <f>IF('Proje ve Personel Bilgileri'!B106&gt;0,'Proje ve Personel Bilgileri'!B106,"")</f>
        <v/>
      </c>
      <c r="C148" s="127"/>
      <c r="D148" s="12"/>
      <c r="E148" s="12"/>
      <c r="F148" s="12"/>
      <c r="G148" s="12"/>
      <c r="H148" s="12"/>
      <c r="I148" s="12"/>
      <c r="J148" s="12"/>
      <c r="K148" s="12"/>
      <c r="L148" s="34" t="str">
        <f t="shared" si="36"/>
        <v/>
      </c>
      <c r="M148" s="122" t="str">
        <f t="shared" si="32"/>
        <v/>
      </c>
      <c r="N148" s="31">
        <f>'Proje ve Personel Bilgileri'!E106</f>
        <v>0</v>
      </c>
      <c r="O148" s="32">
        <f t="shared" si="33"/>
        <v>0</v>
      </c>
      <c r="P148" s="32">
        <f t="shared" si="34"/>
        <v>0</v>
      </c>
      <c r="Q148" s="32">
        <f t="shared" si="35"/>
        <v>0</v>
      </c>
      <c r="R148" s="32">
        <f t="shared" si="37"/>
        <v>0</v>
      </c>
      <c r="S148" s="32">
        <f t="shared" si="38"/>
        <v>0</v>
      </c>
      <c r="T148" s="32">
        <f t="shared" si="38"/>
        <v>0</v>
      </c>
    </row>
    <row r="149" spans="1:21" ht="26.15" customHeight="1" x14ac:dyDescent="0.3">
      <c r="A149" s="236">
        <v>94</v>
      </c>
      <c r="B149" s="37" t="str">
        <f>IF('Proje ve Personel Bilgileri'!B107&gt;0,'Proje ve Personel Bilgileri'!B107,"")</f>
        <v/>
      </c>
      <c r="C149" s="127"/>
      <c r="D149" s="12"/>
      <c r="E149" s="12"/>
      <c r="F149" s="12"/>
      <c r="G149" s="12"/>
      <c r="H149" s="12"/>
      <c r="I149" s="12"/>
      <c r="J149" s="12"/>
      <c r="K149" s="12"/>
      <c r="L149" s="34" t="str">
        <f t="shared" si="36"/>
        <v/>
      </c>
      <c r="M149" s="122" t="str">
        <f t="shared" si="32"/>
        <v/>
      </c>
      <c r="N149" s="31">
        <f>'Proje ve Personel Bilgileri'!E107</f>
        <v>0</v>
      </c>
      <c r="O149" s="32">
        <f t="shared" si="33"/>
        <v>0</v>
      </c>
      <c r="P149" s="32">
        <f t="shared" si="34"/>
        <v>0</v>
      </c>
      <c r="Q149" s="32">
        <f t="shared" si="35"/>
        <v>0</v>
      </c>
      <c r="R149" s="32">
        <f t="shared" si="37"/>
        <v>0</v>
      </c>
      <c r="S149" s="32">
        <f t="shared" si="38"/>
        <v>0</v>
      </c>
      <c r="T149" s="32">
        <f t="shared" si="38"/>
        <v>0</v>
      </c>
    </row>
    <row r="150" spans="1:21" ht="26.15" customHeight="1" x14ac:dyDescent="0.3">
      <c r="A150" s="236">
        <v>95</v>
      </c>
      <c r="B150" s="37" t="str">
        <f>IF('Proje ve Personel Bilgileri'!B108&gt;0,'Proje ve Personel Bilgileri'!B108,"")</f>
        <v/>
      </c>
      <c r="C150" s="127"/>
      <c r="D150" s="12"/>
      <c r="E150" s="12"/>
      <c r="F150" s="12"/>
      <c r="G150" s="12"/>
      <c r="H150" s="12"/>
      <c r="I150" s="12"/>
      <c r="J150" s="12"/>
      <c r="K150" s="12"/>
      <c r="L150" s="34" t="str">
        <f t="shared" si="36"/>
        <v/>
      </c>
      <c r="M150" s="122" t="str">
        <f t="shared" si="32"/>
        <v/>
      </c>
      <c r="N150" s="31">
        <f>'Proje ve Personel Bilgileri'!E108</f>
        <v>0</v>
      </c>
      <c r="O150" s="32">
        <f t="shared" si="33"/>
        <v>0</v>
      </c>
      <c r="P150" s="32">
        <f t="shared" si="34"/>
        <v>0</v>
      </c>
      <c r="Q150" s="32">
        <f t="shared" si="35"/>
        <v>0</v>
      </c>
      <c r="R150" s="32">
        <f t="shared" si="37"/>
        <v>0</v>
      </c>
      <c r="S150" s="32">
        <f t="shared" si="38"/>
        <v>0</v>
      </c>
      <c r="T150" s="32">
        <f t="shared" si="38"/>
        <v>0</v>
      </c>
    </row>
    <row r="151" spans="1:21" ht="26.15" customHeight="1" x14ac:dyDescent="0.3">
      <c r="A151" s="236">
        <v>96</v>
      </c>
      <c r="B151" s="37" t="str">
        <f>IF('Proje ve Personel Bilgileri'!B109&gt;0,'Proje ve Personel Bilgileri'!B109,"")</f>
        <v/>
      </c>
      <c r="C151" s="127"/>
      <c r="D151" s="12"/>
      <c r="E151" s="12"/>
      <c r="F151" s="12"/>
      <c r="G151" s="12"/>
      <c r="H151" s="12"/>
      <c r="I151" s="12"/>
      <c r="J151" s="12"/>
      <c r="K151" s="12"/>
      <c r="L151" s="34" t="str">
        <f t="shared" si="36"/>
        <v/>
      </c>
      <c r="M151" s="122" t="str">
        <f t="shared" si="32"/>
        <v/>
      </c>
      <c r="N151" s="31">
        <f>'Proje ve Personel Bilgileri'!E109</f>
        <v>0</v>
      </c>
      <c r="O151" s="32">
        <f t="shared" si="33"/>
        <v>0</v>
      </c>
      <c r="P151" s="32">
        <f t="shared" si="34"/>
        <v>0</v>
      </c>
      <c r="Q151" s="32">
        <f t="shared" si="35"/>
        <v>0</v>
      </c>
      <c r="R151" s="32">
        <f t="shared" si="37"/>
        <v>0</v>
      </c>
      <c r="S151" s="32">
        <f t="shared" si="38"/>
        <v>0</v>
      </c>
      <c r="T151" s="32">
        <f t="shared" si="38"/>
        <v>0</v>
      </c>
    </row>
    <row r="152" spans="1:21" ht="26.15" customHeight="1" x14ac:dyDescent="0.3">
      <c r="A152" s="236">
        <v>97</v>
      </c>
      <c r="B152" s="37" t="str">
        <f>IF('Proje ve Personel Bilgileri'!B110&gt;0,'Proje ve Personel Bilgileri'!B110,"")</f>
        <v/>
      </c>
      <c r="C152" s="127"/>
      <c r="D152" s="12"/>
      <c r="E152" s="12"/>
      <c r="F152" s="12"/>
      <c r="G152" s="12"/>
      <c r="H152" s="12"/>
      <c r="I152" s="12"/>
      <c r="J152" s="12"/>
      <c r="K152" s="12"/>
      <c r="L152" s="34" t="str">
        <f t="shared" si="36"/>
        <v/>
      </c>
      <c r="M152" s="122" t="str">
        <f t="shared" si="32"/>
        <v/>
      </c>
      <c r="N152" s="31">
        <f>'Proje ve Personel Bilgileri'!E110</f>
        <v>0</v>
      </c>
      <c r="O152" s="32">
        <f t="shared" si="33"/>
        <v>0</v>
      </c>
      <c r="P152" s="32">
        <f t="shared" si="34"/>
        <v>0</v>
      </c>
      <c r="Q152" s="32">
        <f t="shared" si="35"/>
        <v>0</v>
      </c>
      <c r="R152" s="32">
        <f t="shared" si="37"/>
        <v>0</v>
      </c>
      <c r="S152" s="32">
        <f t="shared" si="38"/>
        <v>0</v>
      </c>
      <c r="T152" s="32">
        <f t="shared" si="38"/>
        <v>0</v>
      </c>
    </row>
    <row r="153" spans="1:21" ht="26.15" customHeight="1" x14ac:dyDescent="0.3">
      <c r="A153" s="236">
        <v>98</v>
      </c>
      <c r="B153" s="37" t="str">
        <f>IF('Proje ve Personel Bilgileri'!B111&gt;0,'Proje ve Personel Bilgileri'!B111,"")</f>
        <v/>
      </c>
      <c r="C153" s="127"/>
      <c r="D153" s="12"/>
      <c r="E153" s="12"/>
      <c r="F153" s="12"/>
      <c r="G153" s="12"/>
      <c r="H153" s="12"/>
      <c r="I153" s="12"/>
      <c r="J153" s="12"/>
      <c r="K153" s="12"/>
      <c r="L153" s="34" t="str">
        <f t="shared" si="36"/>
        <v/>
      </c>
      <c r="M153" s="122" t="str">
        <f t="shared" si="32"/>
        <v/>
      </c>
      <c r="N153" s="31">
        <f>'Proje ve Personel Bilgileri'!E111</f>
        <v>0</v>
      </c>
      <c r="O153" s="32">
        <f t="shared" si="33"/>
        <v>0</v>
      </c>
      <c r="P153" s="32">
        <f t="shared" si="34"/>
        <v>0</v>
      </c>
      <c r="Q153" s="32">
        <f t="shared" si="35"/>
        <v>0</v>
      </c>
      <c r="R153" s="32">
        <f t="shared" si="37"/>
        <v>0</v>
      </c>
      <c r="S153" s="32">
        <f t="shared" si="38"/>
        <v>0</v>
      </c>
      <c r="T153" s="32">
        <f t="shared" si="38"/>
        <v>0</v>
      </c>
    </row>
    <row r="154" spans="1:21" ht="26.15" customHeight="1" x14ac:dyDescent="0.3">
      <c r="A154" s="236">
        <v>99</v>
      </c>
      <c r="B154" s="37" t="str">
        <f>IF('Proje ve Personel Bilgileri'!B112&gt;0,'Proje ve Personel Bilgileri'!B112,"")</f>
        <v/>
      </c>
      <c r="C154" s="127"/>
      <c r="D154" s="12"/>
      <c r="E154" s="12"/>
      <c r="F154" s="12"/>
      <c r="G154" s="12"/>
      <c r="H154" s="12"/>
      <c r="I154" s="12"/>
      <c r="J154" s="12"/>
      <c r="K154" s="12"/>
      <c r="L154" s="34" t="str">
        <f t="shared" si="36"/>
        <v/>
      </c>
      <c r="M154" s="122" t="str">
        <f t="shared" si="32"/>
        <v/>
      </c>
      <c r="N154" s="31">
        <f>'Proje ve Personel Bilgileri'!E112</f>
        <v>0</v>
      </c>
      <c r="O154" s="32">
        <f t="shared" si="33"/>
        <v>0</v>
      </c>
      <c r="P154" s="32">
        <f t="shared" si="34"/>
        <v>0</v>
      </c>
      <c r="Q154" s="32">
        <f t="shared" si="35"/>
        <v>0</v>
      </c>
      <c r="R154" s="32">
        <f t="shared" si="37"/>
        <v>0</v>
      </c>
      <c r="S154" s="32">
        <f t="shared" si="38"/>
        <v>0</v>
      </c>
      <c r="T154" s="32">
        <f t="shared" si="38"/>
        <v>0</v>
      </c>
    </row>
    <row r="155" spans="1:21" ht="26.15" customHeight="1" thickBot="1" x14ac:dyDescent="0.35">
      <c r="A155" s="237">
        <v>100</v>
      </c>
      <c r="B155" s="38" t="str">
        <f>IF('Proje ve Personel Bilgileri'!B113&gt;0,'Proje ve Personel Bilgileri'!B113,"")</f>
        <v/>
      </c>
      <c r="C155" s="13"/>
      <c r="D155" s="14"/>
      <c r="E155" s="14"/>
      <c r="F155" s="14"/>
      <c r="G155" s="14"/>
      <c r="H155" s="14"/>
      <c r="I155" s="14"/>
      <c r="J155" s="14"/>
      <c r="K155" s="14"/>
      <c r="L155" s="35" t="str">
        <f t="shared" si="36"/>
        <v/>
      </c>
      <c r="M155" s="122" t="str">
        <f t="shared" si="32"/>
        <v/>
      </c>
      <c r="N155" s="31">
        <f>'Proje ve Personel Bilgileri'!E113</f>
        <v>0</v>
      </c>
      <c r="O155" s="32">
        <f t="shared" si="33"/>
        <v>0</v>
      </c>
      <c r="P155" s="32">
        <f t="shared" si="34"/>
        <v>0</v>
      </c>
      <c r="Q155" s="32">
        <f t="shared" si="35"/>
        <v>0</v>
      </c>
      <c r="R155" s="32">
        <f t="shared" si="37"/>
        <v>0</v>
      </c>
      <c r="S155" s="32">
        <f t="shared" si="38"/>
        <v>0</v>
      </c>
      <c r="T155" s="32">
        <f t="shared" si="38"/>
        <v>0</v>
      </c>
      <c r="U155" s="30">
        <f>IF(COUNTA(C136:K155)&gt;0,1,0)</f>
        <v>0</v>
      </c>
    </row>
    <row r="156" spans="1:21" ht="26.15" customHeight="1" thickBot="1" x14ac:dyDescent="0.35">
      <c r="A156" s="358" t="s">
        <v>40</v>
      </c>
      <c r="B156" s="359"/>
      <c r="C156" s="39" t="str">
        <f>IF($L$92&gt;0,SUM(C136:C155)+C124,"")</f>
        <v/>
      </c>
      <c r="D156" s="40" t="str">
        <f t="shared" ref="D156:E156" si="39">IF($L$92&gt;0,SUM(D136:D155)+D124,"")</f>
        <v/>
      </c>
      <c r="E156" s="40" t="str">
        <f t="shared" si="39"/>
        <v/>
      </c>
      <c r="F156" s="40" t="str">
        <f t="shared" ref="F156:K156" si="40">IF($L$92&gt;0,SUM(F136:F155)+F124,"")</f>
        <v/>
      </c>
      <c r="G156" s="40" t="str">
        <f t="shared" si="40"/>
        <v/>
      </c>
      <c r="H156" s="40" t="str">
        <f t="shared" si="40"/>
        <v/>
      </c>
      <c r="I156" s="40" t="str">
        <f t="shared" si="40"/>
        <v/>
      </c>
      <c r="J156" s="40" t="str">
        <f t="shared" si="40"/>
        <v/>
      </c>
      <c r="K156" s="40" t="str">
        <f t="shared" si="40"/>
        <v/>
      </c>
      <c r="L156" s="41">
        <f>SUM(L136:L155)+L124</f>
        <v>0</v>
      </c>
      <c r="M156" s="123"/>
      <c r="N156" s="6"/>
      <c r="O156" s="15"/>
      <c r="P156" s="16"/>
      <c r="S156" s="6"/>
      <c r="T156" s="6"/>
    </row>
    <row r="157" spans="1:21" s="17" customFormat="1" ht="30.1" customHeight="1" x14ac:dyDescent="0.3">
      <c r="A157" s="360" t="s">
        <v>139</v>
      </c>
      <c r="B157" s="360"/>
      <c r="C157" s="360"/>
      <c r="D157" s="360"/>
      <c r="E157" s="360"/>
      <c r="F157" s="360"/>
      <c r="G157" s="360"/>
      <c r="H157" s="360"/>
      <c r="I157" s="360"/>
      <c r="J157" s="360"/>
      <c r="K157" s="360"/>
      <c r="L157" s="360"/>
      <c r="M157" s="83"/>
      <c r="O157" s="18"/>
      <c r="P157" s="18"/>
      <c r="Q157" s="18"/>
      <c r="R157" s="18"/>
      <c r="S157" s="18"/>
      <c r="T157" s="18"/>
    </row>
    <row r="158" spans="1:21" ht="26.15" customHeight="1" x14ac:dyDescent="0.3"/>
    <row r="159" spans="1:21" ht="26.15" customHeight="1" x14ac:dyDescent="0.35">
      <c r="A159" s="308" t="s">
        <v>37</v>
      </c>
      <c r="B159" s="307">
        <f ca="1">IF(imzatarihi&gt;0,imzatarihi,"")</f>
        <v>45653</v>
      </c>
      <c r="C159" s="361" t="s">
        <v>38</v>
      </c>
      <c r="D159" s="361"/>
      <c r="E159" s="306" t="str">
        <f>IF(kurulusyetkilisi&gt;0,kurulusyetkilisi,"")</f>
        <v/>
      </c>
      <c r="F159" s="265"/>
      <c r="G159" s="265"/>
      <c r="H159" s="304"/>
      <c r="I159" s="304"/>
      <c r="J159" s="304"/>
    </row>
    <row r="160" spans="1:21" ht="26.15" customHeight="1" x14ac:dyDescent="0.35">
      <c r="A160" s="311"/>
      <c r="B160" s="311"/>
      <c r="C160" s="361" t="s">
        <v>39</v>
      </c>
      <c r="D160" s="361"/>
      <c r="E160" s="309"/>
      <c r="F160" s="362"/>
      <c r="G160" s="362"/>
      <c r="H160" s="6"/>
      <c r="I160" s="6"/>
      <c r="J160" s="6"/>
    </row>
  </sheetData>
  <sheetProtection algorithmName="SHA-512" hashValue="HFdziI+24Fc5tvQ+lJsehRtlAsTr59+D0OFW+MfgnUsML3qkCBPmMIYIKoppdyb/dNMxvecC+sKsqSprcXPERA==" saltValue="mlsGg73dz09DZFeiNwBaBg==" spinCount="100000" sheet="1" objects="1" scenarios="1"/>
  <mergeCells count="110">
    <mergeCell ref="C96:D96"/>
    <mergeCell ref="H70:K70"/>
    <mergeCell ref="L70:L71"/>
    <mergeCell ref="O70:P70"/>
    <mergeCell ref="Q70:R70"/>
    <mergeCell ref="S70:T70"/>
    <mergeCell ref="A93:L93"/>
    <mergeCell ref="F96:G96"/>
    <mergeCell ref="C64:D64"/>
    <mergeCell ref="F67:G67"/>
    <mergeCell ref="O38:P38"/>
    <mergeCell ref="Q38:R38"/>
    <mergeCell ref="S38:T38"/>
    <mergeCell ref="A61:L61"/>
    <mergeCell ref="A92:B92"/>
    <mergeCell ref="C95:D95"/>
    <mergeCell ref="A70:A71"/>
    <mergeCell ref="B70:B71"/>
    <mergeCell ref="C70:C71"/>
    <mergeCell ref="D70:D71"/>
    <mergeCell ref="E70:E71"/>
    <mergeCell ref="F70:F71"/>
    <mergeCell ref="B69:L69"/>
    <mergeCell ref="G70:G71"/>
    <mergeCell ref="F38:F39"/>
    <mergeCell ref="F64:G64"/>
    <mergeCell ref="A65:L65"/>
    <mergeCell ref="A66:L66"/>
    <mergeCell ref="B68:L68"/>
    <mergeCell ref="A34:L34"/>
    <mergeCell ref="B36:L36"/>
    <mergeCell ref="B37:L37"/>
    <mergeCell ref="G38:G39"/>
    <mergeCell ref="H38:K38"/>
    <mergeCell ref="L38:L39"/>
    <mergeCell ref="A60:B60"/>
    <mergeCell ref="C63:D63"/>
    <mergeCell ref="A1:L1"/>
    <mergeCell ref="A2:L2"/>
    <mergeCell ref="B4:L4"/>
    <mergeCell ref="B5:L5"/>
    <mergeCell ref="C31:D31"/>
    <mergeCell ref="C32:D32"/>
    <mergeCell ref="G6:G7"/>
    <mergeCell ref="H6:K6"/>
    <mergeCell ref="L6:L7"/>
    <mergeCell ref="A38:A39"/>
    <mergeCell ref="B38:B39"/>
    <mergeCell ref="C38:C39"/>
    <mergeCell ref="D38:D39"/>
    <mergeCell ref="E38:E39"/>
    <mergeCell ref="F3:G3"/>
    <mergeCell ref="F35:G35"/>
    <mergeCell ref="S6:T6"/>
    <mergeCell ref="A29:L29"/>
    <mergeCell ref="F32:G32"/>
    <mergeCell ref="A33:L33"/>
    <mergeCell ref="A28:B28"/>
    <mergeCell ref="A6:A7"/>
    <mergeCell ref="B6:B7"/>
    <mergeCell ref="C6:C7"/>
    <mergeCell ref="D6:D7"/>
    <mergeCell ref="E6:E7"/>
    <mergeCell ref="F6:F7"/>
    <mergeCell ref="O6:P6"/>
    <mergeCell ref="Q6:R6"/>
    <mergeCell ref="A97:L97"/>
    <mergeCell ref="A98:L98"/>
    <mergeCell ref="B100:L100"/>
    <mergeCell ref="B101:L101"/>
    <mergeCell ref="A102:A103"/>
    <mergeCell ref="B102:B103"/>
    <mergeCell ref="C102:C103"/>
    <mergeCell ref="D102:D103"/>
    <mergeCell ref="E102:E103"/>
    <mergeCell ref="F102:F103"/>
    <mergeCell ref="G102:G103"/>
    <mergeCell ref="H102:K102"/>
    <mergeCell ref="L102:L103"/>
    <mergeCell ref="F99:G99"/>
    <mergeCell ref="C127:D127"/>
    <mergeCell ref="C128:D128"/>
    <mergeCell ref="F128:G128"/>
    <mergeCell ref="A129:L129"/>
    <mergeCell ref="O102:P102"/>
    <mergeCell ref="Q102:R102"/>
    <mergeCell ref="S102:T102"/>
    <mergeCell ref="A124:B124"/>
    <mergeCell ref="A125:L125"/>
    <mergeCell ref="C159:D159"/>
    <mergeCell ref="C160:D160"/>
    <mergeCell ref="F160:G160"/>
    <mergeCell ref="O134:P134"/>
    <mergeCell ref="Q134:R134"/>
    <mergeCell ref="S134:T134"/>
    <mergeCell ref="A156:B156"/>
    <mergeCell ref="A157:L157"/>
    <mergeCell ref="A130:L130"/>
    <mergeCell ref="B132:L132"/>
    <mergeCell ref="B133:L133"/>
    <mergeCell ref="A134:A135"/>
    <mergeCell ref="B134:B135"/>
    <mergeCell ref="C134:C135"/>
    <mergeCell ref="D134:D135"/>
    <mergeCell ref="E134:E135"/>
    <mergeCell ref="F134:F135"/>
    <mergeCell ref="G134:G135"/>
    <mergeCell ref="H134:K134"/>
    <mergeCell ref="L134:L135"/>
    <mergeCell ref="F131:G131"/>
  </mergeCells>
  <dataValidations count="3">
    <dataValidation type="whole" allowBlank="1" showInputMessage="1" showErrorMessage="1" error="Prim Gün Sayısı en fazla 30 olabilir." sqref="C8:C27 C40:C59 C72:C91 C104:C123 C136:C155" xr:uid="{00000000-0002-0000-0C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G8 F8:F27 F40:F59 F72:F91 F104:F123 F136:F155" xr:uid="{00000000-0002-0000-0C00-000001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G72:G91 G40:G59 G9:G27 G104:G123 G136:G155" xr:uid="{00000000-0002-0000-0C00-000002000000}">
      <formula1>0</formula1>
      <formula2>T9</formula2>
    </dataValidation>
  </dataValidations>
  <pageMargins left="0.19685039370078741" right="0.19685039370078741" top="0.39370078740157483" bottom="0.39370078740157483" header="0.31496062992125984" footer="0.31496062992125984"/>
  <pageSetup paperSize="9" scale="62" orientation="landscape" r:id="rId1"/>
  <rowBreaks count="2" manualBreakCount="2">
    <brk id="32" max="9" man="1"/>
    <brk id="64" max="9"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ayfa20"/>
  <dimension ref="A1:AA160"/>
  <sheetViews>
    <sheetView zoomScale="70" zoomScaleNormal="70" workbookViewId="0">
      <selection activeCell="C8" sqref="C8"/>
    </sheetView>
  </sheetViews>
  <sheetFormatPr defaultColWidth="9.125" defaultRowHeight="16.3" x14ac:dyDescent="0.3"/>
  <cols>
    <col min="1" max="1" width="10.125" style="7" bestFit="1" customWidth="1"/>
    <col min="2" max="2" width="40.75" style="7" customWidth="1"/>
    <col min="3" max="3" width="10.75" style="6" customWidth="1"/>
    <col min="4" max="12" width="18.75" style="7" customWidth="1"/>
    <col min="13" max="13" width="113.25" style="120" customWidth="1"/>
    <col min="14" max="14" width="12.75" style="7" hidden="1" customWidth="1"/>
    <col min="15" max="18" width="12.75" style="6" hidden="1" customWidth="1"/>
    <col min="19" max="20" width="12.75" style="7" hidden="1" customWidth="1"/>
    <col min="21" max="22" width="9.125" style="7" hidden="1" customWidth="1"/>
    <col min="23" max="23" width="9.125" style="7" customWidth="1"/>
    <col min="24" max="16384" width="9.125" style="7"/>
  </cols>
  <sheetData>
    <row r="1" spans="1:27" ht="26.15" customHeight="1" x14ac:dyDescent="0.3">
      <c r="A1" s="356" t="s">
        <v>28</v>
      </c>
      <c r="B1" s="356"/>
      <c r="C1" s="356"/>
      <c r="D1" s="356"/>
      <c r="E1" s="356"/>
      <c r="F1" s="356"/>
      <c r="G1" s="356"/>
      <c r="H1" s="356"/>
      <c r="I1" s="356"/>
      <c r="J1" s="356"/>
      <c r="K1" s="356"/>
      <c r="L1" s="356"/>
      <c r="M1" s="119"/>
      <c r="N1" s="1"/>
      <c r="O1" s="128"/>
      <c r="V1" s="30" t="str">
        <f>CONCATENATE("A1:L",SUM(U:U)*32)</f>
        <v>A1:L32</v>
      </c>
    </row>
    <row r="2" spans="1:27" ht="26.15" customHeight="1" x14ac:dyDescent="0.3">
      <c r="A2" s="363" t="str">
        <f>IF(Yil&gt;0,CONCATENATE(Yil," yılına aittir"),"")</f>
        <v/>
      </c>
      <c r="B2" s="363"/>
      <c r="C2" s="363"/>
      <c r="D2" s="363"/>
      <c r="E2" s="363"/>
      <c r="F2" s="363"/>
      <c r="G2" s="363"/>
      <c r="H2" s="363"/>
      <c r="I2" s="363"/>
      <c r="J2" s="363"/>
      <c r="K2" s="363"/>
      <c r="L2" s="363"/>
    </row>
    <row r="3" spans="1:27" ht="26.15" customHeight="1" thickBot="1" x14ac:dyDescent="0.35">
      <c r="B3" s="8"/>
      <c r="D3" s="8"/>
      <c r="E3" s="8"/>
      <c r="F3" s="377" t="str">
        <f>IF(Yil&gt;0,IF(ProjeNo=5189901,"KASIM",IF(ProjeNo=5169902,Yil+1&amp;" - OCAK","EKİM")),"")</f>
        <v/>
      </c>
      <c r="G3" s="377"/>
      <c r="H3" s="8"/>
      <c r="I3" s="8"/>
      <c r="J3" s="8"/>
      <c r="K3" s="8"/>
      <c r="L3" s="228" t="s">
        <v>35</v>
      </c>
    </row>
    <row r="4" spans="1:27" ht="26.15" customHeight="1" thickBot="1" x14ac:dyDescent="0.35">
      <c r="A4" s="233" t="s">
        <v>1</v>
      </c>
      <c r="B4" s="364" t="str">
        <f>IF(ProjeNo&gt;0,ProjeNo,"")</f>
        <v/>
      </c>
      <c r="C4" s="365"/>
      <c r="D4" s="365"/>
      <c r="E4" s="365"/>
      <c r="F4" s="365"/>
      <c r="G4" s="365"/>
      <c r="H4" s="365"/>
      <c r="I4" s="365"/>
      <c r="J4" s="365"/>
      <c r="K4" s="365"/>
      <c r="L4" s="366"/>
    </row>
    <row r="5" spans="1:27" ht="26.15" customHeight="1" thickBot="1" x14ac:dyDescent="0.35">
      <c r="A5" s="234" t="s">
        <v>11</v>
      </c>
      <c r="B5" s="367" t="str">
        <f>IF(ProjeAdi&gt;0,ProjeAdi,"")</f>
        <v/>
      </c>
      <c r="C5" s="368"/>
      <c r="D5" s="368"/>
      <c r="E5" s="368"/>
      <c r="F5" s="368"/>
      <c r="G5" s="368"/>
      <c r="H5" s="368"/>
      <c r="I5" s="368"/>
      <c r="J5" s="368"/>
      <c r="K5" s="368"/>
      <c r="L5" s="369"/>
    </row>
    <row r="6" spans="1:27" ht="26.15" customHeight="1" thickBot="1" x14ac:dyDescent="0.35">
      <c r="A6" s="370" t="s">
        <v>7</v>
      </c>
      <c r="B6" s="370" t="s">
        <v>8</v>
      </c>
      <c r="C6" s="370" t="s">
        <v>29</v>
      </c>
      <c r="D6" s="370" t="s">
        <v>97</v>
      </c>
      <c r="E6" s="370" t="s">
        <v>117</v>
      </c>
      <c r="F6" s="370" t="s">
        <v>32</v>
      </c>
      <c r="G6" s="372" t="s">
        <v>30</v>
      </c>
      <c r="H6" s="374" t="s">
        <v>95</v>
      </c>
      <c r="I6" s="375"/>
      <c r="J6" s="375"/>
      <c r="K6" s="376"/>
      <c r="L6" s="370" t="s">
        <v>31</v>
      </c>
      <c r="O6" s="357" t="s">
        <v>36</v>
      </c>
      <c r="P6" s="357"/>
      <c r="Q6" s="357" t="s">
        <v>42</v>
      </c>
      <c r="R6" s="357"/>
      <c r="S6" s="357" t="s">
        <v>43</v>
      </c>
      <c r="T6" s="357"/>
    </row>
    <row r="7" spans="1:27" s="9" customFormat="1" ht="82.05" customHeight="1" thickBot="1" x14ac:dyDescent="0.35">
      <c r="A7" s="371"/>
      <c r="B7" s="371"/>
      <c r="C7" s="371"/>
      <c r="D7" s="371"/>
      <c r="E7" s="371"/>
      <c r="F7" s="371"/>
      <c r="G7" s="373"/>
      <c r="H7" s="229" t="s">
        <v>91</v>
      </c>
      <c r="I7" s="230" t="s">
        <v>96</v>
      </c>
      <c r="J7" s="229" t="s">
        <v>152</v>
      </c>
      <c r="K7" s="229" t="s">
        <v>153</v>
      </c>
      <c r="L7" s="371"/>
      <c r="M7" s="121"/>
      <c r="N7" s="231" t="s">
        <v>10</v>
      </c>
      <c r="O7" s="232" t="s">
        <v>92</v>
      </c>
      <c r="P7" s="232" t="s">
        <v>34</v>
      </c>
      <c r="Q7" s="232" t="s">
        <v>41</v>
      </c>
      <c r="R7" s="232" t="s">
        <v>30</v>
      </c>
      <c r="S7" s="232" t="s">
        <v>41</v>
      </c>
      <c r="T7" s="232" t="s">
        <v>34</v>
      </c>
      <c r="AA7" s="7"/>
    </row>
    <row r="8" spans="1:27" ht="26.15" customHeight="1" x14ac:dyDescent="0.3">
      <c r="A8" s="235">
        <v>1</v>
      </c>
      <c r="B8" s="36" t="str">
        <f>IF('Proje ve Personel Bilgileri'!B14&gt;0,'Proje ve Personel Bilgileri'!B14,"")</f>
        <v/>
      </c>
      <c r="C8" s="10"/>
      <c r="D8" s="11"/>
      <c r="E8" s="11"/>
      <c r="F8" s="11"/>
      <c r="G8" s="11"/>
      <c r="H8" s="11"/>
      <c r="I8" s="11"/>
      <c r="J8" s="11"/>
      <c r="K8" s="11"/>
      <c r="L8" s="33" t="str">
        <f>IF(B8&lt;&gt;"",IF(OR(F8&gt;S8,G8&gt;T8),0,D8+E8+F8+G8-H8-I8-J8-K8),"")</f>
        <v/>
      </c>
      <c r="M8" s="122" t="str">
        <f t="shared" ref="M8:M27" si="0">IF(OR(F8&gt;S8,G8&gt;T8),"Toplam maliyetin hesaplanabilmesi için SGK işveren payı ve işsizlik sigortası işveren payının tavan değerleri aşmaması gerekmektedir.","")</f>
        <v/>
      </c>
      <c r="N8" s="31">
        <f>'Proje ve Personel Bilgileri'!E14</f>
        <v>0</v>
      </c>
      <c r="O8" s="32">
        <f t="shared" ref="O8:O27" si="1">IFERROR(IF(ProjeNo=5169902,IF(N8="EVET",VLOOKUP(VALUE(Yil+1&amp;1),SGKTAVAN,2,0)*0.2475,VLOOKUP(VALUE(Yil+1&amp;1),SGKTAVAN,2,0)*0.2075),IF(N8="EVET",VLOOKUP(VALUE(Yil&amp;2),SGKTAVAN,2,0)*0.2475,VLOOKUP(VALUE(Yil&amp;2),SGKTAVAN,2,0)*0.2075)),0)</f>
        <v>0</v>
      </c>
      <c r="P8" s="32">
        <f t="shared" ref="P8:P27" si="2">IFERROR(IF(ProjeNo=5169902,IF(N8="EVET",0,VLOOKUP(VALUE(Yil+1&amp;1),SGKTAVAN,2,0)*0.02),IF(N8="EVET",0,VLOOKUP(VALUE(Yil&amp;2),SGKTAVAN,2,0)*0.02)),0)</f>
        <v>0</v>
      </c>
      <c r="Q8" s="32">
        <f t="shared" ref="Q8:Q27" si="3">IF(N8="EVET",(D8+E8)*0.2475,(D8+E8)*0.2075)</f>
        <v>0</v>
      </c>
      <c r="R8" s="32">
        <f>IF(N8="EVET",0,(D8+E8)*0.02)</f>
        <v>0</v>
      </c>
      <c r="S8" s="32">
        <f>IF(ISERROR(ROUNDUP(MIN(O8,Q8),0)),0,ROUNDUP(MIN(O8,Q8),0))</f>
        <v>0</v>
      </c>
      <c r="T8" s="32">
        <f>IF(ISERROR(ROUNDUP(MIN(P8,R8),0)),0,ROUNDUP(MIN(P8,R8),0))</f>
        <v>0</v>
      </c>
    </row>
    <row r="9" spans="1:27" ht="26.15" customHeight="1" x14ac:dyDescent="0.3">
      <c r="A9" s="236">
        <v>2</v>
      </c>
      <c r="B9" s="37" t="str">
        <f>IF('Proje ve Personel Bilgileri'!B15&gt;0,'Proje ve Personel Bilgileri'!B15,"")</f>
        <v/>
      </c>
      <c r="C9" s="127"/>
      <c r="D9" s="12"/>
      <c r="E9" s="12"/>
      <c r="F9" s="12"/>
      <c r="G9" s="12"/>
      <c r="H9" s="12"/>
      <c r="I9" s="12"/>
      <c r="J9" s="12"/>
      <c r="K9" s="12"/>
      <c r="L9" s="34" t="str">
        <f t="shared" ref="L9:L27" si="4">IF(B9&lt;&gt;"",IF(OR(F9&gt;S9,G9&gt;T9),0,D9+E9+F9+G9-H9-I9-J9-K9),"")</f>
        <v/>
      </c>
      <c r="M9" s="122" t="str">
        <f t="shared" si="0"/>
        <v/>
      </c>
      <c r="N9" s="31">
        <f>'Proje ve Personel Bilgileri'!E15</f>
        <v>0</v>
      </c>
      <c r="O9" s="32">
        <f t="shared" si="1"/>
        <v>0</v>
      </c>
      <c r="P9" s="32">
        <f t="shared" si="2"/>
        <v>0</v>
      </c>
      <c r="Q9" s="32">
        <f t="shared" si="3"/>
        <v>0</v>
      </c>
      <c r="R9" s="32">
        <f t="shared" ref="R9:R27" si="5">IF(N9="EVET",0,(D9+E9)*0.02)</f>
        <v>0</v>
      </c>
      <c r="S9" s="32">
        <f t="shared" ref="S9:T27" si="6">IF(ISERROR(ROUNDUP(MIN(O9,Q9),0)),0,ROUNDUP(MIN(O9,Q9),0))</f>
        <v>0</v>
      </c>
      <c r="T9" s="32">
        <f t="shared" si="6"/>
        <v>0</v>
      </c>
    </row>
    <row r="10" spans="1:27" ht="26.15" customHeight="1" x14ac:dyDescent="0.3">
      <c r="A10" s="236">
        <v>3</v>
      </c>
      <c r="B10" s="37" t="str">
        <f>IF('Proje ve Personel Bilgileri'!B16&gt;0,'Proje ve Personel Bilgileri'!B16,"")</f>
        <v/>
      </c>
      <c r="C10" s="127"/>
      <c r="D10" s="12"/>
      <c r="E10" s="12"/>
      <c r="F10" s="12"/>
      <c r="G10" s="12"/>
      <c r="H10" s="12"/>
      <c r="I10" s="12"/>
      <c r="J10" s="12"/>
      <c r="K10" s="12"/>
      <c r="L10" s="34" t="str">
        <f t="shared" si="4"/>
        <v/>
      </c>
      <c r="M10" s="122" t="str">
        <f t="shared" si="0"/>
        <v/>
      </c>
      <c r="N10" s="31">
        <f>'Proje ve Personel Bilgileri'!E16</f>
        <v>0</v>
      </c>
      <c r="O10" s="32">
        <f t="shared" si="1"/>
        <v>0</v>
      </c>
      <c r="P10" s="32">
        <f t="shared" si="2"/>
        <v>0</v>
      </c>
      <c r="Q10" s="32">
        <f t="shared" si="3"/>
        <v>0</v>
      </c>
      <c r="R10" s="32">
        <f t="shared" si="5"/>
        <v>0</v>
      </c>
      <c r="S10" s="32">
        <f t="shared" si="6"/>
        <v>0</v>
      </c>
      <c r="T10" s="32">
        <f t="shared" si="6"/>
        <v>0</v>
      </c>
    </row>
    <row r="11" spans="1:27" ht="26.15" customHeight="1" x14ac:dyDescent="0.3">
      <c r="A11" s="236">
        <v>4</v>
      </c>
      <c r="B11" s="37" t="str">
        <f>IF('Proje ve Personel Bilgileri'!B17&gt;0,'Proje ve Personel Bilgileri'!B17,"")</f>
        <v/>
      </c>
      <c r="C11" s="127"/>
      <c r="D11" s="12"/>
      <c r="E11" s="12"/>
      <c r="F11" s="12"/>
      <c r="G11" s="12"/>
      <c r="H11" s="12"/>
      <c r="I11" s="12"/>
      <c r="J11" s="12"/>
      <c r="K11" s="12"/>
      <c r="L11" s="34" t="str">
        <f t="shared" si="4"/>
        <v/>
      </c>
      <c r="M11" s="122" t="str">
        <f t="shared" si="0"/>
        <v/>
      </c>
      <c r="N11" s="31">
        <f>'Proje ve Personel Bilgileri'!E17</f>
        <v>0</v>
      </c>
      <c r="O11" s="32">
        <f t="shared" si="1"/>
        <v>0</v>
      </c>
      <c r="P11" s="32">
        <f t="shared" si="2"/>
        <v>0</v>
      </c>
      <c r="Q11" s="32">
        <f t="shared" si="3"/>
        <v>0</v>
      </c>
      <c r="R11" s="32">
        <f t="shared" si="5"/>
        <v>0</v>
      </c>
      <c r="S11" s="32">
        <f t="shared" si="6"/>
        <v>0</v>
      </c>
      <c r="T11" s="32">
        <f t="shared" si="6"/>
        <v>0</v>
      </c>
    </row>
    <row r="12" spans="1:27" ht="26.15" customHeight="1" x14ac:dyDescent="0.3">
      <c r="A12" s="236">
        <v>5</v>
      </c>
      <c r="B12" s="37" t="str">
        <f>IF('Proje ve Personel Bilgileri'!B18&gt;0,'Proje ve Personel Bilgileri'!B18,"")</f>
        <v/>
      </c>
      <c r="C12" s="127"/>
      <c r="D12" s="12"/>
      <c r="E12" s="12"/>
      <c r="F12" s="12"/>
      <c r="G12" s="12"/>
      <c r="H12" s="12"/>
      <c r="I12" s="12"/>
      <c r="J12" s="12"/>
      <c r="K12" s="12"/>
      <c r="L12" s="34" t="str">
        <f t="shared" si="4"/>
        <v/>
      </c>
      <c r="M12" s="122" t="str">
        <f t="shared" si="0"/>
        <v/>
      </c>
      <c r="N12" s="31">
        <f>'Proje ve Personel Bilgileri'!E18</f>
        <v>0</v>
      </c>
      <c r="O12" s="32">
        <f t="shared" si="1"/>
        <v>0</v>
      </c>
      <c r="P12" s="32">
        <f t="shared" si="2"/>
        <v>0</v>
      </c>
      <c r="Q12" s="32">
        <f t="shared" si="3"/>
        <v>0</v>
      </c>
      <c r="R12" s="32">
        <f t="shared" si="5"/>
        <v>0</v>
      </c>
      <c r="S12" s="32">
        <f t="shared" si="6"/>
        <v>0</v>
      </c>
      <c r="T12" s="32">
        <f t="shared" si="6"/>
        <v>0</v>
      </c>
    </row>
    <row r="13" spans="1:27" ht="26.15" customHeight="1" x14ac:dyDescent="0.3">
      <c r="A13" s="236">
        <v>6</v>
      </c>
      <c r="B13" s="37" t="str">
        <f>IF('Proje ve Personel Bilgileri'!B19&gt;0,'Proje ve Personel Bilgileri'!B19,"")</f>
        <v/>
      </c>
      <c r="C13" s="127"/>
      <c r="D13" s="12"/>
      <c r="E13" s="12"/>
      <c r="F13" s="12"/>
      <c r="G13" s="12"/>
      <c r="H13" s="12"/>
      <c r="I13" s="12"/>
      <c r="J13" s="12"/>
      <c r="K13" s="12"/>
      <c r="L13" s="34" t="str">
        <f t="shared" si="4"/>
        <v/>
      </c>
      <c r="M13" s="122" t="str">
        <f t="shared" si="0"/>
        <v/>
      </c>
      <c r="N13" s="31">
        <f>'Proje ve Personel Bilgileri'!E19</f>
        <v>0</v>
      </c>
      <c r="O13" s="32">
        <f t="shared" si="1"/>
        <v>0</v>
      </c>
      <c r="P13" s="32">
        <f t="shared" si="2"/>
        <v>0</v>
      </c>
      <c r="Q13" s="32">
        <f t="shared" si="3"/>
        <v>0</v>
      </c>
      <c r="R13" s="32">
        <f t="shared" si="5"/>
        <v>0</v>
      </c>
      <c r="S13" s="32">
        <f t="shared" si="6"/>
        <v>0</v>
      </c>
      <c r="T13" s="32">
        <f t="shared" si="6"/>
        <v>0</v>
      </c>
    </row>
    <row r="14" spans="1:27" ht="26.15" customHeight="1" x14ac:dyDescent="0.3">
      <c r="A14" s="236">
        <v>7</v>
      </c>
      <c r="B14" s="37" t="str">
        <f>IF('Proje ve Personel Bilgileri'!B20&gt;0,'Proje ve Personel Bilgileri'!B20,"")</f>
        <v/>
      </c>
      <c r="C14" s="127"/>
      <c r="D14" s="12"/>
      <c r="E14" s="12"/>
      <c r="F14" s="12"/>
      <c r="G14" s="12"/>
      <c r="H14" s="12"/>
      <c r="I14" s="12"/>
      <c r="J14" s="12"/>
      <c r="K14" s="12"/>
      <c r="L14" s="34" t="str">
        <f t="shared" si="4"/>
        <v/>
      </c>
      <c r="M14" s="122" t="str">
        <f t="shared" si="0"/>
        <v/>
      </c>
      <c r="N14" s="31">
        <f>'Proje ve Personel Bilgileri'!E20</f>
        <v>0</v>
      </c>
      <c r="O14" s="32">
        <f t="shared" si="1"/>
        <v>0</v>
      </c>
      <c r="P14" s="32">
        <f t="shared" si="2"/>
        <v>0</v>
      </c>
      <c r="Q14" s="32">
        <f t="shared" si="3"/>
        <v>0</v>
      </c>
      <c r="R14" s="32">
        <f t="shared" si="5"/>
        <v>0</v>
      </c>
      <c r="S14" s="32">
        <f t="shared" si="6"/>
        <v>0</v>
      </c>
      <c r="T14" s="32">
        <f t="shared" si="6"/>
        <v>0</v>
      </c>
    </row>
    <row r="15" spans="1:27" ht="26.15" customHeight="1" x14ac:dyDescent="0.3">
      <c r="A15" s="236">
        <v>8</v>
      </c>
      <c r="B15" s="37" t="str">
        <f>IF('Proje ve Personel Bilgileri'!B21&gt;0,'Proje ve Personel Bilgileri'!B21,"")</f>
        <v/>
      </c>
      <c r="C15" s="127"/>
      <c r="D15" s="12"/>
      <c r="E15" s="12"/>
      <c r="F15" s="12"/>
      <c r="G15" s="12"/>
      <c r="H15" s="12"/>
      <c r="I15" s="12"/>
      <c r="J15" s="12"/>
      <c r="K15" s="12"/>
      <c r="L15" s="34" t="str">
        <f t="shared" si="4"/>
        <v/>
      </c>
      <c r="M15" s="122" t="str">
        <f t="shared" si="0"/>
        <v/>
      </c>
      <c r="N15" s="31">
        <f>'Proje ve Personel Bilgileri'!E21</f>
        <v>0</v>
      </c>
      <c r="O15" s="32">
        <f t="shared" si="1"/>
        <v>0</v>
      </c>
      <c r="P15" s="32">
        <f t="shared" si="2"/>
        <v>0</v>
      </c>
      <c r="Q15" s="32">
        <f t="shared" si="3"/>
        <v>0</v>
      </c>
      <c r="R15" s="32">
        <f t="shared" si="5"/>
        <v>0</v>
      </c>
      <c r="S15" s="32">
        <f t="shared" si="6"/>
        <v>0</v>
      </c>
      <c r="T15" s="32">
        <f t="shared" si="6"/>
        <v>0</v>
      </c>
    </row>
    <row r="16" spans="1:27" ht="26.15" customHeight="1" x14ac:dyDescent="0.3">
      <c r="A16" s="236">
        <v>9</v>
      </c>
      <c r="B16" s="37" t="str">
        <f>IF('Proje ve Personel Bilgileri'!B22&gt;0,'Proje ve Personel Bilgileri'!B22,"")</f>
        <v/>
      </c>
      <c r="C16" s="127"/>
      <c r="D16" s="12"/>
      <c r="E16" s="12"/>
      <c r="F16" s="12"/>
      <c r="G16" s="12"/>
      <c r="H16" s="12"/>
      <c r="I16" s="12"/>
      <c r="J16" s="12"/>
      <c r="K16" s="12"/>
      <c r="L16" s="34" t="str">
        <f t="shared" si="4"/>
        <v/>
      </c>
      <c r="M16" s="122" t="str">
        <f t="shared" si="0"/>
        <v/>
      </c>
      <c r="N16" s="31">
        <f>'Proje ve Personel Bilgileri'!E22</f>
        <v>0</v>
      </c>
      <c r="O16" s="32">
        <f t="shared" si="1"/>
        <v>0</v>
      </c>
      <c r="P16" s="32">
        <f t="shared" si="2"/>
        <v>0</v>
      </c>
      <c r="Q16" s="32">
        <f t="shared" si="3"/>
        <v>0</v>
      </c>
      <c r="R16" s="32">
        <f t="shared" si="5"/>
        <v>0</v>
      </c>
      <c r="S16" s="32">
        <f t="shared" si="6"/>
        <v>0</v>
      </c>
      <c r="T16" s="32">
        <f t="shared" si="6"/>
        <v>0</v>
      </c>
    </row>
    <row r="17" spans="1:21" ht="26.15" customHeight="1" x14ac:dyDescent="0.3">
      <c r="A17" s="236">
        <v>10</v>
      </c>
      <c r="B17" s="37" t="str">
        <f>IF('Proje ve Personel Bilgileri'!B23&gt;0,'Proje ve Personel Bilgileri'!B23,"")</f>
        <v/>
      </c>
      <c r="C17" s="127"/>
      <c r="D17" s="12"/>
      <c r="E17" s="12"/>
      <c r="F17" s="12"/>
      <c r="G17" s="12"/>
      <c r="H17" s="12"/>
      <c r="I17" s="12"/>
      <c r="J17" s="12"/>
      <c r="K17" s="12"/>
      <c r="L17" s="34" t="str">
        <f t="shared" si="4"/>
        <v/>
      </c>
      <c r="M17" s="122" t="str">
        <f t="shared" si="0"/>
        <v/>
      </c>
      <c r="N17" s="31">
        <f>'Proje ve Personel Bilgileri'!E23</f>
        <v>0</v>
      </c>
      <c r="O17" s="32">
        <f t="shared" si="1"/>
        <v>0</v>
      </c>
      <c r="P17" s="32">
        <f t="shared" si="2"/>
        <v>0</v>
      </c>
      <c r="Q17" s="32">
        <f t="shared" si="3"/>
        <v>0</v>
      </c>
      <c r="R17" s="32">
        <f t="shared" si="5"/>
        <v>0</v>
      </c>
      <c r="S17" s="32">
        <f t="shared" si="6"/>
        <v>0</v>
      </c>
      <c r="T17" s="32">
        <f t="shared" si="6"/>
        <v>0</v>
      </c>
    </row>
    <row r="18" spans="1:21" ht="26.15" customHeight="1" x14ac:dyDescent="0.3">
      <c r="A18" s="236">
        <v>11</v>
      </c>
      <c r="B18" s="37" t="str">
        <f>IF('Proje ve Personel Bilgileri'!B24&gt;0,'Proje ve Personel Bilgileri'!B24,"")</f>
        <v/>
      </c>
      <c r="C18" s="127"/>
      <c r="D18" s="12"/>
      <c r="E18" s="12"/>
      <c r="F18" s="12"/>
      <c r="G18" s="12"/>
      <c r="H18" s="12"/>
      <c r="I18" s="12"/>
      <c r="J18" s="12"/>
      <c r="K18" s="12"/>
      <c r="L18" s="34" t="str">
        <f t="shared" si="4"/>
        <v/>
      </c>
      <c r="M18" s="122" t="str">
        <f t="shared" si="0"/>
        <v/>
      </c>
      <c r="N18" s="31">
        <f>'Proje ve Personel Bilgileri'!E24</f>
        <v>0</v>
      </c>
      <c r="O18" s="32">
        <f t="shared" si="1"/>
        <v>0</v>
      </c>
      <c r="P18" s="32">
        <f t="shared" si="2"/>
        <v>0</v>
      </c>
      <c r="Q18" s="32">
        <f t="shared" si="3"/>
        <v>0</v>
      </c>
      <c r="R18" s="32">
        <f t="shared" si="5"/>
        <v>0</v>
      </c>
      <c r="S18" s="32">
        <f t="shared" si="6"/>
        <v>0</v>
      </c>
      <c r="T18" s="32">
        <f t="shared" si="6"/>
        <v>0</v>
      </c>
    </row>
    <row r="19" spans="1:21" ht="26.15" customHeight="1" x14ac:dyDescent="0.3">
      <c r="A19" s="236">
        <v>12</v>
      </c>
      <c r="B19" s="37" t="str">
        <f>IF('Proje ve Personel Bilgileri'!B25&gt;0,'Proje ve Personel Bilgileri'!B25,"")</f>
        <v/>
      </c>
      <c r="C19" s="127"/>
      <c r="D19" s="12"/>
      <c r="E19" s="12"/>
      <c r="F19" s="12"/>
      <c r="G19" s="12"/>
      <c r="H19" s="12"/>
      <c r="I19" s="12"/>
      <c r="J19" s="12"/>
      <c r="K19" s="12"/>
      <c r="L19" s="34" t="str">
        <f t="shared" si="4"/>
        <v/>
      </c>
      <c r="M19" s="122" t="str">
        <f t="shared" si="0"/>
        <v/>
      </c>
      <c r="N19" s="31">
        <f>'Proje ve Personel Bilgileri'!E25</f>
        <v>0</v>
      </c>
      <c r="O19" s="32">
        <f t="shared" si="1"/>
        <v>0</v>
      </c>
      <c r="P19" s="32">
        <f t="shared" si="2"/>
        <v>0</v>
      </c>
      <c r="Q19" s="32">
        <f t="shared" si="3"/>
        <v>0</v>
      </c>
      <c r="R19" s="32">
        <f t="shared" si="5"/>
        <v>0</v>
      </c>
      <c r="S19" s="32">
        <f t="shared" si="6"/>
        <v>0</v>
      </c>
      <c r="T19" s="32">
        <f t="shared" si="6"/>
        <v>0</v>
      </c>
    </row>
    <row r="20" spans="1:21" ht="26.15" customHeight="1" x14ac:dyDescent="0.3">
      <c r="A20" s="236">
        <v>13</v>
      </c>
      <c r="B20" s="37" t="str">
        <f>IF('Proje ve Personel Bilgileri'!B26&gt;0,'Proje ve Personel Bilgileri'!B26,"")</f>
        <v/>
      </c>
      <c r="C20" s="127"/>
      <c r="D20" s="12"/>
      <c r="E20" s="12"/>
      <c r="F20" s="12"/>
      <c r="G20" s="12"/>
      <c r="H20" s="12"/>
      <c r="I20" s="12"/>
      <c r="J20" s="12"/>
      <c r="K20" s="12"/>
      <c r="L20" s="34" t="str">
        <f t="shared" si="4"/>
        <v/>
      </c>
      <c r="M20" s="122" t="str">
        <f t="shared" si="0"/>
        <v/>
      </c>
      <c r="N20" s="31">
        <f>'Proje ve Personel Bilgileri'!E26</f>
        <v>0</v>
      </c>
      <c r="O20" s="32">
        <f t="shared" si="1"/>
        <v>0</v>
      </c>
      <c r="P20" s="32">
        <f t="shared" si="2"/>
        <v>0</v>
      </c>
      <c r="Q20" s="32">
        <f t="shared" si="3"/>
        <v>0</v>
      </c>
      <c r="R20" s="32">
        <f t="shared" si="5"/>
        <v>0</v>
      </c>
      <c r="S20" s="32">
        <f t="shared" si="6"/>
        <v>0</v>
      </c>
      <c r="T20" s="32">
        <f t="shared" si="6"/>
        <v>0</v>
      </c>
    </row>
    <row r="21" spans="1:21" ht="26.15" customHeight="1" x14ac:dyDescent="0.3">
      <c r="A21" s="236">
        <v>14</v>
      </c>
      <c r="B21" s="37" t="str">
        <f>IF('Proje ve Personel Bilgileri'!B27&gt;0,'Proje ve Personel Bilgileri'!B27,"")</f>
        <v/>
      </c>
      <c r="C21" s="127"/>
      <c r="D21" s="12"/>
      <c r="E21" s="12"/>
      <c r="F21" s="12"/>
      <c r="G21" s="12"/>
      <c r="H21" s="12"/>
      <c r="I21" s="12"/>
      <c r="J21" s="12"/>
      <c r="K21" s="12"/>
      <c r="L21" s="34" t="str">
        <f t="shared" si="4"/>
        <v/>
      </c>
      <c r="M21" s="122" t="str">
        <f t="shared" si="0"/>
        <v/>
      </c>
      <c r="N21" s="31">
        <f>'Proje ve Personel Bilgileri'!E27</f>
        <v>0</v>
      </c>
      <c r="O21" s="32">
        <f t="shared" si="1"/>
        <v>0</v>
      </c>
      <c r="P21" s="32">
        <f t="shared" si="2"/>
        <v>0</v>
      </c>
      <c r="Q21" s="32">
        <f t="shared" si="3"/>
        <v>0</v>
      </c>
      <c r="R21" s="32">
        <f t="shared" si="5"/>
        <v>0</v>
      </c>
      <c r="S21" s="32">
        <f t="shared" si="6"/>
        <v>0</v>
      </c>
      <c r="T21" s="32">
        <f t="shared" si="6"/>
        <v>0</v>
      </c>
    </row>
    <row r="22" spans="1:21" ht="26.15" customHeight="1" x14ac:dyDescent="0.3">
      <c r="A22" s="236">
        <v>15</v>
      </c>
      <c r="B22" s="37" t="str">
        <f>IF('Proje ve Personel Bilgileri'!B28&gt;0,'Proje ve Personel Bilgileri'!B28,"")</f>
        <v/>
      </c>
      <c r="C22" s="127"/>
      <c r="D22" s="12"/>
      <c r="E22" s="12"/>
      <c r="F22" s="12"/>
      <c r="G22" s="12"/>
      <c r="H22" s="12"/>
      <c r="I22" s="12"/>
      <c r="J22" s="12"/>
      <c r="K22" s="12"/>
      <c r="L22" s="34" t="str">
        <f t="shared" si="4"/>
        <v/>
      </c>
      <c r="M22" s="122" t="str">
        <f t="shared" si="0"/>
        <v/>
      </c>
      <c r="N22" s="31">
        <f>'Proje ve Personel Bilgileri'!E28</f>
        <v>0</v>
      </c>
      <c r="O22" s="32">
        <f t="shared" si="1"/>
        <v>0</v>
      </c>
      <c r="P22" s="32">
        <f t="shared" si="2"/>
        <v>0</v>
      </c>
      <c r="Q22" s="32">
        <f t="shared" si="3"/>
        <v>0</v>
      </c>
      <c r="R22" s="32">
        <f t="shared" si="5"/>
        <v>0</v>
      </c>
      <c r="S22" s="32">
        <f t="shared" si="6"/>
        <v>0</v>
      </c>
      <c r="T22" s="32">
        <f t="shared" si="6"/>
        <v>0</v>
      </c>
    </row>
    <row r="23" spans="1:21" ht="26.15" customHeight="1" x14ac:dyDescent="0.3">
      <c r="A23" s="236">
        <v>16</v>
      </c>
      <c r="B23" s="37" t="str">
        <f>IF('Proje ve Personel Bilgileri'!B29&gt;0,'Proje ve Personel Bilgileri'!B29,"")</f>
        <v/>
      </c>
      <c r="C23" s="127"/>
      <c r="D23" s="12"/>
      <c r="E23" s="12"/>
      <c r="F23" s="12"/>
      <c r="G23" s="12"/>
      <c r="H23" s="12"/>
      <c r="I23" s="12"/>
      <c r="J23" s="12"/>
      <c r="K23" s="12"/>
      <c r="L23" s="34" t="str">
        <f t="shared" si="4"/>
        <v/>
      </c>
      <c r="M23" s="122" t="str">
        <f t="shared" si="0"/>
        <v/>
      </c>
      <c r="N23" s="31">
        <f>'Proje ve Personel Bilgileri'!E29</f>
        <v>0</v>
      </c>
      <c r="O23" s="32">
        <f t="shared" si="1"/>
        <v>0</v>
      </c>
      <c r="P23" s="32">
        <f t="shared" si="2"/>
        <v>0</v>
      </c>
      <c r="Q23" s="32">
        <f t="shared" si="3"/>
        <v>0</v>
      </c>
      <c r="R23" s="32">
        <f t="shared" si="5"/>
        <v>0</v>
      </c>
      <c r="S23" s="32">
        <f t="shared" si="6"/>
        <v>0</v>
      </c>
      <c r="T23" s="32">
        <f t="shared" si="6"/>
        <v>0</v>
      </c>
    </row>
    <row r="24" spans="1:21" ht="26.15" customHeight="1" x14ac:dyDescent="0.3">
      <c r="A24" s="236">
        <v>17</v>
      </c>
      <c r="B24" s="37" t="str">
        <f>IF('Proje ve Personel Bilgileri'!B30&gt;0,'Proje ve Personel Bilgileri'!B30,"")</f>
        <v/>
      </c>
      <c r="C24" s="127"/>
      <c r="D24" s="12"/>
      <c r="E24" s="12"/>
      <c r="F24" s="12"/>
      <c r="G24" s="12"/>
      <c r="H24" s="12"/>
      <c r="I24" s="12"/>
      <c r="J24" s="12"/>
      <c r="K24" s="12"/>
      <c r="L24" s="34" t="str">
        <f t="shared" si="4"/>
        <v/>
      </c>
      <c r="M24" s="122" t="str">
        <f t="shared" si="0"/>
        <v/>
      </c>
      <c r="N24" s="31">
        <f>'Proje ve Personel Bilgileri'!E30</f>
        <v>0</v>
      </c>
      <c r="O24" s="32">
        <f t="shared" si="1"/>
        <v>0</v>
      </c>
      <c r="P24" s="32">
        <f t="shared" si="2"/>
        <v>0</v>
      </c>
      <c r="Q24" s="32">
        <f t="shared" si="3"/>
        <v>0</v>
      </c>
      <c r="R24" s="32">
        <f t="shared" si="5"/>
        <v>0</v>
      </c>
      <c r="S24" s="32">
        <f t="shared" si="6"/>
        <v>0</v>
      </c>
      <c r="T24" s="32">
        <f t="shared" si="6"/>
        <v>0</v>
      </c>
    </row>
    <row r="25" spans="1:21" ht="26.15" customHeight="1" x14ac:dyDescent="0.3">
      <c r="A25" s="236">
        <v>18</v>
      </c>
      <c r="B25" s="37" t="str">
        <f>IF('Proje ve Personel Bilgileri'!B31&gt;0,'Proje ve Personel Bilgileri'!B31,"")</f>
        <v/>
      </c>
      <c r="C25" s="127"/>
      <c r="D25" s="12"/>
      <c r="E25" s="12"/>
      <c r="F25" s="12"/>
      <c r="G25" s="12"/>
      <c r="H25" s="12"/>
      <c r="I25" s="12"/>
      <c r="J25" s="12"/>
      <c r="K25" s="12"/>
      <c r="L25" s="34" t="str">
        <f t="shared" si="4"/>
        <v/>
      </c>
      <c r="M25" s="122" t="str">
        <f t="shared" si="0"/>
        <v/>
      </c>
      <c r="N25" s="31">
        <f>'Proje ve Personel Bilgileri'!E31</f>
        <v>0</v>
      </c>
      <c r="O25" s="32">
        <f t="shared" si="1"/>
        <v>0</v>
      </c>
      <c r="P25" s="32">
        <f t="shared" si="2"/>
        <v>0</v>
      </c>
      <c r="Q25" s="32">
        <f t="shared" si="3"/>
        <v>0</v>
      </c>
      <c r="R25" s="32">
        <f t="shared" si="5"/>
        <v>0</v>
      </c>
      <c r="S25" s="32">
        <f t="shared" si="6"/>
        <v>0</v>
      </c>
      <c r="T25" s="32">
        <f t="shared" si="6"/>
        <v>0</v>
      </c>
    </row>
    <row r="26" spans="1:21" ht="26.15" customHeight="1" x14ac:dyDescent="0.3">
      <c r="A26" s="236">
        <v>19</v>
      </c>
      <c r="B26" s="37" t="str">
        <f>IF('Proje ve Personel Bilgileri'!B32&gt;0,'Proje ve Personel Bilgileri'!B32,"")</f>
        <v/>
      </c>
      <c r="C26" s="127"/>
      <c r="D26" s="12"/>
      <c r="E26" s="12"/>
      <c r="F26" s="12"/>
      <c r="G26" s="12"/>
      <c r="H26" s="12"/>
      <c r="I26" s="12"/>
      <c r="J26" s="12"/>
      <c r="K26" s="12"/>
      <c r="L26" s="34" t="str">
        <f t="shared" si="4"/>
        <v/>
      </c>
      <c r="M26" s="122" t="str">
        <f t="shared" si="0"/>
        <v/>
      </c>
      <c r="N26" s="31">
        <f>'Proje ve Personel Bilgileri'!E32</f>
        <v>0</v>
      </c>
      <c r="O26" s="32">
        <f t="shared" si="1"/>
        <v>0</v>
      </c>
      <c r="P26" s="32">
        <f t="shared" si="2"/>
        <v>0</v>
      </c>
      <c r="Q26" s="32">
        <f t="shared" si="3"/>
        <v>0</v>
      </c>
      <c r="R26" s="32">
        <f t="shared" si="5"/>
        <v>0</v>
      </c>
      <c r="S26" s="32">
        <f t="shared" si="6"/>
        <v>0</v>
      </c>
      <c r="T26" s="32">
        <f t="shared" si="6"/>
        <v>0</v>
      </c>
    </row>
    <row r="27" spans="1:21" ht="26.15" customHeight="1" thickBot="1" x14ac:dyDescent="0.35">
      <c r="A27" s="237">
        <v>20</v>
      </c>
      <c r="B27" s="38" t="str">
        <f>IF('Proje ve Personel Bilgileri'!B33&gt;0,'Proje ve Personel Bilgileri'!B33,"")</f>
        <v/>
      </c>
      <c r="C27" s="13"/>
      <c r="D27" s="14"/>
      <c r="E27" s="14"/>
      <c r="F27" s="14"/>
      <c r="G27" s="14"/>
      <c r="H27" s="14"/>
      <c r="I27" s="14"/>
      <c r="J27" s="14"/>
      <c r="K27" s="14"/>
      <c r="L27" s="35" t="str">
        <f t="shared" si="4"/>
        <v/>
      </c>
      <c r="M27" s="122" t="str">
        <f t="shared" si="0"/>
        <v/>
      </c>
      <c r="N27" s="31">
        <f>'Proje ve Personel Bilgileri'!E33</f>
        <v>0</v>
      </c>
      <c r="O27" s="32">
        <f t="shared" si="1"/>
        <v>0</v>
      </c>
      <c r="P27" s="32">
        <f t="shared" si="2"/>
        <v>0</v>
      </c>
      <c r="Q27" s="32">
        <f t="shared" si="3"/>
        <v>0</v>
      </c>
      <c r="R27" s="32">
        <f t="shared" si="5"/>
        <v>0</v>
      </c>
      <c r="S27" s="32">
        <f t="shared" si="6"/>
        <v>0</v>
      </c>
      <c r="T27" s="32">
        <f t="shared" si="6"/>
        <v>0</v>
      </c>
      <c r="U27" s="30">
        <v>1</v>
      </c>
    </row>
    <row r="28" spans="1:21" ht="26.15" customHeight="1" thickBot="1" x14ac:dyDescent="0.35">
      <c r="A28" s="358" t="s">
        <v>40</v>
      </c>
      <c r="B28" s="359"/>
      <c r="C28" s="39" t="str">
        <f t="shared" ref="C28:K28" si="7">IF($L$28&gt;0,SUM(C8:C27),"")</f>
        <v/>
      </c>
      <c r="D28" s="40" t="str">
        <f t="shared" si="7"/>
        <v/>
      </c>
      <c r="E28" s="40" t="str">
        <f t="shared" si="7"/>
        <v/>
      </c>
      <c r="F28" s="40" t="str">
        <f t="shared" si="7"/>
        <v/>
      </c>
      <c r="G28" s="40" t="str">
        <f t="shared" si="7"/>
        <v/>
      </c>
      <c r="H28" s="40" t="str">
        <f t="shared" si="7"/>
        <v/>
      </c>
      <c r="I28" s="40" t="str">
        <f t="shared" si="7"/>
        <v/>
      </c>
      <c r="J28" s="40" t="str">
        <f t="shared" si="7"/>
        <v/>
      </c>
      <c r="K28" s="40" t="str">
        <f t="shared" si="7"/>
        <v/>
      </c>
      <c r="L28" s="41">
        <f>SUM(L8:L27)</f>
        <v>0</v>
      </c>
      <c r="M28" s="123"/>
      <c r="N28" s="6"/>
      <c r="O28" s="15"/>
      <c r="P28" s="16"/>
      <c r="S28" s="6"/>
      <c r="T28" s="6"/>
    </row>
    <row r="29" spans="1:21" s="17" customFormat="1" ht="30.1" customHeight="1" x14ac:dyDescent="0.3">
      <c r="A29" s="360" t="s">
        <v>139</v>
      </c>
      <c r="B29" s="360"/>
      <c r="C29" s="360"/>
      <c r="D29" s="360"/>
      <c r="E29" s="360"/>
      <c r="F29" s="360"/>
      <c r="G29" s="360"/>
      <c r="H29" s="360"/>
      <c r="I29" s="360"/>
      <c r="J29" s="360"/>
      <c r="K29" s="360"/>
      <c r="L29" s="360"/>
      <c r="M29" s="83"/>
      <c r="O29" s="18"/>
      <c r="P29" s="18"/>
      <c r="Q29" s="18"/>
      <c r="R29" s="18"/>
      <c r="S29" s="18"/>
      <c r="T29" s="18"/>
    </row>
    <row r="30" spans="1:21" ht="26.15" customHeight="1" x14ac:dyDescent="0.3"/>
    <row r="31" spans="1:21" ht="26.15" customHeight="1" x14ac:dyDescent="0.35">
      <c r="A31" s="308" t="s">
        <v>37</v>
      </c>
      <c r="B31" s="307">
        <f ca="1">IF(imzatarihi&gt;0,imzatarihi,"")</f>
        <v>45653</v>
      </c>
      <c r="C31" s="361" t="s">
        <v>38</v>
      </c>
      <c r="D31" s="361"/>
      <c r="E31" s="306" t="str">
        <f>IF(kurulusyetkilisi&gt;0,kurulusyetkilisi,"")</f>
        <v/>
      </c>
      <c r="F31" s="265"/>
      <c r="G31" s="265"/>
      <c r="H31" s="304"/>
      <c r="I31" s="304"/>
      <c r="J31" s="304"/>
    </row>
    <row r="32" spans="1:21" ht="26.15" customHeight="1" x14ac:dyDescent="0.35">
      <c r="A32" s="311"/>
      <c r="B32" s="311"/>
      <c r="C32" s="361" t="s">
        <v>39</v>
      </c>
      <c r="D32" s="361"/>
      <c r="E32" s="309"/>
      <c r="F32" s="362"/>
      <c r="G32" s="362"/>
      <c r="H32" s="6"/>
      <c r="I32" s="6"/>
      <c r="J32" s="6"/>
    </row>
    <row r="33" spans="1:20" ht="26.15" customHeight="1" x14ac:dyDescent="0.3">
      <c r="A33" s="356" t="s">
        <v>28</v>
      </c>
      <c r="B33" s="356"/>
      <c r="C33" s="356"/>
      <c r="D33" s="356"/>
      <c r="E33" s="356"/>
      <c r="F33" s="356"/>
      <c r="G33" s="356"/>
      <c r="H33" s="356"/>
      <c r="I33" s="356"/>
      <c r="J33" s="356"/>
      <c r="K33" s="356"/>
      <c r="L33" s="356"/>
      <c r="M33" s="119"/>
      <c r="N33" s="1"/>
      <c r="O33" s="128"/>
    </row>
    <row r="34" spans="1:20" ht="26.15" customHeight="1" x14ac:dyDescent="0.3">
      <c r="A34" s="363" t="str">
        <f>IF(Yil&gt;0,CONCATENATE(Yil," yılına aittir"),"")</f>
        <v/>
      </c>
      <c r="B34" s="363"/>
      <c r="C34" s="363"/>
      <c r="D34" s="363"/>
      <c r="E34" s="363"/>
      <c r="F34" s="363"/>
      <c r="G34" s="363"/>
      <c r="H34" s="363"/>
      <c r="I34" s="363"/>
      <c r="J34" s="363"/>
      <c r="K34" s="363"/>
      <c r="L34" s="363"/>
    </row>
    <row r="35" spans="1:20" ht="26.15" customHeight="1" thickBot="1" x14ac:dyDescent="0.35">
      <c r="B35" s="8"/>
      <c r="D35" s="8"/>
      <c r="E35" s="8"/>
      <c r="F35" s="377" t="str">
        <f>IF(Yil&gt;0,IF(ProjeNo=5189901,"KASIM",IF(ProjeNo=5169902,Yil+1&amp;" - OCAK","EKİM")),"")</f>
        <v/>
      </c>
      <c r="G35" s="377"/>
      <c r="H35" s="8"/>
      <c r="I35" s="8"/>
      <c r="J35" s="8"/>
      <c r="K35" s="8"/>
      <c r="L35" s="228" t="s">
        <v>35</v>
      </c>
    </row>
    <row r="36" spans="1:20" ht="26.15" customHeight="1" thickBot="1" x14ac:dyDescent="0.35">
      <c r="A36" s="233" t="s">
        <v>1</v>
      </c>
      <c r="B36" s="364" t="str">
        <f>IF(ProjeNo&gt;0,ProjeNo,"")</f>
        <v/>
      </c>
      <c r="C36" s="365"/>
      <c r="D36" s="365"/>
      <c r="E36" s="365"/>
      <c r="F36" s="365"/>
      <c r="G36" s="365"/>
      <c r="H36" s="365"/>
      <c r="I36" s="365"/>
      <c r="J36" s="365"/>
      <c r="K36" s="365"/>
      <c r="L36" s="366"/>
    </row>
    <row r="37" spans="1:20" ht="26.15" customHeight="1" thickBot="1" x14ac:dyDescent="0.35">
      <c r="A37" s="234" t="s">
        <v>11</v>
      </c>
      <c r="B37" s="367" t="str">
        <f>IF(ProjeAdi&gt;0,ProjeAdi,"")</f>
        <v/>
      </c>
      <c r="C37" s="368"/>
      <c r="D37" s="368"/>
      <c r="E37" s="368"/>
      <c r="F37" s="368"/>
      <c r="G37" s="368"/>
      <c r="H37" s="368"/>
      <c r="I37" s="368"/>
      <c r="J37" s="368"/>
      <c r="K37" s="368"/>
      <c r="L37" s="369"/>
    </row>
    <row r="38" spans="1:20" ht="26.15" customHeight="1" thickBot="1" x14ac:dyDescent="0.35">
      <c r="A38" s="370" t="s">
        <v>7</v>
      </c>
      <c r="B38" s="370" t="s">
        <v>8</v>
      </c>
      <c r="C38" s="370" t="s">
        <v>29</v>
      </c>
      <c r="D38" s="370" t="s">
        <v>97</v>
      </c>
      <c r="E38" s="370" t="s">
        <v>117</v>
      </c>
      <c r="F38" s="370" t="s">
        <v>32</v>
      </c>
      <c r="G38" s="372" t="s">
        <v>30</v>
      </c>
      <c r="H38" s="374" t="s">
        <v>95</v>
      </c>
      <c r="I38" s="375"/>
      <c r="J38" s="375"/>
      <c r="K38" s="376"/>
      <c r="L38" s="370" t="s">
        <v>31</v>
      </c>
      <c r="O38" s="357" t="s">
        <v>36</v>
      </c>
      <c r="P38" s="357"/>
      <c r="Q38" s="357" t="s">
        <v>42</v>
      </c>
      <c r="R38" s="357"/>
      <c r="S38" s="357" t="s">
        <v>43</v>
      </c>
      <c r="T38" s="357"/>
    </row>
    <row r="39" spans="1:20" s="9" customFormat="1" ht="82.05" customHeight="1" thickBot="1" x14ac:dyDescent="0.3">
      <c r="A39" s="371"/>
      <c r="B39" s="371"/>
      <c r="C39" s="371"/>
      <c r="D39" s="371"/>
      <c r="E39" s="371"/>
      <c r="F39" s="371"/>
      <c r="G39" s="373"/>
      <c r="H39" s="229" t="s">
        <v>91</v>
      </c>
      <c r="I39" s="230" t="s">
        <v>96</v>
      </c>
      <c r="J39" s="229" t="s">
        <v>152</v>
      </c>
      <c r="K39" s="229" t="s">
        <v>153</v>
      </c>
      <c r="L39" s="371"/>
      <c r="M39" s="121"/>
      <c r="N39" s="231" t="s">
        <v>10</v>
      </c>
      <c r="O39" s="232" t="s">
        <v>33</v>
      </c>
      <c r="P39" s="232" t="s">
        <v>34</v>
      </c>
      <c r="Q39" s="232" t="s">
        <v>41</v>
      </c>
      <c r="R39" s="232" t="s">
        <v>30</v>
      </c>
      <c r="S39" s="232" t="s">
        <v>41</v>
      </c>
      <c r="T39" s="232" t="s">
        <v>34</v>
      </c>
    </row>
    <row r="40" spans="1:20" ht="26.15" customHeight="1" x14ac:dyDescent="0.3">
      <c r="A40" s="235">
        <v>21</v>
      </c>
      <c r="B40" s="36" t="str">
        <f>IF('Proje ve Personel Bilgileri'!B34&gt;0,'Proje ve Personel Bilgileri'!B34,"")</f>
        <v/>
      </c>
      <c r="C40" s="10"/>
      <c r="D40" s="11"/>
      <c r="E40" s="11"/>
      <c r="F40" s="11"/>
      <c r="G40" s="11"/>
      <c r="H40" s="11"/>
      <c r="I40" s="11"/>
      <c r="J40" s="11"/>
      <c r="K40" s="11"/>
      <c r="L40" s="33" t="str">
        <f>IF(B40&lt;&gt;"",IF(OR(F40&gt;S40,G40&gt;T40),0,D40+E40+F40+G40-H40-I40-J40-K40),"")</f>
        <v/>
      </c>
      <c r="M40" s="122" t="str">
        <f t="shared" ref="M40:M59" si="8">IF(OR(F40&gt;S40,G40&gt;T40),"Toplam maliyetin hesaplanabilmesi için SGK işveren payı ve işsizlik sigortası işveren payının tavan değerleri aşmaması gerekmektedir.","")</f>
        <v/>
      </c>
      <c r="N40" s="31">
        <f>'Proje ve Personel Bilgileri'!E34</f>
        <v>0</v>
      </c>
      <c r="O40" s="32">
        <f t="shared" ref="O40:O59" si="9">IFERROR(IF(ProjeNo=5169902,IF(N40="EVET",VLOOKUP(VALUE(Yil+1&amp;1),SGKTAVAN,2,0)*0.2475,VLOOKUP(VALUE(Yil+1&amp;1),SGKTAVAN,2,0)*0.2075),IF(N40="EVET",VLOOKUP(VALUE(Yil&amp;2),SGKTAVAN,2,0)*0.2475,VLOOKUP(VALUE(Yil&amp;2),SGKTAVAN,2,0)*0.2075)),0)</f>
        <v>0</v>
      </c>
      <c r="P40" s="32">
        <f t="shared" ref="P40:P59" si="10">IFERROR(IF(ProjeNo=5169902,IF(N40="EVET",0,VLOOKUP(VALUE(Yil+1&amp;1),SGKTAVAN,2,0)*0.02),IF(N40="EVET",0,VLOOKUP(VALUE(Yil&amp;2),SGKTAVAN,2,0)*0.02)),0)</f>
        <v>0</v>
      </c>
      <c r="Q40" s="32">
        <f t="shared" ref="Q40:Q59" si="11">IF(N40="EVET",(D40+E40)*0.2475,(D40+E40)*0.2075)</f>
        <v>0</v>
      </c>
      <c r="R40" s="32">
        <f>IF(N40="EVET",0,(D40+E40)*0.02)</f>
        <v>0</v>
      </c>
      <c r="S40" s="32">
        <f>IF(ISERROR(ROUNDUP(MIN(O40,Q40),0)),0,ROUNDUP(MIN(O40,Q40),0))</f>
        <v>0</v>
      </c>
      <c r="T40" s="32">
        <f>IF(ISERROR(ROUNDUP(MIN(P40,R40),0)),0,ROUNDUP(MIN(P40,R40),0))</f>
        <v>0</v>
      </c>
    </row>
    <row r="41" spans="1:20" ht="26.15" customHeight="1" x14ac:dyDescent="0.3">
      <c r="A41" s="236">
        <v>22</v>
      </c>
      <c r="B41" s="37" t="str">
        <f>IF('Proje ve Personel Bilgileri'!B35&gt;0,'Proje ve Personel Bilgileri'!B35,"")</f>
        <v/>
      </c>
      <c r="C41" s="127"/>
      <c r="D41" s="12"/>
      <c r="E41" s="12"/>
      <c r="F41" s="12"/>
      <c r="G41" s="12"/>
      <c r="H41" s="12"/>
      <c r="I41" s="12"/>
      <c r="J41" s="12"/>
      <c r="K41" s="12"/>
      <c r="L41" s="34" t="str">
        <f t="shared" ref="L41:L59" si="12">IF(B41&lt;&gt;"",IF(OR(F41&gt;S41,G41&gt;T41),0,D41+E41+F41+G41-H41-I41-J41-K41),"")</f>
        <v/>
      </c>
      <c r="M41" s="122" t="str">
        <f t="shared" si="8"/>
        <v/>
      </c>
      <c r="N41" s="31">
        <f>'Proje ve Personel Bilgileri'!E35</f>
        <v>0</v>
      </c>
      <c r="O41" s="32">
        <f t="shared" si="9"/>
        <v>0</v>
      </c>
      <c r="P41" s="32">
        <f t="shared" si="10"/>
        <v>0</v>
      </c>
      <c r="Q41" s="32">
        <f t="shared" si="11"/>
        <v>0</v>
      </c>
      <c r="R41" s="32">
        <f t="shared" ref="R41:R59" si="13">IF(N41="EVET",0,(D41+E41)*0.02)</f>
        <v>0</v>
      </c>
      <c r="S41" s="32">
        <f t="shared" ref="S41:T59" si="14">IF(ISERROR(ROUNDUP(MIN(O41,Q41),0)),0,ROUNDUP(MIN(O41,Q41),0))</f>
        <v>0</v>
      </c>
      <c r="T41" s="32">
        <f t="shared" si="14"/>
        <v>0</v>
      </c>
    </row>
    <row r="42" spans="1:20" ht="26.15" customHeight="1" x14ac:dyDescent="0.3">
      <c r="A42" s="236">
        <v>23</v>
      </c>
      <c r="B42" s="37" t="str">
        <f>IF('Proje ve Personel Bilgileri'!B36&gt;0,'Proje ve Personel Bilgileri'!B36,"")</f>
        <v/>
      </c>
      <c r="C42" s="127"/>
      <c r="D42" s="12"/>
      <c r="E42" s="12"/>
      <c r="F42" s="12"/>
      <c r="G42" s="12"/>
      <c r="H42" s="12"/>
      <c r="I42" s="12"/>
      <c r="J42" s="12"/>
      <c r="K42" s="12"/>
      <c r="L42" s="34" t="str">
        <f t="shared" si="12"/>
        <v/>
      </c>
      <c r="M42" s="122" t="str">
        <f t="shared" si="8"/>
        <v/>
      </c>
      <c r="N42" s="31">
        <f>'Proje ve Personel Bilgileri'!E36</f>
        <v>0</v>
      </c>
      <c r="O42" s="32">
        <f t="shared" si="9"/>
        <v>0</v>
      </c>
      <c r="P42" s="32">
        <f t="shared" si="10"/>
        <v>0</v>
      </c>
      <c r="Q42" s="32">
        <f t="shared" si="11"/>
        <v>0</v>
      </c>
      <c r="R42" s="32">
        <f t="shared" si="13"/>
        <v>0</v>
      </c>
      <c r="S42" s="32">
        <f t="shared" si="14"/>
        <v>0</v>
      </c>
      <c r="T42" s="32">
        <f t="shared" si="14"/>
        <v>0</v>
      </c>
    </row>
    <row r="43" spans="1:20" ht="26.15" customHeight="1" x14ac:dyDescent="0.3">
      <c r="A43" s="236">
        <v>24</v>
      </c>
      <c r="B43" s="37" t="str">
        <f>IF('Proje ve Personel Bilgileri'!B37&gt;0,'Proje ve Personel Bilgileri'!B37,"")</f>
        <v/>
      </c>
      <c r="C43" s="127"/>
      <c r="D43" s="12"/>
      <c r="E43" s="12"/>
      <c r="F43" s="12"/>
      <c r="G43" s="12"/>
      <c r="H43" s="12"/>
      <c r="I43" s="12"/>
      <c r="J43" s="12"/>
      <c r="K43" s="12"/>
      <c r="L43" s="34" t="str">
        <f t="shared" si="12"/>
        <v/>
      </c>
      <c r="M43" s="122" t="str">
        <f t="shared" si="8"/>
        <v/>
      </c>
      <c r="N43" s="31">
        <f>'Proje ve Personel Bilgileri'!E37</f>
        <v>0</v>
      </c>
      <c r="O43" s="32">
        <f t="shared" si="9"/>
        <v>0</v>
      </c>
      <c r="P43" s="32">
        <f t="shared" si="10"/>
        <v>0</v>
      </c>
      <c r="Q43" s="32">
        <f t="shared" si="11"/>
        <v>0</v>
      </c>
      <c r="R43" s="32">
        <f t="shared" si="13"/>
        <v>0</v>
      </c>
      <c r="S43" s="32">
        <f t="shared" si="14"/>
        <v>0</v>
      </c>
      <c r="T43" s="32">
        <f t="shared" si="14"/>
        <v>0</v>
      </c>
    </row>
    <row r="44" spans="1:20" ht="26.15" customHeight="1" x14ac:dyDescent="0.3">
      <c r="A44" s="236">
        <v>25</v>
      </c>
      <c r="B44" s="37" t="str">
        <f>IF('Proje ve Personel Bilgileri'!B38&gt;0,'Proje ve Personel Bilgileri'!B38,"")</f>
        <v/>
      </c>
      <c r="C44" s="127"/>
      <c r="D44" s="12"/>
      <c r="E44" s="12"/>
      <c r="F44" s="12"/>
      <c r="G44" s="12"/>
      <c r="H44" s="12"/>
      <c r="I44" s="12"/>
      <c r="J44" s="12"/>
      <c r="K44" s="12"/>
      <c r="L44" s="34" t="str">
        <f t="shared" si="12"/>
        <v/>
      </c>
      <c r="M44" s="122" t="str">
        <f t="shared" si="8"/>
        <v/>
      </c>
      <c r="N44" s="31">
        <f>'Proje ve Personel Bilgileri'!E38</f>
        <v>0</v>
      </c>
      <c r="O44" s="32">
        <f t="shared" si="9"/>
        <v>0</v>
      </c>
      <c r="P44" s="32">
        <f t="shared" si="10"/>
        <v>0</v>
      </c>
      <c r="Q44" s="32">
        <f t="shared" si="11"/>
        <v>0</v>
      </c>
      <c r="R44" s="32">
        <f t="shared" si="13"/>
        <v>0</v>
      </c>
      <c r="S44" s="32">
        <f t="shared" si="14"/>
        <v>0</v>
      </c>
      <c r="T44" s="32">
        <f t="shared" si="14"/>
        <v>0</v>
      </c>
    </row>
    <row r="45" spans="1:20" ht="26.15" customHeight="1" x14ac:dyDescent="0.3">
      <c r="A45" s="236">
        <v>26</v>
      </c>
      <c r="B45" s="37" t="str">
        <f>IF('Proje ve Personel Bilgileri'!B39&gt;0,'Proje ve Personel Bilgileri'!B39,"")</f>
        <v/>
      </c>
      <c r="C45" s="127"/>
      <c r="D45" s="12"/>
      <c r="E45" s="12"/>
      <c r="F45" s="12"/>
      <c r="G45" s="12"/>
      <c r="H45" s="12"/>
      <c r="I45" s="12"/>
      <c r="J45" s="12"/>
      <c r="K45" s="12"/>
      <c r="L45" s="34" t="str">
        <f t="shared" si="12"/>
        <v/>
      </c>
      <c r="M45" s="122" t="str">
        <f t="shared" si="8"/>
        <v/>
      </c>
      <c r="N45" s="31">
        <f>'Proje ve Personel Bilgileri'!E39</f>
        <v>0</v>
      </c>
      <c r="O45" s="32">
        <f t="shared" si="9"/>
        <v>0</v>
      </c>
      <c r="P45" s="32">
        <f t="shared" si="10"/>
        <v>0</v>
      </c>
      <c r="Q45" s="32">
        <f t="shared" si="11"/>
        <v>0</v>
      </c>
      <c r="R45" s="32">
        <f t="shared" si="13"/>
        <v>0</v>
      </c>
      <c r="S45" s="32">
        <f t="shared" si="14"/>
        <v>0</v>
      </c>
      <c r="T45" s="32">
        <f t="shared" si="14"/>
        <v>0</v>
      </c>
    </row>
    <row r="46" spans="1:20" ht="26.15" customHeight="1" x14ac:dyDescent="0.3">
      <c r="A46" s="236">
        <v>27</v>
      </c>
      <c r="B46" s="37" t="str">
        <f>IF('Proje ve Personel Bilgileri'!B40&gt;0,'Proje ve Personel Bilgileri'!B40,"")</f>
        <v/>
      </c>
      <c r="C46" s="127"/>
      <c r="D46" s="12"/>
      <c r="E46" s="12"/>
      <c r="F46" s="12"/>
      <c r="G46" s="12"/>
      <c r="H46" s="12"/>
      <c r="I46" s="12"/>
      <c r="J46" s="12"/>
      <c r="K46" s="12"/>
      <c r="L46" s="34" t="str">
        <f t="shared" si="12"/>
        <v/>
      </c>
      <c r="M46" s="122" t="str">
        <f t="shared" si="8"/>
        <v/>
      </c>
      <c r="N46" s="31">
        <f>'Proje ve Personel Bilgileri'!E40</f>
        <v>0</v>
      </c>
      <c r="O46" s="32">
        <f t="shared" si="9"/>
        <v>0</v>
      </c>
      <c r="P46" s="32">
        <f t="shared" si="10"/>
        <v>0</v>
      </c>
      <c r="Q46" s="32">
        <f t="shared" si="11"/>
        <v>0</v>
      </c>
      <c r="R46" s="32">
        <f t="shared" si="13"/>
        <v>0</v>
      </c>
      <c r="S46" s="32">
        <f t="shared" si="14"/>
        <v>0</v>
      </c>
      <c r="T46" s="32">
        <f t="shared" si="14"/>
        <v>0</v>
      </c>
    </row>
    <row r="47" spans="1:20" ht="26.15" customHeight="1" x14ac:dyDescent="0.3">
      <c r="A47" s="236">
        <v>28</v>
      </c>
      <c r="B47" s="37" t="str">
        <f>IF('Proje ve Personel Bilgileri'!B41&gt;0,'Proje ve Personel Bilgileri'!B41,"")</f>
        <v/>
      </c>
      <c r="C47" s="127"/>
      <c r="D47" s="12"/>
      <c r="E47" s="12"/>
      <c r="F47" s="12"/>
      <c r="G47" s="12"/>
      <c r="H47" s="12"/>
      <c r="I47" s="12"/>
      <c r="J47" s="12"/>
      <c r="K47" s="12"/>
      <c r="L47" s="34" t="str">
        <f t="shared" si="12"/>
        <v/>
      </c>
      <c r="M47" s="122" t="str">
        <f t="shared" si="8"/>
        <v/>
      </c>
      <c r="N47" s="31">
        <f>'Proje ve Personel Bilgileri'!E41</f>
        <v>0</v>
      </c>
      <c r="O47" s="32">
        <f t="shared" si="9"/>
        <v>0</v>
      </c>
      <c r="P47" s="32">
        <f t="shared" si="10"/>
        <v>0</v>
      </c>
      <c r="Q47" s="32">
        <f t="shared" si="11"/>
        <v>0</v>
      </c>
      <c r="R47" s="32">
        <f t="shared" si="13"/>
        <v>0</v>
      </c>
      <c r="S47" s="32">
        <f t="shared" si="14"/>
        <v>0</v>
      </c>
      <c r="T47" s="32">
        <f t="shared" si="14"/>
        <v>0</v>
      </c>
    </row>
    <row r="48" spans="1:20" ht="26.15" customHeight="1" x14ac:dyDescent="0.3">
      <c r="A48" s="236">
        <v>29</v>
      </c>
      <c r="B48" s="37" t="str">
        <f>IF('Proje ve Personel Bilgileri'!B42&gt;0,'Proje ve Personel Bilgileri'!B42,"")</f>
        <v/>
      </c>
      <c r="C48" s="127"/>
      <c r="D48" s="12"/>
      <c r="E48" s="12"/>
      <c r="F48" s="12"/>
      <c r="G48" s="12"/>
      <c r="H48" s="12"/>
      <c r="I48" s="12"/>
      <c r="J48" s="12"/>
      <c r="K48" s="12"/>
      <c r="L48" s="34" t="str">
        <f t="shared" si="12"/>
        <v/>
      </c>
      <c r="M48" s="122" t="str">
        <f t="shared" si="8"/>
        <v/>
      </c>
      <c r="N48" s="31">
        <f>'Proje ve Personel Bilgileri'!E42</f>
        <v>0</v>
      </c>
      <c r="O48" s="32">
        <f t="shared" si="9"/>
        <v>0</v>
      </c>
      <c r="P48" s="32">
        <f t="shared" si="10"/>
        <v>0</v>
      </c>
      <c r="Q48" s="32">
        <f t="shared" si="11"/>
        <v>0</v>
      </c>
      <c r="R48" s="32">
        <f t="shared" si="13"/>
        <v>0</v>
      </c>
      <c r="S48" s="32">
        <f t="shared" si="14"/>
        <v>0</v>
      </c>
      <c r="T48" s="32">
        <f t="shared" si="14"/>
        <v>0</v>
      </c>
    </row>
    <row r="49" spans="1:21" ht="26.15" customHeight="1" x14ac:dyDescent="0.3">
      <c r="A49" s="236">
        <v>30</v>
      </c>
      <c r="B49" s="37" t="str">
        <f>IF('Proje ve Personel Bilgileri'!B43&gt;0,'Proje ve Personel Bilgileri'!B43,"")</f>
        <v/>
      </c>
      <c r="C49" s="127"/>
      <c r="D49" s="12"/>
      <c r="E49" s="12"/>
      <c r="F49" s="12"/>
      <c r="G49" s="12"/>
      <c r="H49" s="12"/>
      <c r="I49" s="12"/>
      <c r="J49" s="12"/>
      <c r="K49" s="12"/>
      <c r="L49" s="34" t="str">
        <f t="shared" si="12"/>
        <v/>
      </c>
      <c r="M49" s="122" t="str">
        <f t="shared" si="8"/>
        <v/>
      </c>
      <c r="N49" s="31">
        <f>'Proje ve Personel Bilgileri'!E43</f>
        <v>0</v>
      </c>
      <c r="O49" s="32">
        <f t="shared" si="9"/>
        <v>0</v>
      </c>
      <c r="P49" s="32">
        <f t="shared" si="10"/>
        <v>0</v>
      </c>
      <c r="Q49" s="32">
        <f t="shared" si="11"/>
        <v>0</v>
      </c>
      <c r="R49" s="32">
        <f t="shared" si="13"/>
        <v>0</v>
      </c>
      <c r="S49" s="32">
        <f t="shared" si="14"/>
        <v>0</v>
      </c>
      <c r="T49" s="32">
        <f t="shared" si="14"/>
        <v>0</v>
      </c>
    </row>
    <row r="50" spans="1:21" ht="26.15" customHeight="1" x14ac:dyDescent="0.3">
      <c r="A50" s="236">
        <v>31</v>
      </c>
      <c r="B50" s="37" t="str">
        <f>IF('Proje ve Personel Bilgileri'!B44&gt;0,'Proje ve Personel Bilgileri'!B44,"")</f>
        <v/>
      </c>
      <c r="C50" s="127"/>
      <c r="D50" s="12"/>
      <c r="E50" s="12"/>
      <c r="F50" s="12"/>
      <c r="G50" s="12"/>
      <c r="H50" s="12"/>
      <c r="I50" s="12"/>
      <c r="J50" s="12"/>
      <c r="K50" s="12"/>
      <c r="L50" s="34" t="str">
        <f t="shared" si="12"/>
        <v/>
      </c>
      <c r="M50" s="122" t="str">
        <f t="shared" si="8"/>
        <v/>
      </c>
      <c r="N50" s="31">
        <f>'Proje ve Personel Bilgileri'!E44</f>
        <v>0</v>
      </c>
      <c r="O50" s="32">
        <f t="shared" si="9"/>
        <v>0</v>
      </c>
      <c r="P50" s="32">
        <f t="shared" si="10"/>
        <v>0</v>
      </c>
      <c r="Q50" s="32">
        <f t="shared" si="11"/>
        <v>0</v>
      </c>
      <c r="R50" s="32">
        <f t="shared" si="13"/>
        <v>0</v>
      </c>
      <c r="S50" s="32">
        <f t="shared" si="14"/>
        <v>0</v>
      </c>
      <c r="T50" s="32">
        <f t="shared" si="14"/>
        <v>0</v>
      </c>
    </row>
    <row r="51" spans="1:21" ht="26.15" customHeight="1" x14ac:dyDescent="0.3">
      <c r="A51" s="236">
        <v>32</v>
      </c>
      <c r="B51" s="37" t="str">
        <f>IF('Proje ve Personel Bilgileri'!B45&gt;0,'Proje ve Personel Bilgileri'!B45,"")</f>
        <v/>
      </c>
      <c r="C51" s="127"/>
      <c r="D51" s="12"/>
      <c r="E51" s="12"/>
      <c r="F51" s="12"/>
      <c r="G51" s="12"/>
      <c r="H51" s="12"/>
      <c r="I51" s="12"/>
      <c r="J51" s="12"/>
      <c r="K51" s="12"/>
      <c r="L51" s="34" t="str">
        <f t="shared" si="12"/>
        <v/>
      </c>
      <c r="M51" s="122" t="str">
        <f t="shared" si="8"/>
        <v/>
      </c>
      <c r="N51" s="31">
        <f>'Proje ve Personel Bilgileri'!E45</f>
        <v>0</v>
      </c>
      <c r="O51" s="32">
        <f t="shared" si="9"/>
        <v>0</v>
      </c>
      <c r="P51" s="32">
        <f t="shared" si="10"/>
        <v>0</v>
      </c>
      <c r="Q51" s="32">
        <f t="shared" si="11"/>
        <v>0</v>
      </c>
      <c r="R51" s="32">
        <f t="shared" si="13"/>
        <v>0</v>
      </c>
      <c r="S51" s="32">
        <f t="shared" si="14"/>
        <v>0</v>
      </c>
      <c r="T51" s="32">
        <f t="shared" si="14"/>
        <v>0</v>
      </c>
    </row>
    <row r="52" spans="1:21" ht="26.15" customHeight="1" x14ac:dyDescent="0.3">
      <c r="A52" s="236">
        <v>33</v>
      </c>
      <c r="B52" s="37" t="str">
        <f>IF('Proje ve Personel Bilgileri'!B46&gt;0,'Proje ve Personel Bilgileri'!B46,"")</f>
        <v/>
      </c>
      <c r="C52" s="127"/>
      <c r="D52" s="12"/>
      <c r="E52" s="12"/>
      <c r="F52" s="12"/>
      <c r="G52" s="12"/>
      <c r="H52" s="12"/>
      <c r="I52" s="12"/>
      <c r="J52" s="12"/>
      <c r="K52" s="12"/>
      <c r="L52" s="34" t="str">
        <f t="shared" si="12"/>
        <v/>
      </c>
      <c r="M52" s="122" t="str">
        <f t="shared" si="8"/>
        <v/>
      </c>
      <c r="N52" s="31">
        <f>'Proje ve Personel Bilgileri'!E46</f>
        <v>0</v>
      </c>
      <c r="O52" s="32">
        <f t="shared" si="9"/>
        <v>0</v>
      </c>
      <c r="P52" s="32">
        <f t="shared" si="10"/>
        <v>0</v>
      </c>
      <c r="Q52" s="32">
        <f t="shared" si="11"/>
        <v>0</v>
      </c>
      <c r="R52" s="32">
        <f t="shared" si="13"/>
        <v>0</v>
      </c>
      <c r="S52" s="32">
        <f t="shared" si="14"/>
        <v>0</v>
      </c>
      <c r="T52" s="32">
        <f t="shared" si="14"/>
        <v>0</v>
      </c>
    </row>
    <row r="53" spans="1:21" ht="26.15" customHeight="1" x14ac:dyDescent="0.3">
      <c r="A53" s="236">
        <v>34</v>
      </c>
      <c r="B53" s="37" t="str">
        <f>IF('Proje ve Personel Bilgileri'!B47&gt;0,'Proje ve Personel Bilgileri'!B47,"")</f>
        <v/>
      </c>
      <c r="C53" s="127"/>
      <c r="D53" s="12"/>
      <c r="E53" s="12"/>
      <c r="F53" s="12"/>
      <c r="G53" s="12"/>
      <c r="H53" s="12"/>
      <c r="I53" s="12"/>
      <c r="J53" s="12"/>
      <c r="K53" s="12"/>
      <c r="L53" s="34" t="str">
        <f t="shared" si="12"/>
        <v/>
      </c>
      <c r="M53" s="122" t="str">
        <f t="shared" si="8"/>
        <v/>
      </c>
      <c r="N53" s="31">
        <f>'Proje ve Personel Bilgileri'!E47</f>
        <v>0</v>
      </c>
      <c r="O53" s="32">
        <f t="shared" si="9"/>
        <v>0</v>
      </c>
      <c r="P53" s="32">
        <f t="shared" si="10"/>
        <v>0</v>
      </c>
      <c r="Q53" s="32">
        <f t="shared" si="11"/>
        <v>0</v>
      </c>
      <c r="R53" s="32">
        <f t="shared" si="13"/>
        <v>0</v>
      </c>
      <c r="S53" s="32">
        <f t="shared" si="14"/>
        <v>0</v>
      </c>
      <c r="T53" s="32">
        <f t="shared" si="14"/>
        <v>0</v>
      </c>
    </row>
    <row r="54" spans="1:21" ht="26.15" customHeight="1" x14ac:dyDescent="0.3">
      <c r="A54" s="236">
        <v>35</v>
      </c>
      <c r="B54" s="37" t="str">
        <f>IF('Proje ve Personel Bilgileri'!B48&gt;0,'Proje ve Personel Bilgileri'!B48,"")</f>
        <v/>
      </c>
      <c r="C54" s="127"/>
      <c r="D54" s="12"/>
      <c r="E54" s="12"/>
      <c r="F54" s="12"/>
      <c r="G54" s="12"/>
      <c r="H54" s="12"/>
      <c r="I54" s="12"/>
      <c r="J54" s="12"/>
      <c r="K54" s="12"/>
      <c r="L54" s="34" t="str">
        <f t="shared" si="12"/>
        <v/>
      </c>
      <c r="M54" s="122" t="str">
        <f t="shared" si="8"/>
        <v/>
      </c>
      <c r="N54" s="31">
        <f>'Proje ve Personel Bilgileri'!E48</f>
        <v>0</v>
      </c>
      <c r="O54" s="32">
        <f t="shared" si="9"/>
        <v>0</v>
      </c>
      <c r="P54" s="32">
        <f t="shared" si="10"/>
        <v>0</v>
      </c>
      <c r="Q54" s="32">
        <f t="shared" si="11"/>
        <v>0</v>
      </c>
      <c r="R54" s="32">
        <f t="shared" si="13"/>
        <v>0</v>
      </c>
      <c r="S54" s="32">
        <f t="shared" si="14"/>
        <v>0</v>
      </c>
      <c r="T54" s="32">
        <f t="shared" si="14"/>
        <v>0</v>
      </c>
    </row>
    <row r="55" spans="1:21" ht="26.15" customHeight="1" x14ac:dyDescent="0.3">
      <c r="A55" s="236">
        <v>36</v>
      </c>
      <c r="B55" s="37" t="str">
        <f>IF('Proje ve Personel Bilgileri'!B49&gt;0,'Proje ve Personel Bilgileri'!B49,"")</f>
        <v/>
      </c>
      <c r="C55" s="127"/>
      <c r="D55" s="12"/>
      <c r="E55" s="12"/>
      <c r="F55" s="12"/>
      <c r="G55" s="12"/>
      <c r="H55" s="12"/>
      <c r="I55" s="12"/>
      <c r="J55" s="12"/>
      <c r="K55" s="12"/>
      <c r="L55" s="34" t="str">
        <f t="shared" si="12"/>
        <v/>
      </c>
      <c r="M55" s="122" t="str">
        <f t="shared" si="8"/>
        <v/>
      </c>
      <c r="N55" s="31">
        <f>'Proje ve Personel Bilgileri'!E49</f>
        <v>0</v>
      </c>
      <c r="O55" s="32">
        <f t="shared" si="9"/>
        <v>0</v>
      </c>
      <c r="P55" s="32">
        <f t="shared" si="10"/>
        <v>0</v>
      </c>
      <c r="Q55" s="32">
        <f t="shared" si="11"/>
        <v>0</v>
      </c>
      <c r="R55" s="32">
        <f t="shared" si="13"/>
        <v>0</v>
      </c>
      <c r="S55" s="32">
        <f t="shared" si="14"/>
        <v>0</v>
      </c>
      <c r="T55" s="32">
        <f t="shared" si="14"/>
        <v>0</v>
      </c>
    </row>
    <row r="56" spans="1:21" ht="26.15" customHeight="1" x14ac:dyDescent="0.3">
      <c r="A56" s="236">
        <v>37</v>
      </c>
      <c r="B56" s="37" t="str">
        <f>IF('Proje ve Personel Bilgileri'!B50&gt;0,'Proje ve Personel Bilgileri'!B50,"")</f>
        <v/>
      </c>
      <c r="C56" s="127"/>
      <c r="D56" s="12"/>
      <c r="E56" s="12"/>
      <c r="F56" s="12"/>
      <c r="G56" s="12"/>
      <c r="H56" s="12"/>
      <c r="I56" s="12"/>
      <c r="J56" s="12"/>
      <c r="K56" s="12"/>
      <c r="L56" s="34" t="str">
        <f t="shared" si="12"/>
        <v/>
      </c>
      <c r="M56" s="122" t="str">
        <f t="shared" si="8"/>
        <v/>
      </c>
      <c r="N56" s="31">
        <f>'Proje ve Personel Bilgileri'!E50</f>
        <v>0</v>
      </c>
      <c r="O56" s="32">
        <f t="shared" si="9"/>
        <v>0</v>
      </c>
      <c r="P56" s="32">
        <f t="shared" si="10"/>
        <v>0</v>
      </c>
      <c r="Q56" s="32">
        <f t="shared" si="11"/>
        <v>0</v>
      </c>
      <c r="R56" s="32">
        <f t="shared" si="13"/>
        <v>0</v>
      </c>
      <c r="S56" s="32">
        <f t="shared" si="14"/>
        <v>0</v>
      </c>
      <c r="T56" s="32">
        <f t="shared" si="14"/>
        <v>0</v>
      </c>
    </row>
    <row r="57" spans="1:21" ht="26.15" customHeight="1" x14ac:dyDescent="0.3">
      <c r="A57" s="236">
        <v>38</v>
      </c>
      <c r="B57" s="37" t="str">
        <f>IF('Proje ve Personel Bilgileri'!B51&gt;0,'Proje ve Personel Bilgileri'!B51,"")</f>
        <v/>
      </c>
      <c r="C57" s="127"/>
      <c r="D57" s="12"/>
      <c r="E57" s="12"/>
      <c r="F57" s="12"/>
      <c r="G57" s="12"/>
      <c r="H57" s="12"/>
      <c r="I57" s="12"/>
      <c r="J57" s="12"/>
      <c r="K57" s="12"/>
      <c r="L57" s="34" t="str">
        <f t="shared" si="12"/>
        <v/>
      </c>
      <c r="M57" s="122" t="str">
        <f t="shared" si="8"/>
        <v/>
      </c>
      <c r="N57" s="31">
        <f>'Proje ve Personel Bilgileri'!E51</f>
        <v>0</v>
      </c>
      <c r="O57" s="32">
        <f t="shared" si="9"/>
        <v>0</v>
      </c>
      <c r="P57" s="32">
        <f t="shared" si="10"/>
        <v>0</v>
      </c>
      <c r="Q57" s="32">
        <f t="shared" si="11"/>
        <v>0</v>
      </c>
      <c r="R57" s="32">
        <f t="shared" si="13"/>
        <v>0</v>
      </c>
      <c r="S57" s="32">
        <f t="shared" si="14"/>
        <v>0</v>
      </c>
      <c r="T57" s="32">
        <f t="shared" si="14"/>
        <v>0</v>
      </c>
    </row>
    <row r="58" spans="1:21" ht="26.15" customHeight="1" x14ac:dyDescent="0.3">
      <c r="A58" s="236">
        <v>39</v>
      </c>
      <c r="B58" s="37" t="str">
        <f>IF('Proje ve Personel Bilgileri'!B52&gt;0,'Proje ve Personel Bilgileri'!B52,"")</f>
        <v/>
      </c>
      <c r="C58" s="127"/>
      <c r="D58" s="12"/>
      <c r="E58" s="12"/>
      <c r="F58" s="12"/>
      <c r="G58" s="12"/>
      <c r="H58" s="12"/>
      <c r="I58" s="12"/>
      <c r="J58" s="12"/>
      <c r="K58" s="12"/>
      <c r="L58" s="34" t="str">
        <f t="shared" si="12"/>
        <v/>
      </c>
      <c r="M58" s="122" t="str">
        <f t="shared" si="8"/>
        <v/>
      </c>
      <c r="N58" s="31">
        <f>'Proje ve Personel Bilgileri'!E52</f>
        <v>0</v>
      </c>
      <c r="O58" s="32">
        <f t="shared" si="9"/>
        <v>0</v>
      </c>
      <c r="P58" s="32">
        <f t="shared" si="10"/>
        <v>0</v>
      </c>
      <c r="Q58" s="32">
        <f t="shared" si="11"/>
        <v>0</v>
      </c>
      <c r="R58" s="32">
        <f t="shared" si="13"/>
        <v>0</v>
      </c>
      <c r="S58" s="32">
        <f t="shared" si="14"/>
        <v>0</v>
      </c>
      <c r="T58" s="32">
        <f t="shared" si="14"/>
        <v>0</v>
      </c>
    </row>
    <row r="59" spans="1:21" ht="26.15" customHeight="1" thickBot="1" x14ac:dyDescent="0.35">
      <c r="A59" s="237">
        <v>40</v>
      </c>
      <c r="B59" s="38" t="str">
        <f>IF('Proje ve Personel Bilgileri'!B53&gt;0,'Proje ve Personel Bilgileri'!B53,"")</f>
        <v/>
      </c>
      <c r="C59" s="13"/>
      <c r="D59" s="14"/>
      <c r="E59" s="14"/>
      <c r="F59" s="14"/>
      <c r="G59" s="14"/>
      <c r="H59" s="14"/>
      <c r="I59" s="14"/>
      <c r="J59" s="14"/>
      <c r="K59" s="14"/>
      <c r="L59" s="35" t="str">
        <f t="shared" si="12"/>
        <v/>
      </c>
      <c r="M59" s="122" t="str">
        <f t="shared" si="8"/>
        <v/>
      </c>
      <c r="N59" s="31">
        <f>'Proje ve Personel Bilgileri'!E53</f>
        <v>0</v>
      </c>
      <c r="O59" s="32">
        <f t="shared" si="9"/>
        <v>0</v>
      </c>
      <c r="P59" s="32">
        <f t="shared" si="10"/>
        <v>0</v>
      </c>
      <c r="Q59" s="32">
        <f t="shared" si="11"/>
        <v>0</v>
      </c>
      <c r="R59" s="32">
        <f t="shared" si="13"/>
        <v>0</v>
      </c>
      <c r="S59" s="32">
        <f t="shared" si="14"/>
        <v>0</v>
      </c>
      <c r="T59" s="32">
        <f t="shared" si="14"/>
        <v>0</v>
      </c>
      <c r="U59" s="30">
        <f>IF(COUNTA(C40:K59)&gt;0,1,0)</f>
        <v>0</v>
      </c>
    </row>
    <row r="60" spans="1:21" ht="26.15" customHeight="1" thickBot="1" x14ac:dyDescent="0.35">
      <c r="A60" s="358" t="s">
        <v>40</v>
      </c>
      <c r="B60" s="359"/>
      <c r="C60" s="39" t="str">
        <f t="shared" ref="C60:K60" si="15">IF($L$60&gt;0,SUM(C40:C59)+C28,"")</f>
        <v/>
      </c>
      <c r="D60" s="40" t="str">
        <f t="shared" si="15"/>
        <v/>
      </c>
      <c r="E60" s="40" t="str">
        <f t="shared" si="15"/>
        <v/>
      </c>
      <c r="F60" s="40" t="str">
        <f t="shared" si="15"/>
        <v/>
      </c>
      <c r="G60" s="40" t="str">
        <f t="shared" si="15"/>
        <v/>
      </c>
      <c r="H60" s="40" t="str">
        <f t="shared" si="15"/>
        <v/>
      </c>
      <c r="I60" s="40" t="str">
        <f t="shared" si="15"/>
        <v/>
      </c>
      <c r="J60" s="40" t="str">
        <f t="shared" si="15"/>
        <v/>
      </c>
      <c r="K60" s="40" t="str">
        <f t="shared" si="15"/>
        <v/>
      </c>
      <c r="L60" s="41">
        <f>SUM(L40:L59)+L28</f>
        <v>0</v>
      </c>
      <c r="M60" s="123"/>
      <c r="N60" s="6"/>
      <c r="O60" s="15"/>
      <c r="P60" s="16"/>
      <c r="S60" s="6"/>
      <c r="T60" s="6"/>
    </row>
    <row r="61" spans="1:21" s="17" customFormat="1" ht="30.1" customHeight="1" x14ac:dyDescent="0.3">
      <c r="A61" s="360" t="s">
        <v>139</v>
      </c>
      <c r="B61" s="360"/>
      <c r="C61" s="360"/>
      <c r="D61" s="360"/>
      <c r="E61" s="360"/>
      <c r="F61" s="360"/>
      <c r="G61" s="360"/>
      <c r="H61" s="360"/>
      <c r="I61" s="360"/>
      <c r="J61" s="360"/>
      <c r="K61" s="360"/>
      <c r="L61" s="360"/>
      <c r="M61" s="83"/>
      <c r="O61" s="18"/>
      <c r="P61" s="18"/>
      <c r="Q61" s="18"/>
      <c r="R61" s="18"/>
      <c r="S61" s="18"/>
      <c r="T61" s="18"/>
    </row>
    <row r="62" spans="1:21" ht="26.15" customHeight="1" x14ac:dyDescent="0.3"/>
    <row r="63" spans="1:21" ht="26.15" customHeight="1" x14ac:dyDescent="0.35">
      <c r="A63" s="308" t="s">
        <v>37</v>
      </c>
      <c r="B63" s="307">
        <f ca="1">IF(imzatarihi&gt;0,imzatarihi,"")</f>
        <v>45653</v>
      </c>
      <c r="C63" s="361" t="s">
        <v>38</v>
      </c>
      <c r="D63" s="361"/>
      <c r="E63" s="306" t="str">
        <f>IF(kurulusyetkilisi&gt;0,kurulusyetkilisi,"")</f>
        <v/>
      </c>
      <c r="F63" s="265"/>
      <c r="G63" s="265"/>
      <c r="H63" s="304"/>
      <c r="I63" s="304"/>
      <c r="J63" s="304"/>
    </row>
    <row r="64" spans="1:21" ht="26.15" customHeight="1" x14ac:dyDescent="0.35">
      <c r="A64" s="311"/>
      <c r="B64" s="311"/>
      <c r="C64" s="361" t="s">
        <v>39</v>
      </c>
      <c r="D64" s="361"/>
      <c r="E64" s="309"/>
      <c r="F64" s="362"/>
      <c r="G64" s="362"/>
      <c r="H64" s="6"/>
      <c r="I64" s="6"/>
      <c r="J64" s="6"/>
    </row>
    <row r="65" spans="1:20" ht="26.15" customHeight="1" x14ac:dyDescent="0.3">
      <c r="A65" s="356" t="s">
        <v>28</v>
      </c>
      <c r="B65" s="356"/>
      <c r="C65" s="356"/>
      <c r="D65" s="356"/>
      <c r="E65" s="356"/>
      <c r="F65" s="356"/>
      <c r="G65" s="356"/>
      <c r="H65" s="356"/>
      <c r="I65" s="356"/>
      <c r="J65" s="356"/>
      <c r="K65" s="356"/>
      <c r="L65" s="356"/>
      <c r="M65" s="119"/>
      <c r="N65" s="1"/>
      <c r="O65" s="128"/>
    </row>
    <row r="66" spans="1:20" ht="26.15" customHeight="1" x14ac:dyDescent="0.3">
      <c r="A66" s="363" t="str">
        <f>IF(Yil&gt;0,CONCATENATE(Yil," yılına aittir"),"")</f>
        <v/>
      </c>
      <c r="B66" s="363"/>
      <c r="C66" s="363"/>
      <c r="D66" s="363"/>
      <c r="E66" s="363"/>
      <c r="F66" s="363"/>
      <c r="G66" s="363"/>
      <c r="H66" s="363"/>
      <c r="I66" s="363"/>
      <c r="J66" s="363"/>
      <c r="K66" s="363"/>
      <c r="L66" s="363"/>
    </row>
    <row r="67" spans="1:20" ht="26.15" customHeight="1" thickBot="1" x14ac:dyDescent="0.35">
      <c r="B67" s="8"/>
      <c r="D67" s="8"/>
      <c r="E67" s="8"/>
      <c r="F67" s="377" t="str">
        <f>IF(Yil&gt;0,IF(ProjeNo=5189901,"KASIM",IF(ProjeNo=5169902,Yil+1&amp;" - OCAK","EKİM")),"")</f>
        <v/>
      </c>
      <c r="G67" s="377"/>
      <c r="H67" s="8"/>
      <c r="I67" s="8"/>
      <c r="J67" s="8"/>
      <c r="K67" s="8"/>
      <c r="L67" s="228" t="s">
        <v>35</v>
      </c>
    </row>
    <row r="68" spans="1:20" ht="26.15" customHeight="1" thickBot="1" x14ac:dyDescent="0.35">
      <c r="A68" s="233" t="s">
        <v>1</v>
      </c>
      <c r="B68" s="364" t="str">
        <f>IF(ProjeNo&gt;0,ProjeNo,"")</f>
        <v/>
      </c>
      <c r="C68" s="365"/>
      <c r="D68" s="365"/>
      <c r="E68" s="365"/>
      <c r="F68" s="365"/>
      <c r="G68" s="365"/>
      <c r="H68" s="365"/>
      <c r="I68" s="365"/>
      <c r="J68" s="365"/>
      <c r="K68" s="365"/>
      <c r="L68" s="366"/>
    </row>
    <row r="69" spans="1:20" ht="26.15" customHeight="1" thickBot="1" x14ac:dyDescent="0.35">
      <c r="A69" s="234" t="s">
        <v>11</v>
      </c>
      <c r="B69" s="367" t="str">
        <f>IF(ProjeAdi&gt;0,ProjeAdi,"")</f>
        <v/>
      </c>
      <c r="C69" s="368"/>
      <c r="D69" s="368"/>
      <c r="E69" s="368"/>
      <c r="F69" s="368"/>
      <c r="G69" s="368"/>
      <c r="H69" s="368"/>
      <c r="I69" s="368"/>
      <c r="J69" s="368"/>
      <c r="K69" s="368"/>
      <c r="L69" s="369"/>
    </row>
    <row r="70" spans="1:20" ht="26.15" customHeight="1" thickBot="1" x14ac:dyDescent="0.35">
      <c r="A70" s="370" t="s">
        <v>7</v>
      </c>
      <c r="B70" s="370" t="s">
        <v>8</v>
      </c>
      <c r="C70" s="370" t="s">
        <v>29</v>
      </c>
      <c r="D70" s="370" t="s">
        <v>97</v>
      </c>
      <c r="E70" s="370" t="s">
        <v>117</v>
      </c>
      <c r="F70" s="370" t="s">
        <v>32</v>
      </c>
      <c r="G70" s="372" t="s">
        <v>30</v>
      </c>
      <c r="H70" s="374" t="s">
        <v>95</v>
      </c>
      <c r="I70" s="375"/>
      <c r="J70" s="375"/>
      <c r="K70" s="376"/>
      <c r="L70" s="370" t="s">
        <v>31</v>
      </c>
      <c r="O70" s="357" t="s">
        <v>36</v>
      </c>
      <c r="P70" s="357"/>
      <c r="Q70" s="357" t="s">
        <v>42</v>
      </c>
      <c r="R70" s="357"/>
      <c r="S70" s="357" t="s">
        <v>43</v>
      </c>
      <c r="T70" s="357"/>
    </row>
    <row r="71" spans="1:20" s="9" customFormat="1" ht="82.05" customHeight="1" thickBot="1" x14ac:dyDescent="0.3">
      <c r="A71" s="371"/>
      <c r="B71" s="371"/>
      <c r="C71" s="371"/>
      <c r="D71" s="371"/>
      <c r="E71" s="371"/>
      <c r="F71" s="371"/>
      <c r="G71" s="373"/>
      <c r="H71" s="229" t="s">
        <v>91</v>
      </c>
      <c r="I71" s="230" t="s">
        <v>96</v>
      </c>
      <c r="J71" s="229" t="s">
        <v>152</v>
      </c>
      <c r="K71" s="229" t="s">
        <v>153</v>
      </c>
      <c r="L71" s="371"/>
      <c r="M71" s="121"/>
      <c r="N71" s="231" t="s">
        <v>10</v>
      </c>
      <c r="O71" s="232" t="s">
        <v>33</v>
      </c>
      <c r="P71" s="232" t="s">
        <v>34</v>
      </c>
      <c r="Q71" s="232" t="s">
        <v>41</v>
      </c>
      <c r="R71" s="232" t="s">
        <v>30</v>
      </c>
      <c r="S71" s="232" t="s">
        <v>41</v>
      </c>
      <c r="T71" s="232" t="s">
        <v>34</v>
      </c>
    </row>
    <row r="72" spans="1:20" ht="26.15" customHeight="1" x14ac:dyDescent="0.3">
      <c r="A72" s="235">
        <v>41</v>
      </c>
      <c r="B72" s="36" t="str">
        <f>IF('Proje ve Personel Bilgileri'!B54&gt;0,'Proje ve Personel Bilgileri'!B54,"")</f>
        <v/>
      </c>
      <c r="C72" s="10"/>
      <c r="D72" s="11"/>
      <c r="E72" s="11"/>
      <c r="F72" s="11"/>
      <c r="G72" s="11"/>
      <c r="H72" s="11"/>
      <c r="I72" s="11"/>
      <c r="J72" s="11"/>
      <c r="K72" s="11"/>
      <c r="L72" s="33" t="str">
        <f>IF(B72&lt;&gt;"",IF(OR(F72&gt;S72,G72&gt;T72),0,D72+E72+F72+G72-H72-I72-J72-K72),"")</f>
        <v/>
      </c>
      <c r="M72" s="122" t="str">
        <f t="shared" ref="M72:M91" si="16">IF(OR(F72&gt;S72,G72&gt;T72),"Toplam maliyetin hesaplanabilmesi için SGK işveren payı ve işsizlik sigortası işveren payının tavan değerleri aşmaması gerekmektedir.","")</f>
        <v/>
      </c>
      <c r="N72" s="31">
        <f>'Proje ve Personel Bilgileri'!E54</f>
        <v>0</v>
      </c>
      <c r="O72" s="32">
        <f t="shared" ref="O72:O91" si="17">IFERROR(IF(ProjeNo=5169902,IF(N72="EVET",VLOOKUP(VALUE(Yil+1&amp;1),SGKTAVAN,2,0)*0.2475,VLOOKUP(VALUE(Yil+1&amp;1),SGKTAVAN,2,0)*0.2075),IF(N72="EVET",VLOOKUP(VALUE(Yil&amp;2),SGKTAVAN,2,0)*0.2475,VLOOKUP(VALUE(Yil&amp;2),SGKTAVAN,2,0)*0.2075)),0)</f>
        <v>0</v>
      </c>
      <c r="P72" s="32">
        <f t="shared" ref="P72:P91" si="18">IFERROR(IF(ProjeNo=5169902,IF(N72="EVET",0,VLOOKUP(VALUE(Yil+1&amp;1),SGKTAVAN,2,0)*0.02),IF(N72="EVET",0,VLOOKUP(VALUE(Yil&amp;2),SGKTAVAN,2,0)*0.02)),0)</f>
        <v>0</v>
      </c>
      <c r="Q72" s="32">
        <f t="shared" ref="Q72:Q91" si="19">IF(N72="EVET",(D72+E72)*0.2475,(D72+E72)*0.2075)</f>
        <v>0</v>
      </c>
      <c r="R72" s="32">
        <f>IF(N72="EVET",0,(D72+E72)*0.02)</f>
        <v>0</v>
      </c>
      <c r="S72" s="32">
        <f>IF(ISERROR(ROUNDUP(MIN(O72,Q72),0)),0,ROUNDUP(MIN(O72,Q72),0))</f>
        <v>0</v>
      </c>
      <c r="T72" s="32">
        <f>IF(ISERROR(ROUNDUP(MIN(P72,R72),0)),0,ROUNDUP(MIN(P72,R72),0))</f>
        <v>0</v>
      </c>
    </row>
    <row r="73" spans="1:20" ht="26.15" customHeight="1" x14ac:dyDescent="0.3">
      <c r="A73" s="236">
        <v>42</v>
      </c>
      <c r="B73" s="37" t="str">
        <f>IF('Proje ve Personel Bilgileri'!B55&gt;0,'Proje ve Personel Bilgileri'!B55,"")</f>
        <v/>
      </c>
      <c r="C73" s="127"/>
      <c r="D73" s="12"/>
      <c r="E73" s="12"/>
      <c r="F73" s="12"/>
      <c r="G73" s="12"/>
      <c r="H73" s="12"/>
      <c r="I73" s="12"/>
      <c r="J73" s="12"/>
      <c r="K73" s="12"/>
      <c r="L73" s="34" t="str">
        <f t="shared" ref="L73:L91" si="20">IF(B73&lt;&gt;"",IF(OR(F73&gt;S73,G73&gt;T73),0,D73+E73+F73+G73-H73-I73-J73-K73),"")</f>
        <v/>
      </c>
      <c r="M73" s="122" t="str">
        <f t="shared" si="16"/>
        <v/>
      </c>
      <c r="N73" s="31">
        <f>'Proje ve Personel Bilgileri'!E55</f>
        <v>0</v>
      </c>
      <c r="O73" s="32">
        <f t="shared" si="17"/>
        <v>0</v>
      </c>
      <c r="P73" s="32">
        <f t="shared" si="18"/>
        <v>0</v>
      </c>
      <c r="Q73" s="32">
        <f t="shared" si="19"/>
        <v>0</v>
      </c>
      <c r="R73" s="32">
        <f t="shared" ref="R73:R91" si="21">IF(N73="EVET",0,(D73+E73)*0.02)</f>
        <v>0</v>
      </c>
      <c r="S73" s="32">
        <f t="shared" ref="S73:T91" si="22">IF(ISERROR(ROUNDUP(MIN(O73,Q73),0)),0,ROUNDUP(MIN(O73,Q73),0))</f>
        <v>0</v>
      </c>
      <c r="T73" s="32">
        <f t="shared" si="22"/>
        <v>0</v>
      </c>
    </row>
    <row r="74" spans="1:20" ht="26.15" customHeight="1" x14ac:dyDescent="0.3">
      <c r="A74" s="236">
        <v>43</v>
      </c>
      <c r="B74" s="37" t="str">
        <f>IF('Proje ve Personel Bilgileri'!B56&gt;0,'Proje ve Personel Bilgileri'!B56,"")</f>
        <v/>
      </c>
      <c r="C74" s="127"/>
      <c r="D74" s="12"/>
      <c r="E74" s="12"/>
      <c r="F74" s="12"/>
      <c r="G74" s="12"/>
      <c r="H74" s="12"/>
      <c r="I74" s="12"/>
      <c r="J74" s="12"/>
      <c r="K74" s="12"/>
      <c r="L74" s="34" t="str">
        <f t="shared" si="20"/>
        <v/>
      </c>
      <c r="M74" s="122" t="str">
        <f t="shared" si="16"/>
        <v/>
      </c>
      <c r="N74" s="31">
        <f>'Proje ve Personel Bilgileri'!E56</f>
        <v>0</v>
      </c>
      <c r="O74" s="32">
        <f t="shared" si="17"/>
        <v>0</v>
      </c>
      <c r="P74" s="32">
        <f t="shared" si="18"/>
        <v>0</v>
      </c>
      <c r="Q74" s="32">
        <f t="shared" si="19"/>
        <v>0</v>
      </c>
      <c r="R74" s="32">
        <f t="shared" si="21"/>
        <v>0</v>
      </c>
      <c r="S74" s="32">
        <f t="shared" si="22"/>
        <v>0</v>
      </c>
      <c r="T74" s="32">
        <f t="shared" si="22"/>
        <v>0</v>
      </c>
    </row>
    <row r="75" spans="1:20" ht="26.15" customHeight="1" x14ac:dyDescent="0.3">
      <c r="A75" s="236">
        <v>44</v>
      </c>
      <c r="B75" s="37" t="str">
        <f>IF('Proje ve Personel Bilgileri'!B57&gt;0,'Proje ve Personel Bilgileri'!B57,"")</f>
        <v/>
      </c>
      <c r="C75" s="127"/>
      <c r="D75" s="12"/>
      <c r="E75" s="12"/>
      <c r="F75" s="12"/>
      <c r="G75" s="12"/>
      <c r="H75" s="12"/>
      <c r="I75" s="12"/>
      <c r="J75" s="12"/>
      <c r="K75" s="12"/>
      <c r="L75" s="34" t="str">
        <f t="shared" si="20"/>
        <v/>
      </c>
      <c r="M75" s="122" t="str">
        <f t="shared" si="16"/>
        <v/>
      </c>
      <c r="N75" s="31">
        <f>'Proje ve Personel Bilgileri'!E57</f>
        <v>0</v>
      </c>
      <c r="O75" s="32">
        <f t="shared" si="17"/>
        <v>0</v>
      </c>
      <c r="P75" s="32">
        <f t="shared" si="18"/>
        <v>0</v>
      </c>
      <c r="Q75" s="32">
        <f t="shared" si="19"/>
        <v>0</v>
      </c>
      <c r="R75" s="32">
        <f t="shared" si="21"/>
        <v>0</v>
      </c>
      <c r="S75" s="32">
        <f t="shared" si="22"/>
        <v>0</v>
      </c>
      <c r="T75" s="32">
        <f t="shared" si="22"/>
        <v>0</v>
      </c>
    </row>
    <row r="76" spans="1:20" ht="26.15" customHeight="1" x14ac:dyDescent="0.3">
      <c r="A76" s="236">
        <v>45</v>
      </c>
      <c r="B76" s="37" t="str">
        <f>IF('Proje ve Personel Bilgileri'!B58&gt;0,'Proje ve Personel Bilgileri'!B58,"")</f>
        <v/>
      </c>
      <c r="C76" s="127"/>
      <c r="D76" s="12"/>
      <c r="E76" s="12"/>
      <c r="F76" s="12"/>
      <c r="G76" s="12"/>
      <c r="H76" s="12"/>
      <c r="I76" s="12"/>
      <c r="J76" s="12"/>
      <c r="K76" s="12"/>
      <c r="L76" s="34" t="str">
        <f t="shared" si="20"/>
        <v/>
      </c>
      <c r="M76" s="122" t="str">
        <f t="shared" si="16"/>
        <v/>
      </c>
      <c r="N76" s="31">
        <f>'Proje ve Personel Bilgileri'!E58</f>
        <v>0</v>
      </c>
      <c r="O76" s="32">
        <f t="shared" si="17"/>
        <v>0</v>
      </c>
      <c r="P76" s="32">
        <f t="shared" si="18"/>
        <v>0</v>
      </c>
      <c r="Q76" s="32">
        <f t="shared" si="19"/>
        <v>0</v>
      </c>
      <c r="R76" s="32">
        <f t="shared" si="21"/>
        <v>0</v>
      </c>
      <c r="S76" s="32">
        <f t="shared" si="22"/>
        <v>0</v>
      </c>
      <c r="T76" s="32">
        <f t="shared" si="22"/>
        <v>0</v>
      </c>
    </row>
    <row r="77" spans="1:20" ht="26.15" customHeight="1" x14ac:dyDescent="0.3">
      <c r="A77" s="236">
        <v>46</v>
      </c>
      <c r="B77" s="37" t="str">
        <f>IF('Proje ve Personel Bilgileri'!B59&gt;0,'Proje ve Personel Bilgileri'!B59,"")</f>
        <v/>
      </c>
      <c r="C77" s="127"/>
      <c r="D77" s="12"/>
      <c r="E77" s="12"/>
      <c r="F77" s="12"/>
      <c r="G77" s="12"/>
      <c r="H77" s="12"/>
      <c r="I77" s="12"/>
      <c r="J77" s="12"/>
      <c r="K77" s="12"/>
      <c r="L77" s="34" t="str">
        <f t="shared" si="20"/>
        <v/>
      </c>
      <c r="M77" s="122" t="str">
        <f t="shared" si="16"/>
        <v/>
      </c>
      <c r="N77" s="31">
        <f>'Proje ve Personel Bilgileri'!E59</f>
        <v>0</v>
      </c>
      <c r="O77" s="32">
        <f t="shared" si="17"/>
        <v>0</v>
      </c>
      <c r="P77" s="32">
        <f t="shared" si="18"/>
        <v>0</v>
      </c>
      <c r="Q77" s="32">
        <f t="shared" si="19"/>
        <v>0</v>
      </c>
      <c r="R77" s="32">
        <f t="shared" si="21"/>
        <v>0</v>
      </c>
      <c r="S77" s="32">
        <f t="shared" si="22"/>
        <v>0</v>
      </c>
      <c r="T77" s="32">
        <f t="shared" si="22"/>
        <v>0</v>
      </c>
    </row>
    <row r="78" spans="1:20" ht="26.15" customHeight="1" x14ac:dyDescent="0.3">
      <c r="A78" s="236">
        <v>47</v>
      </c>
      <c r="B78" s="37" t="str">
        <f>IF('Proje ve Personel Bilgileri'!B60&gt;0,'Proje ve Personel Bilgileri'!B60,"")</f>
        <v/>
      </c>
      <c r="C78" s="127"/>
      <c r="D78" s="12"/>
      <c r="E78" s="12"/>
      <c r="F78" s="12"/>
      <c r="G78" s="12"/>
      <c r="H78" s="12"/>
      <c r="I78" s="12"/>
      <c r="J78" s="12"/>
      <c r="K78" s="12"/>
      <c r="L78" s="34" t="str">
        <f t="shared" si="20"/>
        <v/>
      </c>
      <c r="M78" s="122" t="str">
        <f t="shared" si="16"/>
        <v/>
      </c>
      <c r="N78" s="31">
        <f>'Proje ve Personel Bilgileri'!E60</f>
        <v>0</v>
      </c>
      <c r="O78" s="32">
        <f t="shared" si="17"/>
        <v>0</v>
      </c>
      <c r="P78" s="32">
        <f t="shared" si="18"/>
        <v>0</v>
      </c>
      <c r="Q78" s="32">
        <f t="shared" si="19"/>
        <v>0</v>
      </c>
      <c r="R78" s="32">
        <f t="shared" si="21"/>
        <v>0</v>
      </c>
      <c r="S78" s="32">
        <f t="shared" si="22"/>
        <v>0</v>
      </c>
      <c r="T78" s="32">
        <f t="shared" si="22"/>
        <v>0</v>
      </c>
    </row>
    <row r="79" spans="1:20" ht="26.15" customHeight="1" x14ac:dyDescent="0.3">
      <c r="A79" s="236">
        <v>48</v>
      </c>
      <c r="B79" s="37" t="str">
        <f>IF('Proje ve Personel Bilgileri'!B61&gt;0,'Proje ve Personel Bilgileri'!B61,"")</f>
        <v/>
      </c>
      <c r="C79" s="127"/>
      <c r="D79" s="12"/>
      <c r="E79" s="12"/>
      <c r="F79" s="12"/>
      <c r="G79" s="12"/>
      <c r="H79" s="12"/>
      <c r="I79" s="12"/>
      <c r="J79" s="12"/>
      <c r="K79" s="12"/>
      <c r="L79" s="34" t="str">
        <f t="shared" si="20"/>
        <v/>
      </c>
      <c r="M79" s="122" t="str">
        <f t="shared" si="16"/>
        <v/>
      </c>
      <c r="N79" s="31">
        <f>'Proje ve Personel Bilgileri'!E61</f>
        <v>0</v>
      </c>
      <c r="O79" s="32">
        <f t="shared" si="17"/>
        <v>0</v>
      </c>
      <c r="P79" s="32">
        <f t="shared" si="18"/>
        <v>0</v>
      </c>
      <c r="Q79" s="32">
        <f t="shared" si="19"/>
        <v>0</v>
      </c>
      <c r="R79" s="32">
        <f t="shared" si="21"/>
        <v>0</v>
      </c>
      <c r="S79" s="32">
        <f t="shared" si="22"/>
        <v>0</v>
      </c>
      <c r="T79" s="32">
        <f t="shared" si="22"/>
        <v>0</v>
      </c>
    </row>
    <row r="80" spans="1:20" ht="26.15" customHeight="1" x14ac:dyDescent="0.3">
      <c r="A80" s="236">
        <v>49</v>
      </c>
      <c r="B80" s="37" t="str">
        <f>IF('Proje ve Personel Bilgileri'!B62&gt;0,'Proje ve Personel Bilgileri'!B62,"")</f>
        <v/>
      </c>
      <c r="C80" s="127"/>
      <c r="D80" s="12"/>
      <c r="E80" s="12"/>
      <c r="F80" s="12"/>
      <c r="G80" s="12"/>
      <c r="H80" s="12"/>
      <c r="I80" s="12"/>
      <c r="J80" s="12"/>
      <c r="K80" s="12"/>
      <c r="L80" s="34" t="str">
        <f t="shared" si="20"/>
        <v/>
      </c>
      <c r="M80" s="122" t="str">
        <f t="shared" si="16"/>
        <v/>
      </c>
      <c r="N80" s="31">
        <f>'Proje ve Personel Bilgileri'!E62</f>
        <v>0</v>
      </c>
      <c r="O80" s="32">
        <f t="shared" si="17"/>
        <v>0</v>
      </c>
      <c r="P80" s="32">
        <f t="shared" si="18"/>
        <v>0</v>
      </c>
      <c r="Q80" s="32">
        <f t="shared" si="19"/>
        <v>0</v>
      </c>
      <c r="R80" s="32">
        <f t="shared" si="21"/>
        <v>0</v>
      </c>
      <c r="S80" s="32">
        <f t="shared" si="22"/>
        <v>0</v>
      </c>
      <c r="T80" s="32">
        <f t="shared" si="22"/>
        <v>0</v>
      </c>
    </row>
    <row r="81" spans="1:21" ht="26.15" customHeight="1" x14ac:dyDescent="0.3">
      <c r="A81" s="236">
        <v>50</v>
      </c>
      <c r="B81" s="37" t="str">
        <f>IF('Proje ve Personel Bilgileri'!B63&gt;0,'Proje ve Personel Bilgileri'!B63,"")</f>
        <v/>
      </c>
      <c r="C81" s="127"/>
      <c r="D81" s="12"/>
      <c r="E81" s="12"/>
      <c r="F81" s="12"/>
      <c r="G81" s="12"/>
      <c r="H81" s="12"/>
      <c r="I81" s="12"/>
      <c r="J81" s="12"/>
      <c r="K81" s="12"/>
      <c r="L81" s="34" t="str">
        <f t="shared" si="20"/>
        <v/>
      </c>
      <c r="M81" s="122" t="str">
        <f t="shared" si="16"/>
        <v/>
      </c>
      <c r="N81" s="31">
        <f>'Proje ve Personel Bilgileri'!E63</f>
        <v>0</v>
      </c>
      <c r="O81" s="32">
        <f t="shared" si="17"/>
        <v>0</v>
      </c>
      <c r="P81" s="32">
        <f t="shared" si="18"/>
        <v>0</v>
      </c>
      <c r="Q81" s="32">
        <f t="shared" si="19"/>
        <v>0</v>
      </c>
      <c r="R81" s="32">
        <f t="shared" si="21"/>
        <v>0</v>
      </c>
      <c r="S81" s="32">
        <f t="shared" si="22"/>
        <v>0</v>
      </c>
      <c r="T81" s="32">
        <f t="shared" si="22"/>
        <v>0</v>
      </c>
    </row>
    <row r="82" spans="1:21" ht="26.15" customHeight="1" x14ac:dyDescent="0.3">
      <c r="A82" s="236">
        <v>51</v>
      </c>
      <c r="B82" s="37" t="str">
        <f>IF('Proje ve Personel Bilgileri'!B64&gt;0,'Proje ve Personel Bilgileri'!B64,"")</f>
        <v/>
      </c>
      <c r="C82" s="127"/>
      <c r="D82" s="12"/>
      <c r="E82" s="12"/>
      <c r="F82" s="12"/>
      <c r="G82" s="12"/>
      <c r="H82" s="12"/>
      <c r="I82" s="12"/>
      <c r="J82" s="12"/>
      <c r="K82" s="12"/>
      <c r="L82" s="34" t="str">
        <f t="shared" si="20"/>
        <v/>
      </c>
      <c r="M82" s="122" t="str">
        <f t="shared" si="16"/>
        <v/>
      </c>
      <c r="N82" s="31">
        <f>'Proje ve Personel Bilgileri'!E64</f>
        <v>0</v>
      </c>
      <c r="O82" s="32">
        <f t="shared" si="17"/>
        <v>0</v>
      </c>
      <c r="P82" s="32">
        <f t="shared" si="18"/>
        <v>0</v>
      </c>
      <c r="Q82" s="32">
        <f t="shared" si="19"/>
        <v>0</v>
      </c>
      <c r="R82" s="32">
        <f t="shared" si="21"/>
        <v>0</v>
      </c>
      <c r="S82" s="32">
        <f t="shared" si="22"/>
        <v>0</v>
      </c>
      <c r="T82" s="32">
        <f t="shared" si="22"/>
        <v>0</v>
      </c>
    </row>
    <row r="83" spans="1:21" ht="26.15" customHeight="1" x14ac:dyDescent="0.3">
      <c r="A83" s="236">
        <v>52</v>
      </c>
      <c r="B83" s="37" t="str">
        <f>IF('Proje ve Personel Bilgileri'!B65&gt;0,'Proje ve Personel Bilgileri'!B65,"")</f>
        <v/>
      </c>
      <c r="C83" s="127"/>
      <c r="D83" s="12"/>
      <c r="E83" s="12"/>
      <c r="F83" s="12"/>
      <c r="G83" s="12"/>
      <c r="H83" s="12"/>
      <c r="I83" s="12"/>
      <c r="J83" s="12"/>
      <c r="K83" s="12"/>
      <c r="L83" s="34" t="str">
        <f t="shared" si="20"/>
        <v/>
      </c>
      <c r="M83" s="122" t="str">
        <f t="shared" si="16"/>
        <v/>
      </c>
      <c r="N83" s="31">
        <f>'Proje ve Personel Bilgileri'!E65</f>
        <v>0</v>
      </c>
      <c r="O83" s="32">
        <f t="shared" si="17"/>
        <v>0</v>
      </c>
      <c r="P83" s="32">
        <f t="shared" si="18"/>
        <v>0</v>
      </c>
      <c r="Q83" s="32">
        <f t="shared" si="19"/>
        <v>0</v>
      </c>
      <c r="R83" s="32">
        <f t="shared" si="21"/>
        <v>0</v>
      </c>
      <c r="S83" s="32">
        <f t="shared" si="22"/>
        <v>0</v>
      </c>
      <c r="T83" s="32">
        <f t="shared" si="22"/>
        <v>0</v>
      </c>
    </row>
    <row r="84" spans="1:21" ht="26.15" customHeight="1" x14ac:dyDescent="0.3">
      <c r="A84" s="236">
        <v>53</v>
      </c>
      <c r="B84" s="37" t="str">
        <f>IF('Proje ve Personel Bilgileri'!B66&gt;0,'Proje ve Personel Bilgileri'!B66,"")</f>
        <v/>
      </c>
      <c r="C84" s="127"/>
      <c r="D84" s="12"/>
      <c r="E84" s="12"/>
      <c r="F84" s="12"/>
      <c r="G84" s="12"/>
      <c r="H84" s="12"/>
      <c r="I84" s="12"/>
      <c r="J84" s="12"/>
      <c r="K84" s="12"/>
      <c r="L84" s="34" t="str">
        <f t="shared" si="20"/>
        <v/>
      </c>
      <c r="M84" s="122" t="str">
        <f t="shared" si="16"/>
        <v/>
      </c>
      <c r="N84" s="31">
        <f>'Proje ve Personel Bilgileri'!E66</f>
        <v>0</v>
      </c>
      <c r="O84" s="32">
        <f t="shared" si="17"/>
        <v>0</v>
      </c>
      <c r="P84" s="32">
        <f t="shared" si="18"/>
        <v>0</v>
      </c>
      <c r="Q84" s="32">
        <f t="shared" si="19"/>
        <v>0</v>
      </c>
      <c r="R84" s="32">
        <f t="shared" si="21"/>
        <v>0</v>
      </c>
      <c r="S84" s="32">
        <f t="shared" si="22"/>
        <v>0</v>
      </c>
      <c r="T84" s="32">
        <f t="shared" si="22"/>
        <v>0</v>
      </c>
    </row>
    <row r="85" spans="1:21" ht="26.15" customHeight="1" x14ac:dyDescent="0.3">
      <c r="A85" s="236">
        <v>54</v>
      </c>
      <c r="B85" s="37" t="str">
        <f>IF('Proje ve Personel Bilgileri'!B67&gt;0,'Proje ve Personel Bilgileri'!B67,"")</f>
        <v/>
      </c>
      <c r="C85" s="127"/>
      <c r="D85" s="12"/>
      <c r="E85" s="12"/>
      <c r="F85" s="12"/>
      <c r="G85" s="12"/>
      <c r="H85" s="12"/>
      <c r="I85" s="12"/>
      <c r="J85" s="12"/>
      <c r="K85" s="12"/>
      <c r="L85" s="34" t="str">
        <f t="shared" si="20"/>
        <v/>
      </c>
      <c r="M85" s="122" t="str">
        <f t="shared" si="16"/>
        <v/>
      </c>
      <c r="N85" s="31">
        <f>'Proje ve Personel Bilgileri'!E67</f>
        <v>0</v>
      </c>
      <c r="O85" s="32">
        <f t="shared" si="17"/>
        <v>0</v>
      </c>
      <c r="P85" s="32">
        <f t="shared" si="18"/>
        <v>0</v>
      </c>
      <c r="Q85" s="32">
        <f t="shared" si="19"/>
        <v>0</v>
      </c>
      <c r="R85" s="32">
        <f t="shared" si="21"/>
        <v>0</v>
      </c>
      <c r="S85" s="32">
        <f t="shared" si="22"/>
        <v>0</v>
      </c>
      <c r="T85" s="32">
        <f t="shared" si="22"/>
        <v>0</v>
      </c>
    </row>
    <row r="86" spans="1:21" ht="26.15" customHeight="1" x14ac:dyDescent="0.3">
      <c r="A86" s="236">
        <v>55</v>
      </c>
      <c r="B86" s="37" t="str">
        <f>IF('Proje ve Personel Bilgileri'!B68&gt;0,'Proje ve Personel Bilgileri'!B68,"")</f>
        <v/>
      </c>
      <c r="C86" s="127"/>
      <c r="D86" s="12"/>
      <c r="E86" s="12"/>
      <c r="F86" s="12"/>
      <c r="G86" s="12"/>
      <c r="H86" s="12"/>
      <c r="I86" s="12"/>
      <c r="J86" s="12"/>
      <c r="K86" s="12"/>
      <c r="L86" s="34" t="str">
        <f t="shared" si="20"/>
        <v/>
      </c>
      <c r="M86" s="122" t="str">
        <f t="shared" si="16"/>
        <v/>
      </c>
      <c r="N86" s="31">
        <f>'Proje ve Personel Bilgileri'!E68</f>
        <v>0</v>
      </c>
      <c r="O86" s="32">
        <f t="shared" si="17"/>
        <v>0</v>
      </c>
      <c r="P86" s="32">
        <f t="shared" si="18"/>
        <v>0</v>
      </c>
      <c r="Q86" s="32">
        <f t="shared" si="19"/>
        <v>0</v>
      </c>
      <c r="R86" s="32">
        <f t="shared" si="21"/>
        <v>0</v>
      </c>
      <c r="S86" s="32">
        <f t="shared" si="22"/>
        <v>0</v>
      </c>
      <c r="T86" s="32">
        <f t="shared" si="22"/>
        <v>0</v>
      </c>
    </row>
    <row r="87" spans="1:21" ht="26.15" customHeight="1" x14ac:dyDescent="0.3">
      <c r="A87" s="236">
        <v>56</v>
      </c>
      <c r="B87" s="37" t="str">
        <f>IF('Proje ve Personel Bilgileri'!B69&gt;0,'Proje ve Personel Bilgileri'!B69,"")</f>
        <v/>
      </c>
      <c r="C87" s="127"/>
      <c r="D87" s="12"/>
      <c r="E87" s="12"/>
      <c r="F87" s="12"/>
      <c r="G87" s="12"/>
      <c r="H87" s="12"/>
      <c r="I87" s="12"/>
      <c r="J87" s="12"/>
      <c r="K87" s="12"/>
      <c r="L87" s="34" t="str">
        <f t="shared" si="20"/>
        <v/>
      </c>
      <c r="M87" s="122" t="str">
        <f t="shared" si="16"/>
        <v/>
      </c>
      <c r="N87" s="31">
        <f>'Proje ve Personel Bilgileri'!E69</f>
        <v>0</v>
      </c>
      <c r="O87" s="32">
        <f t="shared" si="17"/>
        <v>0</v>
      </c>
      <c r="P87" s="32">
        <f t="shared" si="18"/>
        <v>0</v>
      </c>
      <c r="Q87" s="32">
        <f t="shared" si="19"/>
        <v>0</v>
      </c>
      <c r="R87" s="32">
        <f t="shared" si="21"/>
        <v>0</v>
      </c>
      <c r="S87" s="32">
        <f t="shared" si="22"/>
        <v>0</v>
      </c>
      <c r="T87" s="32">
        <f t="shared" si="22"/>
        <v>0</v>
      </c>
    </row>
    <row r="88" spans="1:21" ht="26.15" customHeight="1" x14ac:dyDescent="0.3">
      <c r="A88" s="236">
        <v>57</v>
      </c>
      <c r="B88" s="37" t="str">
        <f>IF('Proje ve Personel Bilgileri'!B70&gt;0,'Proje ve Personel Bilgileri'!B70,"")</f>
        <v/>
      </c>
      <c r="C88" s="127"/>
      <c r="D88" s="12"/>
      <c r="E88" s="12"/>
      <c r="F88" s="12"/>
      <c r="G88" s="12"/>
      <c r="H88" s="12"/>
      <c r="I88" s="12"/>
      <c r="J88" s="12"/>
      <c r="K88" s="12"/>
      <c r="L88" s="34" t="str">
        <f t="shared" si="20"/>
        <v/>
      </c>
      <c r="M88" s="122" t="str">
        <f t="shared" si="16"/>
        <v/>
      </c>
      <c r="N88" s="31">
        <f>'Proje ve Personel Bilgileri'!E70</f>
        <v>0</v>
      </c>
      <c r="O88" s="32">
        <f t="shared" si="17"/>
        <v>0</v>
      </c>
      <c r="P88" s="32">
        <f t="shared" si="18"/>
        <v>0</v>
      </c>
      <c r="Q88" s="32">
        <f t="shared" si="19"/>
        <v>0</v>
      </c>
      <c r="R88" s="32">
        <f t="shared" si="21"/>
        <v>0</v>
      </c>
      <c r="S88" s="32">
        <f t="shared" si="22"/>
        <v>0</v>
      </c>
      <c r="T88" s="32">
        <f t="shared" si="22"/>
        <v>0</v>
      </c>
    </row>
    <row r="89" spans="1:21" ht="26.15" customHeight="1" x14ac:dyDescent="0.3">
      <c r="A89" s="236">
        <v>58</v>
      </c>
      <c r="B89" s="37" t="str">
        <f>IF('Proje ve Personel Bilgileri'!B71&gt;0,'Proje ve Personel Bilgileri'!B71,"")</f>
        <v/>
      </c>
      <c r="C89" s="127"/>
      <c r="D89" s="12"/>
      <c r="E89" s="12"/>
      <c r="F89" s="12"/>
      <c r="G89" s="12"/>
      <c r="H89" s="12"/>
      <c r="I89" s="12"/>
      <c r="J89" s="12"/>
      <c r="K89" s="12"/>
      <c r="L89" s="34" t="str">
        <f t="shared" si="20"/>
        <v/>
      </c>
      <c r="M89" s="122" t="str">
        <f t="shared" si="16"/>
        <v/>
      </c>
      <c r="N89" s="31">
        <f>'Proje ve Personel Bilgileri'!E71</f>
        <v>0</v>
      </c>
      <c r="O89" s="32">
        <f t="shared" si="17"/>
        <v>0</v>
      </c>
      <c r="P89" s="32">
        <f t="shared" si="18"/>
        <v>0</v>
      </c>
      <c r="Q89" s="32">
        <f t="shared" si="19"/>
        <v>0</v>
      </c>
      <c r="R89" s="32">
        <f t="shared" si="21"/>
        <v>0</v>
      </c>
      <c r="S89" s="32">
        <f t="shared" si="22"/>
        <v>0</v>
      </c>
      <c r="T89" s="32">
        <f t="shared" si="22"/>
        <v>0</v>
      </c>
    </row>
    <row r="90" spans="1:21" ht="26.15" customHeight="1" x14ac:dyDescent="0.3">
      <c r="A90" s="236">
        <v>59</v>
      </c>
      <c r="B90" s="37" t="str">
        <f>IF('Proje ve Personel Bilgileri'!B72&gt;0,'Proje ve Personel Bilgileri'!B72,"")</f>
        <v/>
      </c>
      <c r="C90" s="127"/>
      <c r="D90" s="12"/>
      <c r="E90" s="12"/>
      <c r="F90" s="12"/>
      <c r="G90" s="12"/>
      <c r="H90" s="12"/>
      <c r="I90" s="12"/>
      <c r="J90" s="12"/>
      <c r="K90" s="12"/>
      <c r="L90" s="34" t="str">
        <f t="shared" si="20"/>
        <v/>
      </c>
      <c r="M90" s="122" t="str">
        <f t="shared" si="16"/>
        <v/>
      </c>
      <c r="N90" s="31">
        <f>'Proje ve Personel Bilgileri'!E72</f>
        <v>0</v>
      </c>
      <c r="O90" s="32">
        <f t="shared" si="17"/>
        <v>0</v>
      </c>
      <c r="P90" s="32">
        <f t="shared" si="18"/>
        <v>0</v>
      </c>
      <c r="Q90" s="32">
        <f t="shared" si="19"/>
        <v>0</v>
      </c>
      <c r="R90" s="32">
        <f t="shared" si="21"/>
        <v>0</v>
      </c>
      <c r="S90" s="32">
        <f t="shared" si="22"/>
        <v>0</v>
      </c>
      <c r="T90" s="32">
        <f t="shared" si="22"/>
        <v>0</v>
      </c>
    </row>
    <row r="91" spans="1:21" ht="26.15" customHeight="1" thickBot="1" x14ac:dyDescent="0.35">
      <c r="A91" s="237">
        <v>60</v>
      </c>
      <c r="B91" s="38" t="str">
        <f>IF('Proje ve Personel Bilgileri'!B73&gt;0,'Proje ve Personel Bilgileri'!B73,"")</f>
        <v/>
      </c>
      <c r="C91" s="13"/>
      <c r="D91" s="14"/>
      <c r="E91" s="14"/>
      <c r="F91" s="14"/>
      <c r="G91" s="14"/>
      <c r="H91" s="14"/>
      <c r="I91" s="14"/>
      <c r="J91" s="14"/>
      <c r="K91" s="14"/>
      <c r="L91" s="35" t="str">
        <f t="shared" si="20"/>
        <v/>
      </c>
      <c r="M91" s="122" t="str">
        <f t="shared" si="16"/>
        <v/>
      </c>
      <c r="N91" s="31">
        <f>'Proje ve Personel Bilgileri'!E73</f>
        <v>0</v>
      </c>
      <c r="O91" s="32">
        <f t="shared" si="17"/>
        <v>0</v>
      </c>
      <c r="P91" s="32">
        <f t="shared" si="18"/>
        <v>0</v>
      </c>
      <c r="Q91" s="32">
        <f t="shared" si="19"/>
        <v>0</v>
      </c>
      <c r="R91" s="32">
        <f t="shared" si="21"/>
        <v>0</v>
      </c>
      <c r="S91" s="32">
        <f t="shared" si="22"/>
        <v>0</v>
      </c>
      <c r="T91" s="32">
        <f t="shared" si="22"/>
        <v>0</v>
      </c>
      <c r="U91" s="30">
        <f>IF(COUNTA(C72:K91)&gt;0,1,0)</f>
        <v>0</v>
      </c>
    </row>
    <row r="92" spans="1:21" ht="26.15" customHeight="1" thickBot="1" x14ac:dyDescent="0.35">
      <c r="A92" s="358" t="s">
        <v>40</v>
      </c>
      <c r="B92" s="359"/>
      <c r="C92" s="39" t="str">
        <f t="shared" ref="C92:K92" si="23">IF($L$92&gt;0,SUM(C72:C91)+C60,"")</f>
        <v/>
      </c>
      <c r="D92" s="40" t="str">
        <f t="shared" si="23"/>
        <v/>
      </c>
      <c r="E92" s="40" t="str">
        <f t="shared" si="23"/>
        <v/>
      </c>
      <c r="F92" s="40" t="str">
        <f t="shared" si="23"/>
        <v/>
      </c>
      <c r="G92" s="40" t="str">
        <f t="shared" si="23"/>
        <v/>
      </c>
      <c r="H92" s="40" t="str">
        <f t="shared" si="23"/>
        <v/>
      </c>
      <c r="I92" s="40" t="str">
        <f t="shared" si="23"/>
        <v/>
      </c>
      <c r="J92" s="40" t="str">
        <f t="shared" si="23"/>
        <v/>
      </c>
      <c r="K92" s="40" t="str">
        <f t="shared" si="23"/>
        <v/>
      </c>
      <c r="L92" s="41">
        <f>SUM(L72:L91)+L60</f>
        <v>0</v>
      </c>
      <c r="M92" s="123"/>
      <c r="N92" s="6"/>
      <c r="O92" s="15"/>
      <c r="P92" s="16"/>
      <c r="S92" s="6"/>
      <c r="T92" s="6"/>
    </row>
    <row r="93" spans="1:21" s="17" customFormat="1" ht="30.1" customHeight="1" x14ac:dyDescent="0.3">
      <c r="A93" s="360" t="s">
        <v>139</v>
      </c>
      <c r="B93" s="360"/>
      <c r="C93" s="360"/>
      <c r="D93" s="360"/>
      <c r="E93" s="360"/>
      <c r="F93" s="360"/>
      <c r="G93" s="360"/>
      <c r="H93" s="360"/>
      <c r="I93" s="360"/>
      <c r="J93" s="360"/>
      <c r="K93" s="360"/>
      <c r="L93" s="360"/>
      <c r="M93" s="83"/>
      <c r="O93" s="18"/>
      <c r="P93" s="18"/>
      <c r="Q93" s="18"/>
      <c r="R93" s="18"/>
      <c r="S93" s="18"/>
      <c r="T93" s="18"/>
    </row>
    <row r="94" spans="1:21" ht="26.15" customHeight="1" x14ac:dyDescent="0.3"/>
    <row r="95" spans="1:21" ht="26.15" customHeight="1" x14ac:dyDescent="0.35">
      <c r="A95" s="308" t="s">
        <v>37</v>
      </c>
      <c r="B95" s="307">
        <f ca="1">IF(imzatarihi&gt;0,imzatarihi,"")</f>
        <v>45653</v>
      </c>
      <c r="C95" s="361" t="s">
        <v>38</v>
      </c>
      <c r="D95" s="361"/>
      <c r="E95" s="306" t="str">
        <f>IF(kurulusyetkilisi&gt;0,kurulusyetkilisi,"")</f>
        <v/>
      </c>
      <c r="F95" s="265"/>
      <c r="G95" s="265"/>
      <c r="H95" s="304"/>
      <c r="I95" s="304"/>
      <c r="J95" s="304"/>
    </row>
    <row r="96" spans="1:21" ht="26.15" customHeight="1" x14ac:dyDescent="0.35">
      <c r="A96" s="311"/>
      <c r="B96" s="311"/>
      <c r="C96" s="361" t="s">
        <v>39</v>
      </c>
      <c r="D96" s="361"/>
      <c r="E96" s="309"/>
      <c r="F96" s="362"/>
      <c r="G96" s="362"/>
      <c r="H96" s="6"/>
      <c r="I96" s="6"/>
      <c r="J96" s="6"/>
    </row>
    <row r="97" spans="1:20" ht="26.15" customHeight="1" x14ac:dyDescent="0.3">
      <c r="A97" s="356" t="s">
        <v>28</v>
      </c>
      <c r="B97" s="356"/>
      <c r="C97" s="356"/>
      <c r="D97" s="356"/>
      <c r="E97" s="356"/>
      <c r="F97" s="356"/>
      <c r="G97" s="356"/>
      <c r="H97" s="356"/>
      <c r="I97" s="356"/>
      <c r="J97" s="356"/>
      <c r="K97" s="356"/>
      <c r="L97" s="356"/>
      <c r="M97" s="119"/>
      <c r="N97" s="1"/>
      <c r="O97" s="128"/>
    </row>
    <row r="98" spans="1:20" ht="26.15" customHeight="1" x14ac:dyDescent="0.3">
      <c r="A98" s="363" t="str">
        <f>IF(Yil&gt;0,CONCATENATE(Yil," yılına aittir"),"")</f>
        <v/>
      </c>
      <c r="B98" s="363"/>
      <c r="C98" s="363"/>
      <c r="D98" s="363"/>
      <c r="E98" s="363"/>
      <c r="F98" s="363"/>
      <c r="G98" s="363"/>
      <c r="H98" s="363"/>
      <c r="I98" s="363"/>
      <c r="J98" s="363"/>
      <c r="K98" s="363"/>
      <c r="L98" s="363"/>
    </row>
    <row r="99" spans="1:20" ht="26.15" customHeight="1" thickBot="1" x14ac:dyDescent="0.35">
      <c r="B99" s="8"/>
      <c r="D99" s="8"/>
      <c r="E99" s="8"/>
      <c r="F99" s="377" t="str">
        <f>IF(Yil&gt;0,IF(ProjeNo=5189901,"KASIM",IF(ProjeNo=5169902,Yil+1&amp;" - OCAK","EKİM")),"")</f>
        <v/>
      </c>
      <c r="G99" s="377"/>
      <c r="H99" s="8"/>
      <c r="I99" s="8"/>
      <c r="J99" s="8"/>
      <c r="K99" s="8"/>
      <c r="L99" s="228" t="s">
        <v>35</v>
      </c>
    </row>
    <row r="100" spans="1:20" ht="26.15" customHeight="1" thickBot="1" x14ac:dyDescent="0.35">
      <c r="A100" s="233" t="s">
        <v>1</v>
      </c>
      <c r="B100" s="364" t="str">
        <f>IF(ProjeNo&gt;0,ProjeNo,"")</f>
        <v/>
      </c>
      <c r="C100" s="365"/>
      <c r="D100" s="365"/>
      <c r="E100" s="365"/>
      <c r="F100" s="365"/>
      <c r="G100" s="365"/>
      <c r="H100" s="365"/>
      <c r="I100" s="365"/>
      <c r="J100" s="365"/>
      <c r="K100" s="365"/>
      <c r="L100" s="366"/>
    </row>
    <row r="101" spans="1:20" ht="26.15" customHeight="1" thickBot="1" x14ac:dyDescent="0.35">
      <c r="A101" s="234" t="s">
        <v>11</v>
      </c>
      <c r="B101" s="367" t="str">
        <f>IF(ProjeAdi&gt;0,ProjeAdi,"")</f>
        <v/>
      </c>
      <c r="C101" s="368"/>
      <c r="D101" s="368"/>
      <c r="E101" s="368"/>
      <c r="F101" s="368"/>
      <c r="G101" s="368"/>
      <c r="H101" s="368"/>
      <c r="I101" s="368"/>
      <c r="J101" s="368"/>
      <c r="K101" s="368"/>
      <c r="L101" s="369"/>
    </row>
    <row r="102" spans="1:20" ht="26.15" customHeight="1" thickBot="1" x14ac:dyDescent="0.35">
      <c r="A102" s="370" t="s">
        <v>7</v>
      </c>
      <c r="B102" s="370" t="s">
        <v>8</v>
      </c>
      <c r="C102" s="370" t="s">
        <v>29</v>
      </c>
      <c r="D102" s="370" t="s">
        <v>97</v>
      </c>
      <c r="E102" s="370" t="s">
        <v>117</v>
      </c>
      <c r="F102" s="370" t="s">
        <v>32</v>
      </c>
      <c r="G102" s="372" t="s">
        <v>30</v>
      </c>
      <c r="H102" s="374" t="s">
        <v>95</v>
      </c>
      <c r="I102" s="375"/>
      <c r="J102" s="375"/>
      <c r="K102" s="376"/>
      <c r="L102" s="370" t="s">
        <v>31</v>
      </c>
      <c r="O102" s="357" t="s">
        <v>36</v>
      </c>
      <c r="P102" s="357"/>
      <c r="Q102" s="357" t="s">
        <v>42</v>
      </c>
      <c r="R102" s="357"/>
      <c r="S102" s="357" t="s">
        <v>43</v>
      </c>
      <c r="T102" s="357"/>
    </row>
    <row r="103" spans="1:20" s="9" customFormat="1" ht="82.05" customHeight="1" thickBot="1" x14ac:dyDescent="0.3">
      <c r="A103" s="371"/>
      <c r="B103" s="371"/>
      <c r="C103" s="371"/>
      <c r="D103" s="371"/>
      <c r="E103" s="371"/>
      <c r="F103" s="371"/>
      <c r="G103" s="373"/>
      <c r="H103" s="229" t="s">
        <v>91</v>
      </c>
      <c r="I103" s="230" t="s">
        <v>96</v>
      </c>
      <c r="J103" s="229" t="s">
        <v>152</v>
      </c>
      <c r="K103" s="229" t="s">
        <v>153</v>
      </c>
      <c r="L103" s="371"/>
      <c r="M103" s="121"/>
      <c r="N103" s="231" t="s">
        <v>10</v>
      </c>
      <c r="O103" s="232" t="s">
        <v>33</v>
      </c>
      <c r="P103" s="232" t="s">
        <v>34</v>
      </c>
      <c r="Q103" s="232" t="s">
        <v>41</v>
      </c>
      <c r="R103" s="232" t="s">
        <v>30</v>
      </c>
      <c r="S103" s="232" t="s">
        <v>41</v>
      </c>
      <c r="T103" s="232" t="s">
        <v>34</v>
      </c>
    </row>
    <row r="104" spans="1:20" ht="26.15" customHeight="1" x14ac:dyDescent="0.3">
      <c r="A104" s="235">
        <v>61</v>
      </c>
      <c r="B104" s="36" t="str">
        <f>IF('Proje ve Personel Bilgileri'!B74&gt;0,'Proje ve Personel Bilgileri'!B74,"")</f>
        <v/>
      </c>
      <c r="C104" s="10"/>
      <c r="D104" s="11"/>
      <c r="E104" s="11"/>
      <c r="F104" s="11"/>
      <c r="G104" s="11"/>
      <c r="H104" s="11"/>
      <c r="I104" s="11"/>
      <c r="J104" s="11"/>
      <c r="K104" s="11"/>
      <c r="L104" s="33" t="str">
        <f>IF(B104&lt;&gt;"",IF(OR(F104&gt;S104,G104&gt;T104),0,D104+E104+F104+G104-H104-I104-J104-K104),"")</f>
        <v/>
      </c>
      <c r="M104" s="122" t="str">
        <f t="shared" ref="M104:M123" si="24">IF(OR(F104&gt;S104,G104&gt;T104),"Toplam maliyetin hesaplanabilmesi için SGK işveren payı ve işsizlik sigortası işveren payının tavan değerleri aşmaması gerekmektedir.","")</f>
        <v/>
      </c>
      <c r="N104" s="31">
        <f>'Proje ve Personel Bilgileri'!E74</f>
        <v>0</v>
      </c>
      <c r="O104" s="32">
        <f t="shared" ref="O104:O123" si="25">IFERROR(IF(ProjeNo=5169902,IF(N104="EVET",VLOOKUP(VALUE(Yil+1&amp;1),SGKTAVAN,2,0)*0.2475,VLOOKUP(VALUE(Yil+1&amp;1),SGKTAVAN,2,0)*0.2075),IF(N104="EVET",VLOOKUP(VALUE(Yil&amp;2),SGKTAVAN,2,0)*0.2475,VLOOKUP(VALUE(Yil&amp;2),SGKTAVAN,2,0)*0.2075)),0)</f>
        <v>0</v>
      </c>
      <c r="P104" s="32">
        <f t="shared" ref="P104:P123" si="26">IFERROR(IF(ProjeNo=5169902,IF(N104="EVET",0,VLOOKUP(VALUE(Yil+1&amp;1),SGKTAVAN,2,0)*0.02),IF(N104="EVET",0,VLOOKUP(VALUE(Yil&amp;2),SGKTAVAN,2,0)*0.02)),0)</f>
        <v>0</v>
      </c>
      <c r="Q104" s="32">
        <f t="shared" ref="Q104:Q123" si="27">IF(N104="EVET",(D104+E104)*0.2475,(D104+E104)*0.2075)</f>
        <v>0</v>
      </c>
      <c r="R104" s="32">
        <f>IF(N104="EVET",0,(D104+E104)*0.02)</f>
        <v>0</v>
      </c>
      <c r="S104" s="32">
        <f>IF(ISERROR(ROUNDUP(MIN(O104,Q104),0)),0,ROUNDUP(MIN(O104,Q104),0))</f>
        <v>0</v>
      </c>
      <c r="T104" s="32">
        <f>IF(ISERROR(ROUNDUP(MIN(P104,R104),0)),0,ROUNDUP(MIN(P104,R104),0))</f>
        <v>0</v>
      </c>
    </row>
    <row r="105" spans="1:20" ht="26.15" customHeight="1" x14ac:dyDescent="0.3">
      <c r="A105" s="236">
        <v>62</v>
      </c>
      <c r="B105" s="37" t="str">
        <f>IF('Proje ve Personel Bilgileri'!B75&gt;0,'Proje ve Personel Bilgileri'!B75,"")</f>
        <v/>
      </c>
      <c r="C105" s="127"/>
      <c r="D105" s="12"/>
      <c r="E105" s="12"/>
      <c r="F105" s="12"/>
      <c r="G105" s="12"/>
      <c r="H105" s="12"/>
      <c r="I105" s="12"/>
      <c r="J105" s="12"/>
      <c r="K105" s="12"/>
      <c r="L105" s="34" t="str">
        <f t="shared" ref="L105:L123" si="28">IF(B105&lt;&gt;"",IF(OR(F105&gt;S105,G105&gt;T105),0,D105+E105+F105+G105-H105-I105-J105-K105),"")</f>
        <v/>
      </c>
      <c r="M105" s="122" t="str">
        <f t="shared" si="24"/>
        <v/>
      </c>
      <c r="N105" s="31">
        <f>'Proje ve Personel Bilgileri'!E75</f>
        <v>0</v>
      </c>
      <c r="O105" s="32">
        <f t="shared" si="25"/>
        <v>0</v>
      </c>
      <c r="P105" s="32">
        <f t="shared" si="26"/>
        <v>0</v>
      </c>
      <c r="Q105" s="32">
        <f t="shared" si="27"/>
        <v>0</v>
      </c>
      <c r="R105" s="32">
        <f t="shared" ref="R105:R123" si="29">IF(N105="EVET",0,(D105+E105)*0.02)</f>
        <v>0</v>
      </c>
      <c r="S105" s="32">
        <f t="shared" ref="S105:T123" si="30">IF(ISERROR(ROUNDUP(MIN(O105,Q105),0)),0,ROUNDUP(MIN(O105,Q105),0))</f>
        <v>0</v>
      </c>
      <c r="T105" s="32">
        <f t="shared" si="30"/>
        <v>0</v>
      </c>
    </row>
    <row r="106" spans="1:20" ht="26.15" customHeight="1" x14ac:dyDescent="0.3">
      <c r="A106" s="236">
        <v>63</v>
      </c>
      <c r="B106" s="37" t="str">
        <f>IF('Proje ve Personel Bilgileri'!B76&gt;0,'Proje ve Personel Bilgileri'!B76,"")</f>
        <v/>
      </c>
      <c r="C106" s="127"/>
      <c r="D106" s="12"/>
      <c r="E106" s="12"/>
      <c r="F106" s="12"/>
      <c r="G106" s="12"/>
      <c r="H106" s="12"/>
      <c r="I106" s="12"/>
      <c r="J106" s="12"/>
      <c r="K106" s="12"/>
      <c r="L106" s="34" t="str">
        <f t="shared" si="28"/>
        <v/>
      </c>
      <c r="M106" s="122" t="str">
        <f t="shared" si="24"/>
        <v/>
      </c>
      <c r="N106" s="31">
        <f>'Proje ve Personel Bilgileri'!E76</f>
        <v>0</v>
      </c>
      <c r="O106" s="32">
        <f t="shared" si="25"/>
        <v>0</v>
      </c>
      <c r="P106" s="32">
        <f t="shared" si="26"/>
        <v>0</v>
      </c>
      <c r="Q106" s="32">
        <f t="shared" si="27"/>
        <v>0</v>
      </c>
      <c r="R106" s="32">
        <f t="shared" si="29"/>
        <v>0</v>
      </c>
      <c r="S106" s="32">
        <f t="shared" si="30"/>
        <v>0</v>
      </c>
      <c r="T106" s="32">
        <f t="shared" si="30"/>
        <v>0</v>
      </c>
    </row>
    <row r="107" spans="1:20" ht="26.15" customHeight="1" x14ac:dyDescent="0.3">
      <c r="A107" s="236">
        <v>64</v>
      </c>
      <c r="B107" s="37" t="str">
        <f>IF('Proje ve Personel Bilgileri'!B77&gt;0,'Proje ve Personel Bilgileri'!B77,"")</f>
        <v/>
      </c>
      <c r="C107" s="127"/>
      <c r="D107" s="12"/>
      <c r="E107" s="12"/>
      <c r="F107" s="12"/>
      <c r="G107" s="12"/>
      <c r="H107" s="12"/>
      <c r="I107" s="12"/>
      <c r="J107" s="12"/>
      <c r="K107" s="12"/>
      <c r="L107" s="34" t="str">
        <f t="shared" si="28"/>
        <v/>
      </c>
      <c r="M107" s="122" t="str">
        <f t="shared" si="24"/>
        <v/>
      </c>
      <c r="N107" s="31">
        <f>'Proje ve Personel Bilgileri'!E77</f>
        <v>0</v>
      </c>
      <c r="O107" s="32">
        <f t="shared" si="25"/>
        <v>0</v>
      </c>
      <c r="P107" s="32">
        <f t="shared" si="26"/>
        <v>0</v>
      </c>
      <c r="Q107" s="32">
        <f t="shared" si="27"/>
        <v>0</v>
      </c>
      <c r="R107" s="32">
        <f t="shared" si="29"/>
        <v>0</v>
      </c>
      <c r="S107" s="32">
        <f t="shared" si="30"/>
        <v>0</v>
      </c>
      <c r="T107" s="32">
        <f t="shared" si="30"/>
        <v>0</v>
      </c>
    </row>
    <row r="108" spans="1:20" ht="26.15" customHeight="1" x14ac:dyDescent="0.3">
      <c r="A108" s="236">
        <v>65</v>
      </c>
      <c r="B108" s="37" t="str">
        <f>IF('Proje ve Personel Bilgileri'!B78&gt;0,'Proje ve Personel Bilgileri'!B78,"")</f>
        <v/>
      </c>
      <c r="C108" s="127"/>
      <c r="D108" s="12"/>
      <c r="E108" s="12"/>
      <c r="F108" s="12"/>
      <c r="G108" s="12"/>
      <c r="H108" s="12"/>
      <c r="I108" s="12"/>
      <c r="J108" s="12"/>
      <c r="K108" s="12"/>
      <c r="L108" s="34" t="str">
        <f t="shared" si="28"/>
        <v/>
      </c>
      <c r="M108" s="122" t="str">
        <f t="shared" si="24"/>
        <v/>
      </c>
      <c r="N108" s="31">
        <f>'Proje ve Personel Bilgileri'!E78</f>
        <v>0</v>
      </c>
      <c r="O108" s="32">
        <f t="shared" si="25"/>
        <v>0</v>
      </c>
      <c r="P108" s="32">
        <f t="shared" si="26"/>
        <v>0</v>
      </c>
      <c r="Q108" s="32">
        <f t="shared" si="27"/>
        <v>0</v>
      </c>
      <c r="R108" s="32">
        <f t="shared" si="29"/>
        <v>0</v>
      </c>
      <c r="S108" s="32">
        <f t="shared" si="30"/>
        <v>0</v>
      </c>
      <c r="T108" s="32">
        <f t="shared" si="30"/>
        <v>0</v>
      </c>
    </row>
    <row r="109" spans="1:20" ht="26.15" customHeight="1" x14ac:dyDescent="0.3">
      <c r="A109" s="236">
        <v>66</v>
      </c>
      <c r="B109" s="37" t="str">
        <f>IF('Proje ve Personel Bilgileri'!B79&gt;0,'Proje ve Personel Bilgileri'!B79,"")</f>
        <v/>
      </c>
      <c r="C109" s="127"/>
      <c r="D109" s="12"/>
      <c r="E109" s="12"/>
      <c r="F109" s="12"/>
      <c r="G109" s="12"/>
      <c r="H109" s="12"/>
      <c r="I109" s="12"/>
      <c r="J109" s="12"/>
      <c r="K109" s="12"/>
      <c r="L109" s="34" t="str">
        <f t="shared" si="28"/>
        <v/>
      </c>
      <c r="M109" s="122" t="str">
        <f t="shared" si="24"/>
        <v/>
      </c>
      <c r="N109" s="31">
        <f>'Proje ve Personel Bilgileri'!E79</f>
        <v>0</v>
      </c>
      <c r="O109" s="32">
        <f t="shared" si="25"/>
        <v>0</v>
      </c>
      <c r="P109" s="32">
        <f t="shared" si="26"/>
        <v>0</v>
      </c>
      <c r="Q109" s="32">
        <f t="shared" si="27"/>
        <v>0</v>
      </c>
      <c r="R109" s="32">
        <f t="shared" si="29"/>
        <v>0</v>
      </c>
      <c r="S109" s="32">
        <f t="shared" si="30"/>
        <v>0</v>
      </c>
      <c r="T109" s="32">
        <f t="shared" si="30"/>
        <v>0</v>
      </c>
    </row>
    <row r="110" spans="1:20" ht="26.15" customHeight="1" x14ac:dyDescent="0.3">
      <c r="A110" s="236">
        <v>67</v>
      </c>
      <c r="B110" s="37" t="str">
        <f>IF('Proje ve Personel Bilgileri'!B80&gt;0,'Proje ve Personel Bilgileri'!B80,"")</f>
        <v/>
      </c>
      <c r="C110" s="127"/>
      <c r="D110" s="12"/>
      <c r="E110" s="12"/>
      <c r="F110" s="12"/>
      <c r="G110" s="12"/>
      <c r="H110" s="12"/>
      <c r="I110" s="12"/>
      <c r="J110" s="12"/>
      <c r="K110" s="12"/>
      <c r="L110" s="34" t="str">
        <f t="shared" si="28"/>
        <v/>
      </c>
      <c r="M110" s="122" t="str">
        <f t="shared" si="24"/>
        <v/>
      </c>
      <c r="N110" s="31">
        <f>'Proje ve Personel Bilgileri'!E80</f>
        <v>0</v>
      </c>
      <c r="O110" s="32">
        <f t="shared" si="25"/>
        <v>0</v>
      </c>
      <c r="P110" s="32">
        <f t="shared" si="26"/>
        <v>0</v>
      </c>
      <c r="Q110" s="32">
        <f t="shared" si="27"/>
        <v>0</v>
      </c>
      <c r="R110" s="32">
        <f t="shared" si="29"/>
        <v>0</v>
      </c>
      <c r="S110" s="32">
        <f t="shared" si="30"/>
        <v>0</v>
      </c>
      <c r="T110" s="32">
        <f t="shared" si="30"/>
        <v>0</v>
      </c>
    </row>
    <row r="111" spans="1:20" ht="26.15" customHeight="1" x14ac:dyDescent="0.3">
      <c r="A111" s="236">
        <v>68</v>
      </c>
      <c r="B111" s="37" t="str">
        <f>IF('Proje ve Personel Bilgileri'!B81&gt;0,'Proje ve Personel Bilgileri'!B81,"")</f>
        <v/>
      </c>
      <c r="C111" s="127"/>
      <c r="D111" s="12"/>
      <c r="E111" s="12"/>
      <c r="F111" s="12"/>
      <c r="G111" s="12"/>
      <c r="H111" s="12"/>
      <c r="I111" s="12"/>
      <c r="J111" s="12"/>
      <c r="K111" s="12"/>
      <c r="L111" s="34" t="str">
        <f t="shared" si="28"/>
        <v/>
      </c>
      <c r="M111" s="122" t="str">
        <f t="shared" si="24"/>
        <v/>
      </c>
      <c r="N111" s="31">
        <f>'Proje ve Personel Bilgileri'!E81</f>
        <v>0</v>
      </c>
      <c r="O111" s="32">
        <f t="shared" si="25"/>
        <v>0</v>
      </c>
      <c r="P111" s="32">
        <f t="shared" si="26"/>
        <v>0</v>
      </c>
      <c r="Q111" s="32">
        <f t="shared" si="27"/>
        <v>0</v>
      </c>
      <c r="R111" s="32">
        <f t="shared" si="29"/>
        <v>0</v>
      </c>
      <c r="S111" s="32">
        <f t="shared" si="30"/>
        <v>0</v>
      </c>
      <c r="T111" s="32">
        <f t="shared" si="30"/>
        <v>0</v>
      </c>
    </row>
    <row r="112" spans="1:20" ht="26.15" customHeight="1" x14ac:dyDescent="0.3">
      <c r="A112" s="236">
        <v>69</v>
      </c>
      <c r="B112" s="37" t="str">
        <f>IF('Proje ve Personel Bilgileri'!B82&gt;0,'Proje ve Personel Bilgileri'!B82,"")</f>
        <v/>
      </c>
      <c r="C112" s="127"/>
      <c r="D112" s="12"/>
      <c r="E112" s="12"/>
      <c r="F112" s="12"/>
      <c r="G112" s="12"/>
      <c r="H112" s="12"/>
      <c r="I112" s="12"/>
      <c r="J112" s="12"/>
      <c r="K112" s="12"/>
      <c r="L112" s="34" t="str">
        <f t="shared" si="28"/>
        <v/>
      </c>
      <c r="M112" s="122" t="str">
        <f t="shared" si="24"/>
        <v/>
      </c>
      <c r="N112" s="31">
        <f>'Proje ve Personel Bilgileri'!E82</f>
        <v>0</v>
      </c>
      <c r="O112" s="32">
        <f t="shared" si="25"/>
        <v>0</v>
      </c>
      <c r="P112" s="32">
        <f t="shared" si="26"/>
        <v>0</v>
      </c>
      <c r="Q112" s="32">
        <f t="shared" si="27"/>
        <v>0</v>
      </c>
      <c r="R112" s="32">
        <f t="shared" si="29"/>
        <v>0</v>
      </c>
      <c r="S112" s="32">
        <f t="shared" si="30"/>
        <v>0</v>
      </c>
      <c r="T112" s="32">
        <f t="shared" si="30"/>
        <v>0</v>
      </c>
    </row>
    <row r="113" spans="1:21" ht="26.15" customHeight="1" x14ac:dyDescent="0.3">
      <c r="A113" s="236">
        <v>70</v>
      </c>
      <c r="B113" s="37" t="str">
        <f>IF('Proje ve Personel Bilgileri'!B83&gt;0,'Proje ve Personel Bilgileri'!B83,"")</f>
        <v/>
      </c>
      <c r="C113" s="127"/>
      <c r="D113" s="12"/>
      <c r="E113" s="12"/>
      <c r="F113" s="12"/>
      <c r="G113" s="12"/>
      <c r="H113" s="12"/>
      <c r="I113" s="12"/>
      <c r="J113" s="12"/>
      <c r="K113" s="12"/>
      <c r="L113" s="34" t="str">
        <f t="shared" si="28"/>
        <v/>
      </c>
      <c r="M113" s="122" t="str">
        <f t="shared" si="24"/>
        <v/>
      </c>
      <c r="N113" s="31">
        <f>'Proje ve Personel Bilgileri'!E83</f>
        <v>0</v>
      </c>
      <c r="O113" s="32">
        <f t="shared" si="25"/>
        <v>0</v>
      </c>
      <c r="P113" s="32">
        <f t="shared" si="26"/>
        <v>0</v>
      </c>
      <c r="Q113" s="32">
        <f t="shared" si="27"/>
        <v>0</v>
      </c>
      <c r="R113" s="32">
        <f t="shared" si="29"/>
        <v>0</v>
      </c>
      <c r="S113" s="32">
        <f t="shared" si="30"/>
        <v>0</v>
      </c>
      <c r="T113" s="32">
        <f t="shared" si="30"/>
        <v>0</v>
      </c>
    </row>
    <row r="114" spans="1:21" ht="26.15" customHeight="1" x14ac:dyDescent="0.3">
      <c r="A114" s="236">
        <v>71</v>
      </c>
      <c r="B114" s="37" t="str">
        <f>IF('Proje ve Personel Bilgileri'!B84&gt;0,'Proje ve Personel Bilgileri'!B84,"")</f>
        <v/>
      </c>
      <c r="C114" s="127"/>
      <c r="D114" s="12"/>
      <c r="E114" s="12"/>
      <c r="F114" s="12"/>
      <c r="G114" s="12"/>
      <c r="H114" s="12"/>
      <c r="I114" s="12"/>
      <c r="J114" s="12"/>
      <c r="K114" s="12"/>
      <c r="L114" s="34" t="str">
        <f t="shared" si="28"/>
        <v/>
      </c>
      <c r="M114" s="122" t="str">
        <f t="shared" si="24"/>
        <v/>
      </c>
      <c r="N114" s="31">
        <f>'Proje ve Personel Bilgileri'!E84</f>
        <v>0</v>
      </c>
      <c r="O114" s="32">
        <f t="shared" si="25"/>
        <v>0</v>
      </c>
      <c r="P114" s="32">
        <f t="shared" si="26"/>
        <v>0</v>
      </c>
      <c r="Q114" s="32">
        <f t="shared" si="27"/>
        <v>0</v>
      </c>
      <c r="R114" s="32">
        <f t="shared" si="29"/>
        <v>0</v>
      </c>
      <c r="S114" s="32">
        <f t="shared" si="30"/>
        <v>0</v>
      </c>
      <c r="T114" s="32">
        <f t="shared" si="30"/>
        <v>0</v>
      </c>
    </row>
    <row r="115" spans="1:21" ht="26.15" customHeight="1" x14ac:dyDescent="0.3">
      <c r="A115" s="236">
        <v>72</v>
      </c>
      <c r="B115" s="37" t="str">
        <f>IF('Proje ve Personel Bilgileri'!B85&gt;0,'Proje ve Personel Bilgileri'!B85,"")</f>
        <v/>
      </c>
      <c r="C115" s="127"/>
      <c r="D115" s="12"/>
      <c r="E115" s="12"/>
      <c r="F115" s="12"/>
      <c r="G115" s="12"/>
      <c r="H115" s="12"/>
      <c r="I115" s="12"/>
      <c r="J115" s="12"/>
      <c r="K115" s="12"/>
      <c r="L115" s="34" t="str">
        <f t="shared" si="28"/>
        <v/>
      </c>
      <c r="M115" s="122" t="str">
        <f t="shared" si="24"/>
        <v/>
      </c>
      <c r="N115" s="31">
        <f>'Proje ve Personel Bilgileri'!E85</f>
        <v>0</v>
      </c>
      <c r="O115" s="32">
        <f t="shared" si="25"/>
        <v>0</v>
      </c>
      <c r="P115" s="32">
        <f t="shared" si="26"/>
        <v>0</v>
      </c>
      <c r="Q115" s="32">
        <f t="shared" si="27"/>
        <v>0</v>
      </c>
      <c r="R115" s="32">
        <f t="shared" si="29"/>
        <v>0</v>
      </c>
      <c r="S115" s="32">
        <f t="shared" si="30"/>
        <v>0</v>
      </c>
      <c r="T115" s="32">
        <f t="shared" si="30"/>
        <v>0</v>
      </c>
    </row>
    <row r="116" spans="1:21" ht="26.15" customHeight="1" x14ac:dyDescent="0.3">
      <c r="A116" s="236">
        <v>73</v>
      </c>
      <c r="B116" s="37" t="str">
        <f>IF('Proje ve Personel Bilgileri'!B86&gt;0,'Proje ve Personel Bilgileri'!B86,"")</f>
        <v/>
      </c>
      <c r="C116" s="127"/>
      <c r="D116" s="12"/>
      <c r="E116" s="12"/>
      <c r="F116" s="12"/>
      <c r="G116" s="12"/>
      <c r="H116" s="12"/>
      <c r="I116" s="12"/>
      <c r="J116" s="12"/>
      <c r="K116" s="12"/>
      <c r="L116" s="34" t="str">
        <f t="shared" si="28"/>
        <v/>
      </c>
      <c r="M116" s="122" t="str">
        <f t="shared" si="24"/>
        <v/>
      </c>
      <c r="N116" s="31">
        <f>'Proje ve Personel Bilgileri'!E86</f>
        <v>0</v>
      </c>
      <c r="O116" s="32">
        <f t="shared" si="25"/>
        <v>0</v>
      </c>
      <c r="P116" s="32">
        <f t="shared" si="26"/>
        <v>0</v>
      </c>
      <c r="Q116" s="32">
        <f t="shared" si="27"/>
        <v>0</v>
      </c>
      <c r="R116" s="32">
        <f t="shared" si="29"/>
        <v>0</v>
      </c>
      <c r="S116" s="32">
        <f t="shared" si="30"/>
        <v>0</v>
      </c>
      <c r="T116" s="32">
        <f t="shared" si="30"/>
        <v>0</v>
      </c>
    </row>
    <row r="117" spans="1:21" ht="26.15" customHeight="1" x14ac:dyDescent="0.3">
      <c r="A117" s="236">
        <v>74</v>
      </c>
      <c r="B117" s="37" t="str">
        <f>IF('Proje ve Personel Bilgileri'!B87&gt;0,'Proje ve Personel Bilgileri'!B87,"")</f>
        <v/>
      </c>
      <c r="C117" s="127"/>
      <c r="D117" s="12"/>
      <c r="E117" s="12"/>
      <c r="F117" s="12"/>
      <c r="G117" s="12"/>
      <c r="H117" s="12"/>
      <c r="I117" s="12"/>
      <c r="J117" s="12"/>
      <c r="K117" s="12"/>
      <c r="L117" s="34" t="str">
        <f t="shared" si="28"/>
        <v/>
      </c>
      <c r="M117" s="122" t="str">
        <f t="shared" si="24"/>
        <v/>
      </c>
      <c r="N117" s="31">
        <f>'Proje ve Personel Bilgileri'!E87</f>
        <v>0</v>
      </c>
      <c r="O117" s="32">
        <f t="shared" si="25"/>
        <v>0</v>
      </c>
      <c r="P117" s="32">
        <f t="shared" si="26"/>
        <v>0</v>
      </c>
      <c r="Q117" s="32">
        <f t="shared" si="27"/>
        <v>0</v>
      </c>
      <c r="R117" s="32">
        <f t="shared" si="29"/>
        <v>0</v>
      </c>
      <c r="S117" s="32">
        <f t="shared" si="30"/>
        <v>0</v>
      </c>
      <c r="T117" s="32">
        <f t="shared" si="30"/>
        <v>0</v>
      </c>
    </row>
    <row r="118" spans="1:21" ht="26.15" customHeight="1" x14ac:dyDescent="0.3">
      <c r="A118" s="236">
        <v>75</v>
      </c>
      <c r="B118" s="37" t="str">
        <f>IF('Proje ve Personel Bilgileri'!B88&gt;0,'Proje ve Personel Bilgileri'!B88,"")</f>
        <v/>
      </c>
      <c r="C118" s="127"/>
      <c r="D118" s="12"/>
      <c r="E118" s="12"/>
      <c r="F118" s="12"/>
      <c r="G118" s="12"/>
      <c r="H118" s="12"/>
      <c r="I118" s="12"/>
      <c r="J118" s="12"/>
      <c r="K118" s="12"/>
      <c r="L118" s="34" t="str">
        <f t="shared" si="28"/>
        <v/>
      </c>
      <c r="M118" s="122" t="str">
        <f t="shared" si="24"/>
        <v/>
      </c>
      <c r="N118" s="31">
        <f>'Proje ve Personel Bilgileri'!E88</f>
        <v>0</v>
      </c>
      <c r="O118" s="32">
        <f t="shared" si="25"/>
        <v>0</v>
      </c>
      <c r="P118" s="32">
        <f t="shared" si="26"/>
        <v>0</v>
      </c>
      <c r="Q118" s="32">
        <f t="shared" si="27"/>
        <v>0</v>
      </c>
      <c r="R118" s="32">
        <f t="shared" si="29"/>
        <v>0</v>
      </c>
      <c r="S118" s="32">
        <f t="shared" si="30"/>
        <v>0</v>
      </c>
      <c r="T118" s="32">
        <f t="shared" si="30"/>
        <v>0</v>
      </c>
    </row>
    <row r="119" spans="1:21" ht="26.15" customHeight="1" x14ac:dyDescent="0.3">
      <c r="A119" s="236">
        <v>76</v>
      </c>
      <c r="B119" s="37" t="str">
        <f>IF('Proje ve Personel Bilgileri'!B89&gt;0,'Proje ve Personel Bilgileri'!B89,"")</f>
        <v/>
      </c>
      <c r="C119" s="127"/>
      <c r="D119" s="12"/>
      <c r="E119" s="12"/>
      <c r="F119" s="12"/>
      <c r="G119" s="12"/>
      <c r="H119" s="12"/>
      <c r="I119" s="12"/>
      <c r="J119" s="12"/>
      <c r="K119" s="12"/>
      <c r="L119" s="34" t="str">
        <f t="shared" si="28"/>
        <v/>
      </c>
      <c r="M119" s="122" t="str">
        <f t="shared" si="24"/>
        <v/>
      </c>
      <c r="N119" s="31">
        <f>'Proje ve Personel Bilgileri'!E89</f>
        <v>0</v>
      </c>
      <c r="O119" s="32">
        <f t="shared" si="25"/>
        <v>0</v>
      </c>
      <c r="P119" s="32">
        <f t="shared" si="26"/>
        <v>0</v>
      </c>
      <c r="Q119" s="32">
        <f t="shared" si="27"/>
        <v>0</v>
      </c>
      <c r="R119" s="32">
        <f t="shared" si="29"/>
        <v>0</v>
      </c>
      <c r="S119" s="32">
        <f t="shared" si="30"/>
        <v>0</v>
      </c>
      <c r="T119" s="32">
        <f t="shared" si="30"/>
        <v>0</v>
      </c>
    </row>
    <row r="120" spans="1:21" ht="26.15" customHeight="1" x14ac:dyDescent="0.3">
      <c r="A120" s="236">
        <v>77</v>
      </c>
      <c r="B120" s="37" t="str">
        <f>IF('Proje ve Personel Bilgileri'!B90&gt;0,'Proje ve Personel Bilgileri'!B90,"")</f>
        <v/>
      </c>
      <c r="C120" s="127"/>
      <c r="D120" s="12"/>
      <c r="E120" s="12"/>
      <c r="F120" s="12"/>
      <c r="G120" s="12"/>
      <c r="H120" s="12"/>
      <c r="I120" s="12"/>
      <c r="J120" s="12"/>
      <c r="K120" s="12"/>
      <c r="L120" s="34" t="str">
        <f t="shared" si="28"/>
        <v/>
      </c>
      <c r="M120" s="122" t="str">
        <f t="shared" si="24"/>
        <v/>
      </c>
      <c r="N120" s="31">
        <f>'Proje ve Personel Bilgileri'!E90</f>
        <v>0</v>
      </c>
      <c r="O120" s="32">
        <f t="shared" si="25"/>
        <v>0</v>
      </c>
      <c r="P120" s="32">
        <f t="shared" si="26"/>
        <v>0</v>
      </c>
      <c r="Q120" s="32">
        <f t="shared" si="27"/>
        <v>0</v>
      </c>
      <c r="R120" s="32">
        <f t="shared" si="29"/>
        <v>0</v>
      </c>
      <c r="S120" s="32">
        <f t="shared" si="30"/>
        <v>0</v>
      </c>
      <c r="T120" s="32">
        <f t="shared" si="30"/>
        <v>0</v>
      </c>
    </row>
    <row r="121" spans="1:21" ht="26.15" customHeight="1" x14ac:dyDescent="0.3">
      <c r="A121" s="236">
        <v>78</v>
      </c>
      <c r="B121" s="37" t="str">
        <f>IF('Proje ve Personel Bilgileri'!B91&gt;0,'Proje ve Personel Bilgileri'!B91,"")</f>
        <v/>
      </c>
      <c r="C121" s="127"/>
      <c r="D121" s="12"/>
      <c r="E121" s="12"/>
      <c r="F121" s="12"/>
      <c r="G121" s="12"/>
      <c r="H121" s="12"/>
      <c r="I121" s="12"/>
      <c r="J121" s="12"/>
      <c r="K121" s="12"/>
      <c r="L121" s="34" t="str">
        <f t="shared" si="28"/>
        <v/>
      </c>
      <c r="M121" s="122" t="str">
        <f t="shared" si="24"/>
        <v/>
      </c>
      <c r="N121" s="31">
        <f>'Proje ve Personel Bilgileri'!E91</f>
        <v>0</v>
      </c>
      <c r="O121" s="32">
        <f t="shared" si="25"/>
        <v>0</v>
      </c>
      <c r="P121" s="32">
        <f t="shared" si="26"/>
        <v>0</v>
      </c>
      <c r="Q121" s="32">
        <f t="shared" si="27"/>
        <v>0</v>
      </c>
      <c r="R121" s="32">
        <f t="shared" si="29"/>
        <v>0</v>
      </c>
      <c r="S121" s="32">
        <f t="shared" si="30"/>
        <v>0</v>
      </c>
      <c r="T121" s="32">
        <f t="shared" si="30"/>
        <v>0</v>
      </c>
    </row>
    <row r="122" spans="1:21" ht="26.15" customHeight="1" x14ac:dyDescent="0.3">
      <c r="A122" s="236">
        <v>79</v>
      </c>
      <c r="B122" s="37" t="str">
        <f>IF('Proje ve Personel Bilgileri'!B92&gt;0,'Proje ve Personel Bilgileri'!B92,"")</f>
        <v/>
      </c>
      <c r="C122" s="127"/>
      <c r="D122" s="12"/>
      <c r="E122" s="12"/>
      <c r="F122" s="12"/>
      <c r="G122" s="12"/>
      <c r="H122" s="12"/>
      <c r="I122" s="12"/>
      <c r="J122" s="12"/>
      <c r="K122" s="12"/>
      <c r="L122" s="34" t="str">
        <f t="shared" si="28"/>
        <v/>
      </c>
      <c r="M122" s="122" t="str">
        <f t="shared" si="24"/>
        <v/>
      </c>
      <c r="N122" s="31">
        <f>'Proje ve Personel Bilgileri'!E92</f>
        <v>0</v>
      </c>
      <c r="O122" s="32">
        <f t="shared" si="25"/>
        <v>0</v>
      </c>
      <c r="P122" s="32">
        <f t="shared" si="26"/>
        <v>0</v>
      </c>
      <c r="Q122" s="32">
        <f t="shared" si="27"/>
        <v>0</v>
      </c>
      <c r="R122" s="32">
        <f t="shared" si="29"/>
        <v>0</v>
      </c>
      <c r="S122" s="32">
        <f t="shared" si="30"/>
        <v>0</v>
      </c>
      <c r="T122" s="32">
        <f t="shared" si="30"/>
        <v>0</v>
      </c>
    </row>
    <row r="123" spans="1:21" ht="26.15" customHeight="1" thickBot="1" x14ac:dyDescent="0.35">
      <c r="A123" s="237">
        <v>80</v>
      </c>
      <c r="B123" s="38" t="str">
        <f>IF('Proje ve Personel Bilgileri'!B93&gt;0,'Proje ve Personel Bilgileri'!B93,"")</f>
        <v/>
      </c>
      <c r="C123" s="13"/>
      <c r="D123" s="14"/>
      <c r="E123" s="14"/>
      <c r="F123" s="14"/>
      <c r="G123" s="14"/>
      <c r="H123" s="14"/>
      <c r="I123" s="14"/>
      <c r="J123" s="14"/>
      <c r="K123" s="14"/>
      <c r="L123" s="35" t="str">
        <f t="shared" si="28"/>
        <v/>
      </c>
      <c r="M123" s="122" t="str">
        <f t="shared" si="24"/>
        <v/>
      </c>
      <c r="N123" s="31">
        <f>'Proje ve Personel Bilgileri'!E93</f>
        <v>0</v>
      </c>
      <c r="O123" s="32">
        <f t="shared" si="25"/>
        <v>0</v>
      </c>
      <c r="P123" s="32">
        <f t="shared" si="26"/>
        <v>0</v>
      </c>
      <c r="Q123" s="32">
        <f t="shared" si="27"/>
        <v>0</v>
      </c>
      <c r="R123" s="32">
        <f t="shared" si="29"/>
        <v>0</v>
      </c>
      <c r="S123" s="32">
        <f t="shared" si="30"/>
        <v>0</v>
      </c>
      <c r="T123" s="32">
        <f t="shared" si="30"/>
        <v>0</v>
      </c>
      <c r="U123" s="30">
        <f>IF(COUNTA(C104:K123)&gt;0,1,0)</f>
        <v>0</v>
      </c>
    </row>
    <row r="124" spans="1:21" ht="26.15" customHeight="1" thickBot="1" x14ac:dyDescent="0.35">
      <c r="A124" s="358" t="s">
        <v>40</v>
      </c>
      <c r="B124" s="359"/>
      <c r="C124" s="39" t="str">
        <f t="shared" ref="C124:K124" si="31">IF($L$92&gt;0,SUM(C104:C123)+C92,"")</f>
        <v/>
      </c>
      <c r="D124" s="40" t="str">
        <f t="shared" si="31"/>
        <v/>
      </c>
      <c r="E124" s="40" t="str">
        <f t="shared" si="31"/>
        <v/>
      </c>
      <c r="F124" s="40" t="str">
        <f t="shared" si="31"/>
        <v/>
      </c>
      <c r="G124" s="40" t="str">
        <f t="shared" si="31"/>
        <v/>
      </c>
      <c r="H124" s="40" t="str">
        <f t="shared" si="31"/>
        <v/>
      </c>
      <c r="I124" s="40" t="str">
        <f t="shared" si="31"/>
        <v/>
      </c>
      <c r="J124" s="40" t="str">
        <f t="shared" si="31"/>
        <v/>
      </c>
      <c r="K124" s="40" t="str">
        <f t="shared" si="31"/>
        <v/>
      </c>
      <c r="L124" s="41">
        <f>SUM(L104:L123)+L92</f>
        <v>0</v>
      </c>
      <c r="M124" s="123"/>
      <c r="N124" s="6"/>
      <c r="O124" s="15"/>
      <c r="P124" s="16"/>
      <c r="S124" s="6"/>
      <c r="T124" s="6"/>
    </row>
    <row r="125" spans="1:21" s="17" customFormat="1" ht="30.1" customHeight="1" x14ac:dyDescent="0.3">
      <c r="A125" s="360" t="s">
        <v>139</v>
      </c>
      <c r="B125" s="360"/>
      <c r="C125" s="360"/>
      <c r="D125" s="360"/>
      <c r="E125" s="360"/>
      <c r="F125" s="360"/>
      <c r="G125" s="360"/>
      <c r="H125" s="360"/>
      <c r="I125" s="360"/>
      <c r="J125" s="360"/>
      <c r="K125" s="360"/>
      <c r="L125" s="360"/>
      <c r="M125" s="83"/>
      <c r="O125" s="18"/>
      <c r="P125" s="18"/>
      <c r="Q125" s="18"/>
      <c r="R125" s="18"/>
      <c r="S125" s="18"/>
      <c r="T125" s="18"/>
    </row>
    <row r="126" spans="1:21" ht="26.15" customHeight="1" x14ac:dyDescent="0.3"/>
    <row r="127" spans="1:21" ht="26.15" customHeight="1" x14ac:dyDescent="0.35">
      <c r="A127" s="308" t="s">
        <v>37</v>
      </c>
      <c r="B127" s="307">
        <f ca="1">IF(imzatarihi&gt;0,imzatarihi,"")</f>
        <v>45653</v>
      </c>
      <c r="C127" s="361" t="s">
        <v>38</v>
      </c>
      <c r="D127" s="361"/>
      <c r="E127" s="306" t="str">
        <f>IF(kurulusyetkilisi&gt;0,kurulusyetkilisi,"")</f>
        <v/>
      </c>
      <c r="F127" s="265"/>
      <c r="G127" s="265"/>
      <c r="H127" s="304"/>
      <c r="I127" s="304"/>
      <c r="J127" s="304"/>
    </row>
    <row r="128" spans="1:21" ht="26.15" customHeight="1" x14ac:dyDescent="0.35">
      <c r="A128" s="311"/>
      <c r="B128" s="311"/>
      <c r="C128" s="361" t="s">
        <v>39</v>
      </c>
      <c r="D128" s="361"/>
      <c r="E128" s="309"/>
      <c r="F128" s="362"/>
      <c r="G128" s="362"/>
      <c r="H128" s="6"/>
      <c r="I128" s="6"/>
      <c r="J128" s="6"/>
    </row>
    <row r="129" spans="1:20" ht="26.15" customHeight="1" x14ac:dyDescent="0.3">
      <c r="A129" s="356" t="s">
        <v>28</v>
      </c>
      <c r="B129" s="356"/>
      <c r="C129" s="356"/>
      <c r="D129" s="356"/>
      <c r="E129" s="356"/>
      <c r="F129" s="356"/>
      <c r="G129" s="356"/>
      <c r="H129" s="356"/>
      <c r="I129" s="356"/>
      <c r="J129" s="356"/>
      <c r="K129" s="356"/>
      <c r="L129" s="356"/>
      <c r="M129" s="119"/>
      <c r="N129" s="1"/>
      <c r="O129" s="128"/>
    </row>
    <row r="130" spans="1:20" ht="26.15" customHeight="1" x14ac:dyDescent="0.3">
      <c r="A130" s="363" t="str">
        <f>IF(Yil&gt;0,CONCATENATE(Yil," yılına aittir"),"")</f>
        <v/>
      </c>
      <c r="B130" s="363"/>
      <c r="C130" s="363"/>
      <c r="D130" s="363"/>
      <c r="E130" s="363"/>
      <c r="F130" s="363"/>
      <c r="G130" s="363"/>
      <c r="H130" s="363"/>
      <c r="I130" s="363"/>
      <c r="J130" s="363"/>
      <c r="K130" s="363"/>
      <c r="L130" s="363"/>
    </row>
    <row r="131" spans="1:20" ht="26.15" customHeight="1" thickBot="1" x14ac:dyDescent="0.35">
      <c r="B131" s="8"/>
      <c r="D131" s="8"/>
      <c r="E131" s="8"/>
      <c r="F131" s="377" t="str">
        <f>IF(Yil&gt;0,IF(ProjeNo=5189901,"KASIM",IF(ProjeNo=5169902,Yil+1&amp;" - OCAK","EKİM")),"")</f>
        <v/>
      </c>
      <c r="G131" s="377"/>
      <c r="H131" s="8"/>
      <c r="I131" s="8"/>
      <c r="J131" s="8"/>
      <c r="K131" s="8"/>
      <c r="L131" s="228" t="s">
        <v>35</v>
      </c>
    </row>
    <row r="132" spans="1:20" ht="26.15" customHeight="1" thickBot="1" x14ac:dyDescent="0.35">
      <c r="A132" s="233" t="s">
        <v>1</v>
      </c>
      <c r="B132" s="364" t="str">
        <f>IF(ProjeNo&gt;0,ProjeNo,"")</f>
        <v/>
      </c>
      <c r="C132" s="365"/>
      <c r="D132" s="365"/>
      <c r="E132" s="365"/>
      <c r="F132" s="365"/>
      <c r="G132" s="365"/>
      <c r="H132" s="365"/>
      <c r="I132" s="365"/>
      <c r="J132" s="365"/>
      <c r="K132" s="365"/>
      <c r="L132" s="366"/>
    </row>
    <row r="133" spans="1:20" ht="26.15" customHeight="1" thickBot="1" x14ac:dyDescent="0.35">
      <c r="A133" s="234" t="s">
        <v>11</v>
      </c>
      <c r="B133" s="367" t="str">
        <f>IF(ProjeAdi&gt;0,ProjeAdi,"")</f>
        <v/>
      </c>
      <c r="C133" s="368"/>
      <c r="D133" s="368"/>
      <c r="E133" s="368"/>
      <c r="F133" s="368"/>
      <c r="G133" s="368"/>
      <c r="H133" s="368"/>
      <c r="I133" s="368"/>
      <c r="J133" s="368"/>
      <c r="K133" s="368"/>
      <c r="L133" s="369"/>
    </row>
    <row r="134" spans="1:20" ht="26.15" customHeight="1" thickBot="1" x14ac:dyDescent="0.35">
      <c r="A134" s="370" t="s">
        <v>7</v>
      </c>
      <c r="B134" s="370" t="s">
        <v>8</v>
      </c>
      <c r="C134" s="370" t="s">
        <v>29</v>
      </c>
      <c r="D134" s="370" t="s">
        <v>97</v>
      </c>
      <c r="E134" s="370" t="s">
        <v>117</v>
      </c>
      <c r="F134" s="370" t="s">
        <v>32</v>
      </c>
      <c r="G134" s="372" t="s">
        <v>30</v>
      </c>
      <c r="H134" s="374" t="s">
        <v>95</v>
      </c>
      <c r="I134" s="375"/>
      <c r="J134" s="375"/>
      <c r="K134" s="376"/>
      <c r="L134" s="370" t="s">
        <v>31</v>
      </c>
      <c r="O134" s="357" t="s">
        <v>36</v>
      </c>
      <c r="P134" s="357"/>
      <c r="Q134" s="357" t="s">
        <v>42</v>
      </c>
      <c r="R134" s="357"/>
      <c r="S134" s="357" t="s">
        <v>43</v>
      </c>
      <c r="T134" s="357"/>
    </row>
    <row r="135" spans="1:20" s="9" customFormat="1" ht="82.05" customHeight="1" thickBot="1" x14ac:dyDescent="0.3">
      <c r="A135" s="371"/>
      <c r="B135" s="371"/>
      <c r="C135" s="371"/>
      <c r="D135" s="371"/>
      <c r="E135" s="371"/>
      <c r="F135" s="371"/>
      <c r="G135" s="373"/>
      <c r="H135" s="229" t="s">
        <v>91</v>
      </c>
      <c r="I135" s="230" t="s">
        <v>96</v>
      </c>
      <c r="J135" s="229" t="s">
        <v>152</v>
      </c>
      <c r="K135" s="229" t="s">
        <v>153</v>
      </c>
      <c r="L135" s="371"/>
      <c r="M135" s="121"/>
      <c r="N135" s="231" t="s">
        <v>10</v>
      </c>
      <c r="O135" s="232" t="s">
        <v>33</v>
      </c>
      <c r="P135" s="232" t="s">
        <v>34</v>
      </c>
      <c r="Q135" s="232" t="s">
        <v>41</v>
      </c>
      <c r="R135" s="232" t="s">
        <v>30</v>
      </c>
      <c r="S135" s="232" t="s">
        <v>41</v>
      </c>
      <c r="T135" s="232" t="s">
        <v>34</v>
      </c>
    </row>
    <row r="136" spans="1:20" ht="26.15" customHeight="1" x14ac:dyDescent="0.3">
      <c r="A136" s="235">
        <v>81</v>
      </c>
      <c r="B136" s="36" t="str">
        <f>IF('Proje ve Personel Bilgileri'!B94&gt;0,'Proje ve Personel Bilgileri'!B94,"")</f>
        <v/>
      </c>
      <c r="C136" s="10"/>
      <c r="D136" s="11"/>
      <c r="E136" s="11"/>
      <c r="F136" s="11"/>
      <c r="G136" s="11"/>
      <c r="H136" s="11"/>
      <c r="I136" s="11"/>
      <c r="J136" s="11"/>
      <c r="K136" s="11"/>
      <c r="L136" s="33" t="str">
        <f>IF(B136&lt;&gt;"",IF(OR(F136&gt;S136,G136&gt;T136),0,D136+E136+F136+G136-H136-I136-J136-K136),"")</f>
        <v/>
      </c>
      <c r="M136" s="122" t="str">
        <f t="shared" ref="M136:M155" si="32">IF(OR(F136&gt;S136,G136&gt;T136),"Toplam maliyetin hesaplanabilmesi için SGK işveren payı ve işsizlik sigortası işveren payının tavan değerleri aşmaması gerekmektedir.","")</f>
        <v/>
      </c>
      <c r="N136" s="31">
        <f>'Proje ve Personel Bilgileri'!E94</f>
        <v>0</v>
      </c>
      <c r="O136" s="32">
        <f t="shared" ref="O136:O155" si="33">IFERROR(IF(ProjeNo=5169902,IF(N136="EVET",VLOOKUP(VALUE(Yil+1&amp;1),SGKTAVAN,2,0)*0.2475,VLOOKUP(VALUE(Yil+1&amp;1),SGKTAVAN,2,0)*0.2075),IF(N136="EVET",VLOOKUP(VALUE(Yil&amp;2),SGKTAVAN,2,0)*0.2475,VLOOKUP(VALUE(Yil&amp;2),SGKTAVAN,2,0)*0.2075)),0)</f>
        <v>0</v>
      </c>
      <c r="P136" s="32">
        <f t="shared" ref="P136:P155" si="34">IFERROR(IF(ProjeNo=5169902,IF(N136="EVET",0,VLOOKUP(VALUE(Yil+1&amp;1),SGKTAVAN,2,0)*0.02),IF(N136="EVET",0,VLOOKUP(VALUE(Yil&amp;2),SGKTAVAN,2,0)*0.02)),0)</f>
        <v>0</v>
      </c>
      <c r="Q136" s="32">
        <f t="shared" ref="Q136:Q155" si="35">IF(N136="EVET",(D136+E136)*0.2475,(D136+E136)*0.2075)</f>
        <v>0</v>
      </c>
      <c r="R136" s="32">
        <f>IF(N136="EVET",0,(D136+E136)*0.02)</f>
        <v>0</v>
      </c>
      <c r="S136" s="32">
        <f>IF(ISERROR(ROUNDUP(MIN(O136,Q136),0)),0,ROUNDUP(MIN(O136,Q136),0))</f>
        <v>0</v>
      </c>
      <c r="T136" s="32">
        <f>IF(ISERROR(ROUNDUP(MIN(P136,R136),0)),0,ROUNDUP(MIN(P136,R136),0))</f>
        <v>0</v>
      </c>
    </row>
    <row r="137" spans="1:20" ht="26.15" customHeight="1" x14ac:dyDescent="0.3">
      <c r="A137" s="236">
        <v>82</v>
      </c>
      <c r="B137" s="37" t="str">
        <f>IF('Proje ve Personel Bilgileri'!B95&gt;0,'Proje ve Personel Bilgileri'!B95,"")</f>
        <v/>
      </c>
      <c r="C137" s="127"/>
      <c r="D137" s="12"/>
      <c r="E137" s="12"/>
      <c r="F137" s="12"/>
      <c r="G137" s="12"/>
      <c r="H137" s="12"/>
      <c r="I137" s="12"/>
      <c r="J137" s="12"/>
      <c r="K137" s="12"/>
      <c r="L137" s="34" t="str">
        <f t="shared" ref="L137:L155" si="36">IF(B137&lt;&gt;"",IF(OR(F137&gt;S137,G137&gt;T137),0,D137+E137+F137+G137-H137-I137-J137-K137),"")</f>
        <v/>
      </c>
      <c r="M137" s="122" t="str">
        <f t="shared" si="32"/>
        <v/>
      </c>
      <c r="N137" s="31">
        <f>'Proje ve Personel Bilgileri'!E95</f>
        <v>0</v>
      </c>
      <c r="O137" s="32">
        <f t="shared" si="33"/>
        <v>0</v>
      </c>
      <c r="P137" s="32">
        <f t="shared" si="34"/>
        <v>0</v>
      </c>
      <c r="Q137" s="32">
        <f t="shared" si="35"/>
        <v>0</v>
      </c>
      <c r="R137" s="32">
        <f t="shared" ref="R137:R155" si="37">IF(N137="EVET",0,(D137+E137)*0.02)</f>
        <v>0</v>
      </c>
      <c r="S137" s="32">
        <f t="shared" ref="S137:T155" si="38">IF(ISERROR(ROUNDUP(MIN(O137,Q137),0)),0,ROUNDUP(MIN(O137,Q137),0))</f>
        <v>0</v>
      </c>
      <c r="T137" s="32">
        <f t="shared" si="38"/>
        <v>0</v>
      </c>
    </row>
    <row r="138" spans="1:20" ht="26.15" customHeight="1" x14ac:dyDescent="0.3">
      <c r="A138" s="236">
        <v>83</v>
      </c>
      <c r="B138" s="37" t="str">
        <f>IF('Proje ve Personel Bilgileri'!B96&gt;0,'Proje ve Personel Bilgileri'!B96,"")</f>
        <v/>
      </c>
      <c r="C138" s="127"/>
      <c r="D138" s="12"/>
      <c r="E138" s="12"/>
      <c r="F138" s="12"/>
      <c r="G138" s="12"/>
      <c r="H138" s="12"/>
      <c r="I138" s="12"/>
      <c r="J138" s="12"/>
      <c r="K138" s="12"/>
      <c r="L138" s="34" t="str">
        <f t="shared" si="36"/>
        <v/>
      </c>
      <c r="M138" s="122" t="str">
        <f t="shared" si="32"/>
        <v/>
      </c>
      <c r="N138" s="31">
        <f>'Proje ve Personel Bilgileri'!E96</f>
        <v>0</v>
      </c>
      <c r="O138" s="32">
        <f t="shared" si="33"/>
        <v>0</v>
      </c>
      <c r="P138" s="32">
        <f t="shared" si="34"/>
        <v>0</v>
      </c>
      <c r="Q138" s="32">
        <f t="shared" si="35"/>
        <v>0</v>
      </c>
      <c r="R138" s="32">
        <f t="shared" si="37"/>
        <v>0</v>
      </c>
      <c r="S138" s="32">
        <f t="shared" si="38"/>
        <v>0</v>
      </c>
      <c r="T138" s="32">
        <f t="shared" si="38"/>
        <v>0</v>
      </c>
    </row>
    <row r="139" spans="1:20" ht="26.15" customHeight="1" x14ac:dyDescent="0.3">
      <c r="A139" s="236">
        <v>84</v>
      </c>
      <c r="B139" s="37" t="str">
        <f>IF('Proje ve Personel Bilgileri'!B97&gt;0,'Proje ve Personel Bilgileri'!B97,"")</f>
        <v/>
      </c>
      <c r="C139" s="127"/>
      <c r="D139" s="12"/>
      <c r="E139" s="12"/>
      <c r="F139" s="12"/>
      <c r="G139" s="12"/>
      <c r="H139" s="12"/>
      <c r="I139" s="12"/>
      <c r="J139" s="12"/>
      <c r="K139" s="12"/>
      <c r="L139" s="34" t="str">
        <f t="shared" si="36"/>
        <v/>
      </c>
      <c r="M139" s="122" t="str">
        <f t="shared" si="32"/>
        <v/>
      </c>
      <c r="N139" s="31">
        <f>'Proje ve Personel Bilgileri'!E97</f>
        <v>0</v>
      </c>
      <c r="O139" s="32">
        <f t="shared" si="33"/>
        <v>0</v>
      </c>
      <c r="P139" s="32">
        <f t="shared" si="34"/>
        <v>0</v>
      </c>
      <c r="Q139" s="32">
        <f t="shared" si="35"/>
        <v>0</v>
      </c>
      <c r="R139" s="32">
        <f t="shared" si="37"/>
        <v>0</v>
      </c>
      <c r="S139" s="32">
        <f t="shared" si="38"/>
        <v>0</v>
      </c>
      <c r="T139" s="32">
        <f t="shared" si="38"/>
        <v>0</v>
      </c>
    </row>
    <row r="140" spans="1:20" ht="26.15" customHeight="1" x14ac:dyDescent="0.3">
      <c r="A140" s="236">
        <v>85</v>
      </c>
      <c r="B140" s="37" t="str">
        <f>IF('Proje ve Personel Bilgileri'!B98&gt;0,'Proje ve Personel Bilgileri'!B98,"")</f>
        <v/>
      </c>
      <c r="C140" s="127"/>
      <c r="D140" s="12"/>
      <c r="E140" s="12"/>
      <c r="F140" s="12"/>
      <c r="G140" s="12"/>
      <c r="H140" s="12"/>
      <c r="I140" s="12"/>
      <c r="J140" s="12"/>
      <c r="K140" s="12"/>
      <c r="L140" s="34" t="str">
        <f t="shared" si="36"/>
        <v/>
      </c>
      <c r="M140" s="122" t="str">
        <f t="shared" si="32"/>
        <v/>
      </c>
      <c r="N140" s="31">
        <f>'Proje ve Personel Bilgileri'!E98</f>
        <v>0</v>
      </c>
      <c r="O140" s="32">
        <f t="shared" si="33"/>
        <v>0</v>
      </c>
      <c r="P140" s="32">
        <f t="shared" si="34"/>
        <v>0</v>
      </c>
      <c r="Q140" s="32">
        <f t="shared" si="35"/>
        <v>0</v>
      </c>
      <c r="R140" s="32">
        <f t="shared" si="37"/>
        <v>0</v>
      </c>
      <c r="S140" s="32">
        <f t="shared" si="38"/>
        <v>0</v>
      </c>
      <c r="T140" s="32">
        <f t="shared" si="38"/>
        <v>0</v>
      </c>
    </row>
    <row r="141" spans="1:20" ht="26.15" customHeight="1" x14ac:dyDescent="0.3">
      <c r="A141" s="236">
        <v>86</v>
      </c>
      <c r="B141" s="37" t="str">
        <f>IF('Proje ve Personel Bilgileri'!B99&gt;0,'Proje ve Personel Bilgileri'!B99,"")</f>
        <v/>
      </c>
      <c r="C141" s="127"/>
      <c r="D141" s="12"/>
      <c r="E141" s="12"/>
      <c r="F141" s="12"/>
      <c r="G141" s="12"/>
      <c r="H141" s="12"/>
      <c r="I141" s="12"/>
      <c r="J141" s="12"/>
      <c r="K141" s="12"/>
      <c r="L141" s="34" t="str">
        <f t="shared" si="36"/>
        <v/>
      </c>
      <c r="M141" s="122" t="str">
        <f t="shared" si="32"/>
        <v/>
      </c>
      <c r="N141" s="31">
        <f>'Proje ve Personel Bilgileri'!E99</f>
        <v>0</v>
      </c>
      <c r="O141" s="32">
        <f t="shared" si="33"/>
        <v>0</v>
      </c>
      <c r="P141" s="32">
        <f t="shared" si="34"/>
        <v>0</v>
      </c>
      <c r="Q141" s="32">
        <f t="shared" si="35"/>
        <v>0</v>
      </c>
      <c r="R141" s="32">
        <f t="shared" si="37"/>
        <v>0</v>
      </c>
      <c r="S141" s="32">
        <f t="shared" si="38"/>
        <v>0</v>
      </c>
      <c r="T141" s="32">
        <f t="shared" si="38"/>
        <v>0</v>
      </c>
    </row>
    <row r="142" spans="1:20" ht="26.15" customHeight="1" x14ac:dyDescent="0.3">
      <c r="A142" s="236">
        <v>87</v>
      </c>
      <c r="B142" s="37" t="str">
        <f>IF('Proje ve Personel Bilgileri'!B100&gt;0,'Proje ve Personel Bilgileri'!B100,"")</f>
        <v/>
      </c>
      <c r="C142" s="127"/>
      <c r="D142" s="12"/>
      <c r="E142" s="12"/>
      <c r="F142" s="12"/>
      <c r="G142" s="12"/>
      <c r="H142" s="12"/>
      <c r="I142" s="12"/>
      <c r="J142" s="12"/>
      <c r="K142" s="12"/>
      <c r="L142" s="34" t="str">
        <f t="shared" si="36"/>
        <v/>
      </c>
      <c r="M142" s="122" t="str">
        <f t="shared" si="32"/>
        <v/>
      </c>
      <c r="N142" s="31">
        <f>'Proje ve Personel Bilgileri'!E100</f>
        <v>0</v>
      </c>
      <c r="O142" s="32">
        <f t="shared" si="33"/>
        <v>0</v>
      </c>
      <c r="P142" s="32">
        <f t="shared" si="34"/>
        <v>0</v>
      </c>
      <c r="Q142" s="32">
        <f t="shared" si="35"/>
        <v>0</v>
      </c>
      <c r="R142" s="32">
        <f t="shared" si="37"/>
        <v>0</v>
      </c>
      <c r="S142" s="32">
        <f t="shared" si="38"/>
        <v>0</v>
      </c>
      <c r="T142" s="32">
        <f t="shared" si="38"/>
        <v>0</v>
      </c>
    </row>
    <row r="143" spans="1:20" ht="26.15" customHeight="1" x14ac:dyDescent="0.3">
      <c r="A143" s="236">
        <v>88</v>
      </c>
      <c r="B143" s="37" t="str">
        <f>IF('Proje ve Personel Bilgileri'!B101&gt;0,'Proje ve Personel Bilgileri'!B101,"")</f>
        <v/>
      </c>
      <c r="C143" s="127"/>
      <c r="D143" s="12"/>
      <c r="E143" s="12"/>
      <c r="F143" s="12"/>
      <c r="G143" s="12"/>
      <c r="H143" s="12"/>
      <c r="I143" s="12"/>
      <c r="J143" s="12"/>
      <c r="K143" s="12"/>
      <c r="L143" s="34" t="str">
        <f t="shared" si="36"/>
        <v/>
      </c>
      <c r="M143" s="122" t="str">
        <f t="shared" si="32"/>
        <v/>
      </c>
      <c r="N143" s="31">
        <f>'Proje ve Personel Bilgileri'!E101</f>
        <v>0</v>
      </c>
      <c r="O143" s="32">
        <f t="shared" si="33"/>
        <v>0</v>
      </c>
      <c r="P143" s="32">
        <f t="shared" si="34"/>
        <v>0</v>
      </c>
      <c r="Q143" s="32">
        <f t="shared" si="35"/>
        <v>0</v>
      </c>
      <c r="R143" s="32">
        <f t="shared" si="37"/>
        <v>0</v>
      </c>
      <c r="S143" s="32">
        <f t="shared" si="38"/>
        <v>0</v>
      </c>
      <c r="T143" s="32">
        <f t="shared" si="38"/>
        <v>0</v>
      </c>
    </row>
    <row r="144" spans="1:20" ht="26.15" customHeight="1" x14ac:dyDescent="0.3">
      <c r="A144" s="236">
        <v>89</v>
      </c>
      <c r="B144" s="37" t="str">
        <f>IF('Proje ve Personel Bilgileri'!B102&gt;0,'Proje ve Personel Bilgileri'!B102,"")</f>
        <v/>
      </c>
      <c r="C144" s="127"/>
      <c r="D144" s="12"/>
      <c r="E144" s="12"/>
      <c r="F144" s="12"/>
      <c r="G144" s="12"/>
      <c r="H144" s="12"/>
      <c r="I144" s="12"/>
      <c r="J144" s="12"/>
      <c r="K144" s="12"/>
      <c r="L144" s="34" t="str">
        <f t="shared" si="36"/>
        <v/>
      </c>
      <c r="M144" s="122" t="str">
        <f t="shared" si="32"/>
        <v/>
      </c>
      <c r="N144" s="31">
        <f>'Proje ve Personel Bilgileri'!E102</f>
        <v>0</v>
      </c>
      <c r="O144" s="32">
        <f t="shared" si="33"/>
        <v>0</v>
      </c>
      <c r="P144" s="32">
        <f t="shared" si="34"/>
        <v>0</v>
      </c>
      <c r="Q144" s="32">
        <f t="shared" si="35"/>
        <v>0</v>
      </c>
      <c r="R144" s="32">
        <f t="shared" si="37"/>
        <v>0</v>
      </c>
      <c r="S144" s="32">
        <f t="shared" si="38"/>
        <v>0</v>
      </c>
      <c r="T144" s="32">
        <f t="shared" si="38"/>
        <v>0</v>
      </c>
    </row>
    <row r="145" spans="1:21" ht="26.15" customHeight="1" x14ac:dyDescent="0.3">
      <c r="A145" s="236">
        <v>90</v>
      </c>
      <c r="B145" s="37" t="str">
        <f>IF('Proje ve Personel Bilgileri'!B103&gt;0,'Proje ve Personel Bilgileri'!B103,"")</f>
        <v/>
      </c>
      <c r="C145" s="127"/>
      <c r="D145" s="12"/>
      <c r="E145" s="12"/>
      <c r="F145" s="12"/>
      <c r="G145" s="12"/>
      <c r="H145" s="12"/>
      <c r="I145" s="12"/>
      <c r="J145" s="12"/>
      <c r="K145" s="12"/>
      <c r="L145" s="34" t="str">
        <f t="shared" si="36"/>
        <v/>
      </c>
      <c r="M145" s="122" t="str">
        <f t="shared" si="32"/>
        <v/>
      </c>
      <c r="N145" s="31">
        <f>'Proje ve Personel Bilgileri'!E103</f>
        <v>0</v>
      </c>
      <c r="O145" s="32">
        <f t="shared" si="33"/>
        <v>0</v>
      </c>
      <c r="P145" s="32">
        <f t="shared" si="34"/>
        <v>0</v>
      </c>
      <c r="Q145" s="32">
        <f t="shared" si="35"/>
        <v>0</v>
      </c>
      <c r="R145" s="32">
        <f t="shared" si="37"/>
        <v>0</v>
      </c>
      <c r="S145" s="32">
        <f t="shared" si="38"/>
        <v>0</v>
      </c>
      <c r="T145" s="32">
        <f t="shared" si="38"/>
        <v>0</v>
      </c>
    </row>
    <row r="146" spans="1:21" ht="26.15" customHeight="1" x14ac:dyDescent="0.3">
      <c r="A146" s="236">
        <v>91</v>
      </c>
      <c r="B146" s="37" t="str">
        <f>IF('Proje ve Personel Bilgileri'!B104&gt;0,'Proje ve Personel Bilgileri'!B104,"")</f>
        <v/>
      </c>
      <c r="C146" s="127"/>
      <c r="D146" s="12"/>
      <c r="E146" s="12"/>
      <c r="F146" s="12"/>
      <c r="G146" s="12"/>
      <c r="H146" s="12"/>
      <c r="I146" s="12"/>
      <c r="J146" s="12"/>
      <c r="K146" s="12"/>
      <c r="L146" s="34" t="str">
        <f t="shared" si="36"/>
        <v/>
      </c>
      <c r="M146" s="122" t="str">
        <f t="shared" si="32"/>
        <v/>
      </c>
      <c r="N146" s="31">
        <f>'Proje ve Personel Bilgileri'!E104</f>
        <v>0</v>
      </c>
      <c r="O146" s="32">
        <f t="shared" si="33"/>
        <v>0</v>
      </c>
      <c r="P146" s="32">
        <f t="shared" si="34"/>
        <v>0</v>
      </c>
      <c r="Q146" s="32">
        <f t="shared" si="35"/>
        <v>0</v>
      </c>
      <c r="R146" s="32">
        <f t="shared" si="37"/>
        <v>0</v>
      </c>
      <c r="S146" s="32">
        <f t="shared" si="38"/>
        <v>0</v>
      </c>
      <c r="T146" s="32">
        <f t="shared" si="38"/>
        <v>0</v>
      </c>
    </row>
    <row r="147" spans="1:21" ht="26.15" customHeight="1" x14ac:dyDescent="0.3">
      <c r="A147" s="236">
        <v>92</v>
      </c>
      <c r="B147" s="37" t="str">
        <f>IF('Proje ve Personel Bilgileri'!B105&gt;0,'Proje ve Personel Bilgileri'!B105,"")</f>
        <v/>
      </c>
      <c r="C147" s="127"/>
      <c r="D147" s="12"/>
      <c r="E147" s="12"/>
      <c r="F147" s="12"/>
      <c r="G147" s="12"/>
      <c r="H147" s="12"/>
      <c r="I147" s="12"/>
      <c r="J147" s="12"/>
      <c r="K147" s="12"/>
      <c r="L147" s="34" t="str">
        <f t="shared" si="36"/>
        <v/>
      </c>
      <c r="M147" s="122" t="str">
        <f t="shared" si="32"/>
        <v/>
      </c>
      <c r="N147" s="31">
        <f>'Proje ve Personel Bilgileri'!E105</f>
        <v>0</v>
      </c>
      <c r="O147" s="32">
        <f t="shared" si="33"/>
        <v>0</v>
      </c>
      <c r="P147" s="32">
        <f t="shared" si="34"/>
        <v>0</v>
      </c>
      <c r="Q147" s="32">
        <f t="shared" si="35"/>
        <v>0</v>
      </c>
      <c r="R147" s="32">
        <f t="shared" si="37"/>
        <v>0</v>
      </c>
      <c r="S147" s="32">
        <f t="shared" si="38"/>
        <v>0</v>
      </c>
      <c r="T147" s="32">
        <f t="shared" si="38"/>
        <v>0</v>
      </c>
    </row>
    <row r="148" spans="1:21" ht="26.15" customHeight="1" x14ac:dyDescent="0.3">
      <c r="A148" s="236">
        <v>93</v>
      </c>
      <c r="B148" s="37" t="str">
        <f>IF('Proje ve Personel Bilgileri'!B106&gt;0,'Proje ve Personel Bilgileri'!B106,"")</f>
        <v/>
      </c>
      <c r="C148" s="127"/>
      <c r="D148" s="12"/>
      <c r="E148" s="12"/>
      <c r="F148" s="12"/>
      <c r="G148" s="12"/>
      <c r="H148" s="12"/>
      <c r="I148" s="12"/>
      <c r="J148" s="12"/>
      <c r="K148" s="12"/>
      <c r="L148" s="34" t="str">
        <f t="shared" si="36"/>
        <v/>
      </c>
      <c r="M148" s="122" t="str">
        <f t="shared" si="32"/>
        <v/>
      </c>
      <c r="N148" s="31">
        <f>'Proje ve Personel Bilgileri'!E106</f>
        <v>0</v>
      </c>
      <c r="O148" s="32">
        <f t="shared" si="33"/>
        <v>0</v>
      </c>
      <c r="P148" s="32">
        <f t="shared" si="34"/>
        <v>0</v>
      </c>
      <c r="Q148" s="32">
        <f t="shared" si="35"/>
        <v>0</v>
      </c>
      <c r="R148" s="32">
        <f t="shared" si="37"/>
        <v>0</v>
      </c>
      <c r="S148" s="32">
        <f t="shared" si="38"/>
        <v>0</v>
      </c>
      <c r="T148" s="32">
        <f t="shared" si="38"/>
        <v>0</v>
      </c>
    </row>
    <row r="149" spans="1:21" ht="26.15" customHeight="1" x14ac:dyDescent="0.3">
      <c r="A149" s="236">
        <v>94</v>
      </c>
      <c r="B149" s="37" t="str">
        <f>IF('Proje ve Personel Bilgileri'!B107&gt;0,'Proje ve Personel Bilgileri'!B107,"")</f>
        <v/>
      </c>
      <c r="C149" s="127"/>
      <c r="D149" s="12"/>
      <c r="E149" s="12"/>
      <c r="F149" s="12"/>
      <c r="G149" s="12"/>
      <c r="H149" s="12"/>
      <c r="I149" s="12"/>
      <c r="J149" s="12"/>
      <c r="K149" s="12"/>
      <c r="L149" s="34" t="str">
        <f t="shared" si="36"/>
        <v/>
      </c>
      <c r="M149" s="122" t="str">
        <f t="shared" si="32"/>
        <v/>
      </c>
      <c r="N149" s="31">
        <f>'Proje ve Personel Bilgileri'!E107</f>
        <v>0</v>
      </c>
      <c r="O149" s="32">
        <f t="shared" si="33"/>
        <v>0</v>
      </c>
      <c r="P149" s="32">
        <f t="shared" si="34"/>
        <v>0</v>
      </c>
      <c r="Q149" s="32">
        <f t="shared" si="35"/>
        <v>0</v>
      </c>
      <c r="R149" s="32">
        <f t="shared" si="37"/>
        <v>0</v>
      </c>
      <c r="S149" s="32">
        <f t="shared" si="38"/>
        <v>0</v>
      </c>
      <c r="T149" s="32">
        <f t="shared" si="38"/>
        <v>0</v>
      </c>
    </row>
    <row r="150" spans="1:21" ht="26.15" customHeight="1" x14ac:dyDescent="0.3">
      <c r="A150" s="236">
        <v>95</v>
      </c>
      <c r="B150" s="37" t="str">
        <f>IF('Proje ve Personel Bilgileri'!B108&gt;0,'Proje ve Personel Bilgileri'!B108,"")</f>
        <v/>
      </c>
      <c r="C150" s="127"/>
      <c r="D150" s="12"/>
      <c r="E150" s="12"/>
      <c r="F150" s="12"/>
      <c r="G150" s="12"/>
      <c r="H150" s="12"/>
      <c r="I150" s="12"/>
      <c r="J150" s="12"/>
      <c r="K150" s="12"/>
      <c r="L150" s="34" t="str">
        <f t="shared" si="36"/>
        <v/>
      </c>
      <c r="M150" s="122" t="str">
        <f t="shared" si="32"/>
        <v/>
      </c>
      <c r="N150" s="31">
        <f>'Proje ve Personel Bilgileri'!E108</f>
        <v>0</v>
      </c>
      <c r="O150" s="32">
        <f t="shared" si="33"/>
        <v>0</v>
      </c>
      <c r="P150" s="32">
        <f t="shared" si="34"/>
        <v>0</v>
      </c>
      <c r="Q150" s="32">
        <f t="shared" si="35"/>
        <v>0</v>
      </c>
      <c r="R150" s="32">
        <f t="shared" si="37"/>
        <v>0</v>
      </c>
      <c r="S150" s="32">
        <f t="shared" si="38"/>
        <v>0</v>
      </c>
      <c r="T150" s="32">
        <f t="shared" si="38"/>
        <v>0</v>
      </c>
    </row>
    <row r="151" spans="1:21" ht="26.15" customHeight="1" x14ac:dyDescent="0.3">
      <c r="A151" s="236">
        <v>96</v>
      </c>
      <c r="B151" s="37" t="str">
        <f>IF('Proje ve Personel Bilgileri'!B109&gt;0,'Proje ve Personel Bilgileri'!B109,"")</f>
        <v/>
      </c>
      <c r="C151" s="127"/>
      <c r="D151" s="12"/>
      <c r="E151" s="12"/>
      <c r="F151" s="12"/>
      <c r="G151" s="12"/>
      <c r="H151" s="12"/>
      <c r="I151" s="12"/>
      <c r="J151" s="12"/>
      <c r="K151" s="12"/>
      <c r="L151" s="34" t="str">
        <f t="shared" si="36"/>
        <v/>
      </c>
      <c r="M151" s="122" t="str">
        <f t="shared" si="32"/>
        <v/>
      </c>
      <c r="N151" s="31">
        <f>'Proje ve Personel Bilgileri'!E109</f>
        <v>0</v>
      </c>
      <c r="O151" s="32">
        <f t="shared" si="33"/>
        <v>0</v>
      </c>
      <c r="P151" s="32">
        <f t="shared" si="34"/>
        <v>0</v>
      </c>
      <c r="Q151" s="32">
        <f t="shared" si="35"/>
        <v>0</v>
      </c>
      <c r="R151" s="32">
        <f t="shared" si="37"/>
        <v>0</v>
      </c>
      <c r="S151" s="32">
        <f t="shared" si="38"/>
        <v>0</v>
      </c>
      <c r="T151" s="32">
        <f t="shared" si="38"/>
        <v>0</v>
      </c>
    </row>
    <row r="152" spans="1:21" ht="26.15" customHeight="1" x14ac:dyDescent="0.3">
      <c r="A152" s="236">
        <v>97</v>
      </c>
      <c r="B152" s="37" t="str">
        <f>IF('Proje ve Personel Bilgileri'!B110&gt;0,'Proje ve Personel Bilgileri'!B110,"")</f>
        <v/>
      </c>
      <c r="C152" s="127"/>
      <c r="D152" s="12"/>
      <c r="E152" s="12"/>
      <c r="F152" s="12"/>
      <c r="G152" s="12"/>
      <c r="H152" s="12"/>
      <c r="I152" s="12"/>
      <c r="J152" s="12"/>
      <c r="K152" s="12"/>
      <c r="L152" s="34" t="str">
        <f t="shared" si="36"/>
        <v/>
      </c>
      <c r="M152" s="122" t="str">
        <f t="shared" si="32"/>
        <v/>
      </c>
      <c r="N152" s="31">
        <f>'Proje ve Personel Bilgileri'!E110</f>
        <v>0</v>
      </c>
      <c r="O152" s="32">
        <f t="shared" si="33"/>
        <v>0</v>
      </c>
      <c r="P152" s="32">
        <f t="shared" si="34"/>
        <v>0</v>
      </c>
      <c r="Q152" s="32">
        <f t="shared" si="35"/>
        <v>0</v>
      </c>
      <c r="R152" s="32">
        <f t="shared" si="37"/>
        <v>0</v>
      </c>
      <c r="S152" s="32">
        <f t="shared" si="38"/>
        <v>0</v>
      </c>
      <c r="T152" s="32">
        <f t="shared" si="38"/>
        <v>0</v>
      </c>
    </row>
    <row r="153" spans="1:21" ht="26.15" customHeight="1" x14ac:dyDescent="0.3">
      <c r="A153" s="236">
        <v>98</v>
      </c>
      <c r="B153" s="37" t="str">
        <f>IF('Proje ve Personel Bilgileri'!B111&gt;0,'Proje ve Personel Bilgileri'!B111,"")</f>
        <v/>
      </c>
      <c r="C153" s="127"/>
      <c r="D153" s="12"/>
      <c r="E153" s="12"/>
      <c r="F153" s="12"/>
      <c r="G153" s="12"/>
      <c r="H153" s="12"/>
      <c r="I153" s="12"/>
      <c r="J153" s="12"/>
      <c r="K153" s="12"/>
      <c r="L153" s="34" t="str">
        <f t="shared" si="36"/>
        <v/>
      </c>
      <c r="M153" s="122" t="str">
        <f t="shared" si="32"/>
        <v/>
      </c>
      <c r="N153" s="31">
        <f>'Proje ve Personel Bilgileri'!E111</f>
        <v>0</v>
      </c>
      <c r="O153" s="32">
        <f t="shared" si="33"/>
        <v>0</v>
      </c>
      <c r="P153" s="32">
        <f t="shared" si="34"/>
        <v>0</v>
      </c>
      <c r="Q153" s="32">
        <f t="shared" si="35"/>
        <v>0</v>
      </c>
      <c r="R153" s="32">
        <f t="shared" si="37"/>
        <v>0</v>
      </c>
      <c r="S153" s="32">
        <f t="shared" si="38"/>
        <v>0</v>
      </c>
      <c r="T153" s="32">
        <f t="shared" si="38"/>
        <v>0</v>
      </c>
    </row>
    <row r="154" spans="1:21" ht="26.15" customHeight="1" x14ac:dyDescent="0.3">
      <c r="A154" s="236">
        <v>99</v>
      </c>
      <c r="B154" s="37" t="str">
        <f>IF('Proje ve Personel Bilgileri'!B112&gt;0,'Proje ve Personel Bilgileri'!B112,"")</f>
        <v/>
      </c>
      <c r="C154" s="127"/>
      <c r="D154" s="12"/>
      <c r="E154" s="12"/>
      <c r="F154" s="12"/>
      <c r="G154" s="12"/>
      <c r="H154" s="12"/>
      <c r="I154" s="12"/>
      <c r="J154" s="12"/>
      <c r="K154" s="12"/>
      <c r="L154" s="34" t="str">
        <f t="shared" si="36"/>
        <v/>
      </c>
      <c r="M154" s="122" t="str">
        <f t="shared" si="32"/>
        <v/>
      </c>
      <c r="N154" s="31">
        <f>'Proje ve Personel Bilgileri'!E112</f>
        <v>0</v>
      </c>
      <c r="O154" s="32">
        <f t="shared" si="33"/>
        <v>0</v>
      </c>
      <c r="P154" s="32">
        <f t="shared" si="34"/>
        <v>0</v>
      </c>
      <c r="Q154" s="32">
        <f t="shared" si="35"/>
        <v>0</v>
      </c>
      <c r="R154" s="32">
        <f t="shared" si="37"/>
        <v>0</v>
      </c>
      <c r="S154" s="32">
        <f t="shared" si="38"/>
        <v>0</v>
      </c>
      <c r="T154" s="32">
        <f t="shared" si="38"/>
        <v>0</v>
      </c>
    </row>
    <row r="155" spans="1:21" ht="26.15" customHeight="1" thickBot="1" x14ac:dyDescent="0.35">
      <c r="A155" s="237">
        <v>100</v>
      </c>
      <c r="B155" s="38" t="str">
        <f>IF('Proje ve Personel Bilgileri'!B113&gt;0,'Proje ve Personel Bilgileri'!B113,"")</f>
        <v/>
      </c>
      <c r="C155" s="13"/>
      <c r="D155" s="14"/>
      <c r="E155" s="14"/>
      <c r="F155" s="14"/>
      <c r="G155" s="14"/>
      <c r="H155" s="14"/>
      <c r="I155" s="14"/>
      <c r="J155" s="14"/>
      <c r="K155" s="14"/>
      <c r="L155" s="35" t="str">
        <f t="shared" si="36"/>
        <v/>
      </c>
      <c r="M155" s="122" t="str">
        <f t="shared" si="32"/>
        <v/>
      </c>
      <c r="N155" s="31">
        <f>'Proje ve Personel Bilgileri'!E113</f>
        <v>0</v>
      </c>
      <c r="O155" s="32">
        <f t="shared" si="33"/>
        <v>0</v>
      </c>
      <c r="P155" s="32">
        <f t="shared" si="34"/>
        <v>0</v>
      </c>
      <c r="Q155" s="32">
        <f t="shared" si="35"/>
        <v>0</v>
      </c>
      <c r="R155" s="32">
        <f t="shared" si="37"/>
        <v>0</v>
      </c>
      <c r="S155" s="32">
        <f t="shared" si="38"/>
        <v>0</v>
      </c>
      <c r="T155" s="32">
        <f t="shared" si="38"/>
        <v>0</v>
      </c>
      <c r="U155" s="30">
        <f>IF(COUNTA(C136:K155)&gt;0,1,0)</f>
        <v>0</v>
      </c>
    </row>
    <row r="156" spans="1:21" ht="26.15" customHeight="1" thickBot="1" x14ac:dyDescent="0.35">
      <c r="A156" s="358" t="s">
        <v>40</v>
      </c>
      <c r="B156" s="359"/>
      <c r="C156" s="39" t="str">
        <f>IF($L$92&gt;0,SUM(C136:C155)+C124,"")</f>
        <v/>
      </c>
      <c r="D156" s="40" t="str">
        <f t="shared" ref="D156:E156" si="39">IF($L$92&gt;0,SUM(D136:D155)+D124,"")</f>
        <v/>
      </c>
      <c r="E156" s="40" t="str">
        <f t="shared" si="39"/>
        <v/>
      </c>
      <c r="F156" s="40" t="str">
        <f t="shared" ref="F156:K156" si="40">IF($L$92&gt;0,SUM(F136:F155)+F124,"")</f>
        <v/>
      </c>
      <c r="G156" s="40" t="str">
        <f t="shared" si="40"/>
        <v/>
      </c>
      <c r="H156" s="40" t="str">
        <f t="shared" si="40"/>
        <v/>
      </c>
      <c r="I156" s="40" t="str">
        <f t="shared" si="40"/>
        <v/>
      </c>
      <c r="J156" s="40" t="str">
        <f t="shared" si="40"/>
        <v/>
      </c>
      <c r="K156" s="40" t="str">
        <f t="shared" si="40"/>
        <v/>
      </c>
      <c r="L156" s="41">
        <f>SUM(L136:L155)+L124</f>
        <v>0</v>
      </c>
      <c r="M156" s="123"/>
      <c r="N156" s="6"/>
      <c r="O156" s="15"/>
      <c r="P156" s="16"/>
      <c r="S156" s="6"/>
      <c r="T156" s="6"/>
    </row>
    <row r="157" spans="1:21" s="17" customFormat="1" ht="30.1" customHeight="1" x14ac:dyDescent="0.3">
      <c r="A157" s="360" t="s">
        <v>139</v>
      </c>
      <c r="B157" s="360"/>
      <c r="C157" s="360"/>
      <c r="D157" s="360"/>
      <c r="E157" s="360"/>
      <c r="F157" s="360"/>
      <c r="G157" s="360"/>
      <c r="H157" s="360"/>
      <c r="I157" s="360"/>
      <c r="J157" s="360"/>
      <c r="K157" s="360"/>
      <c r="L157" s="360"/>
      <c r="M157" s="83"/>
      <c r="O157" s="18"/>
      <c r="P157" s="18"/>
      <c r="Q157" s="18"/>
      <c r="R157" s="18"/>
      <c r="S157" s="18"/>
      <c r="T157" s="18"/>
    </row>
    <row r="158" spans="1:21" ht="26.15" customHeight="1" x14ac:dyDescent="0.3"/>
    <row r="159" spans="1:21" ht="26.15" customHeight="1" x14ac:dyDescent="0.35">
      <c r="A159" s="308" t="s">
        <v>37</v>
      </c>
      <c r="B159" s="307">
        <f ca="1">IF(imzatarihi&gt;0,imzatarihi,"")</f>
        <v>45653</v>
      </c>
      <c r="C159" s="361" t="s">
        <v>38</v>
      </c>
      <c r="D159" s="361"/>
      <c r="E159" s="306" t="str">
        <f>IF(kurulusyetkilisi&gt;0,kurulusyetkilisi,"")</f>
        <v/>
      </c>
      <c r="F159" s="265"/>
      <c r="G159" s="265"/>
      <c r="H159" s="304"/>
      <c r="I159" s="304"/>
      <c r="J159" s="304"/>
    </row>
    <row r="160" spans="1:21" ht="26.15" customHeight="1" x14ac:dyDescent="0.35">
      <c r="A160" s="311"/>
      <c r="B160" s="311"/>
      <c r="C160" s="361" t="s">
        <v>39</v>
      </c>
      <c r="D160" s="361"/>
      <c r="E160" s="309"/>
      <c r="F160" s="362"/>
      <c r="G160" s="362"/>
      <c r="H160" s="6"/>
      <c r="I160" s="6"/>
      <c r="J160" s="6"/>
    </row>
  </sheetData>
  <sheetProtection algorithmName="SHA-512" hashValue="RUpIC5r1CKotkcIaAoj8h2SeGJwdIgURY3J9qqGUEq5lc7BYYfdz92leQyKNfazlqwDkGSSjZGgVj6vXZqPyuQ==" saltValue="g+Mc+RZvEkqsikPq0Fzytg==" spinCount="100000" sheet="1" objects="1" scenarios="1"/>
  <mergeCells count="110">
    <mergeCell ref="C96:D96"/>
    <mergeCell ref="H70:K70"/>
    <mergeCell ref="L70:L71"/>
    <mergeCell ref="O70:P70"/>
    <mergeCell ref="Q70:R70"/>
    <mergeCell ref="S70:T70"/>
    <mergeCell ref="A93:L93"/>
    <mergeCell ref="F96:G96"/>
    <mergeCell ref="C64:D64"/>
    <mergeCell ref="F67:G67"/>
    <mergeCell ref="O38:P38"/>
    <mergeCell ref="Q38:R38"/>
    <mergeCell ref="S38:T38"/>
    <mergeCell ref="A61:L61"/>
    <mergeCell ref="A92:B92"/>
    <mergeCell ref="C95:D95"/>
    <mergeCell ref="A70:A71"/>
    <mergeCell ref="B70:B71"/>
    <mergeCell ref="C70:C71"/>
    <mergeCell ref="D70:D71"/>
    <mergeCell ref="E70:E71"/>
    <mergeCell ref="F70:F71"/>
    <mergeCell ref="B69:L69"/>
    <mergeCell ref="G70:G71"/>
    <mergeCell ref="F38:F39"/>
    <mergeCell ref="F64:G64"/>
    <mergeCell ref="A65:L65"/>
    <mergeCell ref="A66:L66"/>
    <mergeCell ref="B68:L68"/>
    <mergeCell ref="A34:L34"/>
    <mergeCell ref="B36:L36"/>
    <mergeCell ref="B37:L37"/>
    <mergeCell ref="G38:G39"/>
    <mergeCell ref="H38:K38"/>
    <mergeCell ref="L38:L39"/>
    <mergeCell ref="A60:B60"/>
    <mergeCell ref="C63:D63"/>
    <mergeCell ref="A1:L1"/>
    <mergeCell ref="A2:L2"/>
    <mergeCell ref="B4:L4"/>
    <mergeCell ref="B5:L5"/>
    <mergeCell ref="C31:D31"/>
    <mergeCell ref="C32:D32"/>
    <mergeCell ref="G6:G7"/>
    <mergeCell ref="H6:K6"/>
    <mergeCell ref="L6:L7"/>
    <mergeCell ref="A38:A39"/>
    <mergeCell ref="B38:B39"/>
    <mergeCell ref="C38:C39"/>
    <mergeCell ref="D38:D39"/>
    <mergeCell ref="E38:E39"/>
    <mergeCell ref="F3:G3"/>
    <mergeCell ref="F35:G35"/>
    <mergeCell ref="S6:T6"/>
    <mergeCell ref="A29:L29"/>
    <mergeCell ref="F32:G32"/>
    <mergeCell ref="A33:L33"/>
    <mergeCell ref="A28:B28"/>
    <mergeCell ref="A6:A7"/>
    <mergeCell ref="B6:B7"/>
    <mergeCell ref="C6:C7"/>
    <mergeCell ref="D6:D7"/>
    <mergeCell ref="E6:E7"/>
    <mergeCell ref="F6:F7"/>
    <mergeCell ref="O6:P6"/>
    <mergeCell ref="Q6:R6"/>
    <mergeCell ref="A97:L97"/>
    <mergeCell ref="A98:L98"/>
    <mergeCell ref="B100:L100"/>
    <mergeCell ref="B101:L101"/>
    <mergeCell ref="A102:A103"/>
    <mergeCell ref="B102:B103"/>
    <mergeCell ref="C102:C103"/>
    <mergeCell ref="D102:D103"/>
    <mergeCell ref="E102:E103"/>
    <mergeCell ref="F102:F103"/>
    <mergeCell ref="G102:G103"/>
    <mergeCell ref="H102:K102"/>
    <mergeCell ref="L102:L103"/>
    <mergeCell ref="F99:G99"/>
    <mergeCell ref="C127:D127"/>
    <mergeCell ref="C128:D128"/>
    <mergeCell ref="F128:G128"/>
    <mergeCell ref="A129:L129"/>
    <mergeCell ref="O102:P102"/>
    <mergeCell ref="Q102:R102"/>
    <mergeCell ref="S102:T102"/>
    <mergeCell ref="A124:B124"/>
    <mergeCell ref="A125:L125"/>
    <mergeCell ref="C159:D159"/>
    <mergeCell ref="C160:D160"/>
    <mergeCell ref="F160:G160"/>
    <mergeCell ref="O134:P134"/>
    <mergeCell ref="Q134:R134"/>
    <mergeCell ref="S134:T134"/>
    <mergeCell ref="A156:B156"/>
    <mergeCell ref="A157:L157"/>
    <mergeCell ref="A130:L130"/>
    <mergeCell ref="B132:L132"/>
    <mergeCell ref="B133:L133"/>
    <mergeCell ref="A134:A135"/>
    <mergeCell ref="B134:B135"/>
    <mergeCell ref="C134:C135"/>
    <mergeCell ref="D134:D135"/>
    <mergeCell ref="E134:E135"/>
    <mergeCell ref="F134:F135"/>
    <mergeCell ref="G134:G135"/>
    <mergeCell ref="H134:K134"/>
    <mergeCell ref="L134:L135"/>
    <mergeCell ref="F131:G131"/>
  </mergeCells>
  <dataValidations count="3">
    <dataValidation type="whole" allowBlank="1" showInputMessage="1" showErrorMessage="1" error="Prim Gün Sayısı en fazla 30 olabilir." sqref="C8:C27 C40:C59 C72:C91 C104:C123 C136:C155" xr:uid="{00000000-0002-0000-0D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G8 F8:F27 F40:F59 F72:F91 F104:F123 F136:F155" xr:uid="{00000000-0002-0000-0D00-000001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G72:G91 G40:G59 G9:G27 G104:G123 G136:G155" xr:uid="{00000000-0002-0000-0D00-000002000000}">
      <formula1>0</formula1>
      <formula2>T9</formula2>
    </dataValidation>
  </dataValidations>
  <pageMargins left="0.19685039370078741" right="0.19685039370078741" top="0.39370078740157483" bottom="0.39370078740157483" header="0.31496062992125984" footer="0.31496062992125984"/>
  <pageSetup paperSize="9" scale="62" orientation="landscape" r:id="rId1"/>
  <rowBreaks count="2" manualBreakCount="2">
    <brk id="32" max="9" man="1"/>
    <brk id="64" max="9"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ayfa21"/>
  <dimension ref="A1:AA160"/>
  <sheetViews>
    <sheetView zoomScale="70" zoomScaleNormal="70" workbookViewId="0">
      <selection activeCell="C8" sqref="C8"/>
    </sheetView>
  </sheetViews>
  <sheetFormatPr defaultColWidth="9.125" defaultRowHeight="16.3" x14ac:dyDescent="0.3"/>
  <cols>
    <col min="1" max="1" width="10.125" style="7" bestFit="1" customWidth="1"/>
    <col min="2" max="2" width="40.75" style="7" customWidth="1"/>
    <col min="3" max="3" width="10.75" style="6" customWidth="1"/>
    <col min="4" max="12" width="18.75" style="7" customWidth="1"/>
    <col min="13" max="13" width="113.25" style="120" customWidth="1"/>
    <col min="14" max="14" width="12.75" style="7" hidden="1" customWidth="1"/>
    <col min="15" max="18" width="12.75" style="6" hidden="1" customWidth="1"/>
    <col min="19" max="20" width="12.75" style="7" hidden="1" customWidth="1"/>
    <col min="21" max="22" width="9.125" style="7" hidden="1" customWidth="1"/>
    <col min="23" max="16384" width="9.125" style="7"/>
  </cols>
  <sheetData>
    <row r="1" spans="1:27" ht="26.15" customHeight="1" x14ac:dyDescent="0.3">
      <c r="A1" s="356" t="s">
        <v>28</v>
      </c>
      <c r="B1" s="356"/>
      <c r="C1" s="356"/>
      <c r="D1" s="356"/>
      <c r="E1" s="356"/>
      <c r="F1" s="356"/>
      <c r="G1" s="356"/>
      <c r="H1" s="356"/>
      <c r="I1" s="356"/>
      <c r="J1" s="356"/>
      <c r="K1" s="356"/>
      <c r="L1" s="356"/>
      <c r="M1" s="119"/>
      <c r="N1" s="1"/>
      <c r="O1" s="128"/>
      <c r="V1" s="30" t="str">
        <f>CONCATENATE("A1:L",SUM(U:U)*32)</f>
        <v>A1:L32</v>
      </c>
    </row>
    <row r="2" spans="1:27" ht="26.15" customHeight="1" x14ac:dyDescent="0.3">
      <c r="A2" s="363" t="str">
        <f>IF(Yil&gt;0,CONCATENATE(Yil," yılına aittir"),"")</f>
        <v/>
      </c>
      <c r="B2" s="363"/>
      <c r="C2" s="363"/>
      <c r="D2" s="363"/>
      <c r="E2" s="363"/>
      <c r="F2" s="363"/>
      <c r="G2" s="363"/>
      <c r="H2" s="363"/>
      <c r="I2" s="363"/>
      <c r="J2" s="363"/>
      <c r="K2" s="363"/>
      <c r="L2" s="363"/>
    </row>
    <row r="3" spans="1:27" ht="26.15" customHeight="1" thickBot="1" x14ac:dyDescent="0.35">
      <c r="B3" s="8"/>
      <c r="D3" s="8"/>
      <c r="E3" s="8"/>
      <c r="F3" s="377" t="str">
        <f>IF(Yil&gt;0,IF(ProjeNo=5189901,"ARALIK",IF(ProjeNo=5169902,Yil+1&amp;" - ŞUBAT","KASIM")),"")</f>
        <v/>
      </c>
      <c r="G3" s="377"/>
      <c r="H3" s="8"/>
      <c r="I3" s="8"/>
      <c r="J3" s="8"/>
      <c r="K3" s="8"/>
      <c r="L3" s="228" t="s">
        <v>35</v>
      </c>
    </row>
    <row r="4" spans="1:27" ht="26.15" customHeight="1" thickBot="1" x14ac:dyDescent="0.35">
      <c r="A4" s="233" t="s">
        <v>1</v>
      </c>
      <c r="B4" s="364" t="str">
        <f>IF(ProjeNo&gt;0,ProjeNo,"")</f>
        <v/>
      </c>
      <c r="C4" s="365"/>
      <c r="D4" s="365"/>
      <c r="E4" s="365"/>
      <c r="F4" s="365"/>
      <c r="G4" s="365"/>
      <c r="H4" s="365"/>
      <c r="I4" s="365"/>
      <c r="J4" s="365"/>
      <c r="K4" s="365"/>
      <c r="L4" s="366"/>
    </row>
    <row r="5" spans="1:27" ht="26.15" customHeight="1" thickBot="1" x14ac:dyDescent="0.35">
      <c r="A5" s="234" t="s">
        <v>11</v>
      </c>
      <c r="B5" s="367" t="str">
        <f>IF(ProjeAdi&gt;0,ProjeAdi,"")</f>
        <v/>
      </c>
      <c r="C5" s="368"/>
      <c r="D5" s="368"/>
      <c r="E5" s="368"/>
      <c r="F5" s="368"/>
      <c r="G5" s="368"/>
      <c r="H5" s="368"/>
      <c r="I5" s="368"/>
      <c r="J5" s="368"/>
      <c r="K5" s="368"/>
      <c r="L5" s="369"/>
    </row>
    <row r="6" spans="1:27" ht="26.15" customHeight="1" thickBot="1" x14ac:dyDescent="0.35">
      <c r="A6" s="370" t="s">
        <v>7</v>
      </c>
      <c r="B6" s="370" t="s">
        <v>8</v>
      </c>
      <c r="C6" s="370" t="s">
        <v>29</v>
      </c>
      <c r="D6" s="370" t="s">
        <v>97</v>
      </c>
      <c r="E6" s="370" t="s">
        <v>117</v>
      </c>
      <c r="F6" s="370" t="s">
        <v>32</v>
      </c>
      <c r="G6" s="372" t="s">
        <v>30</v>
      </c>
      <c r="H6" s="374" t="s">
        <v>95</v>
      </c>
      <c r="I6" s="375"/>
      <c r="J6" s="375"/>
      <c r="K6" s="376"/>
      <c r="L6" s="370" t="s">
        <v>31</v>
      </c>
      <c r="O6" s="357" t="s">
        <v>36</v>
      </c>
      <c r="P6" s="357"/>
      <c r="Q6" s="357" t="s">
        <v>42</v>
      </c>
      <c r="R6" s="357"/>
      <c r="S6" s="357" t="s">
        <v>43</v>
      </c>
      <c r="T6" s="357"/>
    </row>
    <row r="7" spans="1:27" s="9" customFormat="1" ht="82.05" customHeight="1" thickBot="1" x14ac:dyDescent="0.35">
      <c r="A7" s="371"/>
      <c r="B7" s="371"/>
      <c r="C7" s="371"/>
      <c r="D7" s="371"/>
      <c r="E7" s="371"/>
      <c r="F7" s="371"/>
      <c r="G7" s="373"/>
      <c r="H7" s="229" t="s">
        <v>91</v>
      </c>
      <c r="I7" s="230" t="s">
        <v>96</v>
      </c>
      <c r="J7" s="229" t="s">
        <v>152</v>
      </c>
      <c r="K7" s="229" t="s">
        <v>153</v>
      </c>
      <c r="L7" s="371"/>
      <c r="M7" s="121"/>
      <c r="N7" s="231" t="s">
        <v>10</v>
      </c>
      <c r="O7" s="232" t="s">
        <v>92</v>
      </c>
      <c r="P7" s="232" t="s">
        <v>34</v>
      </c>
      <c r="Q7" s="232" t="s">
        <v>41</v>
      </c>
      <c r="R7" s="232" t="s">
        <v>30</v>
      </c>
      <c r="S7" s="232" t="s">
        <v>41</v>
      </c>
      <c r="T7" s="232" t="s">
        <v>34</v>
      </c>
      <c r="AA7" s="7"/>
    </row>
    <row r="8" spans="1:27" ht="26.15" customHeight="1" x14ac:dyDescent="0.3">
      <c r="A8" s="235">
        <v>1</v>
      </c>
      <c r="B8" s="36" t="str">
        <f>IF('Proje ve Personel Bilgileri'!B14&gt;0,'Proje ve Personel Bilgileri'!B14,"")</f>
        <v/>
      </c>
      <c r="C8" s="10"/>
      <c r="D8" s="11"/>
      <c r="E8" s="11"/>
      <c r="F8" s="11"/>
      <c r="G8" s="11"/>
      <c r="H8" s="11"/>
      <c r="I8" s="11"/>
      <c r="J8" s="11"/>
      <c r="K8" s="11"/>
      <c r="L8" s="33" t="str">
        <f>IF(B8&lt;&gt;"",IF(OR(F8&gt;S8,G8&gt;T8),0,D8+E8+F8+G8-H8-I8-J8-K8),"")</f>
        <v/>
      </c>
      <c r="M8" s="122" t="str">
        <f t="shared" ref="M8:M27" si="0">IF(OR(F8&gt;S8,G8&gt;T8),"Toplam maliyetin hesaplanabilmesi için SGK işveren payı ve işsizlik sigortası işveren payının tavan değerleri aşmaması gerekmektedir.","")</f>
        <v/>
      </c>
      <c r="N8" s="31">
        <f>'Proje ve Personel Bilgileri'!E14</f>
        <v>0</v>
      </c>
      <c r="O8" s="32">
        <f t="shared" ref="O8:O27" si="1">IFERROR(IF(ProjeNo=5169902,IF(N8="EVET",VLOOKUP(VALUE(Yil+1&amp;1),SGKTAVAN,2,0)*0.2475,VLOOKUP(VALUE(Yil+1&amp;1),SGKTAVAN,2,0)*0.2075),IF(N8="EVET",VLOOKUP(VALUE(Yil&amp;2),SGKTAVAN,2,0)*0.2475,VLOOKUP(VALUE(Yil&amp;2),SGKTAVAN,2,0)*0.2075)),0)</f>
        <v>0</v>
      </c>
      <c r="P8" s="32">
        <f t="shared" ref="P8:P27" si="2">IFERROR(IF(ProjeNo=5169902,IF(N8="EVET",0,VLOOKUP(VALUE(Yil+1&amp;1),SGKTAVAN,2,0)*0.02),IF(N8="EVET",0,VLOOKUP(VALUE(Yil&amp;2),SGKTAVAN,2,0)*0.02)),0)</f>
        <v>0</v>
      </c>
      <c r="Q8" s="32">
        <f t="shared" ref="Q8:Q27" si="3">IF(N8="EVET",(D8+E8)*0.2475,(D8+E8)*0.2075)</f>
        <v>0</v>
      </c>
      <c r="R8" s="32">
        <f>IF(N8="EVET",0,(D8+E8)*0.02)</f>
        <v>0</v>
      </c>
      <c r="S8" s="32">
        <f>IF(ISERROR(ROUNDUP(MIN(O8,Q8),0)),0,ROUNDUP(MIN(O8,Q8),0))</f>
        <v>0</v>
      </c>
      <c r="T8" s="32">
        <f>IF(ISERROR(ROUNDUP(MIN(P8,R8),0)),0,ROUNDUP(MIN(P8,R8),0))</f>
        <v>0</v>
      </c>
    </row>
    <row r="9" spans="1:27" ht="26.15" customHeight="1" x14ac:dyDescent="0.3">
      <c r="A9" s="236">
        <v>2</v>
      </c>
      <c r="B9" s="37" t="str">
        <f>IF('Proje ve Personel Bilgileri'!B15&gt;0,'Proje ve Personel Bilgileri'!B15,"")</f>
        <v/>
      </c>
      <c r="C9" s="127"/>
      <c r="D9" s="12"/>
      <c r="E9" s="12"/>
      <c r="F9" s="12"/>
      <c r="G9" s="12"/>
      <c r="H9" s="12"/>
      <c r="I9" s="12"/>
      <c r="J9" s="12"/>
      <c r="K9" s="12"/>
      <c r="L9" s="34" t="str">
        <f t="shared" ref="L9:L27" si="4">IF(B9&lt;&gt;"",IF(OR(F9&gt;S9,G9&gt;T9),0,D9+E9+F9+G9-H9-I9-J9-K9),"")</f>
        <v/>
      </c>
      <c r="M9" s="122" t="str">
        <f t="shared" si="0"/>
        <v/>
      </c>
      <c r="N9" s="31">
        <f>'Proje ve Personel Bilgileri'!E15</f>
        <v>0</v>
      </c>
      <c r="O9" s="32">
        <f t="shared" si="1"/>
        <v>0</v>
      </c>
      <c r="P9" s="32">
        <f t="shared" si="2"/>
        <v>0</v>
      </c>
      <c r="Q9" s="32">
        <f t="shared" si="3"/>
        <v>0</v>
      </c>
      <c r="R9" s="32">
        <f t="shared" ref="R9:R27" si="5">IF(N9="EVET",0,(D9+E9)*0.02)</f>
        <v>0</v>
      </c>
      <c r="S9" s="32">
        <f t="shared" ref="S9:T27" si="6">IF(ISERROR(ROUNDUP(MIN(O9,Q9),0)),0,ROUNDUP(MIN(O9,Q9),0))</f>
        <v>0</v>
      </c>
      <c r="T9" s="32">
        <f t="shared" si="6"/>
        <v>0</v>
      </c>
    </row>
    <row r="10" spans="1:27" ht="26.15" customHeight="1" x14ac:dyDescent="0.3">
      <c r="A10" s="236">
        <v>3</v>
      </c>
      <c r="B10" s="37" t="str">
        <f>IF('Proje ve Personel Bilgileri'!B16&gt;0,'Proje ve Personel Bilgileri'!B16,"")</f>
        <v/>
      </c>
      <c r="C10" s="127"/>
      <c r="D10" s="12"/>
      <c r="E10" s="12"/>
      <c r="F10" s="12"/>
      <c r="G10" s="12"/>
      <c r="H10" s="12"/>
      <c r="I10" s="12"/>
      <c r="J10" s="12"/>
      <c r="K10" s="12"/>
      <c r="L10" s="34" t="str">
        <f t="shared" si="4"/>
        <v/>
      </c>
      <c r="M10" s="122" t="str">
        <f t="shared" si="0"/>
        <v/>
      </c>
      <c r="N10" s="31">
        <f>'Proje ve Personel Bilgileri'!E16</f>
        <v>0</v>
      </c>
      <c r="O10" s="32">
        <f t="shared" si="1"/>
        <v>0</v>
      </c>
      <c r="P10" s="32">
        <f t="shared" si="2"/>
        <v>0</v>
      </c>
      <c r="Q10" s="32">
        <f t="shared" si="3"/>
        <v>0</v>
      </c>
      <c r="R10" s="32">
        <f t="shared" si="5"/>
        <v>0</v>
      </c>
      <c r="S10" s="32">
        <f t="shared" si="6"/>
        <v>0</v>
      </c>
      <c r="T10" s="32">
        <f t="shared" si="6"/>
        <v>0</v>
      </c>
    </row>
    <row r="11" spans="1:27" ht="26.15" customHeight="1" x14ac:dyDescent="0.3">
      <c r="A11" s="236">
        <v>4</v>
      </c>
      <c r="B11" s="37" t="str">
        <f>IF('Proje ve Personel Bilgileri'!B17&gt;0,'Proje ve Personel Bilgileri'!B17,"")</f>
        <v/>
      </c>
      <c r="C11" s="127"/>
      <c r="D11" s="12"/>
      <c r="E11" s="12"/>
      <c r="F11" s="12"/>
      <c r="G11" s="12"/>
      <c r="H11" s="12"/>
      <c r="I11" s="12"/>
      <c r="J11" s="12"/>
      <c r="K11" s="12"/>
      <c r="L11" s="34" t="str">
        <f t="shared" si="4"/>
        <v/>
      </c>
      <c r="M11" s="122" t="str">
        <f t="shared" si="0"/>
        <v/>
      </c>
      <c r="N11" s="31">
        <f>'Proje ve Personel Bilgileri'!E17</f>
        <v>0</v>
      </c>
      <c r="O11" s="32">
        <f t="shared" si="1"/>
        <v>0</v>
      </c>
      <c r="P11" s="32">
        <f t="shared" si="2"/>
        <v>0</v>
      </c>
      <c r="Q11" s="32">
        <f t="shared" si="3"/>
        <v>0</v>
      </c>
      <c r="R11" s="32">
        <f t="shared" si="5"/>
        <v>0</v>
      </c>
      <c r="S11" s="32">
        <f t="shared" si="6"/>
        <v>0</v>
      </c>
      <c r="T11" s="32">
        <f t="shared" si="6"/>
        <v>0</v>
      </c>
    </row>
    <row r="12" spans="1:27" ht="26.15" customHeight="1" x14ac:dyDescent="0.3">
      <c r="A12" s="236">
        <v>5</v>
      </c>
      <c r="B12" s="37" t="str">
        <f>IF('Proje ve Personel Bilgileri'!B18&gt;0,'Proje ve Personel Bilgileri'!B18,"")</f>
        <v/>
      </c>
      <c r="C12" s="127"/>
      <c r="D12" s="12"/>
      <c r="E12" s="12"/>
      <c r="F12" s="12"/>
      <c r="G12" s="12"/>
      <c r="H12" s="12"/>
      <c r="I12" s="12"/>
      <c r="J12" s="12"/>
      <c r="K12" s="12"/>
      <c r="L12" s="34" t="str">
        <f t="shared" si="4"/>
        <v/>
      </c>
      <c r="M12" s="122" t="str">
        <f t="shared" si="0"/>
        <v/>
      </c>
      <c r="N12" s="31">
        <f>'Proje ve Personel Bilgileri'!E18</f>
        <v>0</v>
      </c>
      <c r="O12" s="32">
        <f t="shared" si="1"/>
        <v>0</v>
      </c>
      <c r="P12" s="32">
        <f t="shared" si="2"/>
        <v>0</v>
      </c>
      <c r="Q12" s="32">
        <f t="shared" si="3"/>
        <v>0</v>
      </c>
      <c r="R12" s="32">
        <f t="shared" si="5"/>
        <v>0</v>
      </c>
      <c r="S12" s="32">
        <f t="shared" si="6"/>
        <v>0</v>
      </c>
      <c r="T12" s="32">
        <f t="shared" si="6"/>
        <v>0</v>
      </c>
    </row>
    <row r="13" spans="1:27" ht="26.15" customHeight="1" x14ac:dyDescent="0.3">
      <c r="A13" s="236">
        <v>6</v>
      </c>
      <c r="B13" s="37" t="str">
        <f>IF('Proje ve Personel Bilgileri'!B19&gt;0,'Proje ve Personel Bilgileri'!B19,"")</f>
        <v/>
      </c>
      <c r="C13" s="127"/>
      <c r="D13" s="12"/>
      <c r="E13" s="12"/>
      <c r="F13" s="12"/>
      <c r="G13" s="12"/>
      <c r="H13" s="12"/>
      <c r="I13" s="12"/>
      <c r="J13" s="12"/>
      <c r="K13" s="12"/>
      <c r="L13" s="34" t="str">
        <f t="shared" si="4"/>
        <v/>
      </c>
      <c r="M13" s="122" t="str">
        <f t="shared" si="0"/>
        <v/>
      </c>
      <c r="N13" s="31">
        <f>'Proje ve Personel Bilgileri'!E19</f>
        <v>0</v>
      </c>
      <c r="O13" s="32">
        <f t="shared" si="1"/>
        <v>0</v>
      </c>
      <c r="P13" s="32">
        <f t="shared" si="2"/>
        <v>0</v>
      </c>
      <c r="Q13" s="32">
        <f t="shared" si="3"/>
        <v>0</v>
      </c>
      <c r="R13" s="32">
        <f t="shared" si="5"/>
        <v>0</v>
      </c>
      <c r="S13" s="32">
        <f t="shared" si="6"/>
        <v>0</v>
      </c>
      <c r="T13" s="32">
        <f t="shared" si="6"/>
        <v>0</v>
      </c>
    </row>
    <row r="14" spans="1:27" ht="26.15" customHeight="1" x14ac:dyDescent="0.3">
      <c r="A14" s="236">
        <v>7</v>
      </c>
      <c r="B14" s="37" t="str">
        <f>IF('Proje ve Personel Bilgileri'!B20&gt;0,'Proje ve Personel Bilgileri'!B20,"")</f>
        <v/>
      </c>
      <c r="C14" s="127"/>
      <c r="D14" s="12"/>
      <c r="E14" s="12"/>
      <c r="F14" s="12"/>
      <c r="G14" s="12"/>
      <c r="H14" s="12"/>
      <c r="I14" s="12"/>
      <c r="J14" s="12"/>
      <c r="K14" s="12"/>
      <c r="L14" s="34" t="str">
        <f t="shared" si="4"/>
        <v/>
      </c>
      <c r="M14" s="122" t="str">
        <f t="shared" si="0"/>
        <v/>
      </c>
      <c r="N14" s="31">
        <f>'Proje ve Personel Bilgileri'!E20</f>
        <v>0</v>
      </c>
      <c r="O14" s="32">
        <f t="shared" si="1"/>
        <v>0</v>
      </c>
      <c r="P14" s="32">
        <f t="shared" si="2"/>
        <v>0</v>
      </c>
      <c r="Q14" s="32">
        <f t="shared" si="3"/>
        <v>0</v>
      </c>
      <c r="R14" s="32">
        <f t="shared" si="5"/>
        <v>0</v>
      </c>
      <c r="S14" s="32">
        <f t="shared" si="6"/>
        <v>0</v>
      </c>
      <c r="T14" s="32">
        <f t="shared" si="6"/>
        <v>0</v>
      </c>
    </row>
    <row r="15" spans="1:27" ht="26.15" customHeight="1" x14ac:dyDescent="0.3">
      <c r="A15" s="236">
        <v>8</v>
      </c>
      <c r="B15" s="37" t="str">
        <f>IF('Proje ve Personel Bilgileri'!B21&gt;0,'Proje ve Personel Bilgileri'!B21,"")</f>
        <v/>
      </c>
      <c r="C15" s="127"/>
      <c r="D15" s="12"/>
      <c r="E15" s="12"/>
      <c r="F15" s="12"/>
      <c r="G15" s="12"/>
      <c r="H15" s="12"/>
      <c r="I15" s="12"/>
      <c r="J15" s="12"/>
      <c r="K15" s="12"/>
      <c r="L15" s="34" t="str">
        <f t="shared" si="4"/>
        <v/>
      </c>
      <c r="M15" s="122" t="str">
        <f t="shared" si="0"/>
        <v/>
      </c>
      <c r="N15" s="31">
        <f>'Proje ve Personel Bilgileri'!E21</f>
        <v>0</v>
      </c>
      <c r="O15" s="32">
        <f t="shared" si="1"/>
        <v>0</v>
      </c>
      <c r="P15" s="32">
        <f t="shared" si="2"/>
        <v>0</v>
      </c>
      <c r="Q15" s="32">
        <f t="shared" si="3"/>
        <v>0</v>
      </c>
      <c r="R15" s="32">
        <f t="shared" si="5"/>
        <v>0</v>
      </c>
      <c r="S15" s="32">
        <f t="shared" si="6"/>
        <v>0</v>
      </c>
      <c r="T15" s="32">
        <f t="shared" si="6"/>
        <v>0</v>
      </c>
    </row>
    <row r="16" spans="1:27" ht="26.15" customHeight="1" x14ac:dyDescent="0.3">
      <c r="A16" s="236">
        <v>9</v>
      </c>
      <c r="B16" s="37" t="str">
        <f>IF('Proje ve Personel Bilgileri'!B22&gt;0,'Proje ve Personel Bilgileri'!B22,"")</f>
        <v/>
      </c>
      <c r="C16" s="127"/>
      <c r="D16" s="12"/>
      <c r="E16" s="12"/>
      <c r="F16" s="12"/>
      <c r="G16" s="12"/>
      <c r="H16" s="12"/>
      <c r="I16" s="12"/>
      <c r="J16" s="12"/>
      <c r="K16" s="12"/>
      <c r="L16" s="34" t="str">
        <f t="shared" si="4"/>
        <v/>
      </c>
      <c r="M16" s="122" t="str">
        <f t="shared" si="0"/>
        <v/>
      </c>
      <c r="N16" s="31">
        <f>'Proje ve Personel Bilgileri'!E22</f>
        <v>0</v>
      </c>
      <c r="O16" s="32">
        <f t="shared" si="1"/>
        <v>0</v>
      </c>
      <c r="P16" s="32">
        <f t="shared" si="2"/>
        <v>0</v>
      </c>
      <c r="Q16" s="32">
        <f t="shared" si="3"/>
        <v>0</v>
      </c>
      <c r="R16" s="32">
        <f t="shared" si="5"/>
        <v>0</v>
      </c>
      <c r="S16" s="32">
        <f t="shared" si="6"/>
        <v>0</v>
      </c>
      <c r="T16" s="32">
        <f t="shared" si="6"/>
        <v>0</v>
      </c>
    </row>
    <row r="17" spans="1:21" ht="26.15" customHeight="1" x14ac:dyDescent="0.3">
      <c r="A17" s="236">
        <v>10</v>
      </c>
      <c r="B17" s="37" t="str">
        <f>IF('Proje ve Personel Bilgileri'!B23&gt;0,'Proje ve Personel Bilgileri'!B23,"")</f>
        <v/>
      </c>
      <c r="C17" s="127"/>
      <c r="D17" s="12"/>
      <c r="E17" s="12"/>
      <c r="F17" s="12"/>
      <c r="G17" s="12"/>
      <c r="H17" s="12"/>
      <c r="I17" s="12"/>
      <c r="J17" s="12"/>
      <c r="K17" s="12"/>
      <c r="L17" s="34" t="str">
        <f t="shared" si="4"/>
        <v/>
      </c>
      <c r="M17" s="122" t="str">
        <f t="shared" si="0"/>
        <v/>
      </c>
      <c r="N17" s="31">
        <f>'Proje ve Personel Bilgileri'!E23</f>
        <v>0</v>
      </c>
      <c r="O17" s="32">
        <f t="shared" si="1"/>
        <v>0</v>
      </c>
      <c r="P17" s="32">
        <f t="shared" si="2"/>
        <v>0</v>
      </c>
      <c r="Q17" s="32">
        <f t="shared" si="3"/>
        <v>0</v>
      </c>
      <c r="R17" s="32">
        <f t="shared" si="5"/>
        <v>0</v>
      </c>
      <c r="S17" s="32">
        <f t="shared" si="6"/>
        <v>0</v>
      </c>
      <c r="T17" s="32">
        <f t="shared" si="6"/>
        <v>0</v>
      </c>
    </row>
    <row r="18" spans="1:21" ht="26.15" customHeight="1" x14ac:dyDescent="0.3">
      <c r="A18" s="236">
        <v>11</v>
      </c>
      <c r="B18" s="37" t="str">
        <f>IF('Proje ve Personel Bilgileri'!B24&gt;0,'Proje ve Personel Bilgileri'!B24,"")</f>
        <v/>
      </c>
      <c r="C18" s="127"/>
      <c r="D18" s="12"/>
      <c r="E18" s="12"/>
      <c r="F18" s="12"/>
      <c r="G18" s="12"/>
      <c r="H18" s="12"/>
      <c r="I18" s="12"/>
      <c r="J18" s="12"/>
      <c r="K18" s="12"/>
      <c r="L18" s="34" t="str">
        <f t="shared" si="4"/>
        <v/>
      </c>
      <c r="M18" s="122" t="str">
        <f t="shared" si="0"/>
        <v/>
      </c>
      <c r="N18" s="31">
        <f>'Proje ve Personel Bilgileri'!E24</f>
        <v>0</v>
      </c>
      <c r="O18" s="32">
        <f t="shared" si="1"/>
        <v>0</v>
      </c>
      <c r="P18" s="32">
        <f t="shared" si="2"/>
        <v>0</v>
      </c>
      <c r="Q18" s="32">
        <f t="shared" si="3"/>
        <v>0</v>
      </c>
      <c r="R18" s="32">
        <f t="shared" si="5"/>
        <v>0</v>
      </c>
      <c r="S18" s="32">
        <f t="shared" si="6"/>
        <v>0</v>
      </c>
      <c r="T18" s="32">
        <f t="shared" si="6"/>
        <v>0</v>
      </c>
    </row>
    <row r="19" spans="1:21" ht="26.15" customHeight="1" x14ac:dyDescent="0.3">
      <c r="A19" s="236">
        <v>12</v>
      </c>
      <c r="B19" s="37" t="str">
        <f>IF('Proje ve Personel Bilgileri'!B25&gt;0,'Proje ve Personel Bilgileri'!B25,"")</f>
        <v/>
      </c>
      <c r="C19" s="127"/>
      <c r="D19" s="12"/>
      <c r="E19" s="12"/>
      <c r="F19" s="12"/>
      <c r="G19" s="12"/>
      <c r="H19" s="12"/>
      <c r="I19" s="12"/>
      <c r="J19" s="12"/>
      <c r="K19" s="12"/>
      <c r="L19" s="34" t="str">
        <f t="shared" si="4"/>
        <v/>
      </c>
      <c r="M19" s="122" t="str">
        <f t="shared" si="0"/>
        <v/>
      </c>
      <c r="N19" s="31">
        <f>'Proje ve Personel Bilgileri'!E25</f>
        <v>0</v>
      </c>
      <c r="O19" s="32">
        <f t="shared" si="1"/>
        <v>0</v>
      </c>
      <c r="P19" s="32">
        <f t="shared" si="2"/>
        <v>0</v>
      </c>
      <c r="Q19" s="32">
        <f t="shared" si="3"/>
        <v>0</v>
      </c>
      <c r="R19" s="32">
        <f t="shared" si="5"/>
        <v>0</v>
      </c>
      <c r="S19" s="32">
        <f t="shared" si="6"/>
        <v>0</v>
      </c>
      <c r="T19" s="32">
        <f t="shared" si="6"/>
        <v>0</v>
      </c>
    </row>
    <row r="20" spans="1:21" ht="26.15" customHeight="1" x14ac:dyDescent="0.3">
      <c r="A20" s="236">
        <v>13</v>
      </c>
      <c r="B20" s="37" t="str">
        <f>IF('Proje ve Personel Bilgileri'!B26&gt;0,'Proje ve Personel Bilgileri'!B26,"")</f>
        <v/>
      </c>
      <c r="C20" s="127"/>
      <c r="D20" s="12"/>
      <c r="E20" s="12"/>
      <c r="F20" s="12"/>
      <c r="G20" s="12"/>
      <c r="H20" s="12"/>
      <c r="I20" s="12"/>
      <c r="J20" s="12"/>
      <c r="K20" s="12"/>
      <c r="L20" s="34" t="str">
        <f t="shared" si="4"/>
        <v/>
      </c>
      <c r="M20" s="122" t="str">
        <f t="shared" si="0"/>
        <v/>
      </c>
      <c r="N20" s="31">
        <f>'Proje ve Personel Bilgileri'!E26</f>
        <v>0</v>
      </c>
      <c r="O20" s="32">
        <f t="shared" si="1"/>
        <v>0</v>
      </c>
      <c r="P20" s="32">
        <f t="shared" si="2"/>
        <v>0</v>
      </c>
      <c r="Q20" s="32">
        <f t="shared" si="3"/>
        <v>0</v>
      </c>
      <c r="R20" s="32">
        <f t="shared" si="5"/>
        <v>0</v>
      </c>
      <c r="S20" s="32">
        <f t="shared" si="6"/>
        <v>0</v>
      </c>
      <c r="T20" s="32">
        <f t="shared" si="6"/>
        <v>0</v>
      </c>
    </row>
    <row r="21" spans="1:21" ht="26.15" customHeight="1" x14ac:dyDescent="0.3">
      <c r="A21" s="236">
        <v>14</v>
      </c>
      <c r="B21" s="37" t="str">
        <f>IF('Proje ve Personel Bilgileri'!B27&gt;0,'Proje ve Personel Bilgileri'!B27,"")</f>
        <v/>
      </c>
      <c r="C21" s="127"/>
      <c r="D21" s="12"/>
      <c r="E21" s="12"/>
      <c r="F21" s="12"/>
      <c r="G21" s="12"/>
      <c r="H21" s="12"/>
      <c r="I21" s="12"/>
      <c r="J21" s="12"/>
      <c r="K21" s="12"/>
      <c r="L21" s="34" t="str">
        <f t="shared" si="4"/>
        <v/>
      </c>
      <c r="M21" s="122" t="str">
        <f t="shared" si="0"/>
        <v/>
      </c>
      <c r="N21" s="31">
        <f>'Proje ve Personel Bilgileri'!E27</f>
        <v>0</v>
      </c>
      <c r="O21" s="32">
        <f t="shared" si="1"/>
        <v>0</v>
      </c>
      <c r="P21" s="32">
        <f t="shared" si="2"/>
        <v>0</v>
      </c>
      <c r="Q21" s="32">
        <f t="shared" si="3"/>
        <v>0</v>
      </c>
      <c r="R21" s="32">
        <f t="shared" si="5"/>
        <v>0</v>
      </c>
      <c r="S21" s="32">
        <f t="shared" si="6"/>
        <v>0</v>
      </c>
      <c r="T21" s="32">
        <f t="shared" si="6"/>
        <v>0</v>
      </c>
    </row>
    <row r="22" spans="1:21" ht="26.15" customHeight="1" x14ac:dyDescent="0.3">
      <c r="A22" s="236">
        <v>15</v>
      </c>
      <c r="B22" s="37" t="str">
        <f>IF('Proje ve Personel Bilgileri'!B28&gt;0,'Proje ve Personel Bilgileri'!B28,"")</f>
        <v/>
      </c>
      <c r="C22" s="127"/>
      <c r="D22" s="12"/>
      <c r="E22" s="12"/>
      <c r="F22" s="12"/>
      <c r="G22" s="12"/>
      <c r="H22" s="12"/>
      <c r="I22" s="12"/>
      <c r="J22" s="12"/>
      <c r="K22" s="12"/>
      <c r="L22" s="34" t="str">
        <f t="shared" si="4"/>
        <v/>
      </c>
      <c r="M22" s="122" t="str">
        <f t="shared" si="0"/>
        <v/>
      </c>
      <c r="N22" s="31">
        <f>'Proje ve Personel Bilgileri'!E28</f>
        <v>0</v>
      </c>
      <c r="O22" s="32">
        <f t="shared" si="1"/>
        <v>0</v>
      </c>
      <c r="P22" s="32">
        <f t="shared" si="2"/>
        <v>0</v>
      </c>
      <c r="Q22" s="32">
        <f t="shared" si="3"/>
        <v>0</v>
      </c>
      <c r="R22" s="32">
        <f t="shared" si="5"/>
        <v>0</v>
      </c>
      <c r="S22" s="32">
        <f t="shared" si="6"/>
        <v>0</v>
      </c>
      <c r="T22" s="32">
        <f t="shared" si="6"/>
        <v>0</v>
      </c>
    </row>
    <row r="23" spans="1:21" ht="26.15" customHeight="1" x14ac:dyDescent="0.3">
      <c r="A23" s="236">
        <v>16</v>
      </c>
      <c r="B23" s="37" t="str">
        <f>IF('Proje ve Personel Bilgileri'!B29&gt;0,'Proje ve Personel Bilgileri'!B29,"")</f>
        <v/>
      </c>
      <c r="C23" s="127"/>
      <c r="D23" s="12"/>
      <c r="E23" s="12"/>
      <c r="F23" s="12"/>
      <c r="G23" s="12"/>
      <c r="H23" s="12"/>
      <c r="I23" s="12"/>
      <c r="J23" s="12"/>
      <c r="K23" s="12"/>
      <c r="L23" s="34" t="str">
        <f t="shared" si="4"/>
        <v/>
      </c>
      <c r="M23" s="122" t="str">
        <f t="shared" si="0"/>
        <v/>
      </c>
      <c r="N23" s="31">
        <f>'Proje ve Personel Bilgileri'!E29</f>
        <v>0</v>
      </c>
      <c r="O23" s="32">
        <f t="shared" si="1"/>
        <v>0</v>
      </c>
      <c r="P23" s="32">
        <f t="shared" si="2"/>
        <v>0</v>
      </c>
      <c r="Q23" s="32">
        <f t="shared" si="3"/>
        <v>0</v>
      </c>
      <c r="R23" s="32">
        <f t="shared" si="5"/>
        <v>0</v>
      </c>
      <c r="S23" s="32">
        <f t="shared" si="6"/>
        <v>0</v>
      </c>
      <c r="T23" s="32">
        <f t="shared" si="6"/>
        <v>0</v>
      </c>
    </row>
    <row r="24" spans="1:21" ht="26.15" customHeight="1" x14ac:dyDescent="0.3">
      <c r="A24" s="236">
        <v>17</v>
      </c>
      <c r="B24" s="37" t="str">
        <f>IF('Proje ve Personel Bilgileri'!B30&gt;0,'Proje ve Personel Bilgileri'!B30,"")</f>
        <v/>
      </c>
      <c r="C24" s="127"/>
      <c r="D24" s="12"/>
      <c r="E24" s="12"/>
      <c r="F24" s="12"/>
      <c r="G24" s="12"/>
      <c r="H24" s="12"/>
      <c r="I24" s="12"/>
      <c r="J24" s="12"/>
      <c r="K24" s="12"/>
      <c r="L24" s="34" t="str">
        <f t="shared" si="4"/>
        <v/>
      </c>
      <c r="M24" s="122" t="str">
        <f t="shared" si="0"/>
        <v/>
      </c>
      <c r="N24" s="31">
        <f>'Proje ve Personel Bilgileri'!E30</f>
        <v>0</v>
      </c>
      <c r="O24" s="32">
        <f t="shared" si="1"/>
        <v>0</v>
      </c>
      <c r="P24" s="32">
        <f t="shared" si="2"/>
        <v>0</v>
      </c>
      <c r="Q24" s="32">
        <f t="shared" si="3"/>
        <v>0</v>
      </c>
      <c r="R24" s="32">
        <f t="shared" si="5"/>
        <v>0</v>
      </c>
      <c r="S24" s="32">
        <f t="shared" si="6"/>
        <v>0</v>
      </c>
      <c r="T24" s="32">
        <f t="shared" si="6"/>
        <v>0</v>
      </c>
    </row>
    <row r="25" spans="1:21" ht="26.15" customHeight="1" x14ac:dyDescent="0.3">
      <c r="A25" s="236">
        <v>18</v>
      </c>
      <c r="B25" s="37" t="str">
        <f>IF('Proje ve Personel Bilgileri'!B31&gt;0,'Proje ve Personel Bilgileri'!B31,"")</f>
        <v/>
      </c>
      <c r="C25" s="127"/>
      <c r="D25" s="12"/>
      <c r="E25" s="12"/>
      <c r="F25" s="12"/>
      <c r="G25" s="12"/>
      <c r="H25" s="12"/>
      <c r="I25" s="12"/>
      <c r="J25" s="12"/>
      <c r="K25" s="12"/>
      <c r="L25" s="34" t="str">
        <f t="shared" si="4"/>
        <v/>
      </c>
      <c r="M25" s="122" t="str">
        <f t="shared" si="0"/>
        <v/>
      </c>
      <c r="N25" s="31">
        <f>'Proje ve Personel Bilgileri'!E31</f>
        <v>0</v>
      </c>
      <c r="O25" s="32">
        <f t="shared" si="1"/>
        <v>0</v>
      </c>
      <c r="P25" s="32">
        <f t="shared" si="2"/>
        <v>0</v>
      </c>
      <c r="Q25" s="32">
        <f t="shared" si="3"/>
        <v>0</v>
      </c>
      <c r="R25" s="32">
        <f t="shared" si="5"/>
        <v>0</v>
      </c>
      <c r="S25" s="32">
        <f t="shared" si="6"/>
        <v>0</v>
      </c>
      <c r="T25" s="32">
        <f t="shared" si="6"/>
        <v>0</v>
      </c>
    </row>
    <row r="26" spans="1:21" ht="26.15" customHeight="1" x14ac:dyDescent="0.3">
      <c r="A26" s="236">
        <v>19</v>
      </c>
      <c r="B26" s="37" t="str">
        <f>IF('Proje ve Personel Bilgileri'!B32&gt;0,'Proje ve Personel Bilgileri'!B32,"")</f>
        <v/>
      </c>
      <c r="C26" s="127"/>
      <c r="D26" s="12"/>
      <c r="E26" s="12"/>
      <c r="F26" s="12"/>
      <c r="G26" s="12"/>
      <c r="H26" s="12"/>
      <c r="I26" s="12"/>
      <c r="J26" s="12"/>
      <c r="K26" s="12"/>
      <c r="L26" s="34" t="str">
        <f t="shared" si="4"/>
        <v/>
      </c>
      <c r="M26" s="122" t="str">
        <f t="shared" si="0"/>
        <v/>
      </c>
      <c r="N26" s="31">
        <f>'Proje ve Personel Bilgileri'!E32</f>
        <v>0</v>
      </c>
      <c r="O26" s="32">
        <f t="shared" si="1"/>
        <v>0</v>
      </c>
      <c r="P26" s="32">
        <f t="shared" si="2"/>
        <v>0</v>
      </c>
      <c r="Q26" s="32">
        <f t="shared" si="3"/>
        <v>0</v>
      </c>
      <c r="R26" s="32">
        <f t="shared" si="5"/>
        <v>0</v>
      </c>
      <c r="S26" s="32">
        <f t="shared" si="6"/>
        <v>0</v>
      </c>
      <c r="T26" s="32">
        <f t="shared" si="6"/>
        <v>0</v>
      </c>
    </row>
    <row r="27" spans="1:21" ht="26.15" customHeight="1" thickBot="1" x14ac:dyDescent="0.35">
      <c r="A27" s="237">
        <v>20</v>
      </c>
      <c r="B27" s="38" t="str">
        <f>IF('Proje ve Personel Bilgileri'!B33&gt;0,'Proje ve Personel Bilgileri'!B33,"")</f>
        <v/>
      </c>
      <c r="C27" s="13"/>
      <c r="D27" s="14"/>
      <c r="E27" s="14"/>
      <c r="F27" s="14"/>
      <c r="G27" s="14"/>
      <c r="H27" s="14"/>
      <c r="I27" s="14"/>
      <c r="J27" s="14"/>
      <c r="K27" s="14"/>
      <c r="L27" s="35" t="str">
        <f t="shared" si="4"/>
        <v/>
      </c>
      <c r="M27" s="122" t="str">
        <f t="shared" si="0"/>
        <v/>
      </c>
      <c r="N27" s="31">
        <f>'Proje ve Personel Bilgileri'!E33</f>
        <v>0</v>
      </c>
      <c r="O27" s="32">
        <f t="shared" si="1"/>
        <v>0</v>
      </c>
      <c r="P27" s="32">
        <f t="shared" si="2"/>
        <v>0</v>
      </c>
      <c r="Q27" s="32">
        <f t="shared" si="3"/>
        <v>0</v>
      </c>
      <c r="R27" s="32">
        <f t="shared" si="5"/>
        <v>0</v>
      </c>
      <c r="S27" s="32">
        <f t="shared" si="6"/>
        <v>0</v>
      </c>
      <c r="T27" s="32">
        <f t="shared" si="6"/>
        <v>0</v>
      </c>
      <c r="U27" s="30">
        <v>1</v>
      </c>
    </row>
    <row r="28" spans="1:21" ht="26.15" customHeight="1" thickBot="1" x14ac:dyDescent="0.35">
      <c r="A28" s="358" t="s">
        <v>40</v>
      </c>
      <c r="B28" s="359"/>
      <c r="C28" s="39" t="str">
        <f t="shared" ref="C28:K28" si="7">IF($L$28&gt;0,SUM(C8:C27),"")</f>
        <v/>
      </c>
      <c r="D28" s="40" t="str">
        <f t="shared" si="7"/>
        <v/>
      </c>
      <c r="E28" s="40" t="str">
        <f t="shared" si="7"/>
        <v/>
      </c>
      <c r="F28" s="40" t="str">
        <f t="shared" si="7"/>
        <v/>
      </c>
      <c r="G28" s="40" t="str">
        <f t="shared" si="7"/>
        <v/>
      </c>
      <c r="H28" s="40" t="str">
        <f t="shared" si="7"/>
        <v/>
      </c>
      <c r="I28" s="40" t="str">
        <f t="shared" si="7"/>
        <v/>
      </c>
      <c r="J28" s="40" t="str">
        <f t="shared" si="7"/>
        <v/>
      </c>
      <c r="K28" s="40" t="str">
        <f t="shared" si="7"/>
        <v/>
      </c>
      <c r="L28" s="41">
        <f>SUM(L8:L27)</f>
        <v>0</v>
      </c>
      <c r="M28" s="123"/>
      <c r="N28" s="6"/>
      <c r="O28" s="15"/>
      <c r="P28" s="16"/>
      <c r="S28" s="6"/>
      <c r="T28" s="6"/>
    </row>
    <row r="29" spans="1:21" s="17" customFormat="1" ht="30.1" customHeight="1" x14ac:dyDescent="0.3">
      <c r="A29" s="360" t="s">
        <v>139</v>
      </c>
      <c r="B29" s="360"/>
      <c r="C29" s="360"/>
      <c r="D29" s="360"/>
      <c r="E29" s="360"/>
      <c r="F29" s="360"/>
      <c r="G29" s="360"/>
      <c r="H29" s="360"/>
      <c r="I29" s="360"/>
      <c r="J29" s="360"/>
      <c r="K29" s="360"/>
      <c r="L29" s="360"/>
      <c r="M29" s="83"/>
      <c r="O29" s="18"/>
      <c r="P29" s="18"/>
      <c r="Q29" s="18"/>
      <c r="R29" s="18"/>
      <c r="S29" s="18"/>
      <c r="T29" s="18"/>
    </row>
    <row r="30" spans="1:21" ht="26.15" customHeight="1" x14ac:dyDescent="0.3"/>
    <row r="31" spans="1:21" ht="26.15" customHeight="1" x14ac:dyDescent="0.35">
      <c r="A31" s="308" t="s">
        <v>37</v>
      </c>
      <c r="B31" s="307">
        <f ca="1">IF(imzatarihi&gt;0,imzatarihi,"")</f>
        <v>45653</v>
      </c>
      <c r="C31" s="361" t="s">
        <v>38</v>
      </c>
      <c r="D31" s="361"/>
      <c r="E31" s="306" t="str">
        <f>IF(kurulusyetkilisi&gt;0,kurulusyetkilisi,"")</f>
        <v/>
      </c>
      <c r="F31" s="265"/>
      <c r="G31" s="265"/>
      <c r="H31" s="304"/>
      <c r="I31" s="304"/>
      <c r="J31" s="304"/>
    </row>
    <row r="32" spans="1:21" ht="26.15" customHeight="1" x14ac:dyDescent="0.35">
      <c r="A32" s="311"/>
      <c r="B32" s="311"/>
      <c r="C32" s="361" t="s">
        <v>39</v>
      </c>
      <c r="D32" s="361"/>
      <c r="E32" s="309"/>
      <c r="F32" s="362"/>
      <c r="G32" s="362"/>
      <c r="H32" s="6"/>
      <c r="I32" s="6"/>
      <c r="J32" s="6"/>
    </row>
    <row r="33" spans="1:20" ht="26.15" customHeight="1" x14ac:dyDescent="0.3">
      <c r="A33" s="356" t="s">
        <v>28</v>
      </c>
      <c r="B33" s="356"/>
      <c r="C33" s="356"/>
      <c r="D33" s="356"/>
      <c r="E33" s="356"/>
      <c r="F33" s="356"/>
      <c r="G33" s="356"/>
      <c r="H33" s="356"/>
      <c r="I33" s="356"/>
      <c r="J33" s="356"/>
      <c r="K33" s="356"/>
      <c r="L33" s="356"/>
      <c r="M33" s="119"/>
      <c r="N33" s="1"/>
      <c r="O33" s="128"/>
    </row>
    <row r="34" spans="1:20" ht="26.15" customHeight="1" x14ac:dyDescent="0.3">
      <c r="A34" s="363" t="str">
        <f>IF(Yil&gt;0,CONCATENATE(Yil," yılına aittir"),"")</f>
        <v/>
      </c>
      <c r="B34" s="363"/>
      <c r="C34" s="363"/>
      <c r="D34" s="363"/>
      <c r="E34" s="363"/>
      <c r="F34" s="363"/>
      <c r="G34" s="363"/>
      <c r="H34" s="363"/>
      <c r="I34" s="363"/>
      <c r="J34" s="363"/>
      <c r="K34" s="363"/>
      <c r="L34" s="363"/>
    </row>
    <row r="35" spans="1:20" ht="26.15" customHeight="1" thickBot="1" x14ac:dyDescent="0.35">
      <c r="B35" s="8"/>
      <c r="D35" s="8"/>
      <c r="E35" s="8"/>
      <c r="F35" s="377" t="str">
        <f>IF(Yil&gt;0,IF(ProjeNo=5189901,"ARALIK",IF(ProjeNo=5169902,Yil+1&amp;" - ŞUBAT","KASIM")),"")</f>
        <v/>
      </c>
      <c r="G35" s="377"/>
      <c r="H35" s="8"/>
      <c r="I35" s="8"/>
      <c r="J35" s="8"/>
      <c r="K35" s="8"/>
      <c r="L35" s="228" t="s">
        <v>35</v>
      </c>
    </row>
    <row r="36" spans="1:20" ht="26.15" customHeight="1" thickBot="1" x14ac:dyDescent="0.35">
      <c r="A36" s="233" t="s">
        <v>1</v>
      </c>
      <c r="B36" s="364" t="str">
        <f>IF(ProjeNo&gt;0,ProjeNo,"")</f>
        <v/>
      </c>
      <c r="C36" s="365"/>
      <c r="D36" s="365"/>
      <c r="E36" s="365"/>
      <c r="F36" s="365"/>
      <c r="G36" s="365"/>
      <c r="H36" s="365"/>
      <c r="I36" s="365"/>
      <c r="J36" s="365"/>
      <c r="K36" s="365"/>
      <c r="L36" s="366"/>
    </row>
    <row r="37" spans="1:20" ht="26.15" customHeight="1" thickBot="1" x14ac:dyDescent="0.35">
      <c r="A37" s="234" t="s">
        <v>11</v>
      </c>
      <c r="B37" s="367" t="str">
        <f>IF(ProjeAdi&gt;0,ProjeAdi,"")</f>
        <v/>
      </c>
      <c r="C37" s="368"/>
      <c r="D37" s="368"/>
      <c r="E37" s="368"/>
      <c r="F37" s="368"/>
      <c r="G37" s="368"/>
      <c r="H37" s="368"/>
      <c r="I37" s="368"/>
      <c r="J37" s="368"/>
      <c r="K37" s="368"/>
      <c r="L37" s="369"/>
    </row>
    <row r="38" spans="1:20" ht="26.15" customHeight="1" thickBot="1" x14ac:dyDescent="0.35">
      <c r="A38" s="370" t="s">
        <v>7</v>
      </c>
      <c r="B38" s="370" t="s">
        <v>8</v>
      </c>
      <c r="C38" s="370" t="s">
        <v>29</v>
      </c>
      <c r="D38" s="370" t="s">
        <v>97</v>
      </c>
      <c r="E38" s="370" t="s">
        <v>117</v>
      </c>
      <c r="F38" s="370" t="s">
        <v>32</v>
      </c>
      <c r="G38" s="372" t="s">
        <v>30</v>
      </c>
      <c r="H38" s="374" t="s">
        <v>95</v>
      </c>
      <c r="I38" s="375"/>
      <c r="J38" s="375"/>
      <c r="K38" s="376"/>
      <c r="L38" s="370" t="s">
        <v>31</v>
      </c>
      <c r="O38" s="357" t="s">
        <v>36</v>
      </c>
      <c r="P38" s="357"/>
      <c r="Q38" s="357" t="s">
        <v>42</v>
      </c>
      <c r="R38" s="357"/>
      <c r="S38" s="357" t="s">
        <v>43</v>
      </c>
      <c r="T38" s="357"/>
    </row>
    <row r="39" spans="1:20" s="9" customFormat="1" ht="82.05" customHeight="1" thickBot="1" x14ac:dyDescent="0.3">
      <c r="A39" s="371"/>
      <c r="B39" s="371"/>
      <c r="C39" s="371"/>
      <c r="D39" s="371"/>
      <c r="E39" s="371"/>
      <c r="F39" s="371"/>
      <c r="G39" s="373"/>
      <c r="H39" s="229" t="s">
        <v>91</v>
      </c>
      <c r="I39" s="230" t="s">
        <v>96</v>
      </c>
      <c r="J39" s="229" t="s">
        <v>152</v>
      </c>
      <c r="K39" s="229" t="s">
        <v>153</v>
      </c>
      <c r="L39" s="371"/>
      <c r="M39" s="121"/>
      <c r="N39" s="231" t="s">
        <v>10</v>
      </c>
      <c r="O39" s="232" t="s">
        <v>33</v>
      </c>
      <c r="P39" s="232" t="s">
        <v>34</v>
      </c>
      <c r="Q39" s="232" t="s">
        <v>41</v>
      </c>
      <c r="R39" s="232" t="s">
        <v>30</v>
      </c>
      <c r="S39" s="232" t="s">
        <v>41</v>
      </c>
      <c r="T39" s="232" t="s">
        <v>34</v>
      </c>
    </row>
    <row r="40" spans="1:20" ht="26.15" customHeight="1" x14ac:dyDescent="0.3">
      <c r="A40" s="235">
        <v>21</v>
      </c>
      <c r="B40" s="36" t="str">
        <f>IF('Proje ve Personel Bilgileri'!B34&gt;0,'Proje ve Personel Bilgileri'!B34,"")</f>
        <v/>
      </c>
      <c r="C40" s="10"/>
      <c r="D40" s="11"/>
      <c r="E40" s="11"/>
      <c r="F40" s="11"/>
      <c r="G40" s="11"/>
      <c r="H40" s="11"/>
      <c r="I40" s="11"/>
      <c r="J40" s="11"/>
      <c r="K40" s="11"/>
      <c r="L40" s="33" t="str">
        <f>IF(B40&lt;&gt;"",IF(OR(F40&gt;S40,G40&gt;T40),0,D40+E40+F40+G40-H40-I40-J40-K40),"")</f>
        <v/>
      </c>
      <c r="M40" s="122" t="str">
        <f t="shared" ref="M40:M59" si="8">IF(OR(F40&gt;S40,G40&gt;T40),"Toplam maliyetin hesaplanabilmesi için SGK işveren payı ve işsizlik sigortası işveren payının tavan değerleri aşmaması gerekmektedir.","")</f>
        <v/>
      </c>
      <c r="N40" s="31">
        <f>'Proje ve Personel Bilgileri'!E34</f>
        <v>0</v>
      </c>
      <c r="O40" s="32">
        <f t="shared" ref="O40:O59" si="9">IFERROR(IF(ProjeNo=5169902,IF(N40="EVET",VLOOKUP(VALUE(Yil+1&amp;1),SGKTAVAN,2,0)*0.2475,VLOOKUP(VALUE(Yil+1&amp;1),SGKTAVAN,2,0)*0.2075),IF(N40="EVET",VLOOKUP(VALUE(Yil&amp;2),SGKTAVAN,2,0)*0.2475,VLOOKUP(VALUE(Yil&amp;2),SGKTAVAN,2,0)*0.2075)),0)</f>
        <v>0</v>
      </c>
      <c r="P40" s="32">
        <f t="shared" ref="P40:P59" si="10">IFERROR(IF(ProjeNo=5169902,IF(N40="EVET",0,VLOOKUP(VALUE(Yil+1&amp;1),SGKTAVAN,2,0)*0.02),IF(N40="EVET",0,VLOOKUP(VALUE(Yil&amp;2),SGKTAVAN,2,0)*0.02)),0)</f>
        <v>0</v>
      </c>
      <c r="Q40" s="32">
        <f t="shared" ref="Q40:Q59" si="11">IF(N40="EVET",(D40+E40)*0.2475,(D40+E40)*0.2075)</f>
        <v>0</v>
      </c>
      <c r="R40" s="32">
        <f>IF(N40="EVET",0,(D40+E40)*0.02)</f>
        <v>0</v>
      </c>
      <c r="S40" s="32">
        <f>IF(ISERROR(ROUNDUP(MIN(O40,Q40),0)),0,ROUNDUP(MIN(O40,Q40),0))</f>
        <v>0</v>
      </c>
      <c r="T40" s="32">
        <f>IF(ISERROR(ROUNDUP(MIN(P40,R40),0)),0,ROUNDUP(MIN(P40,R40),0))</f>
        <v>0</v>
      </c>
    </row>
    <row r="41" spans="1:20" ht="26.15" customHeight="1" x14ac:dyDescent="0.3">
      <c r="A41" s="236">
        <v>22</v>
      </c>
      <c r="B41" s="37" t="str">
        <f>IF('Proje ve Personel Bilgileri'!B35&gt;0,'Proje ve Personel Bilgileri'!B35,"")</f>
        <v/>
      </c>
      <c r="C41" s="127"/>
      <c r="D41" s="12"/>
      <c r="E41" s="12"/>
      <c r="F41" s="12"/>
      <c r="G41" s="12"/>
      <c r="H41" s="12"/>
      <c r="I41" s="12"/>
      <c r="J41" s="12"/>
      <c r="K41" s="12"/>
      <c r="L41" s="34" t="str">
        <f t="shared" ref="L41:L59" si="12">IF(B41&lt;&gt;"",IF(OR(F41&gt;S41,G41&gt;T41),0,D41+E41+F41+G41-H41-I41-J41-K41),"")</f>
        <v/>
      </c>
      <c r="M41" s="122" t="str">
        <f t="shared" si="8"/>
        <v/>
      </c>
      <c r="N41" s="31">
        <f>'Proje ve Personel Bilgileri'!E35</f>
        <v>0</v>
      </c>
      <c r="O41" s="32">
        <f t="shared" si="9"/>
        <v>0</v>
      </c>
      <c r="P41" s="32">
        <f t="shared" si="10"/>
        <v>0</v>
      </c>
      <c r="Q41" s="32">
        <f t="shared" si="11"/>
        <v>0</v>
      </c>
      <c r="R41" s="32">
        <f t="shared" ref="R41:R59" si="13">IF(N41="EVET",0,(D41+E41)*0.02)</f>
        <v>0</v>
      </c>
      <c r="S41" s="32">
        <f t="shared" ref="S41:T59" si="14">IF(ISERROR(ROUNDUP(MIN(O41,Q41),0)),0,ROUNDUP(MIN(O41,Q41),0))</f>
        <v>0</v>
      </c>
      <c r="T41" s="32">
        <f t="shared" si="14"/>
        <v>0</v>
      </c>
    </row>
    <row r="42" spans="1:20" ht="26.15" customHeight="1" x14ac:dyDescent="0.3">
      <c r="A42" s="236">
        <v>23</v>
      </c>
      <c r="B42" s="37" t="str">
        <f>IF('Proje ve Personel Bilgileri'!B36&gt;0,'Proje ve Personel Bilgileri'!B36,"")</f>
        <v/>
      </c>
      <c r="C42" s="127"/>
      <c r="D42" s="12"/>
      <c r="E42" s="12"/>
      <c r="F42" s="12"/>
      <c r="G42" s="12"/>
      <c r="H42" s="12"/>
      <c r="I42" s="12"/>
      <c r="J42" s="12"/>
      <c r="K42" s="12"/>
      <c r="L42" s="34" t="str">
        <f t="shared" si="12"/>
        <v/>
      </c>
      <c r="M42" s="122" t="str">
        <f t="shared" si="8"/>
        <v/>
      </c>
      <c r="N42" s="31">
        <f>'Proje ve Personel Bilgileri'!E36</f>
        <v>0</v>
      </c>
      <c r="O42" s="32">
        <f t="shared" si="9"/>
        <v>0</v>
      </c>
      <c r="P42" s="32">
        <f t="shared" si="10"/>
        <v>0</v>
      </c>
      <c r="Q42" s="32">
        <f t="shared" si="11"/>
        <v>0</v>
      </c>
      <c r="R42" s="32">
        <f t="shared" si="13"/>
        <v>0</v>
      </c>
      <c r="S42" s="32">
        <f t="shared" si="14"/>
        <v>0</v>
      </c>
      <c r="T42" s="32">
        <f t="shared" si="14"/>
        <v>0</v>
      </c>
    </row>
    <row r="43" spans="1:20" ht="26.15" customHeight="1" x14ac:dyDescent="0.3">
      <c r="A43" s="236">
        <v>24</v>
      </c>
      <c r="B43" s="37" t="str">
        <f>IF('Proje ve Personel Bilgileri'!B37&gt;0,'Proje ve Personel Bilgileri'!B37,"")</f>
        <v/>
      </c>
      <c r="C43" s="127"/>
      <c r="D43" s="12"/>
      <c r="E43" s="12"/>
      <c r="F43" s="12"/>
      <c r="G43" s="12"/>
      <c r="H43" s="12"/>
      <c r="I43" s="12"/>
      <c r="J43" s="12"/>
      <c r="K43" s="12"/>
      <c r="L43" s="34" t="str">
        <f t="shared" si="12"/>
        <v/>
      </c>
      <c r="M43" s="122" t="str">
        <f t="shared" si="8"/>
        <v/>
      </c>
      <c r="N43" s="31">
        <f>'Proje ve Personel Bilgileri'!E37</f>
        <v>0</v>
      </c>
      <c r="O43" s="32">
        <f t="shared" si="9"/>
        <v>0</v>
      </c>
      <c r="P43" s="32">
        <f t="shared" si="10"/>
        <v>0</v>
      </c>
      <c r="Q43" s="32">
        <f t="shared" si="11"/>
        <v>0</v>
      </c>
      <c r="R43" s="32">
        <f t="shared" si="13"/>
        <v>0</v>
      </c>
      <c r="S43" s="32">
        <f t="shared" si="14"/>
        <v>0</v>
      </c>
      <c r="T43" s="32">
        <f t="shared" si="14"/>
        <v>0</v>
      </c>
    </row>
    <row r="44" spans="1:20" ht="26.15" customHeight="1" x14ac:dyDescent="0.3">
      <c r="A44" s="236">
        <v>25</v>
      </c>
      <c r="B44" s="37" t="str">
        <f>IF('Proje ve Personel Bilgileri'!B38&gt;0,'Proje ve Personel Bilgileri'!B38,"")</f>
        <v/>
      </c>
      <c r="C44" s="127"/>
      <c r="D44" s="12"/>
      <c r="E44" s="12"/>
      <c r="F44" s="12"/>
      <c r="G44" s="12"/>
      <c r="H44" s="12"/>
      <c r="I44" s="12"/>
      <c r="J44" s="12"/>
      <c r="K44" s="12"/>
      <c r="L44" s="34" t="str">
        <f t="shared" si="12"/>
        <v/>
      </c>
      <c r="M44" s="122" t="str">
        <f t="shared" si="8"/>
        <v/>
      </c>
      <c r="N44" s="31">
        <f>'Proje ve Personel Bilgileri'!E38</f>
        <v>0</v>
      </c>
      <c r="O44" s="32">
        <f t="shared" si="9"/>
        <v>0</v>
      </c>
      <c r="P44" s="32">
        <f t="shared" si="10"/>
        <v>0</v>
      </c>
      <c r="Q44" s="32">
        <f t="shared" si="11"/>
        <v>0</v>
      </c>
      <c r="R44" s="32">
        <f t="shared" si="13"/>
        <v>0</v>
      </c>
      <c r="S44" s="32">
        <f t="shared" si="14"/>
        <v>0</v>
      </c>
      <c r="T44" s="32">
        <f t="shared" si="14"/>
        <v>0</v>
      </c>
    </row>
    <row r="45" spans="1:20" ht="26.15" customHeight="1" x14ac:dyDescent="0.3">
      <c r="A45" s="236">
        <v>26</v>
      </c>
      <c r="B45" s="37" t="str">
        <f>IF('Proje ve Personel Bilgileri'!B39&gt;0,'Proje ve Personel Bilgileri'!B39,"")</f>
        <v/>
      </c>
      <c r="C45" s="127"/>
      <c r="D45" s="12"/>
      <c r="E45" s="12"/>
      <c r="F45" s="12"/>
      <c r="G45" s="12"/>
      <c r="H45" s="12"/>
      <c r="I45" s="12"/>
      <c r="J45" s="12"/>
      <c r="K45" s="12"/>
      <c r="L45" s="34" t="str">
        <f t="shared" si="12"/>
        <v/>
      </c>
      <c r="M45" s="122" t="str">
        <f t="shared" si="8"/>
        <v/>
      </c>
      <c r="N45" s="31">
        <f>'Proje ve Personel Bilgileri'!E39</f>
        <v>0</v>
      </c>
      <c r="O45" s="32">
        <f t="shared" si="9"/>
        <v>0</v>
      </c>
      <c r="P45" s="32">
        <f t="shared" si="10"/>
        <v>0</v>
      </c>
      <c r="Q45" s="32">
        <f t="shared" si="11"/>
        <v>0</v>
      </c>
      <c r="R45" s="32">
        <f t="shared" si="13"/>
        <v>0</v>
      </c>
      <c r="S45" s="32">
        <f t="shared" si="14"/>
        <v>0</v>
      </c>
      <c r="T45" s="32">
        <f t="shared" si="14"/>
        <v>0</v>
      </c>
    </row>
    <row r="46" spans="1:20" ht="26.15" customHeight="1" x14ac:dyDescent="0.3">
      <c r="A46" s="236">
        <v>27</v>
      </c>
      <c r="B46" s="37" t="str">
        <f>IF('Proje ve Personel Bilgileri'!B40&gt;0,'Proje ve Personel Bilgileri'!B40,"")</f>
        <v/>
      </c>
      <c r="C46" s="127"/>
      <c r="D46" s="12"/>
      <c r="E46" s="12"/>
      <c r="F46" s="12"/>
      <c r="G46" s="12"/>
      <c r="H46" s="12"/>
      <c r="I46" s="12"/>
      <c r="J46" s="12"/>
      <c r="K46" s="12"/>
      <c r="L46" s="34" t="str">
        <f t="shared" si="12"/>
        <v/>
      </c>
      <c r="M46" s="122" t="str">
        <f t="shared" si="8"/>
        <v/>
      </c>
      <c r="N46" s="31">
        <f>'Proje ve Personel Bilgileri'!E40</f>
        <v>0</v>
      </c>
      <c r="O46" s="32">
        <f t="shared" si="9"/>
        <v>0</v>
      </c>
      <c r="P46" s="32">
        <f t="shared" si="10"/>
        <v>0</v>
      </c>
      <c r="Q46" s="32">
        <f t="shared" si="11"/>
        <v>0</v>
      </c>
      <c r="R46" s="32">
        <f t="shared" si="13"/>
        <v>0</v>
      </c>
      <c r="S46" s="32">
        <f t="shared" si="14"/>
        <v>0</v>
      </c>
      <c r="T46" s="32">
        <f t="shared" si="14"/>
        <v>0</v>
      </c>
    </row>
    <row r="47" spans="1:20" ht="26.15" customHeight="1" x14ac:dyDescent="0.3">
      <c r="A47" s="236">
        <v>28</v>
      </c>
      <c r="B47" s="37" t="str">
        <f>IF('Proje ve Personel Bilgileri'!B41&gt;0,'Proje ve Personel Bilgileri'!B41,"")</f>
        <v/>
      </c>
      <c r="C47" s="127"/>
      <c r="D47" s="12"/>
      <c r="E47" s="12"/>
      <c r="F47" s="12"/>
      <c r="G47" s="12"/>
      <c r="H47" s="12"/>
      <c r="I47" s="12"/>
      <c r="J47" s="12"/>
      <c r="K47" s="12"/>
      <c r="L47" s="34" t="str">
        <f t="shared" si="12"/>
        <v/>
      </c>
      <c r="M47" s="122" t="str">
        <f t="shared" si="8"/>
        <v/>
      </c>
      <c r="N47" s="31">
        <f>'Proje ve Personel Bilgileri'!E41</f>
        <v>0</v>
      </c>
      <c r="O47" s="32">
        <f t="shared" si="9"/>
        <v>0</v>
      </c>
      <c r="P47" s="32">
        <f t="shared" si="10"/>
        <v>0</v>
      </c>
      <c r="Q47" s="32">
        <f t="shared" si="11"/>
        <v>0</v>
      </c>
      <c r="R47" s="32">
        <f t="shared" si="13"/>
        <v>0</v>
      </c>
      <c r="S47" s="32">
        <f t="shared" si="14"/>
        <v>0</v>
      </c>
      <c r="T47" s="32">
        <f t="shared" si="14"/>
        <v>0</v>
      </c>
    </row>
    <row r="48" spans="1:20" ht="26.15" customHeight="1" x14ac:dyDescent="0.3">
      <c r="A48" s="236">
        <v>29</v>
      </c>
      <c r="B48" s="37" t="str">
        <f>IF('Proje ve Personel Bilgileri'!B42&gt;0,'Proje ve Personel Bilgileri'!B42,"")</f>
        <v/>
      </c>
      <c r="C48" s="127"/>
      <c r="D48" s="12"/>
      <c r="E48" s="12"/>
      <c r="F48" s="12"/>
      <c r="G48" s="12"/>
      <c r="H48" s="12"/>
      <c r="I48" s="12"/>
      <c r="J48" s="12"/>
      <c r="K48" s="12"/>
      <c r="L48" s="34" t="str">
        <f t="shared" si="12"/>
        <v/>
      </c>
      <c r="M48" s="122" t="str">
        <f t="shared" si="8"/>
        <v/>
      </c>
      <c r="N48" s="31">
        <f>'Proje ve Personel Bilgileri'!E42</f>
        <v>0</v>
      </c>
      <c r="O48" s="32">
        <f t="shared" si="9"/>
        <v>0</v>
      </c>
      <c r="P48" s="32">
        <f t="shared" si="10"/>
        <v>0</v>
      </c>
      <c r="Q48" s="32">
        <f t="shared" si="11"/>
        <v>0</v>
      </c>
      <c r="R48" s="32">
        <f t="shared" si="13"/>
        <v>0</v>
      </c>
      <c r="S48" s="32">
        <f t="shared" si="14"/>
        <v>0</v>
      </c>
      <c r="T48" s="32">
        <f t="shared" si="14"/>
        <v>0</v>
      </c>
    </row>
    <row r="49" spans="1:21" ht="26.15" customHeight="1" x14ac:dyDescent="0.3">
      <c r="A49" s="236">
        <v>30</v>
      </c>
      <c r="B49" s="37" t="str">
        <f>IF('Proje ve Personel Bilgileri'!B43&gt;0,'Proje ve Personel Bilgileri'!B43,"")</f>
        <v/>
      </c>
      <c r="C49" s="127"/>
      <c r="D49" s="12"/>
      <c r="E49" s="12"/>
      <c r="F49" s="12"/>
      <c r="G49" s="12"/>
      <c r="H49" s="12"/>
      <c r="I49" s="12"/>
      <c r="J49" s="12"/>
      <c r="K49" s="12"/>
      <c r="L49" s="34" t="str">
        <f t="shared" si="12"/>
        <v/>
      </c>
      <c r="M49" s="122" t="str">
        <f t="shared" si="8"/>
        <v/>
      </c>
      <c r="N49" s="31">
        <f>'Proje ve Personel Bilgileri'!E43</f>
        <v>0</v>
      </c>
      <c r="O49" s="32">
        <f t="shared" si="9"/>
        <v>0</v>
      </c>
      <c r="P49" s="32">
        <f t="shared" si="10"/>
        <v>0</v>
      </c>
      <c r="Q49" s="32">
        <f t="shared" si="11"/>
        <v>0</v>
      </c>
      <c r="R49" s="32">
        <f t="shared" si="13"/>
        <v>0</v>
      </c>
      <c r="S49" s="32">
        <f t="shared" si="14"/>
        <v>0</v>
      </c>
      <c r="T49" s="32">
        <f t="shared" si="14"/>
        <v>0</v>
      </c>
    </row>
    <row r="50" spans="1:21" ht="26.15" customHeight="1" x14ac:dyDescent="0.3">
      <c r="A50" s="236">
        <v>31</v>
      </c>
      <c r="B50" s="37" t="str">
        <f>IF('Proje ve Personel Bilgileri'!B44&gt;0,'Proje ve Personel Bilgileri'!B44,"")</f>
        <v/>
      </c>
      <c r="C50" s="127"/>
      <c r="D50" s="12"/>
      <c r="E50" s="12"/>
      <c r="F50" s="12"/>
      <c r="G50" s="12"/>
      <c r="H50" s="12"/>
      <c r="I50" s="12"/>
      <c r="J50" s="12"/>
      <c r="K50" s="12"/>
      <c r="L50" s="34" t="str">
        <f t="shared" si="12"/>
        <v/>
      </c>
      <c r="M50" s="122" t="str">
        <f t="shared" si="8"/>
        <v/>
      </c>
      <c r="N50" s="31">
        <f>'Proje ve Personel Bilgileri'!E44</f>
        <v>0</v>
      </c>
      <c r="O50" s="32">
        <f t="shared" si="9"/>
        <v>0</v>
      </c>
      <c r="P50" s="32">
        <f t="shared" si="10"/>
        <v>0</v>
      </c>
      <c r="Q50" s="32">
        <f t="shared" si="11"/>
        <v>0</v>
      </c>
      <c r="R50" s="32">
        <f t="shared" si="13"/>
        <v>0</v>
      </c>
      <c r="S50" s="32">
        <f t="shared" si="14"/>
        <v>0</v>
      </c>
      <c r="T50" s="32">
        <f t="shared" si="14"/>
        <v>0</v>
      </c>
    </row>
    <row r="51" spans="1:21" ht="26.15" customHeight="1" x14ac:dyDescent="0.3">
      <c r="A51" s="236">
        <v>32</v>
      </c>
      <c r="B51" s="37" t="str">
        <f>IF('Proje ve Personel Bilgileri'!B45&gt;0,'Proje ve Personel Bilgileri'!B45,"")</f>
        <v/>
      </c>
      <c r="C51" s="127"/>
      <c r="D51" s="12"/>
      <c r="E51" s="12"/>
      <c r="F51" s="12"/>
      <c r="G51" s="12"/>
      <c r="H51" s="12"/>
      <c r="I51" s="12"/>
      <c r="J51" s="12"/>
      <c r="K51" s="12"/>
      <c r="L51" s="34" t="str">
        <f t="shared" si="12"/>
        <v/>
      </c>
      <c r="M51" s="122" t="str">
        <f t="shared" si="8"/>
        <v/>
      </c>
      <c r="N51" s="31">
        <f>'Proje ve Personel Bilgileri'!E45</f>
        <v>0</v>
      </c>
      <c r="O51" s="32">
        <f t="shared" si="9"/>
        <v>0</v>
      </c>
      <c r="P51" s="32">
        <f t="shared" si="10"/>
        <v>0</v>
      </c>
      <c r="Q51" s="32">
        <f t="shared" si="11"/>
        <v>0</v>
      </c>
      <c r="R51" s="32">
        <f t="shared" si="13"/>
        <v>0</v>
      </c>
      <c r="S51" s="32">
        <f t="shared" si="14"/>
        <v>0</v>
      </c>
      <c r="T51" s="32">
        <f t="shared" si="14"/>
        <v>0</v>
      </c>
    </row>
    <row r="52" spans="1:21" ht="26.15" customHeight="1" x14ac:dyDescent="0.3">
      <c r="A52" s="236">
        <v>33</v>
      </c>
      <c r="B52" s="37" t="str">
        <f>IF('Proje ve Personel Bilgileri'!B46&gt;0,'Proje ve Personel Bilgileri'!B46,"")</f>
        <v/>
      </c>
      <c r="C52" s="127"/>
      <c r="D52" s="12"/>
      <c r="E52" s="12"/>
      <c r="F52" s="12"/>
      <c r="G52" s="12"/>
      <c r="H52" s="12"/>
      <c r="I52" s="12"/>
      <c r="J52" s="12"/>
      <c r="K52" s="12"/>
      <c r="L52" s="34" t="str">
        <f t="shared" si="12"/>
        <v/>
      </c>
      <c r="M52" s="122" t="str">
        <f t="shared" si="8"/>
        <v/>
      </c>
      <c r="N52" s="31">
        <f>'Proje ve Personel Bilgileri'!E46</f>
        <v>0</v>
      </c>
      <c r="O52" s="32">
        <f t="shared" si="9"/>
        <v>0</v>
      </c>
      <c r="P52" s="32">
        <f t="shared" si="10"/>
        <v>0</v>
      </c>
      <c r="Q52" s="32">
        <f t="shared" si="11"/>
        <v>0</v>
      </c>
      <c r="R52" s="32">
        <f t="shared" si="13"/>
        <v>0</v>
      </c>
      <c r="S52" s="32">
        <f t="shared" si="14"/>
        <v>0</v>
      </c>
      <c r="T52" s="32">
        <f t="shared" si="14"/>
        <v>0</v>
      </c>
    </row>
    <row r="53" spans="1:21" ht="26.15" customHeight="1" x14ac:dyDescent="0.3">
      <c r="A53" s="236">
        <v>34</v>
      </c>
      <c r="B53" s="37" t="str">
        <f>IF('Proje ve Personel Bilgileri'!B47&gt;0,'Proje ve Personel Bilgileri'!B47,"")</f>
        <v/>
      </c>
      <c r="C53" s="127"/>
      <c r="D53" s="12"/>
      <c r="E53" s="12"/>
      <c r="F53" s="12"/>
      <c r="G53" s="12"/>
      <c r="H53" s="12"/>
      <c r="I53" s="12"/>
      <c r="J53" s="12"/>
      <c r="K53" s="12"/>
      <c r="L53" s="34" t="str">
        <f t="shared" si="12"/>
        <v/>
      </c>
      <c r="M53" s="122" t="str">
        <f t="shared" si="8"/>
        <v/>
      </c>
      <c r="N53" s="31">
        <f>'Proje ve Personel Bilgileri'!E47</f>
        <v>0</v>
      </c>
      <c r="O53" s="32">
        <f t="shared" si="9"/>
        <v>0</v>
      </c>
      <c r="P53" s="32">
        <f t="shared" si="10"/>
        <v>0</v>
      </c>
      <c r="Q53" s="32">
        <f t="shared" si="11"/>
        <v>0</v>
      </c>
      <c r="R53" s="32">
        <f t="shared" si="13"/>
        <v>0</v>
      </c>
      <c r="S53" s="32">
        <f t="shared" si="14"/>
        <v>0</v>
      </c>
      <c r="T53" s="32">
        <f t="shared" si="14"/>
        <v>0</v>
      </c>
    </row>
    <row r="54" spans="1:21" ht="26.15" customHeight="1" x14ac:dyDescent="0.3">
      <c r="A54" s="236">
        <v>35</v>
      </c>
      <c r="B54" s="37" t="str">
        <f>IF('Proje ve Personel Bilgileri'!B48&gt;0,'Proje ve Personel Bilgileri'!B48,"")</f>
        <v/>
      </c>
      <c r="C54" s="127"/>
      <c r="D54" s="12"/>
      <c r="E54" s="12"/>
      <c r="F54" s="12"/>
      <c r="G54" s="12"/>
      <c r="H54" s="12"/>
      <c r="I54" s="12"/>
      <c r="J54" s="12"/>
      <c r="K54" s="12"/>
      <c r="L54" s="34" t="str">
        <f t="shared" si="12"/>
        <v/>
      </c>
      <c r="M54" s="122" t="str">
        <f t="shared" si="8"/>
        <v/>
      </c>
      <c r="N54" s="31">
        <f>'Proje ve Personel Bilgileri'!E48</f>
        <v>0</v>
      </c>
      <c r="O54" s="32">
        <f t="shared" si="9"/>
        <v>0</v>
      </c>
      <c r="P54" s="32">
        <f t="shared" si="10"/>
        <v>0</v>
      </c>
      <c r="Q54" s="32">
        <f t="shared" si="11"/>
        <v>0</v>
      </c>
      <c r="R54" s="32">
        <f t="shared" si="13"/>
        <v>0</v>
      </c>
      <c r="S54" s="32">
        <f t="shared" si="14"/>
        <v>0</v>
      </c>
      <c r="T54" s="32">
        <f t="shared" si="14"/>
        <v>0</v>
      </c>
    </row>
    <row r="55" spans="1:21" ht="26.15" customHeight="1" x14ac:dyDescent="0.3">
      <c r="A55" s="236">
        <v>36</v>
      </c>
      <c r="B55" s="37" t="str">
        <f>IF('Proje ve Personel Bilgileri'!B49&gt;0,'Proje ve Personel Bilgileri'!B49,"")</f>
        <v/>
      </c>
      <c r="C55" s="127"/>
      <c r="D55" s="12"/>
      <c r="E55" s="12"/>
      <c r="F55" s="12"/>
      <c r="G55" s="12"/>
      <c r="H55" s="12"/>
      <c r="I55" s="12"/>
      <c r="J55" s="12"/>
      <c r="K55" s="12"/>
      <c r="L55" s="34" t="str">
        <f t="shared" si="12"/>
        <v/>
      </c>
      <c r="M55" s="122" t="str">
        <f t="shared" si="8"/>
        <v/>
      </c>
      <c r="N55" s="31">
        <f>'Proje ve Personel Bilgileri'!E49</f>
        <v>0</v>
      </c>
      <c r="O55" s="32">
        <f t="shared" si="9"/>
        <v>0</v>
      </c>
      <c r="P55" s="32">
        <f t="shared" si="10"/>
        <v>0</v>
      </c>
      <c r="Q55" s="32">
        <f t="shared" si="11"/>
        <v>0</v>
      </c>
      <c r="R55" s="32">
        <f t="shared" si="13"/>
        <v>0</v>
      </c>
      <c r="S55" s="32">
        <f t="shared" si="14"/>
        <v>0</v>
      </c>
      <c r="T55" s="32">
        <f t="shared" si="14"/>
        <v>0</v>
      </c>
    </row>
    <row r="56" spans="1:21" ht="26.15" customHeight="1" x14ac:dyDescent="0.3">
      <c r="A56" s="236">
        <v>37</v>
      </c>
      <c r="B56" s="37" t="str">
        <f>IF('Proje ve Personel Bilgileri'!B50&gt;0,'Proje ve Personel Bilgileri'!B50,"")</f>
        <v/>
      </c>
      <c r="C56" s="127"/>
      <c r="D56" s="12"/>
      <c r="E56" s="12"/>
      <c r="F56" s="12"/>
      <c r="G56" s="12"/>
      <c r="H56" s="12"/>
      <c r="I56" s="12"/>
      <c r="J56" s="12"/>
      <c r="K56" s="12"/>
      <c r="L56" s="34" t="str">
        <f t="shared" si="12"/>
        <v/>
      </c>
      <c r="M56" s="122" t="str">
        <f t="shared" si="8"/>
        <v/>
      </c>
      <c r="N56" s="31">
        <f>'Proje ve Personel Bilgileri'!E50</f>
        <v>0</v>
      </c>
      <c r="O56" s="32">
        <f t="shared" si="9"/>
        <v>0</v>
      </c>
      <c r="P56" s="32">
        <f t="shared" si="10"/>
        <v>0</v>
      </c>
      <c r="Q56" s="32">
        <f t="shared" si="11"/>
        <v>0</v>
      </c>
      <c r="R56" s="32">
        <f t="shared" si="13"/>
        <v>0</v>
      </c>
      <c r="S56" s="32">
        <f t="shared" si="14"/>
        <v>0</v>
      </c>
      <c r="T56" s="32">
        <f t="shared" si="14"/>
        <v>0</v>
      </c>
    </row>
    <row r="57" spans="1:21" ht="26.15" customHeight="1" x14ac:dyDescent="0.3">
      <c r="A57" s="236">
        <v>38</v>
      </c>
      <c r="B57" s="37" t="str">
        <f>IF('Proje ve Personel Bilgileri'!B51&gt;0,'Proje ve Personel Bilgileri'!B51,"")</f>
        <v/>
      </c>
      <c r="C57" s="127"/>
      <c r="D57" s="12"/>
      <c r="E57" s="12"/>
      <c r="F57" s="12"/>
      <c r="G57" s="12"/>
      <c r="H57" s="12"/>
      <c r="I57" s="12"/>
      <c r="J57" s="12"/>
      <c r="K57" s="12"/>
      <c r="L57" s="34" t="str">
        <f t="shared" si="12"/>
        <v/>
      </c>
      <c r="M57" s="122" t="str">
        <f t="shared" si="8"/>
        <v/>
      </c>
      <c r="N57" s="31">
        <f>'Proje ve Personel Bilgileri'!E51</f>
        <v>0</v>
      </c>
      <c r="O57" s="32">
        <f t="shared" si="9"/>
        <v>0</v>
      </c>
      <c r="P57" s="32">
        <f t="shared" si="10"/>
        <v>0</v>
      </c>
      <c r="Q57" s="32">
        <f t="shared" si="11"/>
        <v>0</v>
      </c>
      <c r="R57" s="32">
        <f t="shared" si="13"/>
        <v>0</v>
      </c>
      <c r="S57" s="32">
        <f t="shared" si="14"/>
        <v>0</v>
      </c>
      <c r="T57" s="32">
        <f t="shared" si="14"/>
        <v>0</v>
      </c>
    </row>
    <row r="58" spans="1:21" ht="26.15" customHeight="1" x14ac:dyDescent="0.3">
      <c r="A58" s="236">
        <v>39</v>
      </c>
      <c r="B58" s="37" t="str">
        <f>IF('Proje ve Personel Bilgileri'!B52&gt;0,'Proje ve Personel Bilgileri'!B52,"")</f>
        <v/>
      </c>
      <c r="C58" s="127"/>
      <c r="D58" s="12"/>
      <c r="E58" s="12"/>
      <c r="F58" s="12"/>
      <c r="G58" s="12"/>
      <c r="H58" s="12"/>
      <c r="I58" s="12"/>
      <c r="J58" s="12"/>
      <c r="K58" s="12"/>
      <c r="L58" s="34" t="str">
        <f t="shared" si="12"/>
        <v/>
      </c>
      <c r="M58" s="122" t="str">
        <f t="shared" si="8"/>
        <v/>
      </c>
      <c r="N58" s="31">
        <f>'Proje ve Personel Bilgileri'!E52</f>
        <v>0</v>
      </c>
      <c r="O58" s="32">
        <f t="shared" si="9"/>
        <v>0</v>
      </c>
      <c r="P58" s="32">
        <f t="shared" si="10"/>
        <v>0</v>
      </c>
      <c r="Q58" s="32">
        <f t="shared" si="11"/>
        <v>0</v>
      </c>
      <c r="R58" s="32">
        <f t="shared" si="13"/>
        <v>0</v>
      </c>
      <c r="S58" s="32">
        <f t="shared" si="14"/>
        <v>0</v>
      </c>
      <c r="T58" s="32">
        <f t="shared" si="14"/>
        <v>0</v>
      </c>
    </row>
    <row r="59" spans="1:21" ht="26.15" customHeight="1" thickBot="1" x14ac:dyDescent="0.35">
      <c r="A59" s="237">
        <v>40</v>
      </c>
      <c r="B59" s="38" t="str">
        <f>IF('Proje ve Personel Bilgileri'!B53&gt;0,'Proje ve Personel Bilgileri'!B53,"")</f>
        <v/>
      </c>
      <c r="C59" s="13"/>
      <c r="D59" s="14"/>
      <c r="E59" s="14"/>
      <c r="F59" s="14"/>
      <c r="G59" s="14"/>
      <c r="H59" s="14"/>
      <c r="I59" s="14"/>
      <c r="J59" s="14"/>
      <c r="K59" s="14"/>
      <c r="L59" s="35" t="str">
        <f t="shared" si="12"/>
        <v/>
      </c>
      <c r="M59" s="122" t="str">
        <f t="shared" si="8"/>
        <v/>
      </c>
      <c r="N59" s="31">
        <f>'Proje ve Personel Bilgileri'!E53</f>
        <v>0</v>
      </c>
      <c r="O59" s="32">
        <f t="shared" si="9"/>
        <v>0</v>
      </c>
      <c r="P59" s="32">
        <f t="shared" si="10"/>
        <v>0</v>
      </c>
      <c r="Q59" s="32">
        <f t="shared" si="11"/>
        <v>0</v>
      </c>
      <c r="R59" s="32">
        <f t="shared" si="13"/>
        <v>0</v>
      </c>
      <c r="S59" s="32">
        <f t="shared" si="14"/>
        <v>0</v>
      </c>
      <c r="T59" s="32">
        <f t="shared" si="14"/>
        <v>0</v>
      </c>
      <c r="U59" s="30">
        <f>IF(COUNTA(C40:K59)&gt;0,1,0)</f>
        <v>0</v>
      </c>
    </row>
    <row r="60" spans="1:21" ht="26.15" customHeight="1" thickBot="1" x14ac:dyDescent="0.35">
      <c r="A60" s="358" t="s">
        <v>40</v>
      </c>
      <c r="B60" s="359"/>
      <c r="C60" s="39" t="str">
        <f t="shared" ref="C60:K60" si="15">IF($L$60&gt;0,SUM(C40:C59)+C28,"")</f>
        <v/>
      </c>
      <c r="D60" s="40" t="str">
        <f t="shared" si="15"/>
        <v/>
      </c>
      <c r="E60" s="40" t="str">
        <f t="shared" si="15"/>
        <v/>
      </c>
      <c r="F60" s="40" t="str">
        <f t="shared" si="15"/>
        <v/>
      </c>
      <c r="G60" s="40" t="str">
        <f t="shared" si="15"/>
        <v/>
      </c>
      <c r="H60" s="40" t="str">
        <f t="shared" si="15"/>
        <v/>
      </c>
      <c r="I60" s="40" t="str">
        <f t="shared" si="15"/>
        <v/>
      </c>
      <c r="J60" s="40" t="str">
        <f t="shared" si="15"/>
        <v/>
      </c>
      <c r="K60" s="40" t="str">
        <f t="shared" si="15"/>
        <v/>
      </c>
      <c r="L60" s="41">
        <f>SUM(L40:L59)+L28</f>
        <v>0</v>
      </c>
      <c r="M60" s="123"/>
      <c r="N60" s="6"/>
      <c r="O60" s="15"/>
      <c r="P60" s="16"/>
      <c r="S60" s="6"/>
      <c r="T60" s="6"/>
    </row>
    <row r="61" spans="1:21" s="17" customFormat="1" ht="30.1" customHeight="1" x14ac:dyDescent="0.3">
      <c r="A61" s="360" t="s">
        <v>139</v>
      </c>
      <c r="B61" s="360"/>
      <c r="C61" s="360"/>
      <c r="D61" s="360"/>
      <c r="E61" s="360"/>
      <c r="F61" s="360"/>
      <c r="G61" s="360"/>
      <c r="H61" s="360"/>
      <c r="I61" s="360"/>
      <c r="J61" s="360"/>
      <c r="K61" s="360"/>
      <c r="L61" s="360"/>
      <c r="M61" s="83"/>
      <c r="O61" s="18"/>
      <c r="P61" s="18"/>
      <c r="Q61" s="18"/>
      <c r="R61" s="18"/>
      <c r="S61" s="18"/>
      <c r="T61" s="18"/>
    </row>
    <row r="62" spans="1:21" ht="26.15" customHeight="1" x14ac:dyDescent="0.3"/>
    <row r="63" spans="1:21" ht="26.15" customHeight="1" x14ac:dyDescent="0.35">
      <c r="A63" s="308" t="s">
        <v>37</v>
      </c>
      <c r="B63" s="307">
        <f ca="1">IF(imzatarihi&gt;0,imzatarihi,"")</f>
        <v>45653</v>
      </c>
      <c r="C63" s="361" t="s">
        <v>38</v>
      </c>
      <c r="D63" s="361"/>
      <c r="E63" s="306" t="str">
        <f>IF(kurulusyetkilisi&gt;0,kurulusyetkilisi,"")</f>
        <v/>
      </c>
      <c r="F63" s="265"/>
      <c r="G63" s="265"/>
      <c r="H63" s="304"/>
      <c r="I63" s="304"/>
      <c r="J63" s="304"/>
    </row>
    <row r="64" spans="1:21" ht="26.15" customHeight="1" x14ac:dyDescent="0.35">
      <c r="A64" s="311"/>
      <c r="B64" s="311"/>
      <c r="C64" s="361" t="s">
        <v>39</v>
      </c>
      <c r="D64" s="361"/>
      <c r="E64" s="309"/>
      <c r="F64" s="362"/>
      <c r="G64" s="362"/>
      <c r="H64" s="6"/>
      <c r="I64" s="6"/>
      <c r="J64" s="6"/>
    </row>
    <row r="65" spans="1:20" ht="26.15" customHeight="1" x14ac:dyDescent="0.3">
      <c r="A65" s="356" t="s">
        <v>28</v>
      </c>
      <c r="B65" s="356"/>
      <c r="C65" s="356"/>
      <c r="D65" s="356"/>
      <c r="E65" s="356"/>
      <c r="F65" s="356"/>
      <c r="G65" s="356"/>
      <c r="H65" s="356"/>
      <c r="I65" s="356"/>
      <c r="J65" s="356"/>
      <c r="K65" s="356"/>
      <c r="L65" s="356"/>
      <c r="M65" s="119"/>
      <c r="N65" s="1"/>
      <c r="O65" s="128"/>
    </row>
    <row r="66" spans="1:20" ht="26.15" customHeight="1" x14ac:dyDescent="0.3">
      <c r="A66" s="363" t="str">
        <f>IF(Yil&gt;0,CONCATENATE(Yil," yılına aittir"),"")</f>
        <v/>
      </c>
      <c r="B66" s="363"/>
      <c r="C66" s="363"/>
      <c r="D66" s="363"/>
      <c r="E66" s="363"/>
      <c r="F66" s="363"/>
      <c r="G66" s="363"/>
      <c r="H66" s="363"/>
      <c r="I66" s="363"/>
      <c r="J66" s="363"/>
      <c r="K66" s="363"/>
      <c r="L66" s="363"/>
    </row>
    <row r="67" spans="1:20" ht="26.15" customHeight="1" thickBot="1" x14ac:dyDescent="0.35">
      <c r="B67" s="8"/>
      <c r="D67" s="8"/>
      <c r="E67" s="8"/>
      <c r="F67" s="377" t="str">
        <f>IF(Yil&gt;0,IF(ProjeNo=5189901,"ARALIK",IF(ProjeNo=5169902,Yil+1&amp;" - ŞUBAT","KASIM")),"")</f>
        <v/>
      </c>
      <c r="G67" s="377"/>
      <c r="H67" s="8"/>
      <c r="I67" s="8"/>
      <c r="J67" s="8"/>
      <c r="K67" s="8"/>
      <c r="L67" s="228" t="s">
        <v>35</v>
      </c>
    </row>
    <row r="68" spans="1:20" ht="26.15" customHeight="1" thickBot="1" x14ac:dyDescent="0.35">
      <c r="A68" s="233" t="s">
        <v>1</v>
      </c>
      <c r="B68" s="364" t="str">
        <f>IF(ProjeNo&gt;0,ProjeNo,"")</f>
        <v/>
      </c>
      <c r="C68" s="365"/>
      <c r="D68" s="365"/>
      <c r="E68" s="365"/>
      <c r="F68" s="365"/>
      <c r="G68" s="365"/>
      <c r="H68" s="365"/>
      <c r="I68" s="365"/>
      <c r="J68" s="365"/>
      <c r="K68" s="365"/>
      <c r="L68" s="366"/>
    </row>
    <row r="69" spans="1:20" ht="26.15" customHeight="1" thickBot="1" x14ac:dyDescent="0.35">
      <c r="A69" s="234" t="s">
        <v>11</v>
      </c>
      <c r="B69" s="367" t="str">
        <f>IF(ProjeAdi&gt;0,ProjeAdi,"")</f>
        <v/>
      </c>
      <c r="C69" s="368"/>
      <c r="D69" s="368"/>
      <c r="E69" s="368"/>
      <c r="F69" s="368"/>
      <c r="G69" s="368"/>
      <c r="H69" s="368"/>
      <c r="I69" s="368"/>
      <c r="J69" s="368"/>
      <c r="K69" s="368"/>
      <c r="L69" s="369"/>
    </row>
    <row r="70" spans="1:20" ht="26.15" customHeight="1" thickBot="1" x14ac:dyDescent="0.35">
      <c r="A70" s="370" t="s">
        <v>7</v>
      </c>
      <c r="B70" s="370" t="s">
        <v>8</v>
      </c>
      <c r="C70" s="370" t="s">
        <v>29</v>
      </c>
      <c r="D70" s="370" t="s">
        <v>97</v>
      </c>
      <c r="E70" s="370" t="s">
        <v>117</v>
      </c>
      <c r="F70" s="370" t="s">
        <v>32</v>
      </c>
      <c r="G70" s="372" t="s">
        <v>30</v>
      </c>
      <c r="H70" s="374" t="s">
        <v>95</v>
      </c>
      <c r="I70" s="375"/>
      <c r="J70" s="375"/>
      <c r="K70" s="376"/>
      <c r="L70" s="370" t="s">
        <v>31</v>
      </c>
      <c r="O70" s="357" t="s">
        <v>36</v>
      </c>
      <c r="P70" s="357"/>
      <c r="Q70" s="357" t="s">
        <v>42</v>
      </c>
      <c r="R70" s="357"/>
      <c r="S70" s="357" t="s">
        <v>43</v>
      </c>
      <c r="T70" s="357"/>
    </row>
    <row r="71" spans="1:20" s="9" customFormat="1" ht="82.05" customHeight="1" thickBot="1" x14ac:dyDescent="0.3">
      <c r="A71" s="371"/>
      <c r="B71" s="371"/>
      <c r="C71" s="371"/>
      <c r="D71" s="371"/>
      <c r="E71" s="371"/>
      <c r="F71" s="371"/>
      <c r="G71" s="373"/>
      <c r="H71" s="229" t="s">
        <v>91</v>
      </c>
      <c r="I71" s="230" t="s">
        <v>96</v>
      </c>
      <c r="J71" s="229" t="s">
        <v>152</v>
      </c>
      <c r="K71" s="229" t="s">
        <v>153</v>
      </c>
      <c r="L71" s="371"/>
      <c r="M71" s="121"/>
      <c r="N71" s="231" t="s">
        <v>10</v>
      </c>
      <c r="O71" s="232" t="s">
        <v>33</v>
      </c>
      <c r="P71" s="232" t="s">
        <v>34</v>
      </c>
      <c r="Q71" s="232" t="s">
        <v>41</v>
      </c>
      <c r="R71" s="232" t="s">
        <v>30</v>
      </c>
      <c r="S71" s="232" t="s">
        <v>41</v>
      </c>
      <c r="T71" s="232" t="s">
        <v>34</v>
      </c>
    </row>
    <row r="72" spans="1:20" ht="26.15" customHeight="1" x14ac:dyDescent="0.3">
      <c r="A72" s="235">
        <v>41</v>
      </c>
      <c r="B72" s="36" t="str">
        <f>IF('Proje ve Personel Bilgileri'!B54&gt;0,'Proje ve Personel Bilgileri'!B54,"")</f>
        <v/>
      </c>
      <c r="C72" s="10"/>
      <c r="D72" s="11"/>
      <c r="E72" s="11"/>
      <c r="F72" s="11"/>
      <c r="G72" s="11"/>
      <c r="H72" s="11"/>
      <c r="I72" s="11"/>
      <c r="J72" s="11"/>
      <c r="K72" s="11"/>
      <c r="L72" s="33" t="str">
        <f>IF(B72&lt;&gt;"",IF(OR(F72&gt;S72,G72&gt;T72),0,D72+E72+F72+G72-H72-I72-J72-K72),"")</f>
        <v/>
      </c>
      <c r="M72" s="122" t="str">
        <f t="shared" ref="M72:M91" si="16">IF(OR(F72&gt;S72,G72&gt;T72),"Toplam maliyetin hesaplanabilmesi için SGK işveren payı ve işsizlik sigortası işveren payının tavan değerleri aşmaması gerekmektedir.","")</f>
        <v/>
      </c>
      <c r="N72" s="31">
        <f>'Proje ve Personel Bilgileri'!E54</f>
        <v>0</v>
      </c>
      <c r="O72" s="32">
        <f t="shared" ref="O72:O91" si="17">IFERROR(IF(ProjeNo=5169902,IF(N72="EVET",VLOOKUP(VALUE(Yil+1&amp;1),SGKTAVAN,2,0)*0.2475,VLOOKUP(VALUE(Yil+1&amp;1),SGKTAVAN,2,0)*0.2075),IF(N72="EVET",VLOOKUP(VALUE(Yil&amp;2),SGKTAVAN,2,0)*0.2475,VLOOKUP(VALUE(Yil&amp;2),SGKTAVAN,2,0)*0.2075)),0)</f>
        <v>0</v>
      </c>
      <c r="P72" s="32">
        <f t="shared" ref="P72:P91" si="18">IFERROR(IF(ProjeNo=5169902,IF(N72="EVET",0,VLOOKUP(VALUE(Yil+1&amp;1),SGKTAVAN,2,0)*0.02),IF(N72="EVET",0,VLOOKUP(VALUE(Yil&amp;2),SGKTAVAN,2,0)*0.02)),0)</f>
        <v>0</v>
      </c>
      <c r="Q72" s="32">
        <f t="shared" ref="Q72:Q91" si="19">IF(N72="EVET",(D72+E72)*0.2475,(D72+E72)*0.2075)</f>
        <v>0</v>
      </c>
      <c r="R72" s="32">
        <f>IF(N72="EVET",0,(D72+E72)*0.02)</f>
        <v>0</v>
      </c>
      <c r="S72" s="32">
        <f>IF(ISERROR(ROUNDUP(MIN(O72,Q72),0)),0,ROUNDUP(MIN(O72,Q72),0))</f>
        <v>0</v>
      </c>
      <c r="T72" s="32">
        <f>IF(ISERROR(ROUNDUP(MIN(P72,R72),0)),0,ROUNDUP(MIN(P72,R72),0))</f>
        <v>0</v>
      </c>
    </row>
    <row r="73" spans="1:20" ht="26.15" customHeight="1" x14ac:dyDescent="0.3">
      <c r="A73" s="236">
        <v>42</v>
      </c>
      <c r="B73" s="37" t="str">
        <f>IF('Proje ve Personel Bilgileri'!B55&gt;0,'Proje ve Personel Bilgileri'!B55,"")</f>
        <v/>
      </c>
      <c r="C73" s="127"/>
      <c r="D73" s="12"/>
      <c r="E73" s="12"/>
      <c r="F73" s="12"/>
      <c r="G73" s="12"/>
      <c r="H73" s="12"/>
      <c r="I73" s="12"/>
      <c r="J73" s="12"/>
      <c r="K73" s="12"/>
      <c r="L73" s="34" t="str">
        <f t="shared" ref="L73:L91" si="20">IF(B73&lt;&gt;"",IF(OR(F73&gt;S73,G73&gt;T73),0,D73+E73+F73+G73-H73-I73-J73-K73),"")</f>
        <v/>
      </c>
      <c r="M73" s="122" t="str">
        <f t="shared" si="16"/>
        <v/>
      </c>
      <c r="N73" s="31">
        <f>'Proje ve Personel Bilgileri'!E55</f>
        <v>0</v>
      </c>
      <c r="O73" s="32">
        <f t="shared" si="17"/>
        <v>0</v>
      </c>
      <c r="P73" s="32">
        <f t="shared" si="18"/>
        <v>0</v>
      </c>
      <c r="Q73" s="32">
        <f t="shared" si="19"/>
        <v>0</v>
      </c>
      <c r="R73" s="32">
        <f t="shared" ref="R73:R91" si="21">IF(N73="EVET",0,(D73+E73)*0.02)</f>
        <v>0</v>
      </c>
      <c r="S73" s="32">
        <f t="shared" ref="S73:T91" si="22">IF(ISERROR(ROUNDUP(MIN(O73,Q73),0)),0,ROUNDUP(MIN(O73,Q73),0))</f>
        <v>0</v>
      </c>
      <c r="T73" s="32">
        <f t="shared" si="22"/>
        <v>0</v>
      </c>
    </row>
    <row r="74" spans="1:20" ht="26.15" customHeight="1" x14ac:dyDescent="0.3">
      <c r="A74" s="236">
        <v>43</v>
      </c>
      <c r="B74" s="37" t="str">
        <f>IF('Proje ve Personel Bilgileri'!B56&gt;0,'Proje ve Personel Bilgileri'!B56,"")</f>
        <v/>
      </c>
      <c r="C74" s="127"/>
      <c r="D74" s="12"/>
      <c r="E74" s="12"/>
      <c r="F74" s="12"/>
      <c r="G74" s="12"/>
      <c r="H74" s="12"/>
      <c r="I74" s="12"/>
      <c r="J74" s="12"/>
      <c r="K74" s="12"/>
      <c r="L74" s="34" t="str">
        <f t="shared" si="20"/>
        <v/>
      </c>
      <c r="M74" s="122" t="str">
        <f t="shared" si="16"/>
        <v/>
      </c>
      <c r="N74" s="31">
        <f>'Proje ve Personel Bilgileri'!E56</f>
        <v>0</v>
      </c>
      <c r="O74" s="32">
        <f t="shared" si="17"/>
        <v>0</v>
      </c>
      <c r="P74" s="32">
        <f t="shared" si="18"/>
        <v>0</v>
      </c>
      <c r="Q74" s="32">
        <f t="shared" si="19"/>
        <v>0</v>
      </c>
      <c r="R74" s="32">
        <f t="shared" si="21"/>
        <v>0</v>
      </c>
      <c r="S74" s="32">
        <f t="shared" si="22"/>
        <v>0</v>
      </c>
      <c r="T74" s="32">
        <f t="shared" si="22"/>
        <v>0</v>
      </c>
    </row>
    <row r="75" spans="1:20" ht="26.15" customHeight="1" x14ac:dyDescent="0.3">
      <c r="A75" s="236">
        <v>44</v>
      </c>
      <c r="B75" s="37" t="str">
        <f>IF('Proje ve Personel Bilgileri'!B57&gt;0,'Proje ve Personel Bilgileri'!B57,"")</f>
        <v/>
      </c>
      <c r="C75" s="127"/>
      <c r="D75" s="12"/>
      <c r="E75" s="12"/>
      <c r="F75" s="12"/>
      <c r="G75" s="12"/>
      <c r="H75" s="12"/>
      <c r="I75" s="12"/>
      <c r="J75" s="12"/>
      <c r="K75" s="12"/>
      <c r="L75" s="34" t="str">
        <f t="shared" si="20"/>
        <v/>
      </c>
      <c r="M75" s="122" t="str">
        <f t="shared" si="16"/>
        <v/>
      </c>
      <c r="N75" s="31">
        <f>'Proje ve Personel Bilgileri'!E57</f>
        <v>0</v>
      </c>
      <c r="O75" s="32">
        <f t="shared" si="17"/>
        <v>0</v>
      </c>
      <c r="P75" s="32">
        <f t="shared" si="18"/>
        <v>0</v>
      </c>
      <c r="Q75" s="32">
        <f t="shared" si="19"/>
        <v>0</v>
      </c>
      <c r="R75" s="32">
        <f t="shared" si="21"/>
        <v>0</v>
      </c>
      <c r="S75" s="32">
        <f t="shared" si="22"/>
        <v>0</v>
      </c>
      <c r="T75" s="32">
        <f t="shared" si="22"/>
        <v>0</v>
      </c>
    </row>
    <row r="76" spans="1:20" ht="26.15" customHeight="1" x14ac:dyDescent="0.3">
      <c r="A76" s="236">
        <v>45</v>
      </c>
      <c r="B76" s="37" t="str">
        <f>IF('Proje ve Personel Bilgileri'!B58&gt;0,'Proje ve Personel Bilgileri'!B58,"")</f>
        <v/>
      </c>
      <c r="C76" s="127"/>
      <c r="D76" s="12"/>
      <c r="E76" s="12"/>
      <c r="F76" s="12"/>
      <c r="G76" s="12"/>
      <c r="H76" s="12"/>
      <c r="I76" s="12"/>
      <c r="J76" s="12"/>
      <c r="K76" s="12"/>
      <c r="L76" s="34" t="str">
        <f t="shared" si="20"/>
        <v/>
      </c>
      <c r="M76" s="122" t="str">
        <f t="shared" si="16"/>
        <v/>
      </c>
      <c r="N76" s="31">
        <f>'Proje ve Personel Bilgileri'!E58</f>
        <v>0</v>
      </c>
      <c r="O76" s="32">
        <f t="shared" si="17"/>
        <v>0</v>
      </c>
      <c r="P76" s="32">
        <f t="shared" si="18"/>
        <v>0</v>
      </c>
      <c r="Q76" s="32">
        <f t="shared" si="19"/>
        <v>0</v>
      </c>
      <c r="R76" s="32">
        <f t="shared" si="21"/>
        <v>0</v>
      </c>
      <c r="S76" s="32">
        <f t="shared" si="22"/>
        <v>0</v>
      </c>
      <c r="T76" s="32">
        <f t="shared" si="22"/>
        <v>0</v>
      </c>
    </row>
    <row r="77" spans="1:20" ht="26.15" customHeight="1" x14ac:dyDescent="0.3">
      <c r="A77" s="236">
        <v>46</v>
      </c>
      <c r="B77" s="37" t="str">
        <f>IF('Proje ve Personel Bilgileri'!B59&gt;0,'Proje ve Personel Bilgileri'!B59,"")</f>
        <v/>
      </c>
      <c r="C77" s="127"/>
      <c r="D77" s="12"/>
      <c r="E77" s="12"/>
      <c r="F77" s="12"/>
      <c r="G77" s="12"/>
      <c r="H77" s="12"/>
      <c r="I77" s="12"/>
      <c r="J77" s="12"/>
      <c r="K77" s="12"/>
      <c r="L77" s="34" t="str">
        <f t="shared" si="20"/>
        <v/>
      </c>
      <c r="M77" s="122" t="str">
        <f t="shared" si="16"/>
        <v/>
      </c>
      <c r="N77" s="31">
        <f>'Proje ve Personel Bilgileri'!E59</f>
        <v>0</v>
      </c>
      <c r="O77" s="32">
        <f t="shared" si="17"/>
        <v>0</v>
      </c>
      <c r="P77" s="32">
        <f t="shared" si="18"/>
        <v>0</v>
      </c>
      <c r="Q77" s="32">
        <f t="shared" si="19"/>
        <v>0</v>
      </c>
      <c r="R77" s="32">
        <f t="shared" si="21"/>
        <v>0</v>
      </c>
      <c r="S77" s="32">
        <f t="shared" si="22"/>
        <v>0</v>
      </c>
      <c r="T77" s="32">
        <f t="shared" si="22"/>
        <v>0</v>
      </c>
    </row>
    <row r="78" spans="1:20" ht="26.15" customHeight="1" x14ac:dyDescent="0.3">
      <c r="A78" s="236">
        <v>47</v>
      </c>
      <c r="B78" s="37" t="str">
        <f>IF('Proje ve Personel Bilgileri'!B60&gt;0,'Proje ve Personel Bilgileri'!B60,"")</f>
        <v/>
      </c>
      <c r="C78" s="127"/>
      <c r="D78" s="12"/>
      <c r="E78" s="12"/>
      <c r="F78" s="12"/>
      <c r="G78" s="12"/>
      <c r="H78" s="12"/>
      <c r="I78" s="12"/>
      <c r="J78" s="12"/>
      <c r="K78" s="12"/>
      <c r="L78" s="34" t="str">
        <f t="shared" si="20"/>
        <v/>
      </c>
      <c r="M78" s="122" t="str">
        <f t="shared" si="16"/>
        <v/>
      </c>
      <c r="N78" s="31">
        <f>'Proje ve Personel Bilgileri'!E60</f>
        <v>0</v>
      </c>
      <c r="O78" s="32">
        <f t="shared" si="17"/>
        <v>0</v>
      </c>
      <c r="P78" s="32">
        <f t="shared" si="18"/>
        <v>0</v>
      </c>
      <c r="Q78" s="32">
        <f t="shared" si="19"/>
        <v>0</v>
      </c>
      <c r="R78" s="32">
        <f t="shared" si="21"/>
        <v>0</v>
      </c>
      <c r="S78" s="32">
        <f t="shared" si="22"/>
        <v>0</v>
      </c>
      <c r="T78" s="32">
        <f t="shared" si="22"/>
        <v>0</v>
      </c>
    </row>
    <row r="79" spans="1:20" ht="26.15" customHeight="1" x14ac:dyDescent="0.3">
      <c r="A79" s="236">
        <v>48</v>
      </c>
      <c r="B79" s="37" t="str">
        <f>IF('Proje ve Personel Bilgileri'!B61&gt;0,'Proje ve Personel Bilgileri'!B61,"")</f>
        <v/>
      </c>
      <c r="C79" s="127"/>
      <c r="D79" s="12"/>
      <c r="E79" s="12"/>
      <c r="F79" s="12"/>
      <c r="G79" s="12"/>
      <c r="H79" s="12"/>
      <c r="I79" s="12"/>
      <c r="J79" s="12"/>
      <c r="K79" s="12"/>
      <c r="L79" s="34" t="str">
        <f t="shared" si="20"/>
        <v/>
      </c>
      <c r="M79" s="122" t="str">
        <f t="shared" si="16"/>
        <v/>
      </c>
      <c r="N79" s="31">
        <f>'Proje ve Personel Bilgileri'!E61</f>
        <v>0</v>
      </c>
      <c r="O79" s="32">
        <f t="shared" si="17"/>
        <v>0</v>
      </c>
      <c r="P79" s="32">
        <f t="shared" si="18"/>
        <v>0</v>
      </c>
      <c r="Q79" s="32">
        <f t="shared" si="19"/>
        <v>0</v>
      </c>
      <c r="R79" s="32">
        <f t="shared" si="21"/>
        <v>0</v>
      </c>
      <c r="S79" s="32">
        <f t="shared" si="22"/>
        <v>0</v>
      </c>
      <c r="T79" s="32">
        <f t="shared" si="22"/>
        <v>0</v>
      </c>
    </row>
    <row r="80" spans="1:20" ht="26.15" customHeight="1" x14ac:dyDescent="0.3">
      <c r="A80" s="236">
        <v>49</v>
      </c>
      <c r="B80" s="37" t="str">
        <f>IF('Proje ve Personel Bilgileri'!B62&gt;0,'Proje ve Personel Bilgileri'!B62,"")</f>
        <v/>
      </c>
      <c r="C80" s="127"/>
      <c r="D80" s="12"/>
      <c r="E80" s="12"/>
      <c r="F80" s="12"/>
      <c r="G80" s="12"/>
      <c r="H80" s="12"/>
      <c r="I80" s="12"/>
      <c r="J80" s="12"/>
      <c r="K80" s="12"/>
      <c r="L80" s="34" t="str">
        <f t="shared" si="20"/>
        <v/>
      </c>
      <c r="M80" s="122" t="str">
        <f t="shared" si="16"/>
        <v/>
      </c>
      <c r="N80" s="31">
        <f>'Proje ve Personel Bilgileri'!E62</f>
        <v>0</v>
      </c>
      <c r="O80" s="32">
        <f t="shared" si="17"/>
        <v>0</v>
      </c>
      <c r="P80" s="32">
        <f t="shared" si="18"/>
        <v>0</v>
      </c>
      <c r="Q80" s="32">
        <f t="shared" si="19"/>
        <v>0</v>
      </c>
      <c r="R80" s="32">
        <f t="shared" si="21"/>
        <v>0</v>
      </c>
      <c r="S80" s="32">
        <f t="shared" si="22"/>
        <v>0</v>
      </c>
      <c r="T80" s="32">
        <f t="shared" si="22"/>
        <v>0</v>
      </c>
    </row>
    <row r="81" spans="1:21" ht="26.15" customHeight="1" x14ac:dyDescent="0.3">
      <c r="A81" s="236">
        <v>50</v>
      </c>
      <c r="B81" s="37" t="str">
        <f>IF('Proje ve Personel Bilgileri'!B63&gt;0,'Proje ve Personel Bilgileri'!B63,"")</f>
        <v/>
      </c>
      <c r="C81" s="127"/>
      <c r="D81" s="12"/>
      <c r="E81" s="12"/>
      <c r="F81" s="12"/>
      <c r="G81" s="12"/>
      <c r="H81" s="12"/>
      <c r="I81" s="12"/>
      <c r="J81" s="12"/>
      <c r="K81" s="12"/>
      <c r="L81" s="34" t="str">
        <f t="shared" si="20"/>
        <v/>
      </c>
      <c r="M81" s="122" t="str">
        <f t="shared" si="16"/>
        <v/>
      </c>
      <c r="N81" s="31">
        <f>'Proje ve Personel Bilgileri'!E63</f>
        <v>0</v>
      </c>
      <c r="O81" s="32">
        <f t="shared" si="17"/>
        <v>0</v>
      </c>
      <c r="P81" s="32">
        <f t="shared" si="18"/>
        <v>0</v>
      </c>
      <c r="Q81" s="32">
        <f t="shared" si="19"/>
        <v>0</v>
      </c>
      <c r="R81" s="32">
        <f t="shared" si="21"/>
        <v>0</v>
      </c>
      <c r="S81" s="32">
        <f t="shared" si="22"/>
        <v>0</v>
      </c>
      <c r="T81" s="32">
        <f t="shared" si="22"/>
        <v>0</v>
      </c>
    </row>
    <row r="82" spans="1:21" ht="26.15" customHeight="1" x14ac:dyDescent="0.3">
      <c r="A82" s="236">
        <v>51</v>
      </c>
      <c r="B82" s="37" t="str">
        <f>IF('Proje ve Personel Bilgileri'!B64&gt;0,'Proje ve Personel Bilgileri'!B64,"")</f>
        <v/>
      </c>
      <c r="C82" s="127"/>
      <c r="D82" s="12"/>
      <c r="E82" s="12"/>
      <c r="F82" s="12"/>
      <c r="G82" s="12"/>
      <c r="H82" s="12"/>
      <c r="I82" s="12"/>
      <c r="J82" s="12"/>
      <c r="K82" s="12"/>
      <c r="L82" s="34" t="str">
        <f t="shared" si="20"/>
        <v/>
      </c>
      <c r="M82" s="122" t="str">
        <f t="shared" si="16"/>
        <v/>
      </c>
      <c r="N82" s="31">
        <f>'Proje ve Personel Bilgileri'!E64</f>
        <v>0</v>
      </c>
      <c r="O82" s="32">
        <f t="shared" si="17"/>
        <v>0</v>
      </c>
      <c r="P82" s="32">
        <f t="shared" si="18"/>
        <v>0</v>
      </c>
      <c r="Q82" s="32">
        <f t="shared" si="19"/>
        <v>0</v>
      </c>
      <c r="R82" s="32">
        <f t="shared" si="21"/>
        <v>0</v>
      </c>
      <c r="S82" s="32">
        <f t="shared" si="22"/>
        <v>0</v>
      </c>
      <c r="T82" s="32">
        <f t="shared" si="22"/>
        <v>0</v>
      </c>
    </row>
    <row r="83" spans="1:21" ht="26.15" customHeight="1" x14ac:dyDescent="0.3">
      <c r="A83" s="236">
        <v>52</v>
      </c>
      <c r="B83" s="37" t="str">
        <f>IF('Proje ve Personel Bilgileri'!B65&gt;0,'Proje ve Personel Bilgileri'!B65,"")</f>
        <v/>
      </c>
      <c r="C83" s="127"/>
      <c r="D83" s="12"/>
      <c r="E83" s="12"/>
      <c r="F83" s="12"/>
      <c r="G83" s="12"/>
      <c r="H83" s="12"/>
      <c r="I83" s="12"/>
      <c r="J83" s="12"/>
      <c r="K83" s="12"/>
      <c r="L83" s="34" t="str">
        <f t="shared" si="20"/>
        <v/>
      </c>
      <c r="M83" s="122" t="str">
        <f t="shared" si="16"/>
        <v/>
      </c>
      <c r="N83" s="31">
        <f>'Proje ve Personel Bilgileri'!E65</f>
        <v>0</v>
      </c>
      <c r="O83" s="32">
        <f t="shared" si="17"/>
        <v>0</v>
      </c>
      <c r="P83" s="32">
        <f t="shared" si="18"/>
        <v>0</v>
      </c>
      <c r="Q83" s="32">
        <f t="shared" si="19"/>
        <v>0</v>
      </c>
      <c r="R83" s="32">
        <f t="shared" si="21"/>
        <v>0</v>
      </c>
      <c r="S83" s="32">
        <f t="shared" si="22"/>
        <v>0</v>
      </c>
      <c r="T83" s="32">
        <f t="shared" si="22"/>
        <v>0</v>
      </c>
    </row>
    <row r="84" spans="1:21" ht="26.15" customHeight="1" x14ac:dyDescent="0.3">
      <c r="A84" s="236">
        <v>53</v>
      </c>
      <c r="B84" s="37" t="str">
        <f>IF('Proje ve Personel Bilgileri'!B66&gt;0,'Proje ve Personel Bilgileri'!B66,"")</f>
        <v/>
      </c>
      <c r="C84" s="127"/>
      <c r="D84" s="12"/>
      <c r="E84" s="12"/>
      <c r="F84" s="12"/>
      <c r="G84" s="12"/>
      <c r="H84" s="12"/>
      <c r="I84" s="12"/>
      <c r="J84" s="12"/>
      <c r="K84" s="12"/>
      <c r="L84" s="34" t="str">
        <f t="shared" si="20"/>
        <v/>
      </c>
      <c r="M84" s="122" t="str">
        <f t="shared" si="16"/>
        <v/>
      </c>
      <c r="N84" s="31">
        <f>'Proje ve Personel Bilgileri'!E66</f>
        <v>0</v>
      </c>
      <c r="O84" s="32">
        <f t="shared" si="17"/>
        <v>0</v>
      </c>
      <c r="P84" s="32">
        <f t="shared" si="18"/>
        <v>0</v>
      </c>
      <c r="Q84" s="32">
        <f t="shared" si="19"/>
        <v>0</v>
      </c>
      <c r="R84" s="32">
        <f t="shared" si="21"/>
        <v>0</v>
      </c>
      <c r="S84" s="32">
        <f t="shared" si="22"/>
        <v>0</v>
      </c>
      <c r="T84" s="32">
        <f t="shared" si="22"/>
        <v>0</v>
      </c>
    </row>
    <row r="85" spans="1:21" ht="26.15" customHeight="1" x14ac:dyDescent="0.3">
      <c r="A85" s="236">
        <v>54</v>
      </c>
      <c r="B85" s="37" t="str">
        <f>IF('Proje ve Personel Bilgileri'!B67&gt;0,'Proje ve Personel Bilgileri'!B67,"")</f>
        <v/>
      </c>
      <c r="C85" s="127"/>
      <c r="D85" s="12"/>
      <c r="E85" s="12"/>
      <c r="F85" s="12"/>
      <c r="G85" s="12"/>
      <c r="H85" s="12"/>
      <c r="I85" s="12"/>
      <c r="J85" s="12"/>
      <c r="K85" s="12"/>
      <c r="L85" s="34" t="str">
        <f t="shared" si="20"/>
        <v/>
      </c>
      <c r="M85" s="122" t="str">
        <f t="shared" si="16"/>
        <v/>
      </c>
      <c r="N85" s="31">
        <f>'Proje ve Personel Bilgileri'!E67</f>
        <v>0</v>
      </c>
      <c r="O85" s="32">
        <f t="shared" si="17"/>
        <v>0</v>
      </c>
      <c r="P85" s="32">
        <f t="shared" si="18"/>
        <v>0</v>
      </c>
      <c r="Q85" s="32">
        <f t="shared" si="19"/>
        <v>0</v>
      </c>
      <c r="R85" s="32">
        <f t="shared" si="21"/>
        <v>0</v>
      </c>
      <c r="S85" s="32">
        <f t="shared" si="22"/>
        <v>0</v>
      </c>
      <c r="T85" s="32">
        <f t="shared" si="22"/>
        <v>0</v>
      </c>
    </row>
    <row r="86" spans="1:21" ht="26.15" customHeight="1" x14ac:dyDescent="0.3">
      <c r="A86" s="236">
        <v>55</v>
      </c>
      <c r="B86" s="37" t="str">
        <f>IF('Proje ve Personel Bilgileri'!B68&gt;0,'Proje ve Personel Bilgileri'!B68,"")</f>
        <v/>
      </c>
      <c r="C86" s="127"/>
      <c r="D86" s="12"/>
      <c r="E86" s="12"/>
      <c r="F86" s="12"/>
      <c r="G86" s="12"/>
      <c r="H86" s="12"/>
      <c r="I86" s="12"/>
      <c r="J86" s="12"/>
      <c r="K86" s="12"/>
      <c r="L86" s="34" t="str">
        <f t="shared" si="20"/>
        <v/>
      </c>
      <c r="M86" s="122" t="str">
        <f t="shared" si="16"/>
        <v/>
      </c>
      <c r="N86" s="31">
        <f>'Proje ve Personel Bilgileri'!E68</f>
        <v>0</v>
      </c>
      <c r="O86" s="32">
        <f t="shared" si="17"/>
        <v>0</v>
      </c>
      <c r="P86" s="32">
        <f t="shared" si="18"/>
        <v>0</v>
      </c>
      <c r="Q86" s="32">
        <f t="shared" si="19"/>
        <v>0</v>
      </c>
      <c r="R86" s="32">
        <f t="shared" si="21"/>
        <v>0</v>
      </c>
      <c r="S86" s="32">
        <f t="shared" si="22"/>
        <v>0</v>
      </c>
      <c r="T86" s="32">
        <f t="shared" si="22"/>
        <v>0</v>
      </c>
    </row>
    <row r="87" spans="1:21" ht="26.15" customHeight="1" x14ac:dyDescent="0.3">
      <c r="A87" s="236">
        <v>56</v>
      </c>
      <c r="B87" s="37" t="str">
        <f>IF('Proje ve Personel Bilgileri'!B69&gt;0,'Proje ve Personel Bilgileri'!B69,"")</f>
        <v/>
      </c>
      <c r="C87" s="127"/>
      <c r="D87" s="12"/>
      <c r="E87" s="12"/>
      <c r="F87" s="12"/>
      <c r="G87" s="12"/>
      <c r="H87" s="12"/>
      <c r="I87" s="12"/>
      <c r="J87" s="12"/>
      <c r="K87" s="12"/>
      <c r="L87" s="34" t="str">
        <f t="shared" si="20"/>
        <v/>
      </c>
      <c r="M87" s="122" t="str">
        <f t="shared" si="16"/>
        <v/>
      </c>
      <c r="N87" s="31">
        <f>'Proje ve Personel Bilgileri'!E69</f>
        <v>0</v>
      </c>
      <c r="O87" s="32">
        <f t="shared" si="17"/>
        <v>0</v>
      </c>
      <c r="P87" s="32">
        <f t="shared" si="18"/>
        <v>0</v>
      </c>
      <c r="Q87" s="32">
        <f t="shared" si="19"/>
        <v>0</v>
      </c>
      <c r="R87" s="32">
        <f t="shared" si="21"/>
        <v>0</v>
      </c>
      <c r="S87" s="32">
        <f t="shared" si="22"/>
        <v>0</v>
      </c>
      <c r="T87" s="32">
        <f t="shared" si="22"/>
        <v>0</v>
      </c>
    </row>
    <row r="88" spans="1:21" ht="26.15" customHeight="1" x14ac:dyDescent="0.3">
      <c r="A88" s="236">
        <v>57</v>
      </c>
      <c r="B88" s="37" t="str">
        <f>IF('Proje ve Personel Bilgileri'!B70&gt;0,'Proje ve Personel Bilgileri'!B70,"")</f>
        <v/>
      </c>
      <c r="C88" s="127"/>
      <c r="D88" s="12"/>
      <c r="E88" s="12"/>
      <c r="F88" s="12"/>
      <c r="G88" s="12"/>
      <c r="H88" s="12"/>
      <c r="I88" s="12"/>
      <c r="J88" s="12"/>
      <c r="K88" s="12"/>
      <c r="L88" s="34" t="str">
        <f t="shared" si="20"/>
        <v/>
      </c>
      <c r="M88" s="122" t="str">
        <f t="shared" si="16"/>
        <v/>
      </c>
      <c r="N88" s="31">
        <f>'Proje ve Personel Bilgileri'!E70</f>
        <v>0</v>
      </c>
      <c r="O88" s="32">
        <f t="shared" si="17"/>
        <v>0</v>
      </c>
      <c r="P88" s="32">
        <f t="shared" si="18"/>
        <v>0</v>
      </c>
      <c r="Q88" s="32">
        <f t="shared" si="19"/>
        <v>0</v>
      </c>
      <c r="R88" s="32">
        <f t="shared" si="21"/>
        <v>0</v>
      </c>
      <c r="S88" s="32">
        <f t="shared" si="22"/>
        <v>0</v>
      </c>
      <c r="T88" s="32">
        <f t="shared" si="22"/>
        <v>0</v>
      </c>
    </row>
    <row r="89" spans="1:21" ht="26.15" customHeight="1" x14ac:dyDescent="0.3">
      <c r="A89" s="236">
        <v>58</v>
      </c>
      <c r="B89" s="37" t="str">
        <f>IF('Proje ve Personel Bilgileri'!B71&gt;0,'Proje ve Personel Bilgileri'!B71,"")</f>
        <v/>
      </c>
      <c r="C89" s="127"/>
      <c r="D89" s="12"/>
      <c r="E89" s="12"/>
      <c r="F89" s="12"/>
      <c r="G89" s="12"/>
      <c r="H89" s="12"/>
      <c r="I89" s="12"/>
      <c r="J89" s="12"/>
      <c r="K89" s="12"/>
      <c r="L89" s="34" t="str">
        <f t="shared" si="20"/>
        <v/>
      </c>
      <c r="M89" s="122" t="str">
        <f t="shared" si="16"/>
        <v/>
      </c>
      <c r="N89" s="31">
        <f>'Proje ve Personel Bilgileri'!E71</f>
        <v>0</v>
      </c>
      <c r="O89" s="32">
        <f t="shared" si="17"/>
        <v>0</v>
      </c>
      <c r="P89" s="32">
        <f t="shared" si="18"/>
        <v>0</v>
      </c>
      <c r="Q89" s="32">
        <f t="shared" si="19"/>
        <v>0</v>
      </c>
      <c r="R89" s="32">
        <f t="shared" si="21"/>
        <v>0</v>
      </c>
      <c r="S89" s="32">
        <f t="shared" si="22"/>
        <v>0</v>
      </c>
      <c r="T89" s="32">
        <f t="shared" si="22"/>
        <v>0</v>
      </c>
    </row>
    <row r="90" spans="1:21" ht="26.15" customHeight="1" x14ac:dyDescent="0.3">
      <c r="A90" s="236">
        <v>59</v>
      </c>
      <c r="B90" s="37" t="str">
        <f>IF('Proje ve Personel Bilgileri'!B72&gt;0,'Proje ve Personel Bilgileri'!B72,"")</f>
        <v/>
      </c>
      <c r="C90" s="127"/>
      <c r="D90" s="12"/>
      <c r="E90" s="12"/>
      <c r="F90" s="12"/>
      <c r="G90" s="12"/>
      <c r="H90" s="12"/>
      <c r="I90" s="12"/>
      <c r="J90" s="12"/>
      <c r="K90" s="12"/>
      <c r="L90" s="34" t="str">
        <f t="shared" si="20"/>
        <v/>
      </c>
      <c r="M90" s="122" t="str">
        <f t="shared" si="16"/>
        <v/>
      </c>
      <c r="N90" s="31">
        <f>'Proje ve Personel Bilgileri'!E72</f>
        <v>0</v>
      </c>
      <c r="O90" s="32">
        <f t="shared" si="17"/>
        <v>0</v>
      </c>
      <c r="P90" s="32">
        <f t="shared" si="18"/>
        <v>0</v>
      </c>
      <c r="Q90" s="32">
        <f t="shared" si="19"/>
        <v>0</v>
      </c>
      <c r="R90" s="32">
        <f t="shared" si="21"/>
        <v>0</v>
      </c>
      <c r="S90" s="32">
        <f t="shared" si="22"/>
        <v>0</v>
      </c>
      <c r="T90" s="32">
        <f t="shared" si="22"/>
        <v>0</v>
      </c>
    </row>
    <row r="91" spans="1:21" ht="26.15" customHeight="1" thickBot="1" x14ac:dyDescent="0.35">
      <c r="A91" s="237">
        <v>60</v>
      </c>
      <c r="B91" s="38" t="str">
        <f>IF('Proje ve Personel Bilgileri'!B73&gt;0,'Proje ve Personel Bilgileri'!B73,"")</f>
        <v/>
      </c>
      <c r="C91" s="13"/>
      <c r="D91" s="14"/>
      <c r="E91" s="14"/>
      <c r="F91" s="14"/>
      <c r="G91" s="14"/>
      <c r="H91" s="14"/>
      <c r="I91" s="14"/>
      <c r="J91" s="14"/>
      <c r="K91" s="14"/>
      <c r="L91" s="35" t="str">
        <f t="shared" si="20"/>
        <v/>
      </c>
      <c r="M91" s="122" t="str">
        <f t="shared" si="16"/>
        <v/>
      </c>
      <c r="N91" s="31">
        <f>'Proje ve Personel Bilgileri'!E73</f>
        <v>0</v>
      </c>
      <c r="O91" s="32">
        <f t="shared" si="17"/>
        <v>0</v>
      </c>
      <c r="P91" s="32">
        <f t="shared" si="18"/>
        <v>0</v>
      </c>
      <c r="Q91" s="32">
        <f t="shared" si="19"/>
        <v>0</v>
      </c>
      <c r="R91" s="32">
        <f t="shared" si="21"/>
        <v>0</v>
      </c>
      <c r="S91" s="32">
        <f t="shared" si="22"/>
        <v>0</v>
      </c>
      <c r="T91" s="32">
        <f t="shared" si="22"/>
        <v>0</v>
      </c>
      <c r="U91" s="30">
        <f>IF(COUNTA(C72:K91)&gt;0,1,0)</f>
        <v>0</v>
      </c>
    </row>
    <row r="92" spans="1:21" ht="26.15" customHeight="1" thickBot="1" x14ac:dyDescent="0.35">
      <c r="A92" s="358" t="s">
        <v>40</v>
      </c>
      <c r="B92" s="359"/>
      <c r="C92" s="39" t="str">
        <f t="shared" ref="C92:K92" si="23">IF($L$92&gt;0,SUM(C72:C91)+C60,"")</f>
        <v/>
      </c>
      <c r="D92" s="40" t="str">
        <f t="shared" si="23"/>
        <v/>
      </c>
      <c r="E92" s="40" t="str">
        <f t="shared" si="23"/>
        <v/>
      </c>
      <c r="F92" s="40" t="str">
        <f t="shared" si="23"/>
        <v/>
      </c>
      <c r="G92" s="40" t="str">
        <f t="shared" si="23"/>
        <v/>
      </c>
      <c r="H92" s="40" t="str">
        <f t="shared" si="23"/>
        <v/>
      </c>
      <c r="I92" s="40" t="str">
        <f t="shared" si="23"/>
        <v/>
      </c>
      <c r="J92" s="40" t="str">
        <f t="shared" si="23"/>
        <v/>
      </c>
      <c r="K92" s="40" t="str">
        <f t="shared" si="23"/>
        <v/>
      </c>
      <c r="L92" s="41">
        <f>SUM(L72:L91)+L60</f>
        <v>0</v>
      </c>
      <c r="M92" s="123"/>
      <c r="N92" s="6"/>
      <c r="O92" s="15"/>
      <c r="P92" s="16"/>
      <c r="S92" s="6"/>
      <c r="T92" s="6"/>
    </row>
    <row r="93" spans="1:21" s="17" customFormat="1" ht="30.1" customHeight="1" x14ac:dyDescent="0.3">
      <c r="A93" s="360" t="s">
        <v>139</v>
      </c>
      <c r="B93" s="360"/>
      <c r="C93" s="360"/>
      <c r="D93" s="360"/>
      <c r="E93" s="360"/>
      <c r="F93" s="360"/>
      <c r="G93" s="360"/>
      <c r="H93" s="360"/>
      <c r="I93" s="360"/>
      <c r="J93" s="360"/>
      <c r="K93" s="360"/>
      <c r="L93" s="360"/>
      <c r="M93" s="83"/>
      <c r="O93" s="18"/>
      <c r="P93" s="18"/>
      <c r="Q93" s="18"/>
      <c r="R93" s="18"/>
      <c r="S93" s="18"/>
      <c r="T93" s="18"/>
    </row>
    <row r="94" spans="1:21" ht="26.15" customHeight="1" x14ac:dyDescent="0.3"/>
    <row r="95" spans="1:21" ht="26.15" customHeight="1" x14ac:dyDescent="0.35">
      <c r="A95" s="308" t="s">
        <v>37</v>
      </c>
      <c r="B95" s="307">
        <f ca="1">IF(imzatarihi&gt;0,imzatarihi,"")</f>
        <v>45653</v>
      </c>
      <c r="C95" s="361" t="s">
        <v>38</v>
      </c>
      <c r="D95" s="361"/>
      <c r="E95" s="306" t="str">
        <f>IF(kurulusyetkilisi&gt;0,kurulusyetkilisi,"")</f>
        <v/>
      </c>
      <c r="F95" s="265"/>
      <c r="G95" s="265"/>
      <c r="H95" s="304"/>
      <c r="I95" s="304"/>
      <c r="J95" s="304"/>
    </row>
    <row r="96" spans="1:21" ht="26.15" customHeight="1" x14ac:dyDescent="0.35">
      <c r="A96" s="311"/>
      <c r="B96" s="311"/>
      <c r="C96" s="361" t="s">
        <v>39</v>
      </c>
      <c r="D96" s="361"/>
      <c r="E96" s="309"/>
      <c r="F96" s="362"/>
      <c r="G96" s="362"/>
      <c r="H96" s="6"/>
      <c r="I96" s="6"/>
      <c r="J96" s="6"/>
    </row>
    <row r="97" spans="1:20" ht="26.15" customHeight="1" x14ac:dyDescent="0.3">
      <c r="A97" s="356" t="s">
        <v>28</v>
      </c>
      <c r="B97" s="356"/>
      <c r="C97" s="356"/>
      <c r="D97" s="356"/>
      <c r="E97" s="356"/>
      <c r="F97" s="356"/>
      <c r="G97" s="356"/>
      <c r="H97" s="356"/>
      <c r="I97" s="356"/>
      <c r="J97" s="356"/>
      <c r="K97" s="356"/>
      <c r="L97" s="356"/>
      <c r="M97" s="119"/>
      <c r="N97" s="1"/>
      <c r="O97" s="128"/>
    </row>
    <row r="98" spans="1:20" ht="26.15" customHeight="1" x14ac:dyDescent="0.3">
      <c r="A98" s="363" t="str">
        <f>IF(Yil&gt;0,CONCATENATE(Yil," yılına aittir"),"")</f>
        <v/>
      </c>
      <c r="B98" s="363"/>
      <c r="C98" s="363"/>
      <c r="D98" s="363"/>
      <c r="E98" s="363"/>
      <c r="F98" s="363"/>
      <c r="G98" s="363"/>
      <c r="H98" s="363"/>
      <c r="I98" s="363"/>
      <c r="J98" s="363"/>
      <c r="K98" s="363"/>
      <c r="L98" s="363"/>
    </row>
    <row r="99" spans="1:20" ht="26.15" customHeight="1" thickBot="1" x14ac:dyDescent="0.35">
      <c r="B99" s="8"/>
      <c r="D99" s="8"/>
      <c r="E99" s="8"/>
      <c r="F99" s="377" t="str">
        <f>IF(Yil&gt;0,IF(ProjeNo=5189901,"ARALIK",IF(ProjeNo=5169902,Yil+1&amp;" - ŞUBAT","KASIM")),"")</f>
        <v/>
      </c>
      <c r="G99" s="377"/>
      <c r="H99" s="8"/>
      <c r="I99" s="8"/>
      <c r="J99" s="8"/>
      <c r="K99" s="8"/>
      <c r="L99" s="228" t="s">
        <v>35</v>
      </c>
    </row>
    <row r="100" spans="1:20" ht="26.15" customHeight="1" thickBot="1" x14ac:dyDescent="0.35">
      <c r="A100" s="233" t="s">
        <v>1</v>
      </c>
      <c r="B100" s="364" t="str">
        <f>IF(ProjeNo&gt;0,ProjeNo,"")</f>
        <v/>
      </c>
      <c r="C100" s="365"/>
      <c r="D100" s="365"/>
      <c r="E100" s="365"/>
      <c r="F100" s="365"/>
      <c r="G100" s="365"/>
      <c r="H100" s="365"/>
      <c r="I100" s="365"/>
      <c r="J100" s="365"/>
      <c r="K100" s="365"/>
      <c r="L100" s="366"/>
    </row>
    <row r="101" spans="1:20" ht="26.15" customHeight="1" thickBot="1" x14ac:dyDescent="0.35">
      <c r="A101" s="234" t="s">
        <v>11</v>
      </c>
      <c r="B101" s="367" t="str">
        <f>IF(ProjeAdi&gt;0,ProjeAdi,"")</f>
        <v/>
      </c>
      <c r="C101" s="368"/>
      <c r="D101" s="368"/>
      <c r="E101" s="368"/>
      <c r="F101" s="368"/>
      <c r="G101" s="368"/>
      <c r="H101" s="368"/>
      <c r="I101" s="368"/>
      <c r="J101" s="368"/>
      <c r="K101" s="368"/>
      <c r="L101" s="369"/>
    </row>
    <row r="102" spans="1:20" ht="26.15" customHeight="1" thickBot="1" x14ac:dyDescent="0.35">
      <c r="A102" s="370" t="s">
        <v>7</v>
      </c>
      <c r="B102" s="370" t="s">
        <v>8</v>
      </c>
      <c r="C102" s="370" t="s">
        <v>29</v>
      </c>
      <c r="D102" s="370" t="s">
        <v>97</v>
      </c>
      <c r="E102" s="370" t="s">
        <v>117</v>
      </c>
      <c r="F102" s="370" t="s">
        <v>32</v>
      </c>
      <c r="G102" s="372" t="s">
        <v>30</v>
      </c>
      <c r="H102" s="374" t="s">
        <v>95</v>
      </c>
      <c r="I102" s="375"/>
      <c r="J102" s="375"/>
      <c r="K102" s="376"/>
      <c r="L102" s="370" t="s">
        <v>31</v>
      </c>
      <c r="O102" s="357" t="s">
        <v>36</v>
      </c>
      <c r="P102" s="357"/>
      <c r="Q102" s="357" t="s">
        <v>42</v>
      </c>
      <c r="R102" s="357"/>
      <c r="S102" s="357" t="s">
        <v>43</v>
      </c>
      <c r="T102" s="357"/>
    </row>
    <row r="103" spans="1:20" s="9" customFormat="1" ht="82.05" customHeight="1" thickBot="1" x14ac:dyDescent="0.3">
      <c r="A103" s="371"/>
      <c r="B103" s="371"/>
      <c r="C103" s="371"/>
      <c r="D103" s="371"/>
      <c r="E103" s="371"/>
      <c r="F103" s="371"/>
      <c r="G103" s="373"/>
      <c r="H103" s="229" t="s">
        <v>91</v>
      </c>
      <c r="I103" s="230" t="s">
        <v>96</v>
      </c>
      <c r="J103" s="229" t="s">
        <v>152</v>
      </c>
      <c r="K103" s="229" t="s">
        <v>153</v>
      </c>
      <c r="L103" s="371"/>
      <c r="M103" s="121"/>
      <c r="N103" s="231" t="s">
        <v>10</v>
      </c>
      <c r="O103" s="232" t="s">
        <v>33</v>
      </c>
      <c r="P103" s="232" t="s">
        <v>34</v>
      </c>
      <c r="Q103" s="232" t="s">
        <v>41</v>
      </c>
      <c r="R103" s="232" t="s">
        <v>30</v>
      </c>
      <c r="S103" s="232" t="s">
        <v>41</v>
      </c>
      <c r="T103" s="232" t="s">
        <v>34</v>
      </c>
    </row>
    <row r="104" spans="1:20" ht="26.15" customHeight="1" x14ac:dyDescent="0.3">
      <c r="A104" s="235">
        <v>61</v>
      </c>
      <c r="B104" s="36" t="str">
        <f>IF('Proje ve Personel Bilgileri'!B74&gt;0,'Proje ve Personel Bilgileri'!B74,"")</f>
        <v/>
      </c>
      <c r="C104" s="10"/>
      <c r="D104" s="11"/>
      <c r="E104" s="11"/>
      <c r="F104" s="11"/>
      <c r="G104" s="11"/>
      <c r="H104" s="11"/>
      <c r="I104" s="11"/>
      <c r="J104" s="11"/>
      <c r="K104" s="11"/>
      <c r="L104" s="33" t="str">
        <f>IF(B104&lt;&gt;"",IF(OR(F104&gt;S104,G104&gt;T104),0,D104+E104+F104+G104-H104-I104-J104-K104),"")</f>
        <v/>
      </c>
      <c r="M104" s="122" t="str">
        <f t="shared" ref="M104:M123" si="24">IF(OR(F104&gt;S104,G104&gt;T104),"Toplam maliyetin hesaplanabilmesi için SGK işveren payı ve işsizlik sigortası işveren payının tavan değerleri aşmaması gerekmektedir.","")</f>
        <v/>
      </c>
      <c r="N104" s="31">
        <f>'Proje ve Personel Bilgileri'!E74</f>
        <v>0</v>
      </c>
      <c r="O104" s="32">
        <f t="shared" ref="O104:O123" si="25">IFERROR(IF(ProjeNo=5169902,IF(N104="EVET",VLOOKUP(VALUE(Yil+1&amp;1),SGKTAVAN,2,0)*0.2475,VLOOKUP(VALUE(Yil+1&amp;1),SGKTAVAN,2,0)*0.2075),IF(N104="EVET",VLOOKUP(VALUE(Yil&amp;2),SGKTAVAN,2,0)*0.2475,VLOOKUP(VALUE(Yil&amp;2),SGKTAVAN,2,0)*0.2075)),0)</f>
        <v>0</v>
      </c>
      <c r="P104" s="32">
        <f t="shared" ref="P104:P123" si="26">IFERROR(IF(ProjeNo=5169902,IF(N104="EVET",0,VLOOKUP(VALUE(Yil+1&amp;1),SGKTAVAN,2,0)*0.02),IF(N104="EVET",0,VLOOKUP(VALUE(Yil&amp;2),SGKTAVAN,2,0)*0.02)),0)</f>
        <v>0</v>
      </c>
      <c r="Q104" s="32">
        <f t="shared" ref="Q104:Q123" si="27">IF(N104="EVET",(D104+E104)*0.2475,(D104+E104)*0.2075)</f>
        <v>0</v>
      </c>
      <c r="R104" s="32">
        <f>IF(N104="EVET",0,(D104+E104)*0.02)</f>
        <v>0</v>
      </c>
      <c r="S104" s="32">
        <f>IF(ISERROR(ROUNDUP(MIN(O104,Q104),0)),0,ROUNDUP(MIN(O104,Q104),0))</f>
        <v>0</v>
      </c>
      <c r="T104" s="32">
        <f>IF(ISERROR(ROUNDUP(MIN(P104,R104),0)),0,ROUNDUP(MIN(P104,R104),0))</f>
        <v>0</v>
      </c>
    </row>
    <row r="105" spans="1:20" ht="26.15" customHeight="1" x14ac:dyDescent="0.3">
      <c r="A105" s="236">
        <v>62</v>
      </c>
      <c r="B105" s="37" t="str">
        <f>IF('Proje ve Personel Bilgileri'!B75&gt;0,'Proje ve Personel Bilgileri'!B75,"")</f>
        <v/>
      </c>
      <c r="C105" s="127"/>
      <c r="D105" s="12"/>
      <c r="E105" s="12"/>
      <c r="F105" s="12"/>
      <c r="G105" s="12"/>
      <c r="H105" s="12"/>
      <c r="I105" s="12"/>
      <c r="J105" s="12"/>
      <c r="K105" s="12"/>
      <c r="L105" s="34" t="str">
        <f t="shared" ref="L105:L123" si="28">IF(B105&lt;&gt;"",IF(OR(F105&gt;S105,G105&gt;T105),0,D105+E105+F105+G105-H105-I105-J105-K105),"")</f>
        <v/>
      </c>
      <c r="M105" s="122" t="str">
        <f t="shared" si="24"/>
        <v/>
      </c>
      <c r="N105" s="31">
        <f>'Proje ve Personel Bilgileri'!E75</f>
        <v>0</v>
      </c>
      <c r="O105" s="32">
        <f t="shared" si="25"/>
        <v>0</v>
      </c>
      <c r="P105" s="32">
        <f t="shared" si="26"/>
        <v>0</v>
      </c>
      <c r="Q105" s="32">
        <f t="shared" si="27"/>
        <v>0</v>
      </c>
      <c r="R105" s="32">
        <f t="shared" ref="R105:R123" si="29">IF(N105="EVET",0,(D105+E105)*0.02)</f>
        <v>0</v>
      </c>
      <c r="S105" s="32">
        <f t="shared" ref="S105:T123" si="30">IF(ISERROR(ROUNDUP(MIN(O105,Q105),0)),0,ROUNDUP(MIN(O105,Q105),0))</f>
        <v>0</v>
      </c>
      <c r="T105" s="32">
        <f t="shared" si="30"/>
        <v>0</v>
      </c>
    </row>
    <row r="106" spans="1:20" ht="26.15" customHeight="1" x14ac:dyDescent="0.3">
      <c r="A106" s="236">
        <v>63</v>
      </c>
      <c r="B106" s="37" t="str">
        <f>IF('Proje ve Personel Bilgileri'!B76&gt;0,'Proje ve Personel Bilgileri'!B76,"")</f>
        <v/>
      </c>
      <c r="C106" s="127"/>
      <c r="D106" s="12"/>
      <c r="E106" s="12"/>
      <c r="F106" s="12"/>
      <c r="G106" s="12"/>
      <c r="H106" s="12"/>
      <c r="I106" s="12"/>
      <c r="J106" s="12"/>
      <c r="K106" s="12"/>
      <c r="L106" s="34" t="str">
        <f t="shared" si="28"/>
        <v/>
      </c>
      <c r="M106" s="122" t="str">
        <f t="shared" si="24"/>
        <v/>
      </c>
      <c r="N106" s="31">
        <f>'Proje ve Personel Bilgileri'!E76</f>
        <v>0</v>
      </c>
      <c r="O106" s="32">
        <f t="shared" si="25"/>
        <v>0</v>
      </c>
      <c r="P106" s="32">
        <f t="shared" si="26"/>
        <v>0</v>
      </c>
      <c r="Q106" s="32">
        <f t="shared" si="27"/>
        <v>0</v>
      </c>
      <c r="R106" s="32">
        <f t="shared" si="29"/>
        <v>0</v>
      </c>
      <c r="S106" s="32">
        <f t="shared" si="30"/>
        <v>0</v>
      </c>
      <c r="T106" s="32">
        <f t="shared" si="30"/>
        <v>0</v>
      </c>
    </row>
    <row r="107" spans="1:20" ht="26.15" customHeight="1" x14ac:dyDescent="0.3">
      <c r="A107" s="236">
        <v>64</v>
      </c>
      <c r="B107" s="37" t="str">
        <f>IF('Proje ve Personel Bilgileri'!B77&gt;0,'Proje ve Personel Bilgileri'!B77,"")</f>
        <v/>
      </c>
      <c r="C107" s="127"/>
      <c r="D107" s="12"/>
      <c r="E107" s="12"/>
      <c r="F107" s="12"/>
      <c r="G107" s="12"/>
      <c r="H107" s="12"/>
      <c r="I107" s="12"/>
      <c r="J107" s="12"/>
      <c r="K107" s="12"/>
      <c r="L107" s="34" t="str">
        <f t="shared" si="28"/>
        <v/>
      </c>
      <c r="M107" s="122" t="str">
        <f t="shared" si="24"/>
        <v/>
      </c>
      <c r="N107" s="31">
        <f>'Proje ve Personel Bilgileri'!E77</f>
        <v>0</v>
      </c>
      <c r="O107" s="32">
        <f t="shared" si="25"/>
        <v>0</v>
      </c>
      <c r="P107" s="32">
        <f t="shared" si="26"/>
        <v>0</v>
      </c>
      <c r="Q107" s="32">
        <f t="shared" si="27"/>
        <v>0</v>
      </c>
      <c r="R107" s="32">
        <f t="shared" si="29"/>
        <v>0</v>
      </c>
      <c r="S107" s="32">
        <f t="shared" si="30"/>
        <v>0</v>
      </c>
      <c r="T107" s="32">
        <f t="shared" si="30"/>
        <v>0</v>
      </c>
    </row>
    <row r="108" spans="1:20" ht="26.15" customHeight="1" x14ac:dyDescent="0.3">
      <c r="A108" s="236">
        <v>65</v>
      </c>
      <c r="B108" s="37" t="str">
        <f>IF('Proje ve Personel Bilgileri'!B78&gt;0,'Proje ve Personel Bilgileri'!B78,"")</f>
        <v/>
      </c>
      <c r="C108" s="127"/>
      <c r="D108" s="12"/>
      <c r="E108" s="12"/>
      <c r="F108" s="12"/>
      <c r="G108" s="12"/>
      <c r="H108" s="12"/>
      <c r="I108" s="12"/>
      <c r="J108" s="12"/>
      <c r="K108" s="12"/>
      <c r="L108" s="34" t="str">
        <f t="shared" si="28"/>
        <v/>
      </c>
      <c r="M108" s="122" t="str">
        <f t="shared" si="24"/>
        <v/>
      </c>
      <c r="N108" s="31">
        <f>'Proje ve Personel Bilgileri'!E78</f>
        <v>0</v>
      </c>
      <c r="O108" s="32">
        <f t="shared" si="25"/>
        <v>0</v>
      </c>
      <c r="P108" s="32">
        <f t="shared" si="26"/>
        <v>0</v>
      </c>
      <c r="Q108" s="32">
        <f t="shared" si="27"/>
        <v>0</v>
      </c>
      <c r="R108" s="32">
        <f t="shared" si="29"/>
        <v>0</v>
      </c>
      <c r="S108" s="32">
        <f t="shared" si="30"/>
        <v>0</v>
      </c>
      <c r="T108" s="32">
        <f t="shared" si="30"/>
        <v>0</v>
      </c>
    </row>
    <row r="109" spans="1:20" ht="26.15" customHeight="1" x14ac:dyDescent="0.3">
      <c r="A109" s="236">
        <v>66</v>
      </c>
      <c r="B109" s="37" t="str">
        <f>IF('Proje ve Personel Bilgileri'!B79&gt;0,'Proje ve Personel Bilgileri'!B79,"")</f>
        <v/>
      </c>
      <c r="C109" s="127"/>
      <c r="D109" s="12"/>
      <c r="E109" s="12"/>
      <c r="F109" s="12"/>
      <c r="G109" s="12"/>
      <c r="H109" s="12"/>
      <c r="I109" s="12"/>
      <c r="J109" s="12"/>
      <c r="K109" s="12"/>
      <c r="L109" s="34" t="str">
        <f t="shared" si="28"/>
        <v/>
      </c>
      <c r="M109" s="122" t="str">
        <f t="shared" si="24"/>
        <v/>
      </c>
      <c r="N109" s="31">
        <f>'Proje ve Personel Bilgileri'!E79</f>
        <v>0</v>
      </c>
      <c r="O109" s="32">
        <f t="shared" si="25"/>
        <v>0</v>
      </c>
      <c r="P109" s="32">
        <f t="shared" si="26"/>
        <v>0</v>
      </c>
      <c r="Q109" s="32">
        <f t="shared" si="27"/>
        <v>0</v>
      </c>
      <c r="R109" s="32">
        <f t="shared" si="29"/>
        <v>0</v>
      </c>
      <c r="S109" s="32">
        <f t="shared" si="30"/>
        <v>0</v>
      </c>
      <c r="T109" s="32">
        <f t="shared" si="30"/>
        <v>0</v>
      </c>
    </row>
    <row r="110" spans="1:20" ht="26.15" customHeight="1" x14ac:dyDescent="0.3">
      <c r="A110" s="236">
        <v>67</v>
      </c>
      <c r="B110" s="37" t="str">
        <f>IF('Proje ve Personel Bilgileri'!B80&gt;0,'Proje ve Personel Bilgileri'!B80,"")</f>
        <v/>
      </c>
      <c r="C110" s="127"/>
      <c r="D110" s="12"/>
      <c r="E110" s="12"/>
      <c r="F110" s="12"/>
      <c r="G110" s="12"/>
      <c r="H110" s="12"/>
      <c r="I110" s="12"/>
      <c r="J110" s="12"/>
      <c r="K110" s="12"/>
      <c r="L110" s="34" t="str">
        <f t="shared" si="28"/>
        <v/>
      </c>
      <c r="M110" s="122" t="str">
        <f t="shared" si="24"/>
        <v/>
      </c>
      <c r="N110" s="31">
        <f>'Proje ve Personel Bilgileri'!E80</f>
        <v>0</v>
      </c>
      <c r="O110" s="32">
        <f t="shared" si="25"/>
        <v>0</v>
      </c>
      <c r="P110" s="32">
        <f t="shared" si="26"/>
        <v>0</v>
      </c>
      <c r="Q110" s="32">
        <f t="shared" si="27"/>
        <v>0</v>
      </c>
      <c r="R110" s="32">
        <f t="shared" si="29"/>
        <v>0</v>
      </c>
      <c r="S110" s="32">
        <f t="shared" si="30"/>
        <v>0</v>
      </c>
      <c r="T110" s="32">
        <f t="shared" si="30"/>
        <v>0</v>
      </c>
    </row>
    <row r="111" spans="1:20" ht="26.15" customHeight="1" x14ac:dyDescent="0.3">
      <c r="A111" s="236">
        <v>68</v>
      </c>
      <c r="B111" s="37" t="str">
        <f>IF('Proje ve Personel Bilgileri'!B81&gt;0,'Proje ve Personel Bilgileri'!B81,"")</f>
        <v/>
      </c>
      <c r="C111" s="127"/>
      <c r="D111" s="12"/>
      <c r="E111" s="12"/>
      <c r="F111" s="12"/>
      <c r="G111" s="12"/>
      <c r="H111" s="12"/>
      <c r="I111" s="12"/>
      <c r="J111" s="12"/>
      <c r="K111" s="12"/>
      <c r="L111" s="34" t="str">
        <f t="shared" si="28"/>
        <v/>
      </c>
      <c r="M111" s="122" t="str">
        <f t="shared" si="24"/>
        <v/>
      </c>
      <c r="N111" s="31">
        <f>'Proje ve Personel Bilgileri'!E81</f>
        <v>0</v>
      </c>
      <c r="O111" s="32">
        <f t="shared" si="25"/>
        <v>0</v>
      </c>
      <c r="P111" s="32">
        <f t="shared" si="26"/>
        <v>0</v>
      </c>
      <c r="Q111" s="32">
        <f t="shared" si="27"/>
        <v>0</v>
      </c>
      <c r="R111" s="32">
        <f t="shared" si="29"/>
        <v>0</v>
      </c>
      <c r="S111" s="32">
        <f t="shared" si="30"/>
        <v>0</v>
      </c>
      <c r="T111" s="32">
        <f t="shared" si="30"/>
        <v>0</v>
      </c>
    </row>
    <row r="112" spans="1:20" ht="26.15" customHeight="1" x14ac:dyDescent="0.3">
      <c r="A112" s="236">
        <v>69</v>
      </c>
      <c r="B112" s="37" t="str">
        <f>IF('Proje ve Personel Bilgileri'!B82&gt;0,'Proje ve Personel Bilgileri'!B82,"")</f>
        <v/>
      </c>
      <c r="C112" s="127"/>
      <c r="D112" s="12"/>
      <c r="E112" s="12"/>
      <c r="F112" s="12"/>
      <c r="G112" s="12"/>
      <c r="H112" s="12"/>
      <c r="I112" s="12"/>
      <c r="J112" s="12"/>
      <c r="K112" s="12"/>
      <c r="L112" s="34" t="str">
        <f t="shared" si="28"/>
        <v/>
      </c>
      <c r="M112" s="122" t="str">
        <f t="shared" si="24"/>
        <v/>
      </c>
      <c r="N112" s="31">
        <f>'Proje ve Personel Bilgileri'!E82</f>
        <v>0</v>
      </c>
      <c r="O112" s="32">
        <f t="shared" si="25"/>
        <v>0</v>
      </c>
      <c r="P112" s="32">
        <f t="shared" si="26"/>
        <v>0</v>
      </c>
      <c r="Q112" s="32">
        <f t="shared" si="27"/>
        <v>0</v>
      </c>
      <c r="R112" s="32">
        <f t="shared" si="29"/>
        <v>0</v>
      </c>
      <c r="S112" s="32">
        <f t="shared" si="30"/>
        <v>0</v>
      </c>
      <c r="T112" s="32">
        <f t="shared" si="30"/>
        <v>0</v>
      </c>
    </row>
    <row r="113" spans="1:21" ht="26.15" customHeight="1" x14ac:dyDescent="0.3">
      <c r="A113" s="236">
        <v>70</v>
      </c>
      <c r="B113" s="37" t="str">
        <f>IF('Proje ve Personel Bilgileri'!B83&gt;0,'Proje ve Personel Bilgileri'!B83,"")</f>
        <v/>
      </c>
      <c r="C113" s="127"/>
      <c r="D113" s="12"/>
      <c r="E113" s="12"/>
      <c r="F113" s="12"/>
      <c r="G113" s="12"/>
      <c r="H113" s="12"/>
      <c r="I113" s="12"/>
      <c r="J113" s="12"/>
      <c r="K113" s="12"/>
      <c r="L113" s="34" t="str">
        <f t="shared" si="28"/>
        <v/>
      </c>
      <c r="M113" s="122" t="str">
        <f t="shared" si="24"/>
        <v/>
      </c>
      <c r="N113" s="31">
        <f>'Proje ve Personel Bilgileri'!E83</f>
        <v>0</v>
      </c>
      <c r="O113" s="32">
        <f t="shared" si="25"/>
        <v>0</v>
      </c>
      <c r="P113" s="32">
        <f t="shared" si="26"/>
        <v>0</v>
      </c>
      <c r="Q113" s="32">
        <f t="shared" si="27"/>
        <v>0</v>
      </c>
      <c r="R113" s="32">
        <f t="shared" si="29"/>
        <v>0</v>
      </c>
      <c r="S113" s="32">
        <f t="shared" si="30"/>
        <v>0</v>
      </c>
      <c r="T113" s="32">
        <f t="shared" si="30"/>
        <v>0</v>
      </c>
    </row>
    <row r="114" spans="1:21" ht="26.15" customHeight="1" x14ac:dyDescent="0.3">
      <c r="A114" s="236">
        <v>71</v>
      </c>
      <c r="B114" s="37" t="str">
        <f>IF('Proje ve Personel Bilgileri'!B84&gt;0,'Proje ve Personel Bilgileri'!B84,"")</f>
        <v/>
      </c>
      <c r="C114" s="127"/>
      <c r="D114" s="12"/>
      <c r="E114" s="12"/>
      <c r="F114" s="12"/>
      <c r="G114" s="12"/>
      <c r="H114" s="12"/>
      <c r="I114" s="12"/>
      <c r="J114" s="12"/>
      <c r="K114" s="12"/>
      <c r="L114" s="34" t="str">
        <f t="shared" si="28"/>
        <v/>
      </c>
      <c r="M114" s="122" t="str">
        <f t="shared" si="24"/>
        <v/>
      </c>
      <c r="N114" s="31">
        <f>'Proje ve Personel Bilgileri'!E84</f>
        <v>0</v>
      </c>
      <c r="O114" s="32">
        <f t="shared" si="25"/>
        <v>0</v>
      </c>
      <c r="P114" s="32">
        <f t="shared" si="26"/>
        <v>0</v>
      </c>
      <c r="Q114" s="32">
        <f t="shared" si="27"/>
        <v>0</v>
      </c>
      <c r="R114" s="32">
        <f t="shared" si="29"/>
        <v>0</v>
      </c>
      <c r="S114" s="32">
        <f t="shared" si="30"/>
        <v>0</v>
      </c>
      <c r="T114" s="32">
        <f t="shared" si="30"/>
        <v>0</v>
      </c>
    </row>
    <row r="115" spans="1:21" ht="26.15" customHeight="1" x14ac:dyDescent="0.3">
      <c r="A115" s="236">
        <v>72</v>
      </c>
      <c r="B115" s="37" t="str">
        <f>IF('Proje ve Personel Bilgileri'!B85&gt;0,'Proje ve Personel Bilgileri'!B85,"")</f>
        <v/>
      </c>
      <c r="C115" s="127"/>
      <c r="D115" s="12"/>
      <c r="E115" s="12"/>
      <c r="F115" s="12"/>
      <c r="G115" s="12"/>
      <c r="H115" s="12"/>
      <c r="I115" s="12"/>
      <c r="J115" s="12"/>
      <c r="K115" s="12"/>
      <c r="L115" s="34" t="str">
        <f t="shared" si="28"/>
        <v/>
      </c>
      <c r="M115" s="122" t="str">
        <f t="shared" si="24"/>
        <v/>
      </c>
      <c r="N115" s="31">
        <f>'Proje ve Personel Bilgileri'!E85</f>
        <v>0</v>
      </c>
      <c r="O115" s="32">
        <f t="shared" si="25"/>
        <v>0</v>
      </c>
      <c r="P115" s="32">
        <f t="shared" si="26"/>
        <v>0</v>
      </c>
      <c r="Q115" s="32">
        <f t="shared" si="27"/>
        <v>0</v>
      </c>
      <c r="R115" s="32">
        <f t="shared" si="29"/>
        <v>0</v>
      </c>
      <c r="S115" s="32">
        <f t="shared" si="30"/>
        <v>0</v>
      </c>
      <c r="T115" s="32">
        <f t="shared" si="30"/>
        <v>0</v>
      </c>
    </row>
    <row r="116" spans="1:21" ht="26.15" customHeight="1" x14ac:dyDescent="0.3">
      <c r="A116" s="236">
        <v>73</v>
      </c>
      <c r="B116" s="37" t="str">
        <f>IF('Proje ve Personel Bilgileri'!B86&gt;0,'Proje ve Personel Bilgileri'!B86,"")</f>
        <v/>
      </c>
      <c r="C116" s="127"/>
      <c r="D116" s="12"/>
      <c r="E116" s="12"/>
      <c r="F116" s="12"/>
      <c r="G116" s="12"/>
      <c r="H116" s="12"/>
      <c r="I116" s="12"/>
      <c r="J116" s="12"/>
      <c r="K116" s="12"/>
      <c r="L116" s="34" t="str">
        <f t="shared" si="28"/>
        <v/>
      </c>
      <c r="M116" s="122" t="str">
        <f t="shared" si="24"/>
        <v/>
      </c>
      <c r="N116" s="31">
        <f>'Proje ve Personel Bilgileri'!E86</f>
        <v>0</v>
      </c>
      <c r="O116" s="32">
        <f t="shared" si="25"/>
        <v>0</v>
      </c>
      <c r="P116" s="32">
        <f t="shared" si="26"/>
        <v>0</v>
      </c>
      <c r="Q116" s="32">
        <f t="shared" si="27"/>
        <v>0</v>
      </c>
      <c r="R116" s="32">
        <f t="shared" si="29"/>
        <v>0</v>
      </c>
      <c r="S116" s="32">
        <f t="shared" si="30"/>
        <v>0</v>
      </c>
      <c r="T116" s="32">
        <f t="shared" si="30"/>
        <v>0</v>
      </c>
    </row>
    <row r="117" spans="1:21" ht="26.15" customHeight="1" x14ac:dyDescent="0.3">
      <c r="A117" s="236">
        <v>74</v>
      </c>
      <c r="B117" s="37" t="str">
        <f>IF('Proje ve Personel Bilgileri'!B87&gt;0,'Proje ve Personel Bilgileri'!B87,"")</f>
        <v/>
      </c>
      <c r="C117" s="127"/>
      <c r="D117" s="12"/>
      <c r="E117" s="12"/>
      <c r="F117" s="12"/>
      <c r="G117" s="12"/>
      <c r="H117" s="12"/>
      <c r="I117" s="12"/>
      <c r="J117" s="12"/>
      <c r="K117" s="12"/>
      <c r="L117" s="34" t="str">
        <f t="shared" si="28"/>
        <v/>
      </c>
      <c r="M117" s="122" t="str">
        <f t="shared" si="24"/>
        <v/>
      </c>
      <c r="N117" s="31">
        <f>'Proje ve Personel Bilgileri'!E87</f>
        <v>0</v>
      </c>
      <c r="O117" s="32">
        <f t="shared" si="25"/>
        <v>0</v>
      </c>
      <c r="P117" s="32">
        <f t="shared" si="26"/>
        <v>0</v>
      </c>
      <c r="Q117" s="32">
        <f t="shared" si="27"/>
        <v>0</v>
      </c>
      <c r="R117" s="32">
        <f t="shared" si="29"/>
        <v>0</v>
      </c>
      <c r="S117" s="32">
        <f t="shared" si="30"/>
        <v>0</v>
      </c>
      <c r="T117" s="32">
        <f t="shared" si="30"/>
        <v>0</v>
      </c>
    </row>
    <row r="118" spans="1:21" ht="26.15" customHeight="1" x14ac:dyDescent="0.3">
      <c r="A118" s="236">
        <v>75</v>
      </c>
      <c r="B118" s="37" t="str">
        <f>IF('Proje ve Personel Bilgileri'!B88&gt;0,'Proje ve Personel Bilgileri'!B88,"")</f>
        <v/>
      </c>
      <c r="C118" s="127"/>
      <c r="D118" s="12"/>
      <c r="E118" s="12"/>
      <c r="F118" s="12"/>
      <c r="G118" s="12"/>
      <c r="H118" s="12"/>
      <c r="I118" s="12"/>
      <c r="J118" s="12"/>
      <c r="K118" s="12"/>
      <c r="L118" s="34" t="str">
        <f t="shared" si="28"/>
        <v/>
      </c>
      <c r="M118" s="122" t="str">
        <f t="shared" si="24"/>
        <v/>
      </c>
      <c r="N118" s="31">
        <f>'Proje ve Personel Bilgileri'!E88</f>
        <v>0</v>
      </c>
      <c r="O118" s="32">
        <f t="shared" si="25"/>
        <v>0</v>
      </c>
      <c r="P118" s="32">
        <f t="shared" si="26"/>
        <v>0</v>
      </c>
      <c r="Q118" s="32">
        <f t="shared" si="27"/>
        <v>0</v>
      </c>
      <c r="R118" s="32">
        <f t="shared" si="29"/>
        <v>0</v>
      </c>
      <c r="S118" s="32">
        <f t="shared" si="30"/>
        <v>0</v>
      </c>
      <c r="T118" s="32">
        <f t="shared" si="30"/>
        <v>0</v>
      </c>
    </row>
    <row r="119" spans="1:21" ht="26.15" customHeight="1" x14ac:dyDescent="0.3">
      <c r="A119" s="236">
        <v>76</v>
      </c>
      <c r="B119" s="37" t="str">
        <f>IF('Proje ve Personel Bilgileri'!B89&gt;0,'Proje ve Personel Bilgileri'!B89,"")</f>
        <v/>
      </c>
      <c r="C119" s="127"/>
      <c r="D119" s="12"/>
      <c r="E119" s="12"/>
      <c r="F119" s="12"/>
      <c r="G119" s="12"/>
      <c r="H119" s="12"/>
      <c r="I119" s="12"/>
      <c r="J119" s="12"/>
      <c r="K119" s="12"/>
      <c r="L119" s="34" t="str">
        <f t="shared" si="28"/>
        <v/>
      </c>
      <c r="M119" s="122" t="str">
        <f t="shared" si="24"/>
        <v/>
      </c>
      <c r="N119" s="31">
        <f>'Proje ve Personel Bilgileri'!E89</f>
        <v>0</v>
      </c>
      <c r="O119" s="32">
        <f t="shared" si="25"/>
        <v>0</v>
      </c>
      <c r="P119" s="32">
        <f t="shared" si="26"/>
        <v>0</v>
      </c>
      <c r="Q119" s="32">
        <f t="shared" si="27"/>
        <v>0</v>
      </c>
      <c r="R119" s="32">
        <f t="shared" si="29"/>
        <v>0</v>
      </c>
      <c r="S119" s="32">
        <f t="shared" si="30"/>
        <v>0</v>
      </c>
      <c r="T119" s="32">
        <f t="shared" si="30"/>
        <v>0</v>
      </c>
    </row>
    <row r="120" spans="1:21" ht="26.15" customHeight="1" x14ac:dyDescent="0.3">
      <c r="A120" s="236">
        <v>77</v>
      </c>
      <c r="B120" s="37" t="str">
        <f>IF('Proje ve Personel Bilgileri'!B90&gt;0,'Proje ve Personel Bilgileri'!B90,"")</f>
        <v/>
      </c>
      <c r="C120" s="127"/>
      <c r="D120" s="12"/>
      <c r="E120" s="12"/>
      <c r="F120" s="12"/>
      <c r="G120" s="12"/>
      <c r="H120" s="12"/>
      <c r="I120" s="12"/>
      <c r="J120" s="12"/>
      <c r="K120" s="12"/>
      <c r="L120" s="34" t="str">
        <f t="shared" si="28"/>
        <v/>
      </c>
      <c r="M120" s="122" t="str">
        <f t="shared" si="24"/>
        <v/>
      </c>
      <c r="N120" s="31">
        <f>'Proje ve Personel Bilgileri'!E90</f>
        <v>0</v>
      </c>
      <c r="O120" s="32">
        <f t="shared" si="25"/>
        <v>0</v>
      </c>
      <c r="P120" s="32">
        <f t="shared" si="26"/>
        <v>0</v>
      </c>
      <c r="Q120" s="32">
        <f t="shared" si="27"/>
        <v>0</v>
      </c>
      <c r="R120" s="32">
        <f t="shared" si="29"/>
        <v>0</v>
      </c>
      <c r="S120" s="32">
        <f t="shared" si="30"/>
        <v>0</v>
      </c>
      <c r="T120" s="32">
        <f t="shared" si="30"/>
        <v>0</v>
      </c>
    </row>
    <row r="121" spans="1:21" ht="26.15" customHeight="1" x14ac:dyDescent="0.3">
      <c r="A121" s="236">
        <v>78</v>
      </c>
      <c r="B121" s="37" t="str">
        <f>IF('Proje ve Personel Bilgileri'!B91&gt;0,'Proje ve Personel Bilgileri'!B91,"")</f>
        <v/>
      </c>
      <c r="C121" s="127"/>
      <c r="D121" s="12"/>
      <c r="E121" s="12"/>
      <c r="F121" s="12"/>
      <c r="G121" s="12"/>
      <c r="H121" s="12"/>
      <c r="I121" s="12"/>
      <c r="J121" s="12"/>
      <c r="K121" s="12"/>
      <c r="L121" s="34" t="str">
        <f t="shared" si="28"/>
        <v/>
      </c>
      <c r="M121" s="122" t="str">
        <f t="shared" si="24"/>
        <v/>
      </c>
      <c r="N121" s="31">
        <f>'Proje ve Personel Bilgileri'!E91</f>
        <v>0</v>
      </c>
      <c r="O121" s="32">
        <f t="shared" si="25"/>
        <v>0</v>
      </c>
      <c r="P121" s="32">
        <f t="shared" si="26"/>
        <v>0</v>
      </c>
      <c r="Q121" s="32">
        <f t="shared" si="27"/>
        <v>0</v>
      </c>
      <c r="R121" s="32">
        <f t="shared" si="29"/>
        <v>0</v>
      </c>
      <c r="S121" s="32">
        <f t="shared" si="30"/>
        <v>0</v>
      </c>
      <c r="T121" s="32">
        <f t="shared" si="30"/>
        <v>0</v>
      </c>
    </row>
    <row r="122" spans="1:21" ht="26.15" customHeight="1" x14ac:dyDescent="0.3">
      <c r="A122" s="236">
        <v>79</v>
      </c>
      <c r="B122" s="37" t="str">
        <f>IF('Proje ve Personel Bilgileri'!B92&gt;0,'Proje ve Personel Bilgileri'!B92,"")</f>
        <v/>
      </c>
      <c r="C122" s="127"/>
      <c r="D122" s="12"/>
      <c r="E122" s="12"/>
      <c r="F122" s="12"/>
      <c r="G122" s="12"/>
      <c r="H122" s="12"/>
      <c r="I122" s="12"/>
      <c r="J122" s="12"/>
      <c r="K122" s="12"/>
      <c r="L122" s="34" t="str">
        <f t="shared" si="28"/>
        <v/>
      </c>
      <c r="M122" s="122" t="str">
        <f t="shared" si="24"/>
        <v/>
      </c>
      <c r="N122" s="31">
        <f>'Proje ve Personel Bilgileri'!E92</f>
        <v>0</v>
      </c>
      <c r="O122" s="32">
        <f t="shared" si="25"/>
        <v>0</v>
      </c>
      <c r="P122" s="32">
        <f t="shared" si="26"/>
        <v>0</v>
      </c>
      <c r="Q122" s="32">
        <f t="shared" si="27"/>
        <v>0</v>
      </c>
      <c r="R122" s="32">
        <f t="shared" si="29"/>
        <v>0</v>
      </c>
      <c r="S122" s="32">
        <f t="shared" si="30"/>
        <v>0</v>
      </c>
      <c r="T122" s="32">
        <f t="shared" si="30"/>
        <v>0</v>
      </c>
    </row>
    <row r="123" spans="1:21" ht="26.15" customHeight="1" thickBot="1" x14ac:dyDescent="0.35">
      <c r="A123" s="237">
        <v>80</v>
      </c>
      <c r="B123" s="38" t="str">
        <f>IF('Proje ve Personel Bilgileri'!B93&gt;0,'Proje ve Personel Bilgileri'!B93,"")</f>
        <v/>
      </c>
      <c r="C123" s="13"/>
      <c r="D123" s="14"/>
      <c r="E123" s="14"/>
      <c r="F123" s="14"/>
      <c r="G123" s="14"/>
      <c r="H123" s="14"/>
      <c r="I123" s="14"/>
      <c r="J123" s="14"/>
      <c r="K123" s="14"/>
      <c r="L123" s="35" t="str">
        <f t="shared" si="28"/>
        <v/>
      </c>
      <c r="M123" s="122" t="str">
        <f t="shared" si="24"/>
        <v/>
      </c>
      <c r="N123" s="31">
        <f>'Proje ve Personel Bilgileri'!E93</f>
        <v>0</v>
      </c>
      <c r="O123" s="32">
        <f t="shared" si="25"/>
        <v>0</v>
      </c>
      <c r="P123" s="32">
        <f t="shared" si="26"/>
        <v>0</v>
      </c>
      <c r="Q123" s="32">
        <f t="shared" si="27"/>
        <v>0</v>
      </c>
      <c r="R123" s="32">
        <f t="shared" si="29"/>
        <v>0</v>
      </c>
      <c r="S123" s="32">
        <f t="shared" si="30"/>
        <v>0</v>
      </c>
      <c r="T123" s="32">
        <f t="shared" si="30"/>
        <v>0</v>
      </c>
      <c r="U123" s="30">
        <f>IF(COUNTA(C104:K123)&gt;0,1,0)</f>
        <v>0</v>
      </c>
    </row>
    <row r="124" spans="1:21" ht="26.15" customHeight="1" thickBot="1" x14ac:dyDescent="0.35">
      <c r="A124" s="358" t="s">
        <v>40</v>
      </c>
      <c r="B124" s="359"/>
      <c r="C124" s="39" t="str">
        <f t="shared" ref="C124:K124" si="31">IF($L$92&gt;0,SUM(C104:C123)+C92,"")</f>
        <v/>
      </c>
      <c r="D124" s="40" t="str">
        <f t="shared" si="31"/>
        <v/>
      </c>
      <c r="E124" s="40" t="str">
        <f t="shared" si="31"/>
        <v/>
      </c>
      <c r="F124" s="40" t="str">
        <f t="shared" si="31"/>
        <v/>
      </c>
      <c r="G124" s="40" t="str">
        <f t="shared" si="31"/>
        <v/>
      </c>
      <c r="H124" s="40" t="str">
        <f t="shared" si="31"/>
        <v/>
      </c>
      <c r="I124" s="40" t="str">
        <f t="shared" si="31"/>
        <v/>
      </c>
      <c r="J124" s="40" t="str">
        <f t="shared" si="31"/>
        <v/>
      </c>
      <c r="K124" s="40" t="str">
        <f t="shared" si="31"/>
        <v/>
      </c>
      <c r="L124" s="41">
        <f>SUM(L104:L123)+L92</f>
        <v>0</v>
      </c>
      <c r="M124" s="123"/>
      <c r="N124" s="6"/>
      <c r="O124" s="15"/>
      <c r="P124" s="16"/>
      <c r="S124" s="6"/>
      <c r="T124" s="6"/>
    </row>
    <row r="125" spans="1:21" s="17" customFormat="1" ht="30.1" customHeight="1" x14ac:dyDescent="0.3">
      <c r="A125" s="360" t="s">
        <v>139</v>
      </c>
      <c r="B125" s="360"/>
      <c r="C125" s="360"/>
      <c r="D125" s="360"/>
      <c r="E125" s="360"/>
      <c r="F125" s="360"/>
      <c r="G125" s="360"/>
      <c r="H125" s="360"/>
      <c r="I125" s="360"/>
      <c r="J125" s="360"/>
      <c r="K125" s="360"/>
      <c r="L125" s="360"/>
      <c r="M125" s="83"/>
      <c r="O125" s="18"/>
      <c r="P125" s="18"/>
      <c r="Q125" s="18"/>
      <c r="R125" s="18"/>
      <c r="S125" s="18"/>
      <c r="T125" s="18"/>
    </row>
    <row r="126" spans="1:21" ht="26.15" customHeight="1" x14ac:dyDescent="0.3"/>
    <row r="127" spans="1:21" ht="26.15" customHeight="1" x14ac:dyDescent="0.35">
      <c r="A127" s="308" t="s">
        <v>37</v>
      </c>
      <c r="B127" s="307">
        <f ca="1">IF(imzatarihi&gt;0,imzatarihi,"")</f>
        <v>45653</v>
      </c>
      <c r="C127" s="361" t="s">
        <v>38</v>
      </c>
      <c r="D127" s="361"/>
      <c r="E127" s="306" t="str">
        <f>IF(kurulusyetkilisi&gt;0,kurulusyetkilisi,"")</f>
        <v/>
      </c>
      <c r="F127" s="265"/>
      <c r="G127" s="265"/>
      <c r="H127" s="304"/>
      <c r="I127" s="304"/>
      <c r="J127" s="304"/>
    </row>
    <row r="128" spans="1:21" ht="26.15" customHeight="1" x14ac:dyDescent="0.35">
      <c r="A128" s="311"/>
      <c r="B128" s="311"/>
      <c r="C128" s="361" t="s">
        <v>39</v>
      </c>
      <c r="D128" s="361"/>
      <c r="E128" s="309"/>
      <c r="F128" s="362"/>
      <c r="G128" s="362"/>
      <c r="H128" s="6"/>
      <c r="I128" s="6"/>
      <c r="J128" s="6"/>
    </row>
    <row r="129" spans="1:20" ht="26.15" customHeight="1" x14ac:dyDescent="0.3">
      <c r="A129" s="356" t="s">
        <v>28</v>
      </c>
      <c r="B129" s="356"/>
      <c r="C129" s="356"/>
      <c r="D129" s="356"/>
      <c r="E129" s="356"/>
      <c r="F129" s="356"/>
      <c r="G129" s="356"/>
      <c r="H129" s="356"/>
      <c r="I129" s="356"/>
      <c r="J129" s="356"/>
      <c r="K129" s="356"/>
      <c r="L129" s="356"/>
      <c r="M129" s="119"/>
      <c r="N129" s="1"/>
      <c r="O129" s="128"/>
    </row>
    <row r="130" spans="1:20" ht="26.15" customHeight="1" x14ac:dyDescent="0.3">
      <c r="A130" s="363" t="str">
        <f>IF(Yil&gt;0,CONCATENATE(Yil," yılına aittir"),"")</f>
        <v/>
      </c>
      <c r="B130" s="363"/>
      <c r="C130" s="363"/>
      <c r="D130" s="363"/>
      <c r="E130" s="363"/>
      <c r="F130" s="363"/>
      <c r="G130" s="363"/>
      <c r="H130" s="363"/>
      <c r="I130" s="363"/>
      <c r="J130" s="363"/>
      <c r="K130" s="363"/>
      <c r="L130" s="363"/>
    </row>
    <row r="131" spans="1:20" ht="26.15" customHeight="1" thickBot="1" x14ac:dyDescent="0.35">
      <c r="B131" s="8"/>
      <c r="D131" s="8"/>
      <c r="E131" s="8"/>
      <c r="F131" s="377" t="str">
        <f>IF(Yil&gt;0,IF(ProjeNo=5189901,"ARALIK",IF(ProjeNo=5169902,Yil+1&amp;" - ŞUBAT","KASIM")),"")</f>
        <v/>
      </c>
      <c r="G131" s="377"/>
      <c r="H131" s="8"/>
      <c r="I131" s="8"/>
      <c r="J131" s="8"/>
      <c r="K131" s="8"/>
      <c r="L131" s="228" t="s">
        <v>35</v>
      </c>
    </row>
    <row r="132" spans="1:20" ht="26.15" customHeight="1" thickBot="1" x14ac:dyDescent="0.35">
      <c r="A132" s="233" t="s">
        <v>1</v>
      </c>
      <c r="B132" s="364" t="str">
        <f>IF(ProjeNo&gt;0,ProjeNo,"")</f>
        <v/>
      </c>
      <c r="C132" s="365"/>
      <c r="D132" s="365"/>
      <c r="E132" s="365"/>
      <c r="F132" s="365"/>
      <c r="G132" s="365"/>
      <c r="H132" s="365"/>
      <c r="I132" s="365"/>
      <c r="J132" s="365"/>
      <c r="K132" s="365"/>
      <c r="L132" s="366"/>
    </row>
    <row r="133" spans="1:20" ht="26.15" customHeight="1" thickBot="1" x14ac:dyDescent="0.35">
      <c r="A133" s="234" t="s">
        <v>11</v>
      </c>
      <c r="B133" s="367" t="str">
        <f>IF(ProjeAdi&gt;0,ProjeAdi,"")</f>
        <v/>
      </c>
      <c r="C133" s="368"/>
      <c r="D133" s="368"/>
      <c r="E133" s="368"/>
      <c r="F133" s="368"/>
      <c r="G133" s="368"/>
      <c r="H133" s="368"/>
      <c r="I133" s="368"/>
      <c r="J133" s="368"/>
      <c r="K133" s="368"/>
      <c r="L133" s="369"/>
    </row>
    <row r="134" spans="1:20" ht="26.15" customHeight="1" thickBot="1" x14ac:dyDescent="0.35">
      <c r="A134" s="370" t="s">
        <v>7</v>
      </c>
      <c r="B134" s="370" t="s">
        <v>8</v>
      </c>
      <c r="C134" s="370" t="s">
        <v>29</v>
      </c>
      <c r="D134" s="370" t="s">
        <v>97</v>
      </c>
      <c r="E134" s="370" t="s">
        <v>117</v>
      </c>
      <c r="F134" s="370" t="s">
        <v>32</v>
      </c>
      <c r="G134" s="372" t="s">
        <v>30</v>
      </c>
      <c r="H134" s="374" t="s">
        <v>95</v>
      </c>
      <c r="I134" s="375"/>
      <c r="J134" s="375"/>
      <c r="K134" s="376"/>
      <c r="L134" s="370" t="s">
        <v>31</v>
      </c>
      <c r="O134" s="357" t="s">
        <v>36</v>
      </c>
      <c r="P134" s="357"/>
      <c r="Q134" s="357" t="s">
        <v>42</v>
      </c>
      <c r="R134" s="357"/>
      <c r="S134" s="357" t="s">
        <v>43</v>
      </c>
      <c r="T134" s="357"/>
    </row>
    <row r="135" spans="1:20" s="9" customFormat="1" ht="82.05" customHeight="1" thickBot="1" x14ac:dyDescent="0.3">
      <c r="A135" s="371"/>
      <c r="B135" s="371"/>
      <c r="C135" s="371"/>
      <c r="D135" s="371"/>
      <c r="E135" s="371"/>
      <c r="F135" s="371"/>
      <c r="G135" s="373"/>
      <c r="H135" s="229" t="s">
        <v>91</v>
      </c>
      <c r="I135" s="230" t="s">
        <v>96</v>
      </c>
      <c r="J135" s="229" t="s">
        <v>152</v>
      </c>
      <c r="K135" s="229" t="s">
        <v>153</v>
      </c>
      <c r="L135" s="371"/>
      <c r="M135" s="121"/>
      <c r="N135" s="231" t="s">
        <v>10</v>
      </c>
      <c r="O135" s="232" t="s">
        <v>33</v>
      </c>
      <c r="P135" s="232" t="s">
        <v>34</v>
      </c>
      <c r="Q135" s="232" t="s">
        <v>41</v>
      </c>
      <c r="R135" s="232" t="s">
        <v>30</v>
      </c>
      <c r="S135" s="232" t="s">
        <v>41</v>
      </c>
      <c r="T135" s="232" t="s">
        <v>34</v>
      </c>
    </row>
    <row r="136" spans="1:20" ht="26.15" customHeight="1" x14ac:dyDescent="0.3">
      <c r="A136" s="235">
        <v>81</v>
      </c>
      <c r="B136" s="36" t="str">
        <f>IF('Proje ve Personel Bilgileri'!B94&gt;0,'Proje ve Personel Bilgileri'!B94,"")</f>
        <v/>
      </c>
      <c r="C136" s="10"/>
      <c r="D136" s="11"/>
      <c r="E136" s="11"/>
      <c r="F136" s="11"/>
      <c r="G136" s="11"/>
      <c r="H136" s="11"/>
      <c r="I136" s="11"/>
      <c r="J136" s="11"/>
      <c r="K136" s="11"/>
      <c r="L136" s="33" t="str">
        <f>IF(B136&lt;&gt;"",IF(OR(F136&gt;S136,G136&gt;T136),0,D136+E136+F136+G136-H136-I136-J136-K136),"")</f>
        <v/>
      </c>
      <c r="M136" s="122" t="str">
        <f t="shared" ref="M136:M155" si="32">IF(OR(F136&gt;S136,G136&gt;T136),"Toplam maliyetin hesaplanabilmesi için SGK işveren payı ve işsizlik sigortası işveren payının tavan değerleri aşmaması gerekmektedir.","")</f>
        <v/>
      </c>
      <c r="N136" s="31">
        <f>'Proje ve Personel Bilgileri'!E94</f>
        <v>0</v>
      </c>
      <c r="O136" s="32">
        <f t="shared" ref="O136:O155" si="33">IFERROR(IF(ProjeNo=5169902,IF(N136="EVET",VLOOKUP(VALUE(Yil+1&amp;1),SGKTAVAN,2,0)*0.2475,VLOOKUP(VALUE(Yil+1&amp;1),SGKTAVAN,2,0)*0.2075),IF(N136="EVET",VLOOKUP(VALUE(Yil&amp;2),SGKTAVAN,2,0)*0.2475,VLOOKUP(VALUE(Yil&amp;2),SGKTAVAN,2,0)*0.2075)),0)</f>
        <v>0</v>
      </c>
      <c r="P136" s="32">
        <f t="shared" ref="P136:P155" si="34">IFERROR(IF(ProjeNo=5169902,IF(N136="EVET",0,VLOOKUP(VALUE(Yil+1&amp;1),SGKTAVAN,2,0)*0.02),IF(N136="EVET",0,VLOOKUP(VALUE(Yil&amp;2),SGKTAVAN,2,0)*0.02)),0)</f>
        <v>0</v>
      </c>
      <c r="Q136" s="32">
        <f t="shared" ref="Q136:Q155" si="35">IF(N136="EVET",(D136+E136)*0.2475,(D136+E136)*0.2075)</f>
        <v>0</v>
      </c>
      <c r="R136" s="32">
        <f>IF(N136="EVET",0,(D136+E136)*0.02)</f>
        <v>0</v>
      </c>
      <c r="S136" s="32">
        <f>IF(ISERROR(ROUNDUP(MIN(O136,Q136),0)),0,ROUNDUP(MIN(O136,Q136),0))</f>
        <v>0</v>
      </c>
      <c r="T136" s="32">
        <f>IF(ISERROR(ROUNDUP(MIN(P136,R136),0)),0,ROUNDUP(MIN(P136,R136),0))</f>
        <v>0</v>
      </c>
    </row>
    <row r="137" spans="1:20" ht="26.15" customHeight="1" x14ac:dyDescent="0.3">
      <c r="A137" s="236">
        <v>82</v>
      </c>
      <c r="B137" s="37" t="str">
        <f>IF('Proje ve Personel Bilgileri'!B95&gt;0,'Proje ve Personel Bilgileri'!B95,"")</f>
        <v/>
      </c>
      <c r="C137" s="127"/>
      <c r="D137" s="12"/>
      <c r="E137" s="12"/>
      <c r="F137" s="12"/>
      <c r="G137" s="12"/>
      <c r="H137" s="12"/>
      <c r="I137" s="12"/>
      <c r="J137" s="12"/>
      <c r="K137" s="12"/>
      <c r="L137" s="34" t="str">
        <f t="shared" ref="L137:L155" si="36">IF(B137&lt;&gt;"",IF(OR(F137&gt;S137,G137&gt;T137),0,D137+E137+F137+G137-H137-I137-J137-K137),"")</f>
        <v/>
      </c>
      <c r="M137" s="122" t="str">
        <f t="shared" si="32"/>
        <v/>
      </c>
      <c r="N137" s="31">
        <f>'Proje ve Personel Bilgileri'!E95</f>
        <v>0</v>
      </c>
      <c r="O137" s="32">
        <f t="shared" si="33"/>
        <v>0</v>
      </c>
      <c r="P137" s="32">
        <f t="shared" si="34"/>
        <v>0</v>
      </c>
      <c r="Q137" s="32">
        <f t="shared" si="35"/>
        <v>0</v>
      </c>
      <c r="R137" s="32">
        <f t="shared" ref="R137:R155" si="37">IF(N137="EVET",0,(D137+E137)*0.02)</f>
        <v>0</v>
      </c>
      <c r="S137" s="32">
        <f t="shared" ref="S137:T155" si="38">IF(ISERROR(ROUNDUP(MIN(O137,Q137),0)),0,ROUNDUP(MIN(O137,Q137),0))</f>
        <v>0</v>
      </c>
      <c r="T137" s="32">
        <f t="shared" si="38"/>
        <v>0</v>
      </c>
    </row>
    <row r="138" spans="1:20" ht="26.15" customHeight="1" x14ac:dyDescent="0.3">
      <c r="A138" s="236">
        <v>83</v>
      </c>
      <c r="B138" s="37" t="str">
        <f>IF('Proje ve Personel Bilgileri'!B96&gt;0,'Proje ve Personel Bilgileri'!B96,"")</f>
        <v/>
      </c>
      <c r="C138" s="127"/>
      <c r="D138" s="12"/>
      <c r="E138" s="12"/>
      <c r="F138" s="12"/>
      <c r="G138" s="12"/>
      <c r="H138" s="12"/>
      <c r="I138" s="12"/>
      <c r="J138" s="12"/>
      <c r="K138" s="12"/>
      <c r="L138" s="34" t="str">
        <f t="shared" si="36"/>
        <v/>
      </c>
      <c r="M138" s="122" t="str">
        <f t="shared" si="32"/>
        <v/>
      </c>
      <c r="N138" s="31">
        <f>'Proje ve Personel Bilgileri'!E96</f>
        <v>0</v>
      </c>
      <c r="O138" s="32">
        <f t="shared" si="33"/>
        <v>0</v>
      </c>
      <c r="P138" s="32">
        <f t="shared" si="34"/>
        <v>0</v>
      </c>
      <c r="Q138" s="32">
        <f t="shared" si="35"/>
        <v>0</v>
      </c>
      <c r="R138" s="32">
        <f t="shared" si="37"/>
        <v>0</v>
      </c>
      <c r="S138" s="32">
        <f t="shared" si="38"/>
        <v>0</v>
      </c>
      <c r="T138" s="32">
        <f t="shared" si="38"/>
        <v>0</v>
      </c>
    </row>
    <row r="139" spans="1:20" ht="26.15" customHeight="1" x14ac:dyDescent="0.3">
      <c r="A139" s="236">
        <v>84</v>
      </c>
      <c r="B139" s="37" t="str">
        <f>IF('Proje ve Personel Bilgileri'!B97&gt;0,'Proje ve Personel Bilgileri'!B97,"")</f>
        <v/>
      </c>
      <c r="C139" s="127"/>
      <c r="D139" s="12"/>
      <c r="E139" s="12"/>
      <c r="F139" s="12"/>
      <c r="G139" s="12"/>
      <c r="H139" s="12"/>
      <c r="I139" s="12"/>
      <c r="J139" s="12"/>
      <c r="K139" s="12"/>
      <c r="L139" s="34" t="str">
        <f t="shared" si="36"/>
        <v/>
      </c>
      <c r="M139" s="122" t="str">
        <f t="shared" si="32"/>
        <v/>
      </c>
      <c r="N139" s="31">
        <f>'Proje ve Personel Bilgileri'!E97</f>
        <v>0</v>
      </c>
      <c r="O139" s="32">
        <f t="shared" si="33"/>
        <v>0</v>
      </c>
      <c r="P139" s="32">
        <f t="shared" si="34"/>
        <v>0</v>
      </c>
      <c r="Q139" s="32">
        <f t="shared" si="35"/>
        <v>0</v>
      </c>
      <c r="R139" s="32">
        <f t="shared" si="37"/>
        <v>0</v>
      </c>
      <c r="S139" s="32">
        <f t="shared" si="38"/>
        <v>0</v>
      </c>
      <c r="T139" s="32">
        <f t="shared" si="38"/>
        <v>0</v>
      </c>
    </row>
    <row r="140" spans="1:20" ht="26.15" customHeight="1" x14ac:dyDescent="0.3">
      <c r="A140" s="236">
        <v>85</v>
      </c>
      <c r="B140" s="37" t="str">
        <f>IF('Proje ve Personel Bilgileri'!B98&gt;0,'Proje ve Personel Bilgileri'!B98,"")</f>
        <v/>
      </c>
      <c r="C140" s="127"/>
      <c r="D140" s="12"/>
      <c r="E140" s="12"/>
      <c r="F140" s="12"/>
      <c r="G140" s="12"/>
      <c r="H140" s="12"/>
      <c r="I140" s="12"/>
      <c r="J140" s="12"/>
      <c r="K140" s="12"/>
      <c r="L140" s="34" t="str">
        <f t="shared" si="36"/>
        <v/>
      </c>
      <c r="M140" s="122" t="str">
        <f t="shared" si="32"/>
        <v/>
      </c>
      <c r="N140" s="31">
        <f>'Proje ve Personel Bilgileri'!E98</f>
        <v>0</v>
      </c>
      <c r="O140" s="32">
        <f t="shared" si="33"/>
        <v>0</v>
      </c>
      <c r="P140" s="32">
        <f t="shared" si="34"/>
        <v>0</v>
      </c>
      <c r="Q140" s="32">
        <f t="shared" si="35"/>
        <v>0</v>
      </c>
      <c r="R140" s="32">
        <f t="shared" si="37"/>
        <v>0</v>
      </c>
      <c r="S140" s="32">
        <f t="shared" si="38"/>
        <v>0</v>
      </c>
      <c r="T140" s="32">
        <f t="shared" si="38"/>
        <v>0</v>
      </c>
    </row>
    <row r="141" spans="1:20" ht="26.15" customHeight="1" x14ac:dyDescent="0.3">
      <c r="A141" s="236">
        <v>86</v>
      </c>
      <c r="B141" s="37" t="str">
        <f>IF('Proje ve Personel Bilgileri'!B99&gt;0,'Proje ve Personel Bilgileri'!B99,"")</f>
        <v/>
      </c>
      <c r="C141" s="127"/>
      <c r="D141" s="12"/>
      <c r="E141" s="12"/>
      <c r="F141" s="12"/>
      <c r="G141" s="12"/>
      <c r="H141" s="12"/>
      <c r="I141" s="12"/>
      <c r="J141" s="12"/>
      <c r="K141" s="12"/>
      <c r="L141" s="34" t="str">
        <f t="shared" si="36"/>
        <v/>
      </c>
      <c r="M141" s="122" t="str">
        <f t="shared" si="32"/>
        <v/>
      </c>
      <c r="N141" s="31">
        <f>'Proje ve Personel Bilgileri'!E99</f>
        <v>0</v>
      </c>
      <c r="O141" s="32">
        <f t="shared" si="33"/>
        <v>0</v>
      </c>
      <c r="P141" s="32">
        <f t="shared" si="34"/>
        <v>0</v>
      </c>
      <c r="Q141" s="32">
        <f t="shared" si="35"/>
        <v>0</v>
      </c>
      <c r="R141" s="32">
        <f t="shared" si="37"/>
        <v>0</v>
      </c>
      <c r="S141" s="32">
        <f t="shared" si="38"/>
        <v>0</v>
      </c>
      <c r="T141" s="32">
        <f t="shared" si="38"/>
        <v>0</v>
      </c>
    </row>
    <row r="142" spans="1:20" ht="26.15" customHeight="1" x14ac:dyDescent="0.3">
      <c r="A142" s="236">
        <v>87</v>
      </c>
      <c r="B142" s="37" t="str">
        <f>IF('Proje ve Personel Bilgileri'!B100&gt;0,'Proje ve Personel Bilgileri'!B100,"")</f>
        <v/>
      </c>
      <c r="C142" s="127"/>
      <c r="D142" s="12"/>
      <c r="E142" s="12"/>
      <c r="F142" s="12"/>
      <c r="G142" s="12"/>
      <c r="H142" s="12"/>
      <c r="I142" s="12"/>
      <c r="J142" s="12"/>
      <c r="K142" s="12"/>
      <c r="L142" s="34" t="str">
        <f t="shared" si="36"/>
        <v/>
      </c>
      <c r="M142" s="122" t="str">
        <f t="shared" si="32"/>
        <v/>
      </c>
      <c r="N142" s="31">
        <f>'Proje ve Personel Bilgileri'!E100</f>
        <v>0</v>
      </c>
      <c r="O142" s="32">
        <f t="shared" si="33"/>
        <v>0</v>
      </c>
      <c r="P142" s="32">
        <f t="shared" si="34"/>
        <v>0</v>
      </c>
      <c r="Q142" s="32">
        <f t="shared" si="35"/>
        <v>0</v>
      </c>
      <c r="R142" s="32">
        <f t="shared" si="37"/>
        <v>0</v>
      </c>
      <c r="S142" s="32">
        <f t="shared" si="38"/>
        <v>0</v>
      </c>
      <c r="T142" s="32">
        <f t="shared" si="38"/>
        <v>0</v>
      </c>
    </row>
    <row r="143" spans="1:20" ht="26.15" customHeight="1" x14ac:dyDescent="0.3">
      <c r="A143" s="236">
        <v>88</v>
      </c>
      <c r="B143" s="37" t="str">
        <f>IF('Proje ve Personel Bilgileri'!B101&gt;0,'Proje ve Personel Bilgileri'!B101,"")</f>
        <v/>
      </c>
      <c r="C143" s="127"/>
      <c r="D143" s="12"/>
      <c r="E143" s="12"/>
      <c r="F143" s="12"/>
      <c r="G143" s="12"/>
      <c r="H143" s="12"/>
      <c r="I143" s="12"/>
      <c r="J143" s="12"/>
      <c r="K143" s="12"/>
      <c r="L143" s="34" t="str">
        <f t="shared" si="36"/>
        <v/>
      </c>
      <c r="M143" s="122" t="str">
        <f t="shared" si="32"/>
        <v/>
      </c>
      <c r="N143" s="31">
        <f>'Proje ve Personel Bilgileri'!E101</f>
        <v>0</v>
      </c>
      <c r="O143" s="32">
        <f t="shared" si="33"/>
        <v>0</v>
      </c>
      <c r="P143" s="32">
        <f t="shared" si="34"/>
        <v>0</v>
      </c>
      <c r="Q143" s="32">
        <f t="shared" si="35"/>
        <v>0</v>
      </c>
      <c r="R143" s="32">
        <f t="shared" si="37"/>
        <v>0</v>
      </c>
      <c r="S143" s="32">
        <f t="shared" si="38"/>
        <v>0</v>
      </c>
      <c r="T143" s="32">
        <f t="shared" si="38"/>
        <v>0</v>
      </c>
    </row>
    <row r="144" spans="1:20" ht="26.15" customHeight="1" x14ac:dyDescent="0.3">
      <c r="A144" s="236">
        <v>89</v>
      </c>
      <c r="B144" s="37" t="str">
        <f>IF('Proje ve Personel Bilgileri'!B102&gt;0,'Proje ve Personel Bilgileri'!B102,"")</f>
        <v/>
      </c>
      <c r="C144" s="127"/>
      <c r="D144" s="12"/>
      <c r="E144" s="12"/>
      <c r="F144" s="12"/>
      <c r="G144" s="12"/>
      <c r="H144" s="12"/>
      <c r="I144" s="12"/>
      <c r="J144" s="12"/>
      <c r="K144" s="12"/>
      <c r="L144" s="34" t="str">
        <f t="shared" si="36"/>
        <v/>
      </c>
      <c r="M144" s="122" t="str">
        <f t="shared" si="32"/>
        <v/>
      </c>
      <c r="N144" s="31">
        <f>'Proje ve Personel Bilgileri'!E102</f>
        <v>0</v>
      </c>
      <c r="O144" s="32">
        <f t="shared" si="33"/>
        <v>0</v>
      </c>
      <c r="P144" s="32">
        <f t="shared" si="34"/>
        <v>0</v>
      </c>
      <c r="Q144" s="32">
        <f t="shared" si="35"/>
        <v>0</v>
      </c>
      <c r="R144" s="32">
        <f t="shared" si="37"/>
        <v>0</v>
      </c>
      <c r="S144" s="32">
        <f t="shared" si="38"/>
        <v>0</v>
      </c>
      <c r="T144" s="32">
        <f t="shared" si="38"/>
        <v>0</v>
      </c>
    </row>
    <row r="145" spans="1:21" ht="26.15" customHeight="1" x14ac:dyDescent="0.3">
      <c r="A145" s="236">
        <v>90</v>
      </c>
      <c r="B145" s="37" t="str">
        <f>IF('Proje ve Personel Bilgileri'!B103&gt;0,'Proje ve Personel Bilgileri'!B103,"")</f>
        <v/>
      </c>
      <c r="C145" s="127"/>
      <c r="D145" s="12"/>
      <c r="E145" s="12"/>
      <c r="F145" s="12"/>
      <c r="G145" s="12"/>
      <c r="H145" s="12"/>
      <c r="I145" s="12"/>
      <c r="J145" s="12"/>
      <c r="K145" s="12"/>
      <c r="L145" s="34" t="str">
        <f t="shared" si="36"/>
        <v/>
      </c>
      <c r="M145" s="122" t="str">
        <f t="shared" si="32"/>
        <v/>
      </c>
      <c r="N145" s="31">
        <f>'Proje ve Personel Bilgileri'!E103</f>
        <v>0</v>
      </c>
      <c r="O145" s="32">
        <f t="shared" si="33"/>
        <v>0</v>
      </c>
      <c r="P145" s="32">
        <f t="shared" si="34"/>
        <v>0</v>
      </c>
      <c r="Q145" s="32">
        <f t="shared" si="35"/>
        <v>0</v>
      </c>
      <c r="R145" s="32">
        <f t="shared" si="37"/>
        <v>0</v>
      </c>
      <c r="S145" s="32">
        <f t="shared" si="38"/>
        <v>0</v>
      </c>
      <c r="T145" s="32">
        <f t="shared" si="38"/>
        <v>0</v>
      </c>
    </row>
    <row r="146" spans="1:21" ht="26.15" customHeight="1" x14ac:dyDescent="0.3">
      <c r="A146" s="236">
        <v>91</v>
      </c>
      <c r="B146" s="37" t="str">
        <f>IF('Proje ve Personel Bilgileri'!B104&gt;0,'Proje ve Personel Bilgileri'!B104,"")</f>
        <v/>
      </c>
      <c r="C146" s="127"/>
      <c r="D146" s="12"/>
      <c r="E146" s="12"/>
      <c r="F146" s="12"/>
      <c r="G146" s="12"/>
      <c r="H146" s="12"/>
      <c r="I146" s="12"/>
      <c r="J146" s="12"/>
      <c r="K146" s="12"/>
      <c r="L146" s="34" t="str">
        <f t="shared" si="36"/>
        <v/>
      </c>
      <c r="M146" s="122" t="str">
        <f t="shared" si="32"/>
        <v/>
      </c>
      <c r="N146" s="31">
        <f>'Proje ve Personel Bilgileri'!E104</f>
        <v>0</v>
      </c>
      <c r="O146" s="32">
        <f t="shared" si="33"/>
        <v>0</v>
      </c>
      <c r="P146" s="32">
        <f t="shared" si="34"/>
        <v>0</v>
      </c>
      <c r="Q146" s="32">
        <f t="shared" si="35"/>
        <v>0</v>
      </c>
      <c r="R146" s="32">
        <f t="shared" si="37"/>
        <v>0</v>
      </c>
      <c r="S146" s="32">
        <f t="shared" si="38"/>
        <v>0</v>
      </c>
      <c r="T146" s="32">
        <f t="shared" si="38"/>
        <v>0</v>
      </c>
    </row>
    <row r="147" spans="1:21" ht="26.15" customHeight="1" x14ac:dyDescent="0.3">
      <c r="A147" s="236">
        <v>92</v>
      </c>
      <c r="B147" s="37" t="str">
        <f>IF('Proje ve Personel Bilgileri'!B105&gt;0,'Proje ve Personel Bilgileri'!B105,"")</f>
        <v/>
      </c>
      <c r="C147" s="127"/>
      <c r="D147" s="12"/>
      <c r="E147" s="12"/>
      <c r="F147" s="12"/>
      <c r="G147" s="12"/>
      <c r="H147" s="12"/>
      <c r="I147" s="12"/>
      <c r="J147" s="12"/>
      <c r="K147" s="12"/>
      <c r="L147" s="34" t="str">
        <f t="shared" si="36"/>
        <v/>
      </c>
      <c r="M147" s="122" t="str">
        <f t="shared" si="32"/>
        <v/>
      </c>
      <c r="N147" s="31">
        <f>'Proje ve Personel Bilgileri'!E105</f>
        <v>0</v>
      </c>
      <c r="O147" s="32">
        <f t="shared" si="33"/>
        <v>0</v>
      </c>
      <c r="P147" s="32">
        <f t="shared" si="34"/>
        <v>0</v>
      </c>
      <c r="Q147" s="32">
        <f t="shared" si="35"/>
        <v>0</v>
      </c>
      <c r="R147" s="32">
        <f t="shared" si="37"/>
        <v>0</v>
      </c>
      <c r="S147" s="32">
        <f t="shared" si="38"/>
        <v>0</v>
      </c>
      <c r="T147" s="32">
        <f t="shared" si="38"/>
        <v>0</v>
      </c>
    </row>
    <row r="148" spans="1:21" ht="26.15" customHeight="1" x14ac:dyDescent="0.3">
      <c r="A148" s="236">
        <v>93</v>
      </c>
      <c r="B148" s="37" t="str">
        <f>IF('Proje ve Personel Bilgileri'!B106&gt;0,'Proje ve Personel Bilgileri'!B106,"")</f>
        <v/>
      </c>
      <c r="C148" s="127"/>
      <c r="D148" s="12"/>
      <c r="E148" s="12"/>
      <c r="F148" s="12"/>
      <c r="G148" s="12"/>
      <c r="H148" s="12"/>
      <c r="I148" s="12"/>
      <c r="J148" s="12"/>
      <c r="K148" s="12"/>
      <c r="L148" s="34" t="str">
        <f t="shared" si="36"/>
        <v/>
      </c>
      <c r="M148" s="122" t="str">
        <f t="shared" si="32"/>
        <v/>
      </c>
      <c r="N148" s="31">
        <f>'Proje ve Personel Bilgileri'!E106</f>
        <v>0</v>
      </c>
      <c r="O148" s="32">
        <f t="shared" si="33"/>
        <v>0</v>
      </c>
      <c r="P148" s="32">
        <f t="shared" si="34"/>
        <v>0</v>
      </c>
      <c r="Q148" s="32">
        <f t="shared" si="35"/>
        <v>0</v>
      </c>
      <c r="R148" s="32">
        <f t="shared" si="37"/>
        <v>0</v>
      </c>
      <c r="S148" s="32">
        <f t="shared" si="38"/>
        <v>0</v>
      </c>
      <c r="T148" s="32">
        <f t="shared" si="38"/>
        <v>0</v>
      </c>
    </row>
    <row r="149" spans="1:21" ht="26.15" customHeight="1" x14ac:dyDescent="0.3">
      <c r="A149" s="236">
        <v>94</v>
      </c>
      <c r="B149" s="37" t="str">
        <f>IF('Proje ve Personel Bilgileri'!B107&gt;0,'Proje ve Personel Bilgileri'!B107,"")</f>
        <v/>
      </c>
      <c r="C149" s="127"/>
      <c r="D149" s="12"/>
      <c r="E149" s="12"/>
      <c r="F149" s="12"/>
      <c r="G149" s="12"/>
      <c r="H149" s="12"/>
      <c r="I149" s="12"/>
      <c r="J149" s="12"/>
      <c r="K149" s="12"/>
      <c r="L149" s="34" t="str">
        <f t="shared" si="36"/>
        <v/>
      </c>
      <c r="M149" s="122" t="str">
        <f t="shared" si="32"/>
        <v/>
      </c>
      <c r="N149" s="31">
        <f>'Proje ve Personel Bilgileri'!E107</f>
        <v>0</v>
      </c>
      <c r="O149" s="32">
        <f t="shared" si="33"/>
        <v>0</v>
      </c>
      <c r="P149" s="32">
        <f t="shared" si="34"/>
        <v>0</v>
      </c>
      <c r="Q149" s="32">
        <f t="shared" si="35"/>
        <v>0</v>
      </c>
      <c r="R149" s="32">
        <f t="shared" si="37"/>
        <v>0</v>
      </c>
      <c r="S149" s="32">
        <f t="shared" si="38"/>
        <v>0</v>
      </c>
      <c r="T149" s="32">
        <f t="shared" si="38"/>
        <v>0</v>
      </c>
    </row>
    <row r="150" spans="1:21" ht="26.15" customHeight="1" x14ac:dyDescent="0.3">
      <c r="A150" s="236">
        <v>95</v>
      </c>
      <c r="B150" s="37" t="str">
        <f>IF('Proje ve Personel Bilgileri'!B108&gt;0,'Proje ve Personel Bilgileri'!B108,"")</f>
        <v/>
      </c>
      <c r="C150" s="127"/>
      <c r="D150" s="12"/>
      <c r="E150" s="12"/>
      <c r="F150" s="12"/>
      <c r="G150" s="12"/>
      <c r="H150" s="12"/>
      <c r="I150" s="12"/>
      <c r="J150" s="12"/>
      <c r="K150" s="12"/>
      <c r="L150" s="34" t="str">
        <f t="shared" si="36"/>
        <v/>
      </c>
      <c r="M150" s="122" t="str">
        <f t="shared" si="32"/>
        <v/>
      </c>
      <c r="N150" s="31">
        <f>'Proje ve Personel Bilgileri'!E108</f>
        <v>0</v>
      </c>
      <c r="O150" s="32">
        <f t="shared" si="33"/>
        <v>0</v>
      </c>
      <c r="P150" s="32">
        <f t="shared" si="34"/>
        <v>0</v>
      </c>
      <c r="Q150" s="32">
        <f t="shared" si="35"/>
        <v>0</v>
      </c>
      <c r="R150" s="32">
        <f t="shared" si="37"/>
        <v>0</v>
      </c>
      <c r="S150" s="32">
        <f t="shared" si="38"/>
        <v>0</v>
      </c>
      <c r="T150" s="32">
        <f t="shared" si="38"/>
        <v>0</v>
      </c>
    </row>
    <row r="151" spans="1:21" ht="26.15" customHeight="1" x14ac:dyDescent="0.3">
      <c r="A151" s="236">
        <v>96</v>
      </c>
      <c r="B151" s="37" t="str">
        <f>IF('Proje ve Personel Bilgileri'!B109&gt;0,'Proje ve Personel Bilgileri'!B109,"")</f>
        <v/>
      </c>
      <c r="C151" s="127"/>
      <c r="D151" s="12"/>
      <c r="E151" s="12"/>
      <c r="F151" s="12"/>
      <c r="G151" s="12"/>
      <c r="H151" s="12"/>
      <c r="I151" s="12"/>
      <c r="J151" s="12"/>
      <c r="K151" s="12"/>
      <c r="L151" s="34" t="str">
        <f t="shared" si="36"/>
        <v/>
      </c>
      <c r="M151" s="122" t="str">
        <f t="shared" si="32"/>
        <v/>
      </c>
      <c r="N151" s="31">
        <f>'Proje ve Personel Bilgileri'!E109</f>
        <v>0</v>
      </c>
      <c r="O151" s="32">
        <f t="shared" si="33"/>
        <v>0</v>
      </c>
      <c r="P151" s="32">
        <f t="shared" si="34"/>
        <v>0</v>
      </c>
      <c r="Q151" s="32">
        <f t="shared" si="35"/>
        <v>0</v>
      </c>
      <c r="R151" s="32">
        <f t="shared" si="37"/>
        <v>0</v>
      </c>
      <c r="S151" s="32">
        <f t="shared" si="38"/>
        <v>0</v>
      </c>
      <c r="T151" s="32">
        <f t="shared" si="38"/>
        <v>0</v>
      </c>
    </row>
    <row r="152" spans="1:21" ht="26.15" customHeight="1" x14ac:dyDescent="0.3">
      <c r="A152" s="236">
        <v>97</v>
      </c>
      <c r="B152" s="37" t="str">
        <f>IF('Proje ve Personel Bilgileri'!B110&gt;0,'Proje ve Personel Bilgileri'!B110,"")</f>
        <v/>
      </c>
      <c r="C152" s="127"/>
      <c r="D152" s="12"/>
      <c r="E152" s="12"/>
      <c r="F152" s="12"/>
      <c r="G152" s="12"/>
      <c r="H152" s="12"/>
      <c r="I152" s="12"/>
      <c r="J152" s="12"/>
      <c r="K152" s="12"/>
      <c r="L152" s="34" t="str">
        <f t="shared" si="36"/>
        <v/>
      </c>
      <c r="M152" s="122" t="str">
        <f t="shared" si="32"/>
        <v/>
      </c>
      <c r="N152" s="31">
        <f>'Proje ve Personel Bilgileri'!E110</f>
        <v>0</v>
      </c>
      <c r="O152" s="32">
        <f t="shared" si="33"/>
        <v>0</v>
      </c>
      <c r="P152" s="32">
        <f t="shared" si="34"/>
        <v>0</v>
      </c>
      <c r="Q152" s="32">
        <f t="shared" si="35"/>
        <v>0</v>
      </c>
      <c r="R152" s="32">
        <f t="shared" si="37"/>
        <v>0</v>
      </c>
      <c r="S152" s="32">
        <f t="shared" si="38"/>
        <v>0</v>
      </c>
      <c r="T152" s="32">
        <f t="shared" si="38"/>
        <v>0</v>
      </c>
    </row>
    <row r="153" spans="1:21" ht="26.15" customHeight="1" x14ac:dyDescent="0.3">
      <c r="A153" s="236">
        <v>98</v>
      </c>
      <c r="B153" s="37" t="str">
        <f>IF('Proje ve Personel Bilgileri'!B111&gt;0,'Proje ve Personel Bilgileri'!B111,"")</f>
        <v/>
      </c>
      <c r="C153" s="127"/>
      <c r="D153" s="12"/>
      <c r="E153" s="12"/>
      <c r="F153" s="12"/>
      <c r="G153" s="12"/>
      <c r="H153" s="12"/>
      <c r="I153" s="12"/>
      <c r="J153" s="12"/>
      <c r="K153" s="12"/>
      <c r="L153" s="34" t="str">
        <f t="shared" si="36"/>
        <v/>
      </c>
      <c r="M153" s="122" t="str">
        <f t="shared" si="32"/>
        <v/>
      </c>
      <c r="N153" s="31">
        <f>'Proje ve Personel Bilgileri'!E111</f>
        <v>0</v>
      </c>
      <c r="O153" s="32">
        <f t="shared" si="33"/>
        <v>0</v>
      </c>
      <c r="P153" s="32">
        <f t="shared" si="34"/>
        <v>0</v>
      </c>
      <c r="Q153" s="32">
        <f t="shared" si="35"/>
        <v>0</v>
      </c>
      <c r="R153" s="32">
        <f t="shared" si="37"/>
        <v>0</v>
      </c>
      <c r="S153" s="32">
        <f t="shared" si="38"/>
        <v>0</v>
      </c>
      <c r="T153" s="32">
        <f t="shared" si="38"/>
        <v>0</v>
      </c>
    </row>
    <row r="154" spans="1:21" ht="26.15" customHeight="1" x14ac:dyDescent="0.3">
      <c r="A154" s="236">
        <v>99</v>
      </c>
      <c r="B154" s="37" t="str">
        <f>IF('Proje ve Personel Bilgileri'!B112&gt;0,'Proje ve Personel Bilgileri'!B112,"")</f>
        <v/>
      </c>
      <c r="C154" s="127"/>
      <c r="D154" s="12"/>
      <c r="E154" s="12"/>
      <c r="F154" s="12"/>
      <c r="G154" s="12"/>
      <c r="H154" s="12"/>
      <c r="I154" s="12"/>
      <c r="J154" s="12"/>
      <c r="K154" s="12"/>
      <c r="L154" s="34" t="str">
        <f t="shared" si="36"/>
        <v/>
      </c>
      <c r="M154" s="122" t="str">
        <f t="shared" si="32"/>
        <v/>
      </c>
      <c r="N154" s="31">
        <f>'Proje ve Personel Bilgileri'!E112</f>
        <v>0</v>
      </c>
      <c r="O154" s="32">
        <f t="shared" si="33"/>
        <v>0</v>
      </c>
      <c r="P154" s="32">
        <f t="shared" si="34"/>
        <v>0</v>
      </c>
      <c r="Q154" s="32">
        <f t="shared" si="35"/>
        <v>0</v>
      </c>
      <c r="R154" s="32">
        <f t="shared" si="37"/>
        <v>0</v>
      </c>
      <c r="S154" s="32">
        <f t="shared" si="38"/>
        <v>0</v>
      </c>
      <c r="T154" s="32">
        <f t="shared" si="38"/>
        <v>0</v>
      </c>
    </row>
    <row r="155" spans="1:21" ht="26.15" customHeight="1" thickBot="1" x14ac:dyDescent="0.35">
      <c r="A155" s="237">
        <v>100</v>
      </c>
      <c r="B155" s="38" t="str">
        <f>IF('Proje ve Personel Bilgileri'!B113&gt;0,'Proje ve Personel Bilgileri'!B113,"")</f>
        <v/>
      </c>
      <c r="C155" s="13"/>
      <c r="D155" s="14"/>
      <c r="E155" s="14"/>
      <c r="F155" s="14"/>
      <c r="G155" s="14"/>
      <c r="H155" s="14"/>
      <c r="I155" s="14"/>
      <c r="J155" s="14"/>
      <c r="K155" s="14"/>
      <c r="L155" s="35" t="str">
        <f t="shared" si="36"/>
        <v/>
      </c>
      <c r="M155" s="122" t="str">
        <f t="shared" si="32"/>
        <v/>
      </c>
      <c r="N155" s="31">
        <f>'Proje ve Personel Bilgileri'!E113</f>
        <v>0</v>
      </c>
      <c r="O155" s="32">
        <f t="shared" si="33"/>
        <v>0</v>
      </c>
      <c r="P155" s="32">
        <f t="shared" si="34"/>
        <v>0</v>
      </c>
      <c r="Q155" s="32">
        <f t="shared" si="35"/>
        <v>0</v>
      </c>
      <c r="R155" s="32">
        <f t="shared" si="37"/>
        <v>0</v>
      </c>
      <c r="S155" s="32">
        <f t="shared" si="38"/>
        <v>0</v>
      </c>
      <c r="T155" s="32">
        <f t="shared" si="38"/>
        <v>0</v>
      </c>
      <c r="U155" s="30">
        <f>IF(COUNTA(C136:K155)&gt;0,1,0)</f>
        <v>0</v>
      </c>
    </row>
    <row r="156" spans="1:21" ht="26.15" customHeight="1" thickBot="1" x14ac:dyDescent="0.35">
      <c r="A156" s="358" t="s">
        <v>40</v>
      </c>
      <c r="B156" s="359"/>
      <c r="C156" s="39" t="str">
        <f>IF($L$92&gt;0,SUM(C136:C155)+C124,"")</f>
        <v/>
      </c>
      <c r="D156" s="40" t="str">
        <f t="shared" ref="D156:E156" si="39">IF($L$92&gt;0,SUM(D136:D155)+D124,"")</f>
        <v/>
      </c>
      <c r="E156" s="40" t="str">
        <f t="shared" si="39"/>
        <v/>
      </c>
      <c r="F156" s="40" t="str">
        <f t="shared" ref="F156:K156" si="40">IF($L$92&gt;0,SUM(F136:F155)+F124,"")</f>
        <v/>
      </c>
      <c r="G156" s="40" t="str">
        <f t="shared" si="40"/>
        <v/>
      </c>
      <c r="H156" s="40" t="str">
        <f t="shared" si="40"/>
        <v/>
      </c>
      <c r="I156" s="40" t="str">
        <f t="shared" si="40"/>
        <v/>
      </c>
      <c r="J156" s="40" t="str">
        <f t="shared" si="40"/>
        <v/>
      </c>
      <c r="K156" s="40" t="str">
        <f t="shared" si="40"/>
        <v/>
      </c>
      <c r="L156" s="41">
        <f>SUM(L136:L155)+L124</f>
        <v>0</v>
      </c>
      <c r="M156" s="123"/>
      <c r="N156" s="6"/>
      <c r="O156" s="15"/>
      <c r="P156" s="16"/>
      <c r="S156" s="6"/>
      <c r="T156" s="6"/>
    </row>
    <row r="157" spans="1:21" s="17" customFormat="1" ht="30.1" customHeight="1" x14ac:dyDescent="0.3">
      <c r="A157" s="360" t="s">
        <v>139</v>
      </c>
      <c r="B157" s="360"/>
      <c r="C157" s="360"/>
      <c r="D157" s="360"/>
      <c r="E157" s="360"/>
      <c r="F157" s="360"/>
      <c r="G157" s="360"/>
      <c r="H157" s="360"/>
      <c r="I157" s="360"/>
      <c r="J157" s="360"/>
      <c r="K157" s="360"/>
      <c r="L157" s="360"/>
      <c r="M157" s="83"/>
      <c r="O157" s="18"/>
      <c r="P157" s="18"/>
      <c r="Q157" s="18"/>
      <c r="R157" s="18"/>
      <c r="S157" s="18"/>
      <c r="T157" s="18"/>
    </row>
    <row r="158" spans="1:21" ht="26.15" customHeight="1" x14ac:dyDescent="0.3"/>
    <row r="159" spans="1:21" ht="26.15" customHeight="1" x14ac:dyDescent="0.35">
      <c r="A159" s="308" t="s">
        <v>37</v>
      </c>
      <c r="B159" s="307">
        <f ca="1">IF(imzatarihi&gt;0,imzatarihi,"")</f>
        <v>45653</v>
      </c>
      <c r="C159" s="361" t="s">
        <v>38</v>
      </c>
      <c r="D159" s="361"/>
      <c r="E159" s="306" t="str">
        <f>IF(kurulusyetkilisi&gt;0,kurulusyetkilisi,"")</f>
        <v/>
      </c>
      <c r="F159" s="265"/>
      <c r="G159" s="265"/>
      <c r="H159" s="304"/>
      <c r="I159" s="304"/>
      <c r="J159" s="304"/>
    </row>
    <row r="160" spans="1:21" ht="26.15" customHeight="1" x14ac:dyDescent="0.35">
      <c r="A160" s="311"/>
      <c r="B160" s="311"/>
      <c r="C160" s="361" t="s">
        <v>39</v>
      </c>
      <c r="D160" s="361"/>
      <c r="E160" s="309"/>
      <c r="F160" s="362"/>
      <c r="G160" s="362"/>
      <c r="H160" s="6"/>
      <c r="I160" s="6"/>
      <c r="J160" s="6"/>
    </row>
  </sheetData>
  <sheetProtection algorithmName="SHA-512" hashValue="3SSaLgPwQuKKJnK46EBsvN8Cjv/+p5gFFBOvUTRaPlOGf6kbfEuMn0BlXAst6dgwtDkwDT/tqXIe5wITlq4XSA==" saltValue="XgWkk6UDEfl5n7p1yFHBPA==" spinCount="100000" sheet="1" objects="1" scenarios="1"/>
  <mergeCells count="110">
    <mergeCell ref="C96:D96"/>
    <mergeCell ref="H70:K70"/>
    <mergeCell ref="L70:L71"/>
    <mergeCell ref="O70:P70"/>
    <mergeCell ref="Q70:R70"/>
    <mergeCell ref="S70:T70"/>
    <mergeCell ref="A93:L93"/>
    <mergeCell ref="F96:G96"/>
    <mergeCell ref="C64:D64"/>
    <mergeCell ref="F67:G67"/>
    <mergeCell ref="O38:P38"/>
    <mergeCell ref="Q38:R38"/>
    <mergeCell ref="S38:T38"/>
    <mergeCell ref="A61:L61"/>
    <mergeCell ref="A92:B92"/>
    <mergeCell ref="C95:D95"/>
    <mergeCell ref="A70:A71"/>
    <mergeCell ref="B70:B71"/>
    <mergeCell ref="C70:C71"/>
    <mergeCell ref="D70:D71"/>
    <mergeCell ref="E70:E71"/>
    <mergeCell ref="F70:F71"/>
    <mergeCell ref="B69:L69"/>
    <mergeCell ref="G70:G71"/>
    <mergeCell ref="F38:F39"/>
    <mergeCell ref="F64:G64"/>
    <mergeCell ref="A65:L65"/>
    <mergeCell ref="A66:L66"/>
    <mergeCell ref="B68:L68"/>
    <mergeCell ref="A34:L34"/>
    <mergeCell ref="B36:L36"/>
    <mergeCell ref="B37:L37"/>
    <mergeCell ref="G38:G39"/>
    <mergeCell ref="H38:K38"/>
    <mergeCell ref="L38:L39"/>
    <mergeCell ref="A60:B60"/>
    <mergeCell ref="C63:D63"/>
    <mergeCell ref="A1:L1"/>
    <mergeCell ref="A2:L2"/>
    <mergeCell ref="B4:L4"/>
    <mergeCell ref="B5:L5"/>
    <mergeCell ref="C31:D31"/>
    <mergeCell ref="C32:D32"/>
    <mergeCell ref="G6:G7"/>
    <mergeCell ref="H6:K6"/>
    <mergeCell ref="L6:L7"/>
    <mergeCell ref="A38:A39"/>
    <mergeCell ref="B38:B39"/>
    <mergeCell ref="C38:C39"/>
    <mergeCell ref="D38:D39"/>
    <mergeCell ref="E38:E39"/>
    <mergeCell ref="F3:G3"/>
    <mergeCell ref="F35:G35"/>
    <mergeCell ref="S6:T6"/>
    <mergeCell ref="A29:L29"/>
    <mergeCell ref="F32:G32"/>
    <mergeCell ref="A33:L33"/>
    <mergeCell ref="A28:B28"/>
    <mergeCell ref="A6:A7"/>
    <mergeCell ref="B6:B7"/>
    <mergeCell ref="C6:C7"/>
    <mergeCell ref="D6:D7"/>
    <mergeCell ref="E6:E7"/>
    <mergeCell ref="F6:F7"/>
    <mergeCell ref="O6:P6"/>
    <mergeCell ref="Q6:R6"/>
    <mergeCell ref="A97:L97"/>
    <mergeCell ref="A98:L98"/>
    <mergeCell ref="B100:L100"/>
    <mergeCell ref="B101:L101"/>
    <mergeCell ref="A102:A103"/>
    <mergeCell ref="B102:B103"/>
    <mergeCell ref="C102:C103"/>
    <mergeCell ref="D102:D103"/>
    <mergeCell ref="E102:E103"/>
    <mergeCell ref="F102:F103"/>
    <mergeCell ref="G102:G103"/>
    <mergeCell ref="H102:K102"/>
    <mergeCell ref="L102:L103"/>
    <mergeCell ref="F99:G99"/>
    <mergeCell ref="C127:D127"/>
    <mergeCell ref="C128:D128"/>
    <mergeCell ref="F128:G128"/>
    <mergeCell ref="A129:L129"/>
    <mergeCell ref="O102:P102"/>
    <mergeCell ref="Q102:R102"/>
    <mergeCell ref="S102:T102"/>
    <mergeCell ref="A124:B124"/>
    <mergeCell ref="A125:L125"/>
    <mergeCell ref="C159:D159"/>
    <mergeCell ref="C160:D160"/>
    <mergeCell ref="F160:G160"/>
    <mergeCell ref="O134:P134"/>
    <mergeCell ref="Q134:R134"/>
    <mergeCell ref="S134:T134"/>
    <mergeCell ref="A156:B156"/>
    <mergeCell ref="A157:L157"/>
    <mergeCell ref="A130:L130"/>
    <mergeCell ref="B132:L132"/>
    <mergeCell ref="B133:L133"/>
    <mergeCell ref="A134:A135"/>
    <mergeCell ref="B134:B135"/>
    <mergeCell ref="C134:C135"/>
    <mergeCell ref="D134:D135"/>
    <mergeCell ref="E134:E135"/>
    <mergeCell ref="F134:F135"/>
    <mergeCell ref="G134:G135"/>
    <mergeCell ref="H134:K134"/>
    <mergeCell ref="L134:L135"/>
    <mergeCell ref="F131:G131"/>
  </mergeCells>
  <dataValidations count="3">
    <dataValidation type="whole" allowBlank="1" showInputMessage="1" showErrorMessage="1" error="Prim Gün Sayısı en fazla 30 olabilir." sqref="C8:C27 C40:C59 C72:C91 C104:C123 C136:C155" xr:uid="{00000000-0002-0000-0E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G8 F8:F27 F40:F59 F72:F91 F104:F123 F136:F155" xr:uid="{00000000-0002-0000-0E00-000001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G72:G91 G40:G59 G9:G27 G104:G123 G136:G155" xr:uid="{00000000-0002-0000-0E00-000002000000}">
      <formula1>0</formula1>
      <formula2>T9</formula2>
    </dataValidation>
  </dataValidations>
  <pageMargins left="0.19685039370078741" right="0.19685039370078741" top="0.39370078740157483" bottom="0.39370078740157483" header="0.31496062992125984" footer="0.31496062992125984"/>
  <pageSetup paperSize="9" scale="62" orientation="landscape" r:id="rId1"/>
  <rowBreaks count="2" manualBreakCount="2">
    <brk id="32" max="16383" man="1"/>
    <brk id="64" max="9"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ayfa22"/>
  <dimension ref="A1:AA160"/>
  <sheetViews>
    <sheetView zoomScale="70" zoomScaleNormal="70" workbookViewId="0">
      <selection activeCell="C8" sqref="C8"/>
    </sheetView>
  </sheetViews>
  <sheetFormatPr defaultColWidth="9.125" defaultRowHeight="16.3" x14ac:dyDescent="0.3"/>
  <cols>
    <col min="1" max="1" width="10.125" style="7" bestFit="1" customWidth="1"/>
    <col min="2" max="2" width="40.75" style="7" customWidth="1"/>
    <col min="3" max="3" width="10.75" style="6" customWidth="1"/>
    <col min="4" max="12" width="18.75" style="7" customWidth="1"/>
    <col min="13" max="13" width="113.25" style="120" customWidth="1"/>
    <col min="14" max="14" width="12.75" style="7" hidden="1" customWidth="1"/>
    <col min="15" max="18" width="12.75" style="6" hidden="1" customWidth="1"/>
    <col min="19" max="20" width="12.75" style="7" hidden="1" customWidth="1"/>
    <col min="21" max="22" width="9.125" style="7" hidden="1" customWidth="1"/>
    <col min="23" max="16384" width="9.125" style="7"/>
  </cols>
  <sheetData>
    <row r="1" spans="1:27" ht="26.15" customHeight="1" x14ac:dyDescent="0.3">
      <c r="A1" s="356" t="s">
        <v>28</v>
      </c>
      <c r="B1" s="356"/>
      <c r="C1" s="356"/>
      <c r="D1" s="356"/>
      <c r="E1" s="356"/>
      <c r="F1" s="356"/>
      <c r="G1" s="356"/>
      <c r="H1" s="356"/>
      <c r="I1" s="356"/>
      <c r="J1" s="356"/>
      <c r="K1" s="356"/>
      <c r="L1" s="356"/>
      <c r="M1" s="119"/>
      <c r="N1" s="1"/>
      <c r="O1" s="128"/>
      <c r="V1" s="30" t="str">
        <f>CONCATENATE("A1:L",SUM(U:U)*32)</f>
        <v>A1:L32</v>
      </c>
    </row>
    <row r="2" spans="1:27" ht="26.15" customHeight="1" x14ac:dyDescent="0.3">
      <c r="A2" s="363" t="str">
        <f>IF(Yil&gt;0,CONCATENATE(Yil," yılına aittir"),"")</f>
        <v/>
      </c>
      <c r="B2" s="363"/>
      <c r="C2" s="363"/>
      <c r="D2" s="363"/>
      <c r="E2" s="363"/>
      <c r="F2" s="363"/>
      <c r="G2" s="363"/>
      <c r="H2" s="363"/>
      <c r="I2" s="363"/>
      <c r="J2" s="363"/>
      <c r="K2" s="363"/>
      <c r="L2" s="363"/>
    </row>
    <row r="3" spans="1:27" ht="26.15" customHeight="1" thickBot="1" x14ac:dyDescent="0.35">
      <c r="B3" s="8"/>
      <c r="D3" s="8"/>
      <c r="E3" s="8"/>
      <c r="F3" s="377" t="str">
        <f>IF(Yil&gt;0,IF(ProjeNo=5189901,Yil+1&amp;" - OCAK",IF(ProjeNo=5169902,Yil+1&amp;" - MART","ARALIK")),"")</f>
        <v/>
      </c>
      <c r="G3" s="377"/>
      <c r="H3" s="8"/>
      <c r="I3" s="8"/>
      <c r="J3" s="8"/>
      <c r="K3" s="8"/>
      <c r="L3" s="228" t="s">
        <v>35</v>
      </c>
    </row>
    <row r="4" spans="1:27" ht="26.15" customHeight="1" thickBot="1" x14ac:dyDescent="0.35">
      <c r="A4" s="233" t="s">
        <v>1</v>
      </c>
      <c r="B4" s="364" t="str">
        <f>IF(ProjeNo&gt;0,ProjeNo,"")</f>
        <v/>
      </c>
      <c r="C4" s="365"/>
      <c r="D4" s="365"/>
      <c r="E4" s="365"/>
      <c r="F4" s="365"/>
      <c r="G4" s="365"/>
      <c r="H4" s="365"/>
      <c r="I4" s="365"/>
      <c r="J4" s="365"/>
      <c r="K4" s="365"/>
      <c r="L4" s="366"/>
    </row>
    <row r="5" spans="1:27" ht="26.15" customHeight="1" thickBot="1" x14ac:dyDescent="0.35">
      <c r="A5" s="234" t="s">
        <v>11</v>
      </c>
      <c r="B5" s="367" t="str">
        <f>IF(ProjeAdi&gt;0,ProjeAdi,"")</f>
        <v/>
      </c>
      <c r="C5" s="368"/>
      <c r="D5" s="368"/>
      <c r="E5" s="368"/>
      <c r="F5" s="368"/>
      <c r="G5" s="368"/>
      <c r="H5" s="368"/>
      <c r="I5" s="368"/>
      <c r="J5" s="368"/>
      <c r="K5" s="368"/>
      <c r="L5" s="369"/>
    </row>
    <row r="6" spans="1:27" ht="26.15" customHeight="1" thickBot="1" x14ac:dyDescent="0.35">
      <c r="A6" s="370" t="s">
        <v>7</v>
      </c>
      <c r="B6" s="370" t="s">
        <v>8</v>
      </c>
      <c r="C6" s="370" t="s">
        <v>29</v>
      </c>
      <c r="D6" s="370" t="s">
        <v>97</v>
      </c>
      <c r="E6" s="370" t="s">
        <v>117</v>
      </c>
      <c r="F6" s="370" t="s">
        <v>32</v>
      </c>
      <c r="G6" s="372" t="s">
        <v>30</v>
      </c>
      <c r="H6" s="374" t="s">
        <v>95</v>
      </c>
      <c r="I6" s="375"/>
      <c r="J6" s="375"/>
      <c r="K6" s="376"/>
      <c r="L6" s="370" t="s">
        <v>31</v>
      </c>
      <c r="O6" s="357" t="s">
        <v>36</v>
      </c>
      <c r="P6" s="357"/>
      <c r="Q6" s="357" t="s">
        <v>42</v>
      </c>
      <c r="R6" s="357"/>
      <c r="S6" s="357" t="s">
        <v>43</v>
      </c>
      <c r="T6" s="357"/>
    </row>
    <row r="7" spans="1:27" s="9" customFormat="1" ht="82.05" customHeight="1" thickBot="1" x14ac:dyDescent="0.35">
      <c r="A7" s="371"/>
      <c r="B7" s="371"/>
      <c r="C7" s="371"/>
      <c r="D7" s="371"/>
      <c r="E7" s="371"/>
      <c r="F7" s="371"/>
      <c r="G7" s="373"/>
      <c r="H7" s="229" t="s">
        <v>91</v>
      </c>
      <c r="I7" s="230" t="s">
        <v>96</v>
      </c>
      <c r="J7" s="229" t="s">
        <v>152</v>
      </c>
      <c r="K7" s="229" t="s">
        <v>153</v>
      </c>
      <c r="L7" s="371"/>
      <c r="M7" s="121"/>
      <c r="N7" s="231" t="s">
        <v>10</v>
      </c>
      <c r="O7" s="232" t="s">
        <v>92</v>
      </c>
      <c r="P7" s="232" t="s">
        <v>34</v>
      </c>
      <c r="Q7" s="232" t="s">
        <v>41</v>
      </c>
      <c r="R7" s="232" t="s">
        <v>30</v>
      </c>
      <c r="S7" s="232" t="s">
        <v>41</v>
      </c>
      <c r="T7" s="232" t="s">
        <v>34</v>
      </c>
      <c r="AA7" s="7"/>
    </row>
    <row r="8" spans="1:27" ht="26.15" customHeight="1" x14ac:dyDescent="0.3">
      <c r="A8" s="235">
        <v>1</v>
      </c>
      <c r="B8" s="36" t="str">
        <f>IF('Proje ve Personel Bilgileri'!B14&gt;0,'Proje ve Personel Bilgileri'!B14,"")</f>
        <v/>
      </c>
      <c r="C8" s="10"/>
      <c r="D8" s="11"/>
      <c r="E8" s="11"/>
      <c r="F8" s="11"/>
      <c r="G8" s="11"/>
      <c r="H8" s="11"/>
      <c r="I8" s="11"/>
      <c r="J8" s="11"/>
      <c r="K8" s="11"/>
      <c r="L8" s="33" t="str">
        <f>IF(B8&lt;&gt;"",IF(OR(F8&gt;S8,G8&gt;T8),0,D8+E8+F8+G8-H8-I8-J8-K8),"")</f>
        <v/>
      </c>
      <c r="M8" s="122" t="str">
        <f t="shared" ref="M8:M27" si="0">IF(OR(F8&gt;S8,G8&gt;T8),"Toplam maliyetin hesaplanabilmesi için SGK işveren payı ve işsizlik sigortası işveren payının tavan değerleri aşmaması gerekmektedir.","")</f>
        <v/>
      </c>
      <c r="N8" s="31">
        <f>'Proje ve Personel Bilgileri'!E14</f>
        <v>0</v>
      </c>
      <c r="O8" s="32">
        <f t="shared" ref="O8:O27" si="1">IFERROR(IF(OR(ProjeNo=5189901,ProjeNo=5169902),IF(N8="EVET",VLOOKUP(VALUE(Yil+1&amp;1),SGKTAVAN,2,0)*0.2475,VLOOKUP(VALUE(Yil+1&amp;1),SGKTAVAN,2,0)*0.2075),IF(N8="EVET",VLOOKUP(VALUE(Yil&amp;2),SGKTAVAN,2,0)*0.2475,VLOOKUP(VALUE(Yil&amp;2),SGKTAVAN,2,0)*0.2075)),0)</f>
        <v>0</v>
      </c>
      <c r="P8" s="32">
        <f t="shared" ref="P8:P27" si="2">IFERROR(IF(OR(ProjeNo=5189901,ProjeNo=5169902),IF(N8="EVET",0,VLOOKUP(VALUE(Yil+1&amp;1),SGKTAVAN,2,0)*0.02),IF(N8="EVET",0,VLOOKUP(VALUE(Yil&amp;2),SGKTAVAN,2,0)*0.02)),0)</f>
        <v>0</v>
      </c>
      <c r="Q8" s="32">
        <f t="shared" ref="Q8:Q27" si="3">IF(N8="EVET",(D8+E8)*0.2475,(D8+E8)*0.2075)</f>
        <v>0</v>
      </c>
      <c r="R8" s="32">
        <f>IF(N8="EVET",0,(D8+E8)*0.02)</f>
        <v>0</v>
      </c>
      <c r="S8" s="32">
        <f>IF(ISERROR(ROUNDUP(MIN(O8,Q8),0)),0,ROUNDUP(MIN(O8,Q8),0))</f>
        <v>0</v>
      </c>
      <c r="T8" s="32">
        <f>IF(ISERROR(ROUNDUP(MIN(P8,R8),0)),0,ROUNDUP(MIN(P8,R8),0))</f>
        <v>0</v>
      </c>
    </row>
    <row r="9" spans="1:27" ht="26.15" customHeight="1" x14ac:dyDescent="0.3">
      <c r="A9" s="236">
        <v>2</v>
      </c>
      <c r="B9" s="37" t="str">
        <f>IF('Proje ve Personel Bilgileri'!B15&gt;0,'Proje ve Personel Bilgileri'!B15,"")</f>
        <v/>
      </c>
      <c r="C9" s="127"/>
      <c r="D9" s="12"/>
      <c r="E9" s="12"/>
      <c r="F9" s="12"/>
      <c r="G9" s="12"/>
      <c r="H9" s="12"/>
      <c r="I9" s="12"/>
      <c r="J9" s="12"/>
      <c r="K9" s="12"/>
      <c r="L9" s="34" t="str">
        <f t="shared" ref="L9:L27" si="4">IF(B9&lt;&gt;"",IF(OR(F9&gt;S9,G9&gt;T9),0,D9+E9+F9+G9-H9-I9-J9-K9),"")</f>
        <v/>
      </c>
      <c r="M9" s="122" t="str">
        <f t="shared" si="0"/>
        <v/>
      </c>
      <c r="N9" s="31">
        <f>'Proje ve Personel Bilgileri'!E15</f>
        <v>0</v>
      </c>
      <c r="O9" s="32">
        <f t="shared" si="1"/>
        <v>0</v>
      </c>
      <c r="P9" s="32">
        <f t="shared" si="2"/>
        <v>0</v>
      </c>
      <c r="Q9" s="32">
        <f t="shared" si="3"/>
        <v>0</v>
      </c>
      <c r="R9" s="32">
        <f t="shared" ref="R9:R27" si="5">IF(N9="EVET",0,(D9+E9)*0.02)</f>
        <v>0</v>
      </c>
      <c r="S9" s="32">
        <f t="shared" ref="S9:T27" si="6">IF(ISERROR(ROUNDUP(MIN(O9,Q9),0)),0,ROUNDUP(MIN(O9,Q9),0))</f>
        <v>0</v>
      </c>
      <c r="T9" s="32">
        <f t="shared" si="6"/>
        <v>0</v>
      </c>
    </row>
    <row r="10" spans="1:27" ht="26.15" customHeight="1" x14ac:dyDescent="0.3">
      <c r="A10" s="236">
        <v>3</v>
      </c>
      <c r="B10" s="37" t="str">
        <f>IF('Proje ve Personel Bilgileri'!B16&gt;0,'Proje ve Personel Bilgileri'!B16,"")</f>
        <v/>
      </c>
      <c r="C10" s="127"/>
      <c r="D10" s="12"/>
      <c r="E10" s="12"/>
      <c r="F10" s="12"/>
      <c r="G10" s="12"/>
      <c r="H10" s="12"/>
      <c r="I10" s="12"/>
      <c r="J10" s="12"/>
      <c r="K10" s="12"/>
      <c r="L10" s="34" t="str">
        <f t="shared" si="4"/>
        <v/>
      </c>
      <c r="M10" s="122" t="str">
        <f t="shared" si="0"/>
        <v/>
      </c>
      <c r="N10" s="31">
        <f>'Proje ve Personel Bilgileri'!E16</f>
        <v>0</v>
      </c>
      <c r="O10" s="32">
        <f t="shared" si="1"/>
        <v>0</v>
      </c>
      <c r="P10" s="32">
        <f t="shared" si="2"/>
        <v>0</v>
      </c>
      <c r="Q10" s="32">
        <f t="shared" si="3"/>
        <v>0</v>
      </c>
      <c r="R10" s="32">
        <f t="shared" si="5"/>
        <v>0</v>
      </c>
      <c r="S10" s="32">
        <f t="shared" si="6"/>
        <v>0</v>
      </c>
      <c r="T10" s="32">
        <f t="shared" si="6"/>
        <v>0</v>
      </c>
    </row>
    <row r="11" spans="1:27" ht="26.15" customHeight="1" x14ac:dyDescent="0.3">
      <c r="A11" s="236">
        <v>4</v>
      </c>
      <c r="B11" s="37" t="str">
        <f>IF('Proje ve Personel Bilgileri'!B17&gt;0,'Proje ve Personel Bilgileri'!B17,"")</f>
        <v/>
      </c>
      <c r="C11" s="127"/>
      <c r="D11" s="12"/>
      <c r="E11" s="12"/>
      <c r="F11" s="12"/>
      <c r="G11" s="12"/>
      <c r="H11" s="12"/>
      <c r="I11" s="12"/>
      <c r="J11" s="12"/>
      <c r="K11" s="12"/>
      <c r="L11" s="34" t="str">
        <f t="shared" si="4"/>
        <v/>
      </c>
      <c r="M11" s="122" t="str">
        <f t="shared" si="0"/>
        <v/>
      </c>
      <c r="N11" s="31">
        <f>'Proje ve Personel Bilgileri'!E17</f>
        <v>0</v>
      </c>
      <c r="O11" s="32">
        <f t="shared" si="1"/>
        <v>0</v>
      </c>
      <c r="P11" s="32">
        <f t="shared" si="2"/>
        <v>0</v>
      </c>
      <c r="Q11" s="32">
        <f t="shared" si="3"/>
        <v>0</v>
      </c>
      <c r="R11" s="32">
        <f t="shared" si="5"/>
        <v>0</v>
      </c>
      <c r="S11" s="32">
        <f t="shared" si="6"/>
        <v>0</v>
      </c>
      <c r="T11" s="32">
        <f t="shared" si="6"/>
        <v>0</v>
      </c>
    </row>
    <row r="12" spans="1:27" ht="26.15" customHeight="1" x14ac:dyDescent="0.3">
      <c r="A12" s="236">
        <v>5</v>
      </c>
      <c r="B12" s="37" t="str">
        <f>IF('Proje ve Personel Bilgileri'!B18&gt;0,'Proje ve Personel Bilgileri'!B18,"")</f>
        <v/>
      </c>
      <c r="C12" s="127"/>
      <c r="D12" s="12"/>
      <c r="E12" s="12"/>
      <c r="F12" s="12"/>
      <c r="G12" s="12"/>
      <c r="H12" s="12"/>
      <c r="I12" s="12"/>
      <c r="J12" s="12"/>
      <c r="K12" s="12"/>
      <c r="L12" s="34" t="str">
        <f t="shared" si="4"/>
        <v/>
      </c>
      <c r="M12" s="122" t="str">
        <f t="shared" si="0"/>
        <v/>
      </c>
      <c r="N12" s="31">
        <f>'Proje ve Personel Bilgileri'!E18</f>
        <v>0</v>
      </c>
      <c r="O12" s="32">
        <f t="shared" si="1"/>
        <v>0</v>
      </c>
      <c r="P12" s="32">
        <f t="shared" si="2"/>
        <v>0</v>
      </c>
      <c r="Q12" s="32">
        <f t="shared" si="3"/>
        <v>0</v>
      </c>
      <c r="R12" s="32">
        <f t="shared" si="5"/>
        <v>0</v>
      </c>
      <c r="S12" s="32">
        <f t="shared" si="6"/>
        <v>0</v>
      </c>
      <c r="T12" s="32">
        <f t="shared" si="6"/>
        <v>0</v>
      </c>
    </row>
    <row r="13" spans="1:27" ht="26.15" customHeight="1" x14ac:dyDescent="0.3">
      <c r="A13" s="236">
        <v>6</v>
      </c>
      <c r="B13" s="37" t="str">
        <f>IF('Proje ve Personel Bilgileri'!B19&gt;0,'Proje ve Personel Bilgileri'!B19,"")</f>
        <v/>
      </c>
      <c r="C13" s="127"/>
      <c r="D13" s="12"/>
      <c r="E13" s="12"/>
      <c r="F13" s="12"/>
      <c r="G13" s="12"/>
      <c r="H13" s="12"/>
      <c r="I13" s="12"/>
      <c r="J13" s="12"/>
      <c r="K13" s="12"/>
      <c r="L13" s="34" t="str">
        <f t="shared" si="4"/>
        <v/>
      </c>
      <c r="M13" s="122" t="str">
        <f t="shared" si="0"/>
        <v/>
      </c>
      <c r="N13" s="31">
        <f>'Proje ve Personel Bilgileri'!E19</f>
        <v>0</v>
      </c>
      <c r="O13" s="32">
        <f t="shared" si="1"/>
        <v>0</v>
      </c>
      <c r="P13" s="32">
        <f t="shared" si="2"/>
        <v>0</v>
      </c>
      <c r="Q13" s="32">
        <f t="shared" si="3"/>
        <v>0</v>
      </c>
      <c r="R13" s="32">
        <f t="shared" si="5"/>
        <v>0</v>
      </c>
      <c r="S13" s="32">
        <f t="shared" si="6"/>
        <v>0</v>
      </c>
      <c r="T13" s="32">
        <f t="shared" si="6"/>
        <v>0</v>
      </c>
    </row>
    <row r="14" spans="1:27" ht="26.15" customHeight="1" x14ac:dyDescent="0.3">
      <c r="A14" s="236">
        <v>7</v>
      </c>
      <c r="B14" s="37" t="str">
        <f>IF('Proje ve Personel Bilgileri'!B20&gt;0,'Proje ve Personel Bilgileri'!B20,"")</f>
        <v/>
      </c>
      <c r="C14" s="127"/>
      <c r="D14" s="12"/>
      <c r="E14" s="12"/>
      <c r="F14" s="12"/>
      <c r="G14" s="12"/>
      <c r="H14" s="12"/>
      <c r="I14" s="12"/>
      <c r="J14" s="12"/>
      <c r="K14" s="12"/>
      <c r="L14" s="34" t="str">
        <f t="shared" si="4"/>
        <v/>
      </c>
      <c r="M14" s="122" t="str">
        <f t="shared" si="0"/>
        <v/>
      </c>
      <c r="N14" s="31">
        <f>'Proje ve Personel Bilgileri'!E20</f>
        <v>0</v>
      </c>
      <c r="O14" s="32">
        <f t="shared" si="1"/>
        <v>0</v>
      </c>
      <c r="P14" s="32">
        <f t="shared" si="2"/>
        <v>0</v>
      </c>
      <c r="Q14" s="32">
        <f t="shared" si="3"/>
        <v>0</v>
      </c>
      <c r="R14" s="32">
        <f t="shared" si="5"/>
        <v>0</v>
      </c>
      <c r="S14" s="32">
        <f t="shared" si="6"/>
        <v>0</v>
      </c>
      <c r="T14" s="32">
        <f t="shared" si="6"/>
        <v>0</v>
      </c>
    </row>
    <row r="15" spans="1:27" ht="26.15" customHeight="1" x14ac:dyDescent="0.3">
      <c r="A15" s="236">
        <v>8</v>
      </c>
      <c r="B15" s="37" t="str">
        <f>IF('Proje ve Personel Bilgileri'!B21&gt;0,'Proje ve Personel Bilgileri'!B21,"")</f>
        <v/>
      </c>
      <c r="C15" s="127"/>
      <c r="D15" s="12"/>
      <c r="E15" s="12"/>
      <c r="F15" s="12"/>
      <c r="G15" s="12"/>
      <c r="H15" s="12"/>
      <c r="I15" s="12"/>
      <c r="J15" s="12"/>
      <c r="K15" s="12"/>
      <c r="L15" s="34" t="str">
        <f t="shared" si="4"/>
        <v/>
      </c>
      <c r="M15" s="122" t="str">
        <f t="shared" si="0"/>
        <v/>
      </c>
      <c r="N15" s="31">
        <f>'Proje ve Personel Bilgileri'!E21</f>
        <v>0</v>
      </c>
      <c r="O15" s="32">
        <f t="shared" si="1"/>
        <v>0</v>
      </c>
      <c r="P15" s="32">
        <f t="shared" si="2"/>
        <v>0</v>
      </c>
      <c r="Q15" s="32">
        <f t="shared" si="3"/>
        <v>0</v>
      </c>
      <c r="R15" s="32">
        <f t="shared" si="5"/>
        <v>0</v>
      </c>
      <c r="S15" s="32">
        <f t="shared" si="6"/>
        <v>0</v>
      </c>
      <c r="T15" s="32">
        <f t="shared" si="6"/>
        <v>0</v>
      </c>
    </row>
    <row r="16" spans="1:27" ht="26.15" customHeight="1" x14ac:dyDescent="0.3">
      <c r="A16" s="236">
        <v>9</v>
      </c>
      <c r="B16" s="37" t="str">
        <f>IF('Proje ve Personel Bilgileri'!B22&gt;0,'Proje ve Personel Bilgileri'!B22,"")</f>
        <v/>
      </c>
      <c r="C16" s="127"/>
      <c r="D16" s="12"/>
      <c r="E16" s="12"/>
      <c r="F16" s="12"/>
      <c r="G16" s="12"/>
      <c r="H16" s="12"/>
      <c r="I16" s="12"/>
      <c r="J16" s="12"/>
      <c r="K16" s="12"/>
      <c r="L16" s="34" t="str">
        <f t="shared" si="4"/>
        <v/>
      </c>
      <c r="M16" s="122" t="str">
        <f t="shared" si="0"/>
        <v/>
      </c>
      <c r="N16" s="31">
        <f>'Proje ve Personel Bilgileri'!E22</f>
        <v>0</v>
      </c>
      <c r="O16" s="32">
        <f t="shared" si="1"/>
        <v>0</v>
      </c>
      <c r="P16" s="32">
        <f t="shared" si="2"/>
        <v>0</v>
      </c>
      <c r="Q16" s="32">
        <f t="shared" si="3"/>
        <v>0</v>
      </c>
      <c r="R16" s="32">
        <f t="shared" si="5"/>
        <v>0</v>
      </c>
      <c r="S16" s="32">
        <f t="shared" si="6"/>
        <v>0</v>
      </c>
      <c r="T16" s="32">
        <f t="shared" si="6"/>
        <v>0</v>
      </c>
    </row>
    <row r="17" spans="1:21" ht="26.15" customHeight="1" x14ac:dyDescent="0.3">
      <c r="A17" s="236">
        <v>10</v>
      </c>
      <c r="B17" s="37" t="str">
        <f>IF('Proje ve Personel Bilgileri'!B23&gt;0,'Proje ve Personel Bilgileri'!B23,"")</f>
        <v/>
      </c>
      <c r="C17" s="127"/>
      <c r="D17" s="12"/>
      <c r="E17" s="12"/>
      <c r="F17" s="12"/>
      <c r="G17" s="12"/>
      <c r="H17" s="12"/>
      <c r="I17" s="12"/>
      <c r="J17" s="12"/>
      <c r="K17" s="12"/>
      <c r="L17" s="34" t="str">
        <f t="shared" si="4"/>
        <v/>
      </c>
      <c r="M17" s="122" t="str">
        <f t="shared" si="0"/>
        <v/>
      </c>
      <c r="N17" s="31">
        <f>'Proje ve Personel Bilgileri'!E23</f>
        <v>0</v>
      </c>
      <c r="O17" s="32">
        <f t="shared" si="1"/>
        <v>0</v>
      </c>
      <c r="P17" s="32">
        <f t="shared" si="2"/>
        <v>0</v>
      </c>
      <c r="Q17" s="32">
        <f t="shared" si="3"/>
        <v>0</v>
      </c>
      <c r="R17" s="32">
        <f t="shared" si="5"/>
        <v>0</v>
      </c>
      <c r="S17" s="32">
        <f t="shared" si="6"/>
        <v>0</v>
      </c>
      <c r="T17" s="32">
        <f t="shared" si="6"/>
        <v>0</v>
      </c>
    </row>
    <row r="18" spans="1:21" ht="26.15" customHeight="1" x14ac:dyDescent="0.3">
      <c r="A18" s="236">
        <v>11</v>
      </c>
      <c r="B18" s="37" t="str">
        <f>IF('Proje ve Personel Bilgileri'!B24&gt;0,'Proje ve Personel Bilgileri'!B24,"")</f>
        <v/>
      </c>
      <c r="C18" s="127"/>
      <c r="D18" s="12"/>
      <c r="E18" s="12"/>
      <c r="F18" s="12"/>
      <c r="G18" s="12"/>
      <c r="H18" s="12"/>
      <c r="I18" s="12"/>
      <c r="J18" s="12"/>
      <c r="K18" s="12"/>
      <c r="L18" s="34" t="str">
        <f t="shared" si="4"/>
        <v/>
      </c>
      <c r="M18" s="122" t="str">
        <f t="shared" si="0"/>
        <v/>
      </c>
      <c r="N18" s="31">
        <f>'Proje ve Personel Bilgileri'!E24</f>
        <v>0</v>
      </c>
      <c r="O18" s="32">
        <f t="shared" si="1"/>
        <v>0</v>
      </c>
      <c r="P18" s="32">
        <f t="shared" si="2"/>
        <v>0</v>
      </c>
      <c r="Q18" s="32">
        <f t="shared" si="3"/>
        <v>0</v>
      </c>
      <c r="R18" s="32">
        <f t="shared" si="5"/>
        <v>0</v>
      </c>
      <c r="S18" s="32">
        <f t="shared" si="6"/>
        <v>0</v>
      </c>
      <c r="T18" s="32">
        <f t="shared" si="6"/>
        <v>0</v>
      </c>
    </row>
    <row r="19" spans="1:21" ht="26.15" customHeight="1" x14ac:dyDescent="0.3">
      <c r="A19" s="236">
        <v>12</v>
      </c>
      <c r="B19" s="37" t="str">
        <f>IF('Proje ve Personel Bilgileri'!B25&gt;0,'Proje ve Personel Bilgileri'!B25,"")</f>
        <v/>
      </c>
      <c r="C19" s="127"/>
      <c r="D19" s="12"/>
      <c r="E19" s="12"/>
      <c r="F19" s="12"/>
      <c r="G19" s="12"/>
      <c r="H19" s="12"/>
      <c r="I19" s="12"/>
      <c r="J19" s="12"/>
      <c r="K19" s="12"/>
      <c r="L19" s="34" t="str">
        <f t="shared" si="4"/>
        <v/>
      </c>
      <c r="M19" s="122" t="str">
        <f t="shared" si="0"/>
        <v/>
      </c>
      <c r="N19" s="31">
        <f>'Proje ve Personel Bilgileri'!E25</f>
        <v>0</v>
      </c>
      <c r="O19" s="32">
        <f t="shared" si="1"/>
        <v>0</v>
      </c>
      <c r="P19" s="32">
        <f t="shared" si="2"/>
        <v>0</v>
      </c>
      <c r="Q19" s="32">
        <f t="shared" si="3"/>
        <v>0</v>
      </c>
      <c r="R19" s="32">
        <f t="shared" si="5"/>
        <v>0</v>
      </c>
      <c r="S19" s="32">
        <f t="shared" si="6"/>
        <v>0</v>
      </c>
      <c r="T19" s="32">
        <f t="shared" si="6"/>
        <v>0</v>
      </c>
    </row>
    <row r="20" spans="1:21" ht="26.15" customHeight="1" x14ac:dyDescent="0.3">
      <c r="A20" s="236">
        <v>13</v>
      </c>
      <c r="B20" s="37" t="str">
        <f>IF('Proje ve Personel Bilgileri'!B26&gt;0,'Proje ve Personel Bilgileri'!B26,"")</f>
        <v/>
      </c>
      <c r="C20" s="127"/>
      <c r="D20" s="12"/>
      <c r="E20" s="12"/>
      <c r="F20" s="12"/>
      <c r="G20" s="12"/>
      <c r="H20" s="12"/>
      <c r="I20" s="12"/>
      <c r="J20" s="12"/>
      <c r="K20" s="12"/>
      <c r="L20" s="34" t="str">
        <f t="shared" si="4"/>
        <v/>
      </c>
      <c r="M20" s="122" t="str">
        <f t="shared" si="0"/>
        <v/>
      </c>
      <c r="N20" s="31">
        <f>'Proje ve Personel Bilgileri'!E26</f>
        <v>0</v>
      </c>
      <c r="O20" s="32">
        <f t="shared" si="1"/>
        <v>0</v>
      </c>
      <c r="P20" s="32">
        <f t="shared" si="2"/>
        <v>0</v>
      </c>
      <c r="Q20" s="32">
        <f t="shared" si="3"/>
        <v>0</v>
      </c>
      <c r="R20" s="32">
        <f t="shared" si="5"/>
        <v>0</v>
      </c>
      <c r="S20" s="32">
        <f t="shared" si="6"/>
        <v>0</v>
      </c>
      <c r="T20" s="32">
        <f t="shared" si="6"/>
        <v>0</v>
      </c>
    </row>
    <row r="21" spans="1:21" ht="26.15" customHeight="1" x14ac:dyDescent="0.3">
      <c r="A21" s="236">
        <v>14</v>
      </c>
      <c r="B21" s="37" t="str">
        <f>IF('Proje ve Personel Bilgileri'!B27&gt;0,'Proje ve Personel Bilgileri'!B27,"")</f>
        <v/>
      </c>
      <c r="C21" s="127"/>
      <c r="D21" s="12"/>
      <c r="E21" s="12"/>
      <c r="F21" s="12"/>
      <c r="G21" s="12"/>
      <c r="H21" s="12"/>
      <c r="I21" s="12"/>
      <c r="J21" s="12"/>
      <c r="K21" s="12"/>
      <c r="L21" s="34" t="str">
        <f t="shared" si="4"/>
        <v/>
      </c>
      <c r="M21" s="122" t="str">
        <f t="shared" si="0"/>
        <v/>
      </c>
      <c r="N21" s="31">
        <f>'Proje ve Personel Bilgileri'!E27</f>
        <v>0</v>
      </c>
      <c r="O21" s="32">
        <f t="shared" si="1"/>
        <v>0</v>
      </c>
      <c r="P21" s="32">
        <f t="shared" si="2"/>
        <v>0</v>
      </c>
      <c r="Q21" s="32">
        <f t="shared" si="3"/>
        <v>0</v>
      </c>
      <c r="R21" s="32">
        <f t="shared" si="5"/>
        <v>0</v>
      </c>
      <c r="S21" s="32">
        <f t="shared" si="6"/>
        <v>0</v>
      </c>
      <c r="T21" s="32">
        <f t="shared" si="6"/>
        <v>0</v>
      </c>
    </row>
    <row r="22" spans="1:21" ht="26.15" customHeight="1" x14ac:dyDescent="0.3">
      <c r="A22" s="236">
        <v>15</v>
      </c>
      <c r="B22" s="37" t="str">
        <f>IF('Proje ve Personel Bilgileri'!B28&gt;0,'Proje ve Personel Bilgileri'!B28,"")</f>
        <v/>
      </c>
      <c r="C22" s="127"/>
      <c r="D22" s="12"/>
      <c r="E22" s="12"/>
      <c r="F22" s="12"/>
      <c r="G22" s="12"/>
      <c r="H22" s="12"/>
      <c r="I22" s="12"/>
      <c r="J22" s="12"/>
      <c r="K22" s="12"/>
      <c r="L22" s="34" t="str">
        <f t="shared" si="4"/>
        <v/>
      </c>
      <c r="M22" s="122" t="str">
        <f t="shared" si="0"/>
        <v/>
      </c>
      <c r="N22" s="31">
        <f>'Proje ve Personel Bilgileri'!E28</f>
        <v>0</v>
      </c>
      <c r="O22" s="32">
        <f t="shared" si="1"/>
        <v>0</v>
      </c>
      <c r="P22" s="32">
        <f t="shared" si="2"/>
        <v>0</v>
      </c>
      <c r="Q22" s="32">
        <f t="shared" si="3"/>
        <v>0</v>
      </c>
      <c r="R22" s="32">
        <f t="shared" si="5"/>
        <v>0</v>
      </c>
      <c r="S22" s="32">
        <f t="shared" si="6"/>
        <v>0</v>
      </c>
      <c r="T22" s="32">
        <f t="shared" si="6"/>
        <v>0</v>
      </c>
    </row>
    <row r="23" spans="1:21" ht="26.15" customHeight="1" x14ac:dyDescent="0.3">
      <c r="A23" s="236">
        <v>16</v>
      </c>
      <c r="B23" s="37" t="str">
        <f>IF('Proje ve Personel Bilgileri'!B29&gt;0,'Proje ve Personel Bilgileri'!B29,"")</f>
        <v/>
      </c>
      <c r="C23" s="127"/>
      <c r="D23" s="12"/>
      <c r="E23" s="12"/>
      <c r="F23" s="12"/>
      <c r="G23" s="12"/>
      <c r="H23" s="12"/>
      <c r="I23" s="12"/>
      <c r="J23" s="12"/>
      <c r="K23" s="12"/>
      <c r="L23" s="34" t="str">
        <f t="shared" si="4"/>
        <v/>
      </c>
      <c r="M23" s="122" t="str">
        <f t="shared" si="0"/>
        <v/>
      </c>
      <c r="N23" s="31">
        <f>'Proje ve Personel Bilgileri'!E29</f>
        <v>0</v>
      </c>
      <c r="O23" s="32">
        <f t="shared" si="1"/>
        <v>0</v>
      </c>
      <c r="P23" s="32">
        <f t="shared" si="2"/>
        <v>0</v>
      </c>
      <c r="Q23" s="32">
        <f t="shared" si="3"/>
        <v>0</v>
      </c>
      <c r="R23" s="32">
        <f t="shared" si="5"/>
        <v>0</v>
      </c>
      <c r="S23" s="32">
        <f t="shared" si="6"/>
        <v>0</v>
      </c>
      <c r="T23" s="32">
        <f t="shared" si="6"/>
        <v>0</v>
      </c>
    </row>
    <row r="24" spans="1:21" ht="26.15" customHeight="1" x14ac:dyDescent="0.3">
      <c r="A24" s="236">
        <v>17</v>
      </c>
      <c r="B24" s="37" t="str">
        <f>IF('Proje ve Personel Bilgileri'!B30&gt;0,'Proje ve Personel Bilgileri'!B30,"")</f>
        <v/>
      </c>
      <c r="C24" s="127"/>
      <c r="D24" s="12"/>
      <c r="E24" s="12"/>
      <c r="F24" s="12"/>
      <c r="G24" s="12"/>
      <c r="H24" s="12"/>
      <c r="I24" s="12"/>
      <c r="J24" s="12"/>
      <c r="K24" s="12"/>
      <c r="L24" s="34" t="str">
        <f t="shared" si="4"/>
        <v/>
      </c>
      <c r="M24" s="122" t="str">
        <f t="shared" si="0"/>
        <v/>
      </c>
      <c r="N24" s="31">
        <f>'Proje ve Personel Bilgileri'!E30</f>
        <v>0</v>
      </c>
      <c r="O24" s="32">
        <f t="shared" si="1"/>
        <v>0</v>
      </c>
      <c r="P24" s="32">
        <f t="shared" si="2"/>
        <v>0</v>
      </c>
      <c r="Q24" s="32">
        <f t="shared" si="3"/>
        <v>0</v>
      </c>
      <c r="R24" s="32">
        <f t="shared" si="5"/>
        <v>0</v>
      </c>
      <c r="S24" s="32">
        <f t="shared" si="6"/>
        <v>0</v>
      </c>
      <c r="T24" s="32">
        <f t="shared" si="6"/>
        <v>0</v>
      </c>
    </row>
    <row r="25" spans="1:21" ht="26.15" customHeight="1" x14ac:dyDescent="0.3">
      <c r="A25" s="236">
        <v>18</v>
      </c>
      <c r="B25" s="37" t="str">
        <f>IF('Proje ve Personel Bilgileri'!B31&gt;0,'Proje ve Personel Bilgileri'!B31,"")</f>
        <v/>
      </c>
      <c r="C25" s="127"/>
      <c r="D25" s="12"/>
      <c r="E25" s="12"/>
      <c r="F25" s="12"/>
      <c r="G25" s="12"/>
      <c r="H25" s="12"/>
      <c r="I25" s="12"/>
      <c r="J25" s="12"/>
      <c r="K25" s="12"/>
      <c r="L25" s="34" t="str">
        <f t="shared" si="4"/>
        <v/>
      </c>
      <c r="M25" s="122" t="str">
        <f t="shared" si="0"/>
        <v/>
      </c>
      <c r="N25" s="31">
        <f>'Proje ve Personel Bilgileri'!E31</f>
        <v>0</v>
      </c>
      <c r="O25" s="32">
        <f t="shared" si="1"/>
        <v>0</v>
      </c>
      <c r="P25" s="32">
        <f t="shared" si="2"/>
        <v>0</v>
      </c>
      <c r="Q25" s="32">
        <f t="shared" si="3"/>
        <v>0</v>
      </c>
      <c r="R25" s="32">
        <f t="shared" si="5"/>
        <v>0</v>
      </c>
      <c r="S25" s="32">
        <f t="shared" si="6"/>
        <v>0</v>
      </c>
      <c r="T25" s="32">
        <f t="shared" si="6"/>
        <v>0</v>
      </c>
    </row>
    <row r="26" spans="1:21" ht="26.15" customHeight="1" x14ac:dyDescent="0.3">
      <c r="A26" s="236">
        <v>19</v>
      </c>
      <c r="B26" s="37" t="str">
        <f>IF('Proje ve Personel Bilgileri'!B32&gt;0,'Proje ve Personel Bilgileri'!B32,"")</f>
        <v/>
      </c>
      <c r="C26" s="127"/>
      <c r="D26" s="12"/>
      <c r="E26" s="12"/>
      <c r="F26" s="12"/>
      <c r="G26" s="12"/>
      <c r="H26" s="12"/>
      <c r="I26" s="12"/>
      <c r="J26" s="12"/>
      <c r="K26" s="12"/>
      <c r="L26" s="34" t="str">
        <f t="shared" si="4"/>
        <v/>
      </c>
      <c r="M26" s="122" t="str">
        <f t="shared" si="0"/>
        <v/>
      </c>
      <c r="N26" s="31">
        <f>'Proje ve Personel Bilgileri'!E32</f>
        <v>0</v>
      </c>
      <c r="O26" s="32">
        <f t="shared" si="1"/>
        <v>0</v>
      </c>
      <c r="P26" s="32">
        <f t="shared" si="2"/>
        <v>0</v>
      </c>
      <c r="Q26" s="32">
        <f t="shared" si="3"/>
        <v>0</v>
      </c>
      <c r="R26" s="32">
        <f t="shared" si="5"/>
        <v>0</v>
      </c>
      <c r="S26" s="32">
        <f t="shared" si="6"/>
        <v>0</v>
      </c>
      <c r="T26" s="32">
        <f t="shared" si="6"/>
        <v>0</v>
      </c>
    </row>
    <row r="27" spans="1:21" ht="26.15" customHeight="1" thickBot="1" x14ac:dyDescent="0.35">
      <c r="A27" s="237">
        <v>20</v>
      </c>
      <c r="B27" s="38" t="str">
        <f>IF('Proje ve Personel Bilgileri'!B33&gt;0,'Proje ve Personel Bilgileri'!B33,"")</f>
        <v/>
      </c>
      <c r="C27" s="13"/>
      <c r="D27" s="14"/>
      <c r="E27" s="14"/>
      <c r="F27" s="14"/>
      <c r="G27" s="14"/>
      <c r="H27" s="14"/>
      <c r="I27" s="14"/>
      <c r="J27" s="14"/>
      <c r="K27" s="14"/>
      <c r="L27" s="35" t="str">
        <f t="shared" si="4"/>
        <v/>
      </c>
      <c r="M27" s="122" t="str">
        <f t="shared" si="0"/>
        <v/>
      </c>
      <c r="N27" s="31">
        <f>'Proje ve Personel Bilgileri'!E33</f>
        <v>0</v>
      </c>
      <c r="O27" s="32">
        <f t="shared" si="1"/>
        <v>0</v>
      </c>
      <c r="P27" s="32">
        <f t="shared" si="2"/>
        <v>0</v>
      </c>
      <c r="Q27" s="32">
        <f t="shared" si="3"/>
        <v>0</v>
      </c>
      <c r="R27" s="32">
        <f t="shared" si="5"/>
        <v>0</v>
      </c>
      <c r="S27" s="32">
        <f t="shared" si="6"/>
        <v>0</v>
      </c>
      <c r="T27" s="32">
        <f t="shared" si="6"/>
        <v>0</v>
      </c>
      <c r="U27" s="30">
        <v>1</v>
      </c>
    </row>
    <row r="28" spans="1:21" ht="26.15" customHeight="1" thickBot="1" x14ac:dyDescent="0.35">
      <c r="A28" s="358" t="s">
        <v>40</v>
      </c>
      <c r="B28" s="359"/>
      <c r="C28" s="39" t="str">
        <f t="shared" ref="C28:K28" si="7">IF($L$28&gt;0,SUM(C8:C27),"")</f>
        <v/>
      </c>
      <c r="D28" s="40" t="str">
        <f t="shared" si="7"/>
        <v/>
      </c>
      <c r="E28" s="40" t="str">
        <f t="shared" si="7"/>
        <v/>
      </c>
      <c r="F28" s="40" t="str">
        <f t="shared" si="7"/>
        <v/>
      </c>
      <c r="G28" s="40" t="str">
        <f t="shared" si="7"/>
        <v/>
      </c>
      <c r="H28" s="40" t="str">
        <f t="shared" si="7"/>
        <v/>
      </c>
      <c r="I28" s="40" t="str">
        <f t="shared" si="7"/>
        <v/>
      </c>
      <c r="J28" s="40" t="str">
        <f t="shared" si="7"/>
        <v/>
      </c>
      <c r="K28" s="40" t="str">
        <f t="shared" si="7"/>
        <v/>
      </c>
      <c r="L28" s="41">
        <f>SUM(L8:L27)</f>
        <v>0</v>
      </c>
      <c r="M28" s="123"/>
      <c r="N28" s="6"/>
      <c r="O28" s="15"/>
      <c r="P28" s="16"/>
      <c r="S28" s="6"/>
      <c r="T28" s="6"/>
    </row>
    <row r="29" spans="1:21" s="17" customFormat="1" ht="30.1" customHeight="1" x14ac:dyDescent="0.3">
      <c r="A29" s="360" t="s">
        <v>139</v>
      </c>
      <c r="B29" s="360"/>
      <c r="C29" s="360"/>
      <c r="D29" s="360"/>
      <c r="E29" s="360"/>
      <c r="F29" s="360"/>
      <c r="G29" s="360"/>
      <c r="H29" s="360"/>
      <c r="I29" s="360"/>
      <c r="J29" s="360"/>
      <c r="K29" s="360"/>
      <c r="L29" s="360"/>
      <c r="M29" s="83"/>
      <c r="O29" s="18"/>
      <c r="P29" s="18"/>
      <c r="Q29" s="18"/>
      <c r="R29" s="18"/>
      <c r="S29" s="18"/>
      <c r="T29" s="18"/>
    </row>
    <row r="30" spans="1:21" ht="26.15" customHeight="1" x14ac:dyDescent="0.3"/>
    <row r="31" spans="1:21" ht="26.15" customHeight="1" x14ac:dyDescent="0.35">
      <c r="A31" s="308" t="s">
        <v>37</v>
      </c>
      <c r="B31" s="307">
        <f ca="1">IF(imzatarihi&gt;0,imzatarihi,"")</f>
        <v>45653</v>
      </c>
      <c r="C31" s="361" t="s">
        <v>38</v>
      </c>
      <c r="D31" s="361"/>
      <c r="E31" s="306" t="str">
        <f>IF(kurulusyetkilisi&gt;0,kurulusyetkilisi,"")</f>
        <v/>
      </c>
      <c r="F31" s="265"/>
      <c r="G31" s="265"/>
      <c r="H31" s="304"/>
      <c r="I31" s="304"/>
      <c r="J31" s="304"/>
    </row>
    <row r="32" spans="1:21" ht="26.15" customHeight="1" x14ac:dyDescent="0.35">
      <c r="A32" s="311"/>
      <c r="B32" s="311"/>
      <c r="C32" s="361" t="s">
        <v>39</v>
      </c>
      <c r="D32" s="361"/>
      <c r="E32" s="309"/>
      <c r="F32" s="362"/>
      <c r="G32" s="362"/>
      <c r="H32" s="6"/>
      <c r="I32" s="6"/>
      <c r="J32" s="6"/>
    </row>
    <row r="33" spans="1:20" ht="26.15" customHeight="1" x14ac:dyDescent="0.3">
      <c r="A33" s="356" t="s">
        <v>28</v>
      </c>
      <c r="B33" s="356"/>
      <c r="C33" s="356"/>
      <c r="D33" s="356"/>
      <c r="E33" s="356"/>
      <c r="F33" s="356"/>
      <c r="G33" s="356"/>
      <c r="H33" s="356"/>
      <c r="I33" s="356"/>
      <c r="J33" s="356"/>
      <c r="K33" s="356"/>
      <c r="L33" s="356"/>
      <c r="M33" s="119"/>
      <c r="N33" s="1"/>
      <c r="O33" s="128"/>
    </row>
    <row r="34" spans="1:20" ht="26.15" customHeight="1" x14ac:dyDescent="0.3">
      <c r="A34" s="363" t="str">
        <f>IF(Yil&gt;0,CONCATENATE(Yil," yılına aittir"),"")</f>
        <v/>
      </c>
      <c r="B34" s="363"/>
      <c r="C34" s="363"/>
      <c r="D34" s="363"/>
      <c r="E34" s="363"/>
      <c r="F34" s="363"/>
      <c r="G34" s="363"/>
      <c r="H34" s="363"/>
      <c r="I34" s="363"/>
      <c r="J34" s="363"/>
      <c r="K34" s="363"/>
      <c r="L34" s="363"/>
    </row>
    <row r="35" spans="1:20" ht="26.15" customHeight="1" thickBot="1" x14ac:dyDescent="0.35">
      <c r="B35" s="8"/>
      <c r="D35" s="8"/>
      <c r="E35" s="8"/>
      <c r="F35" s="377" t="str">
        <f>IF(Yil&gt;0,IF(ProjeNo=5189901,Yil+1&amp;" - OCAK",IF(ProjeNo=5169902,Yil+1&amp;" - MART","ARALIK")),"")</f>
        <v/>
      </c>
      <c r="G35" s="377"/>
      <c r="H35" s="8"/>
      <c r="I35" s="8"/>
      <c r="J35" s="8"/>
      <c r="K35" s="8"/>
      <c r="L35" s="228" t="s">
        <v>35</v>
      </c>
    </row>
    <row r="36" spans="1:20" ht="26.15" customHeight="1" thickBot="1" x14ac:dyDescent="0.35">
      <c r="A36" s="233" t="s">
        <v>1</v>
      </c>
      <c r="B36" s="364" t="str">
        <f>IF(ProjeNo&gt;0,ProjeNo,"")</f>
        <v/>
      </c>
      <c r="C36" s="365"/>
      <c r="D36" s="365"/>
      <c r="E36" s="365"/>
      <c r="F36" s="365"/>
      <c r="G36" s="365"/>
      <c r="H36" s="365"/>
      <c r="I36" s="365"/>
      <c r="J36" s="365"/>
      <c r="K36" s="365"/>
      <c r="L36" s="366"/>
    </row>
    <row r="37" spans="1:20" ht="26.15" customHeight="1" thickBot="1" x14ac:dyDescent="0.35">
      <c r="A37" s="234" t="s">
        <v>11</v>
      </c>
      <c r="B37" s="367" t="str">
        <f>IF(ProjeAdi&gt;0,ProjeAdi,"")</f>
        <v/>
      </c>
      <c r="C37" s="368"/>
      <c r="D37" s="368"/>
      <c r="E37" s="368"/>
      <c r="F37" s="368"/>
      <c r="G37" s="368"/>
      <c r="H37" s="368"/>
      <c r="I37" s="368"/>
      <c r="J37" s="368"/>
      <c r="K37" s="368"/>
      <c r="L37" s="369"/>
    </row>
    <row r="38" spans="1:20" ht="26.15" customHeight="1" thickBot="1" x14ac:dyDescent="0.35">
      <c r="A38" s="370" t="s">
        <v>7</v>
      </c>
      <c r="B38" s="370" t="s">
        <v>8</v>
      </c>
      <c r="C38" s="370" t="s">
        <v>29</v>
      </c>
      <c r="D38" s="370" t="s">
        <v>97</v>
      </c>
      <c r="E38" s="370" t="s">
        <v>117</v>
      </c>
      <c r="F38" s="370" t="s">
        <v>32</v>
      </c>
      <c r="G38" s="372" t="s">
        <v>30</v>
      </c>
      <c r="H38" s="374" t="s">
        <v>95</v>
      </c>
      <c r="I38" s="375"/>
      <c r="J38" s="375"/>
      <c r="K38" s="376"/>
      <c r="L38" s="370" t="s">
        <v>31</v>
      </c>
      <c r="O38" s="357" t="s">
        <v>36</v>
      </c>
      <c r="P38" s="357"/>
      <c r="Q38" s="357" t="s">
        <v>42</v>
      </c>
      <c r="R38" s="357"/>
      <c r="S38" s="357" t="s">
        <v>43</v>
      </c>
      <c r="T38" s="357"/>
    </row>
    <row r="39" spans="1:20" s="9" customFormat="1" ht="82.05" customHeight="1" thickBot="1" x14ac:dyDescent="0.3">
      <c r="A39" s="371"/>
      <c r="B39" s="371"/>
      <c r="C39" s="371"/>
      <c r="D39" s="371"/>
      <c r="E39" s="371"/>
      <c r="F39" s="371"/>
      <c r="G39" s="373"/>
      <c r="H39" s="229" t="s">
        <v>91</v>
      </c>
      <c r="I39" s="230" t="s">
        <v>96</v>
      </c>
      <c r="J39" s="229" t="s">
        <v>152</v>
      </c>
      <c r="K39" s="229" t="s">
        <v>153</v>
      </c>
      <c r="L39" s="371"/>
      <c r="M39" s="121"/>
      <c r="N39" s="231" t="s">
        <v>10</v>
      </c>
      <c r="O39" s="232" t="s">
        <v>33</v>
      </c>
      <c r="P39" s="232" t="s">
        <v>34</v>
      </c>
      <c r="Q39" s="232" t="s">
        <v>41</v>
      </c>
      <c r="R39" s="232" t="s">
        <v>30</v>
      </c>
      <c r="S39" s="232" t="s">
        <v>41</v>
      </c>
      <c r="T39" s="232" t="s">
        <v>34</v>
      </c>
    </row>
    <row r="40" spans="1:20" ht="26.15" customHeight="1" x14ac:dyDescent="0.3">
      <c r="A40" s="235">
        <v>21</v>
      </c>
      <c r="B40" s="36" t="str">
        <f>IF('Proje ve Personel Bilgileri'!B34&gt;0,'Proje ve Personel Bilgileri'!B34,"")</f>
        <v/>
      </c>
      <c r="C40" s="10"/>
      <c r="D40" s="11"/>
      <c r="E40" s="11"/>
      <c r="F40" s="11"/>
      <c r="G40" s="11"/>
      <c r="H40" s="11"/>
      <c r="I40" s="11"/>
      <c r="J40" s="11"/>
      <c r="K40" s="11"/>
      <c r="L40" s="33" t="str">
        <f>IF(B40&lt;&gt;"",IF(OR(F40&gt;S40,G40&gt;T40),0,D40+E40+F40+G40-H40-I40-J40-K40),"")</f>
        <v/>
      </c>
      <c r="M40" s="122" t="str">
        <f t="shared" ref="M40:M59" si="8">IF(OR(F40&gt;S40,G40&gt;T40),"Toplam maliyetin hesaplanabilmesi için SGK işveren payı ve işsizlik sigortası işveren payının tavan değerleri aşmaması gerekmektedir.","")</f>
        <v/>
      </c>
      <c r="N40" s="31">
        <f>'Proje ve Personel Bilgileri'!E34</f>
        <v>0</v>
      </c>
      <c r="O40" s="32">
        <f t="shared" ref="O40:O59" si="9">IFERROR(IF(OR(ProjeNo=5189901,ProjeNo=5169902),IF(N40="EVET",VLOOKUP(VALUE(Yil+1&amp;1),SGKTAVAN,2,0)*0.2475,VLOOKUP(VALUE(Yil+1&amp;1),SGKTAVAN,2,0)*0.2075),IF(N40="EVET",VLOOKUP(VALUE(Yil&amp;2),SGKTAVAN,2,0)*0.2475,VLOOKUP(VALUE(Yil&amp;2),SGKTAVAN,2,0)*0.2075)),0)</f>
        <v>0</v>
      </c>
      <c r="P40" s="32">
        <f t="shared" ref="P40:P59" si="10">IFERROR(IF(OR(ProjeNo=5189901,ProjeNo=5169902),IF(N40="EVET",0,VLOOKUP(VALUE(Yil+1&amp;1),SGKTAVAN,2,0)*0.02),IF(N40="EVET",0,VLOOKUP(VALUE(Yil&amp;2),SGKTAVAN,2,0)*0.02)),0)</f>
        <v>0</v>
      </c>
      <c r="Q40" s="32">
        <f t="shared" ref="Q40:Q59" si="11">IF(N40="EVET",(D40+E40)*0.2475,(D40+E40)*0.2075)</f>
        <v>0</v>
      </c>
      <c r="R40" s="32">
        <f>IF(N40="EVET",0,(D40+E40)*0.02)</f>
        <v>0</v>
      </c>
      <c r="S40" s="32">
        <f>IF(ISERROR(ROUNDUP(MIN(O40,Q40),0)),0,ROUNDUP(MIN(O40,Q40),0))</f>
        <v>0</v>
      </c>
      <c r="T40" s="32">
        <f>IF(ISERROR(ROUNDUP(MIN(P40,R40),0)),0,ROUNDUP(MIN(P40,R40),0))</f>
        <v>0</v>
      </c>
    </row>
    <row r="41" spans="1:20" ht="26.15" customHeight="1" x14ac:dyDescent="0.3">
      <c r="A41" s="236">
        <v>22</v>
      </c>
      <c r="B41" s="37" t="str">
        <f>IF('Proje ve Personel Bilgileri'!B35&gt;0,'Proje ve Personel Bilgileri'!B35,"")</f>
        <v/>
      </c>
      <c r="C41" s="127"/>
      <c r="D41" s="12"/>
      <c r="E41" s="12"/>
      <c r="F41" s="12"/>
      <c r="G41" s="12"/>
      <c r="H41" s="12"/>
      <c r="I41" s="12"/>
      <c r="J41" s="12"/>
      <c r="K41" s="12"/>
      <c r="L41" s="34" t="str">
        <f t="shared" ref="L41:L59" si="12">IF(B41&lt;&gt;"",IF(OR(F41&gt;S41,G41&gt;T41),0,D41+E41+F41+G41-H41-I41-J41-K41),"")</f>
        <v/>
      </c>
      <c r="M41" s="122" t="str">
        <f t="shared" si="8"/>
        <v/>
      </c>
      <c r="N41" s="31">
        <f>'Proje ve Personel Bilgileri'!E35</f>
        <v>0</v>
      </c>
      <c r="O41" s="32">
        <f t="shared" si="9"/>
        <v>0</v>
      </c>
      <c r="P41" s="32">
        <f t="shared" si="10"/>
        <v>0</v>
      </c>
      <c r="Q41" s="32">
        <f t="shared" si="11"/>
        <v>0</v>
      </c>
      <c r="R41" s="32">
        <f t="shared" ref="R41:R59" si="13">IF(N41="EVET",0,(D41+E41)*0.02)</f>
        <v>0</v>
      </c>
      <c r="S41" s="32">
        <f t="shared" ref="S41:T59" si="14">IF(ISERROR(ROUNDUP(MIN(O41,Q41),0)),0,ROUNDUP(MIN(O41,Q41),0))</f>
        <v>0</v>
      </c>
      <c r="T41" s="32">
        <f t="shared" si="14"/>
        <v>0</v>
      </c>
    </row>
    <row r="42" spans="1:20" ht="26.15" customHeight="1" x14ac:dyDescent="0.3">
      <c r="A42" s="236">
        <v>23</v>
      </c>
      <c r="B42" s="37" t="str">
        <f>IF('Proje ve Personel Bilgileri'!B36&gt;0,'Proje ve Personel Bilgileri'!B36,"")</f>
        <v/>
      </c>
      <c r="C42" s="127"/>
      <c r="D42" s="12"/>
      <c r="E42" s="12"/>
      <c r="F42" s="12"/>
      <c r="G42" s="12"/>
      <c r="H42" s="12"/>
      <c r="I42" s="12"/>
      <c r="J42" s="12"/>
      <c r="K42" s="12"/>
      <c r="L42" s="34" t="str">
        <f t="shared" si="12"/>
        <v/>
      </c>
      <c r="M42" s="122" t="str">
        <f t="shared" si="8"/>
        <v/>
      </c>
      <c r="N42" s="31">
        <f>'Proje ve Personel Bilgileri'!E36</f>
        <v>0</v>
      </c>
      <c r="O42" s="32">
        <f t="shared" si="9"/>
        <v>0</v>
      </c>
      <c r="P42" s="32">
        <f t="shared" si="10"/>
        <v>0</v>
      </c>
      <c r="Q42" s="32">
        <f t="shared" si="11"/>
        <v>0</v>
      </c>
      <c r="R42" s="32">
        <f t="shared" si="13"/>
        <v>0</v>
      </c>
      <c r="S42" s="32">
        <f t="shared" si="14"/>
        <v>0</v>
      </c>
      <c r="T42" s="32">
        <f t="shared" si="14"/>
        <v>0</v>
      </c>
    </row>
    <row r="43" spans="1:20" ht="26.15" customHeight="1" x14ac:dyDescent="0.3">
      <c r="A43" s="236">
        <v>24</v>
      </c>
      <c r="B43" s="37" t="str">
        <f>IF('Proje ve Personel Bilgileri'!B37&gt;0,'Proje ve Personel Bilgileri'!B37,"")</f>
        <v/>
      </c>
      <c r="C43" s="127"/>
      <c r="D43" s="12"/>
      <c r="E43" s="12"/>
      <c r="F43" s="12"/>
      <c r="G43" s="12"/>
      <c r="H43" s="12"/>
      <c r="I43" s="12"/>
      <c r="J43" s="12"/>
      <c r="K43" s="12"/>
      <c r="L43" s="34" t="str">
        <f t="shared" si="12"/>
        <v/>
      </c>
      <c r="M43" s="122" t="str">
        <f t="shared" si="8"/>
        <v/>
      </c>
      <c r="N43" s="31">
        <f>'Proje ve Personel Bilgileri'!E37</f>
        <v>0</v>
      </c>
      <c r="O43" s="32">
        <f t="shared" si="9"/>
        <v>0</v>
      </c>
      <c r="P43" s="32">
        <f t="shared" si="10"/>
        <v>0</v>
      </c>
      <c r="Q43" s="32">
        <f t="shared" si="11"/>
        <v>0</v>
      </c>
      <c r="R43" s="32">
        <f t="shared" si="13"/>
        <v>0</v>
      </c>
      <c r="S43" s="32">
        <f t="shared" si="14"/>
        <v>0</v>
      </c>
      <c r="T43" s="32">
        <f t="shared" si="14"/>
        <v>0</v>
      </c>
    </row>
    <row r="44" spans="1:20" ht="26.15" customHeight="1" x14ac:dyDescent="0.3">
      <c r="A44" s="236">
        <v>25</v>
      </c>
      <c r="B44" s="37" t="str">
        <f>IF('Proje ve Personel Bilgileri'!B38&gt;0,'Proje ve Personel Bilgileri'!B38,"")</f>
        <v/>
      </c>
      <c r="C44" s="127"/>
      <c r="D44" s="12"/>
      <c r="E44" s="12"/>
      <c r="F44" s="12"/>
      <c r="G44" s="12"/>
      <c r="H44" s="12"/>
      <c r="I44" s="12"/>
      <c r="J44" s="12"/>
      <c r="K44" s="12"/>
      <c r="L44" s="34" t="str">
        <f t="shared" si="12"/>
        <v/>
      </c>
      <c r="M44" s="122" t="str">
        <f t="shared" si="8"/>
        <v/>
      </c>
      <c r="N44" s="31">
        <f>'Proje ve Personel Bilgileri'!E38</f>
        <v>0</v>
      </c>
      <c r="O44" s="32">
        <f t="shared" si="9"/>
        <v>0</v>
      </c>
      <c r="P44" s="32">
        <f t="shared" si="10"/>
        <v>0</v>
      </c>
      <c r="Q44" s="32">
        <f t="shared" si="11"/>
        <v>0</v>
      </c>
      <c r="R44" s="32">
        <f t="shared" si="13"/>
        <v>0</v>
      </c>
      <c r="S44" s="32">
        <f t="shared" si="14"/>
        <v>0</v>
      </c>
      <c r="T44" s="32">
        <f t="shared" si="14"/>
        <v>0</v>
      </c>
    </row>
    <row r="45" spans="1:20" ht="26.15" customHeight="1" x14ac:dyDescent="0.3">
      <c r="A45" s="236">
        <v>26</v>
      </c>
      <c r="B45" s="37" t="str">
        <f>IF('Proje ve Personel Bilgileri'!B39&gt;0,'Proje ve Personel Bilgileri'!B39,"")</f>
        <v/>
      </c>
      <c r="C45" s="127"/>
      <c r="D45" s="12"/>
      <c r="E45" s="12"/>
      <c r="F45" s="12"/>
      <c r="G45" s="12"/>
      <c r="H45" s="12"/>
      <c r="I45" s="12"/>
      <c r="J45" s="12"/>
      <c r="K45" s="12"/>
      <c r="L45" s="34" t="str">
        <f t="shared" si="12"/>
        <v/>
      </c>
      <c r="M45" s="122" t="str">
        <f t="shared" si="8"/>
        <v/>
      </c>
      <c r="N45" s="31">
        <f>'Proje ve Personel Bilgileri'!E39</f>
        <v>0</v>
      </c>
      <c r="O45" s="32">
        <f t="shared" si="9"/>
        <v>0</v>
      </c>
      <c r="P45" s="32">
        <f t="shared" si="10"/>
        <v>0</v>
      </c>
      <c r="Q45" s="32">
        <f t="shared" si="11"/>
        <v>0</v>
      </c>
      <c r="R45" s="32">
        <f t="shared" si="13"/>
        <v>0</v>
      </c>
      <c r="S45" s="32">
        <f t="shared" si="14"/>
        <v>0</v>
      </c>
      <c r="T45" s="32">
        <f t="shared" si="14"/>
        <v>0</v>
      </c>
    </row>
    <row r="46" spans="1:20" ht="26.15" customHeight="1" x14ac:dyDescent="0.3">
      <c r="A46" s="236">
        <v>27</v>
      </c>
      <c r="B46" s="37" t="str">
        <f>IF('Proje ve Personel Bilgileri'!B40&gt;0,'Proje ve Personel Bilgileri'!B40,"")</f>
        <v/>
      </c>
      <c r="C46" s="127"/>
      <c r="D46" s="12"/>
      <c r="E46" s="12"/>
      <c r="F46" s="12"/>
      <c r="G46" s="12"/>
      <c r="H46" s="12"/>
      <c r="I46" s="12"/>
      <c r="J46" s="12"/>
      <c r="K46" s="12"/>
      <c r="L46" s="34" t="str">
        <f t="shared" si="12"/>
        <v/>
      </c>
      <c r="M46" s="122" t="str">
        <f t="shared" si="8"/>
        <v/>
      </c>
      <c r="N46" s="31">
        <f>'Proje ve Personel Bilgileri'!E40</f>
        <v>0</v>
      </c>
      <c r="O46" s="32">
        <f t="shared" si="9"/>
        <v>0</v>
      </c>
      <c r="P46" s="32">
        <f t="shared" si="10"/>
        <v>0</v>
      </c>
      <c r="Q46" s="32">
        <f t="shared" si="11"/>
        <v>0</v>
      </c>
      <c r="R46" s="32">
        <f t="shared" si="13"/>
        <v>0</v>
      </c>
      <c r="S46" s="32">
        <f t="shared" si="14"/>
        <v>0</v>
      </c>
      <c r="T46" s="32">
        <f t="shared" si="14"/>
        <v>0</v>
      </c>
    </row>
    <row r="47" spans="1:20" ht="26.15" customHeight="1" x14ac:dyDescent="0.3">
      <c r="A47" s="236">
        <v>28</v>
      </c>
      <c r="B47" s="37" t="str">
        <f>IF('Proje ve Personel Bilgileri'!B41&gt;0,'Proje ve Personel Bilgileri'!B41,"")</f>
        <v/>
      </c>
      <c r="C47" s="127"/>
      <c r="D47" s="12"/>
      <c r="E47" s="12"/>
      <c r="F47" s="12"/>
      <c r="G47" s="12"/>
      <c r="H47" s="12"/>
      <c r="I47" s="12"/>
      <c r="J47" s="12"/>
      <c r="K47" s="12"/>
      <c r="L47" s="34" t="str">
        <f t="shared" si="12"/>
        <v/>
      </c>
      <c r="M47" s="122" t="str">
        <f t="shared" si="8"/>
        <v/>
      </c>
      <c r="N47" s="31">
        <f>'Proje ve Personel Bilgileri'!E41</f>
        <v>0</v>
      </c>
      <c r="O47" s="32">
        <f t="shared" si="9"/>
        <v>0</v>
      </c>
      <c r="P47" s="32">
        <f t="shared" si="10"/>
        <v>0</v>
      </c>
      <c r="Q47" s="32">
        <f t="shared" si="11"/>
        <v>0</v>
      </c>
      <c r="R47" s="32">
        <f t="shared" si="13"/>
        <v>0</v>
      </c>
      <c r="S47" s="32">
        <f t="shared" si="14"/>
        <v>0</v>
      </c>
      <c r="T47" s="32">
        <f t="shared" si="14"/>
        <v>0</v>
      </c>
    </row>
    <row r="48" spans="1:20" ht="26.15" customHeight="1" x14ac:dyDescent="0.3">
      <c r="A48" s="236">
        <v>29</v>
      </c>
      <c r="B48" s="37" t="str">
        <f>IF('Proje ve Personel Bilgileri'!B42&gt;0,'Proje ve Personel Bilgileri'!B42,"")</f>
        <v/>
      </c>
      <c r="C48" s="127"/>
      <c r="D48" s="12"/>
      <c r="E48" s="12"/>
      <c r="F48" s="12"/>
      <c r="G48" s="12"/>
      <c r="H48" s="12"/>
      <c r="I48" s="12"/>
      <c r="J48" s="12"/>
      <c r="K48" s="12"/>
      <c r="L48" s="34" t="str">
        <f t="shared" si="12"/>
        <v/>
      </c>
      <c r="M48" s="122" t="str">
        <f t="shared" si="8"/>
        <v/>
      </c>
      <c r="N48" s="31">
        <f>'Proje ve Personel Bilgileri'!E42</f>
        <v>0</v>
      </c>
      <c r="O48" s="32">
        <f t="shared" si="9"/>
        <v>0</v>
      </c>
      <c r="P48" s="32">
        <f t="shared" si="10"/>
        <v>0</v>
      </c>
      <c r="Q48" s="32">
        <f t="shared" si="11"/>
        <v>0</v>
      </c>
      <c r="R48" s="32">
        <f t="shared" si="13"/>
        <v>0</v>
      </c>
      <c r="S48" s="32">
        <f t="shared" si="14"/>
        <v>0</v>
      </c>
      <c r="T48" s="32">
        <f t="shared" si="14"/>
        <v>0</v>
      </c>
    </row>
    <row r="49" spans="1:21" ht="26.15" customHeight="1" x14ac:dyDescent="0.3">
      <c r="A49" s="236">
        <v>30</v>
      </c>
      <c r="B49" s="37" t="str">
        <f>IF('Proje ve Personel Bilgileri'!B43&gt;0,'Proje ve Personel Bilgileri'!B43,"")</f>
        <v/>
      </c>
      <c r="C49" s="127"/>
      <c r="D49" s="12"/>
      <c r="E49" s="12"/>
      <c r="F49" s="12"/>
      <c r="G49" s="12"/>
      <c r="H49" s="12"/>
      <c r="I49" s="12"/>
      <c r="J49" s="12"/>
      <c r="K49" s="12"/>
      <c r="L49" s="34" t="str">
        <f t="shared" si="12"/>
        <v/>
      </c>
      <c r="M49" s="122" t="str">
        <f t="shared" si="8"/>
        <v/>
      </c>
      <c r="N49" s="31">
        <f>'Proje ve Personel Bilgileri'!E43</f>
        <v>0</v>
      </c>
      <c r="O49" s="32">
        <f t="shared" si="9"/>
        <v>0</v>
      </c>
      <c r="P49" s="32">
        <f t="shared" si="10"/>
        <v>0</v>
      </c>
      <c r="Q49" s="32">
        <f t="shared" si="11"/>
        <v>0</v>
      </c>
      <c r="R49" s="32">
        <f t="shared" si="13"/>
        <v>0</v>
      </c>
      <c r="S49" s="32">
        <f t="shared" si="14"/>
        <v>0</v>
      </c>
      <c r="T49" s="32">
        <f t="shared" si="14"/>
        <v>0</v>
      </c>
    </row>
    <row r="50" spans="1:21" ht="26.15" customHeight="1" x14ac:dyDescent="0.3">
      <c r="A50" s="236">
        <v>31</v>
      </c>
      <c r="B50" s="37" t="str">
        <f>IF('Proje ve Personel Bilgileri'!B44&gt;0,'Proje ve Personel Bilgileri'!B44,"")</f>
        <v/>
      </c>
      <c r="C50" s="127"/>
      <c r="D50" s="12"/>
      <c r="E50" s="12"/>
      <c r="F50" s="12"/>
      <c r="G50" s="12"/>
      <c r="H50" s="12"/>
      <c r="I50" s="12"/>
      <c r="J50" s="12"/>
      <c r="K50" s="12"/>
      <c r="L50" s="34" t="str">
        <f t="shared" si="12"/>
        <v/>
      </c>
      <c r="M50" s="122" t="str">
        <f t="shared" si="8"/>
        <v/>
      </c>
      <c r="N50" s="31">
        <f>'Proje ve Personel Bilgileri'!E44</f>
        <v>0</v>
      </c>
      <c r="O50" s="32">
        <f t="shared" si="9"/>
        <v>0</v>
      </c>
      <c r="P50" s="32">
        <f t="shared" si="10"/>
        <v>0</v>
      </c>
      <c r="Q50" s="32">
        <f t="shared" si="11"/>
        <v>0</v>
      </c>
      <c r="R50" s="32">
        <f t="shared" si="13"/>
        <v>0</v>
      </c>
      <c r="S50" s="32">
        <f t="shared" si="14"/>
        <v>0</v>
      </c>
      <c r="T50" s="32">
        <f t="shared" si="14"/>
        <v>0</v>
      </c>
    </row>
    <row r="51" spans="1:21" ht="26.15" customHeight="1" x14ac:dyDescent="0.3">
      <c r="A51" s="236">
        <v>32</v>
      </c>
      <c r="B51" s="37" t="str">
        <f>IF('Proje ve Personel Bilgileri'!B45&gt;0,'Proje ve Personel Bilgileri'!B45,"")</f>
        <v/>
      </c>
      <c r="C51" s="127"/>
      <c r="D51" s="12"/>
      <c r="E51" s="12"/>
      <c r="F51" s="12"/>
      <c r="G51" s="12"/>
      <c r="H51" s="12"/>
      <c r="I51" s="12"/>
      <c r="J51" s="12"/>
      <c r="K51" s="12"/>
      <c r="L51" s="34" t="str">
        <f t="shared" si="12"/>
        <v/>
      </c>
      <c r="M51" s="122" t="str">
        <f t="shared" si="8"/>
        <v/>
      </c>
      <c r="N51" s="31">
        <f>'Proje ve Personel Bilgileri'!E45</f>
        <v>0</v>
      </c>
      <c r="O51" s="32">
        <f t="shared" si="9"/>
        <v>0</v>
      </c>
      <c r="P51" s="32">
        <f t="shared" si="10"/>
        <v>0</v>
      </c>
      <c r="Q51" s="32">
        <f t="shared" si="11"/>
        <v>0</v>
      </c>
      <c r="R51" s="32">
        <f t="shared" si="13"/>
        <v>0</v>
      </c>
      <c r="S51" s="32">
        <f t="shared" si="14"/>
        <v>0</v>
      </c>
      <c r="T51" s="32">
        <f t="shared" si="14"/>
        <v>0</v>
      </c>
    </row>
    <row r="52" spans="1:21" ht="26.15" customHeight="1" x14ac:dyDescent="0.3">
      <c r="A52" s="236">
        <v>33</v>
      </c>
      <c r="B52" s="37" t="str">
        <f>IF('Proje ve Personel Bilgileri'!B46&gt;0,'Proje ve Personel Bilgileri'!B46,"")</f>
        <v/>
      </c>
      <c r="C52" s="127"/>
      <c r="D52" s="12"/>
      <c r="E52" s="12"/>
      <c r="F52" s="12"/>
      <c r="G52" s="12"/>
      <c r="H52" s="12"/>
      <c r="I52" s="12"/>
      <c r="J52" s="12"/>
      <c r="K52" s="12"/>
      <c r="L52" s="34" t="str">
        <f t="shared" si="12"/>
        <v/>
      </c>
      <c r="M52" s="122" t="str">
        <f t="shared" si="8"/>
        <v/>
      </c>
      <c r="N52" s="31">
        <f>'Proje ve Personel Bilgileri'!E46</f>
        <v>0</v>
      </c>
      <c r="O52" s="32">
        <f t="shared" si="9"/>
        <v>0</v>
      </c>
      <c r="P52" s="32">
        <f t="shared" si="10"/>
        <v>0</v>
      </c>
      <c r="Q52" s="32">
        <f t="shared" si="11"/>
        <v>0</v>
      </c>
      <c r="R52" s="32">
        <f t="shared" si="13"/>
        <v>0</v>
      </c>
      <c r="S52" s="32">
        <f t="shared" si="14"/>
        <v>0</v>
      </c>
      <c r="T52" s="32">
        <f t="shared" si="14"/>
        <v>0</v>
      </c>
    </row>
    <row r="53" spans="1:21" ht="26.15" customHeight="1" x14ac:dyDescent="0.3">
      <c r="A53" s="236">
        <v>34</v>
      </c>
      <c r="B53" s="37" t="str">
        <f>IF('Proje ve Personel Bilgileri'!B47&gt;0,'Proje ve Personel Bilgileri'!B47,"")</f>
        <v/>
      </c>
      <c r="C53" s="127"/>
      <c r="D53" s="12"/>
      <c r="E53" s="12"/>
      <c r="F53" s="12"/>
      <c r="G53" s="12"/>
      <c r="H53" s="12"/>
      <c r="I53" s="12"/>
      <c r="J53" s="12"/>
      <c r="K53" s="12"/>
      <c r="L53" s="34" t="str">
        <f t="shared" si="12"/>
        <v/>
      </c>
      <c r="M53" s="122" t="str">
        <f t="shared" si="8"/>
        <v/>
      </c>
      <c r="N53" s="31">
        <f>'Proje ve Personel Bilgileri'!E47</f>
        <v>0</v>
      </c>
      <c r="O53" s="32">
        <f t="shared" si="9"/>
        <v>0</v>
      </c>
      <c r="P53" s="32">
        <f t="shared" si="10"/>
        <v>0</v>
      </c>
      <c r="Q53" s="32">
        <f t="shared" si="11"/>
        <v>0</v>
      </c>
      <c r="R53" s="32">
        <f t="shared" si="13"/>
        <v>0</v>
      </c>
      <c r="S53" s="32">
        <f t="shared" si="14"/>
        <v>0</v>
      </c>
      <c r="T53" s="32">
        <f t="shared" si="14"/>
        <v>0</v>
      </c>
    </row>
    <row r="54" spans="1:21" ht="26.15" customHeight="1" x14ac:dyDescent="0.3">
      <c r="A54" s="236">
        <v>35</v>
      </c>
      <c r="B54" s="37" t="str">
        <f>IF('Proje ve Personel Bilgileri'!B48&gt;0,'Proje ve Personel Bilgileri'!B48,"")</f>
        <v/>
      </c>
      <c r="C54" s="127"/>
      <c r="D54" s="12"/>
      <c r="E54" s="12"/>
      <c r="F54" s="12"/>
      <c r="G54" s="12"/>
      <c r="H54" s="12"/>
      <c r="I54" s="12"/>
      <c r="J54" s="12"/>
      <c r="K54" s="12"/>
      <c r="L54" s="34" t="str">
        <f t="shared" si="12"/>
        <v/>
      </c>
      <c r="M54" s="122" t="str">
        <f t="shared" si="8"/>
        <v/>
      </c>
      <c r="N54" s="31">
        <f>'Proje ve Personel Bilgileri'!E48</f>
        <v>0</v>
      </c>
      <c r="O54" s="32">
        <f t="shared" si="9"/>
        <v>0</v>
      </c>
      <c r="P54" s="32">
        <f t="shared" si="10"/>
        <v>0</v>
      </c>
      <c r="Q54" s="32">
        <f t="shared" si="11"/>
        <v>0</v>
      </c>
      <c r="R54" s="32">
        <f t="shared" si="13"/>
        <v>0</v>
      </c>
      <c r="S54" s="32">
        <f t="shared" si="14"/>
        <v>0</v>
      </c>
      <c r="T54" s="32">
        <f t="shared" si="14"/>
        <v>0</v>
      </c>
    </row>
    <row r="55" spans="1:21" ht="26.15" customHeight="1" x14ac:dyDescent="0.3">
      <c r="A55" s="236">
        <v>36</v>
      </c>
      <c r="B55" s="37" t="str">
        <f>IF('Proje ve Personel Bilgileri'!B49&gt;0,'Proje ve Personel Bilgileri'!B49,"")</f>
        <v/>
      </c>
      <c r="C55" s="127"/>
      <c r="D55" s="12"/>
      <c r="E55" s="12"/>
      <c r="F55" s="12"/>
      <c r="G55" s="12"/>
      <c r="H55" s="12"/>
      <c r="I55" s="12"/>
      <c r="J55" s="12"/>
      <c r="K55" s="12"/>
      <c r="L55" s="34" t="str">
        <f t="shared" si="12"/>
        <v/>
      </c>
      <c r="M55" s="122" t="str">
        <f t="shared" si="8"/>
        <v/>
      </c>
      <c r="N55" s="31">
        <f>'Proje ve Personel Bilgileri'!E49</f>
        <v>0</v>
      </c>
      <c r="O55" s="32">
        <f t="shared" si="9"/>
        <v>0</v>
      </c>
      <c r="P55" s="32">
        <f t="shared" si="10"/>
        <v>0</v>
      </c>
      <c r="Q55" s="32">
        <f t="shared" si="11"/>
        <v>0</v>
      </c>
      <c r="R55" s="32">
        <f t="shared" si="13"/>
        <v>0</v>
      </c>
      <c r="S55" s="32">
        <f t="shared" si="14"/>
        <v>0</v>
      </c>
      <c r="T55" s="32">
        <f t="shared" si="14"/>
        <v>0</v>
      </c>
    </row>
    <row r="56" spans="1:21" ht="26.15" customHeight="1" x14ac:dyDescent="0.3">
      <c r="A56" s="236">
        <v>37</v>
      </c>
      <c r="B56" s="37" t="str">
        <f>IF('Proje ve Personel Bilgileri'!B50&gt;0,'Proje ve Personel Bilgileri'!B50,"")</f>
        <v/>
      </c>
      <c r="C56" s="127"/>
      <c r="D56" s="12"/>
      <c r="E56" s="12"/>
      <c r="F56" s="12"/>
      <c r="G56" s="12"/>
      <c r="H56" s="12"/>
      <c r="I56" s="12"/>
      <c r="J56" s="12"/>
      <c r="K56" s="12"/>
      <c r="L56" s="34" t="str">
        <f t="shared" si="12"/>
        <v/>
      </c>
      <c r="M56" s="122" t="str">
        <f t="shared" si="8"/>
        <v/>
      </c>
      <c r="N56" s="31">
        <f>'Proje ve Personel Bilgileri'!E50</f>
        <v>0</v>
      </c>
      <c r="O56" s="32">
        <f t="shared" si="9"/>
        <v>0</v>
      </c>
      <c r="P56" s="32">
        <f t="shared" si="10"/>
        <v>0</v>
      </c>
      <c r="Q56" s="32">
        <f t="shared" si="11"/>
        <v>0</v>
      </c>
      <c r="R56" s="32">
        <f t="shared" si="13"/>
        <v>0</v>
      </c>
      <c r="S56" s="32">
        <f t="shared" si="14"/>
        <v>0</v>
      </c>
      <c r="T56" s="32">
        <f t="shared" si="14"/>
        <v>0</v>
      </c>
    </row>
    <row r="57" spans="1:21" ht="26.15" customHeight="1" x14ac:dyDescent="0.3">
      <c r="A57" s="236">
        <v>38</v>
      </c>
      <c r="B57" s="37" t="str">
        <f>IF('Proje ve Personel Bilgileri'!B51&gt;0,'Proje ve Personel Bilgileri'!B51,"")</f>
        <v/>
      </c>
      <c r="C57" s="127"/>
      <c r="D57" s="12"/>
      <c r="E57" s="12"/>
      <c r="F57" s="12"/>
      <c r="G57" s="12"/>
      <c r="H57" s="12"/>
      <c r="I57" s="12"/>
      <c r="J57" s="12"/>
      <c r="K57" s="12"/>
      <c r="L57" s="34" t="str">
        <f t="shared" si="12"/>
        <v/>
      </c>
      <c r="M57" s="122" t="str">
        <f t="shared" si="8"/>
        <v/>
      </c>
      <c r="N57" s="31">
        <f>'Proje ve Personel Bilgileri'!E51</f>
        <v>0</v>
      </c>
      <c r="O57" s="32">
        <f t="shared" si="9"/>
        <v>0</v>
      </c>
      <c r="P57" s="32">
        <f t="shared" si="10"/>
        <v>0</v>
      </c>
      <c r="Q57" s="32">
        <f t="shared" si="11"/>
        <v>0</v>
      </c>
      <c r="R57" s="32">
        <f t="shared" si="13"/>
        <v>0</v>
      </c>
      <c r="S57" s="32">
        <f t="shared" si="14"/>
        <v>0</v>
      </c>
      <c r="T57" s="32">
        <f t="shared" si="14"/>
        <v>0</v>
      </c>
    </row>
    <row r="58" spans="1:21" ht="26.15" customHeight="1" x14ac:dyDescent="0.3">
      <c r="A58" s="236">
        <v>39</v>
      </c>
      <c r="B58" s="37" t="str">
        <f>IF('Proje ve Personel Bilgileri'!B52&gt;0,'Proje ve Personel Bilgileri'!B52,"")</f>
        <v/>
      </c>
      <c r="C58" s="127"/>
      <c r="D58" s="12"/>
      <c r="E58" s="12"/>
      <c r="F58" s="12"/>
      <c r="G58" s="12"/>
      <c r="H58" s="12"/>
      <c r="I58" s="12"/>
      <c r="J58" s="12"/>
      <c r="K58" s="12"/>
      <c r="L58" s="34" t="str">
        <f t="shared" si="12"/>
        <v/>
      </c>
      <c r="M58" s="122" t="str">
        <f t="shared" si="8"/>
        <v/>
      </c>
      <c r="N58" s="31">
        <f>'Proje ve Personel Bilgileri'!E52</f>
        <v>0</v>
      </c>
      <c r="O58" s="32">
        <f t="shared" si="9"/>
        <v>0</v>
      </c>
      <c r="P58" s="32">
        <f t="shared" si="10"/>
        <v>0</v>
      </c>
      <c r="Q58" s="32">
        <f t="shared" si="11"/>
        <v>0</v>
      </c>
      <c r="R58" s="32">
        <f t="shared" si="13"/>
        <v>0</v>
      </c>
      <c r="S58" s="32">
        <f t="shared" si="14"/>
        <v>0</v>
      </c>
      <c r="T58" s="32">
        <f t="shared" si="14"/>
        <v>0</v>
      </c>
    </row>
    <row r="59" spans="1:21" ht="26.15" customHeight="1" thickBot="1" x14ac:dyDescent="0.35">
      <c r="A59" s="237">
        <v>40</v>
      </c>
      <c r="B59" s="38" t="str">
        <f>IF('Proje ve Personel Bilgileri'!B53&gt;0,'Proje ve Personel Bilgileri'!B53,"")</f>
        <v/>
      </c>
      <c r="C59" s="13"/>
      <c r="D59" s="14"/>
      <c r="E59" s="14"/>
      <c r="F59" s="14"/>
      <c r="G59" s="14"/>
      <c r="H59" s="14"/>
      <c r="I59" s="14"/>
      <c r="J59" s="14"/>
      <c r="K59" s="14"/>
      <c r="L59" s="35" t="str">
        <f t="shared" si="12"/>
        <v/>
      </c>
      <c r="M59" s="122" t="str">
        <f t="shared" si="8"/>
        <v/>
      </c>
      <c r="N59" s="31">
        <f>'Proje ve Personel Bilgileri'!E53</f>
        <v>0</v>
      </c>
      <c r="O59" s="32">
        <f t="shared" si="9"/>
        <v>0</v>
      </c>
      <c r="P59" s="32">
        <f t="shared" si="10"/>
        <v>0</v>
      </c>
      <c r="Q59" s="32">
        <f t="shared" si="11"/>
        <v>0</v>
      </c>
      <c r="R59" s="32">
        <f t="shared" si="13"/>
        <v>0</v>
      </c>
      <c r="S59" s="32">
        <f t="shared" si="14"/>
        <v>0</v>
      </c>
      <c r="T59" s="32">
        <f t="shared" si="14"/>
        <v>0</v>
      </c>
      <c r="U59" s="30">
        <f>IF(COUNTA(C40:K59)&gt;0,1,0)</f>
        <v>0</v>
      </c>
    </row>
    <row r="60" spans="1:21" ht="26.15" customHeight="1" thickBot="1" x14ac:dyDescent="0.35">
      <c r="A60" s="358" t="s">
        <v>40</v>
      </c>
      <c r="B60" s="359"/>
      <c r="C60" s="39" t="str">
        <f t="shared" ref="C60:K60" si="15">IF($L$60&gt;0,SUM(C40:C59)+C28,"")</f>
        <v/>
      </c>
      <c r="D60" s="40" t="str">
        <f t="shared" si="15"/>
        <v/>
      </c>
      <c r="E60" s="40" t="str">
        <f t="shared" si="15"/>
        <v/>
      </c>
      <c r="F60" s="40" t="str">
        <f t="shared" si="15"/>
        <v/>
      </c>
      <c r="G60" s="40" t="str">
        <f t="shared" si="15"/>
        <v/>
      </c>
      <c r="H60" s="40" t="str">
        <f t="shared" si="15"/>
        <v/>
      </c>
      <c r="I60" s="40" t="str">
        <f t="shared" si="15"/>
        <v/>
      </c>
      <c r="J60" s="40" t="str">
        <f t="shared" si="15"/>
        <v/>
      </c>
      <c r="K60" s="40" t="str">
        <f t="shared" si="15"/>
        <v/>
      </c>
      <c r="L60" s="41">
        <f>SUM(L40:L59)+L28</f>
        <v>0</v>
      </c>
      <c r="M60" s="123"/>
      <c r="N60" s="6"/>
      <c r="O60" s="15"/>
      <c r="P60" s="16"/>
      <c r="S60" s="6"/>
      <c r="T60" s="6"/>
    </row>
    <row r="61" spans="1:21" s="17" customFormat="1" ht="30.1" customHeight="1" x14ac:dyDescent="0.3">
      <c r="A61" s="360" t="s">
        <v>139</v>
      </c>
      <c r="B61" s="360"/>
      <c r="C61" s="360"/>
      <c r="D61" s="360"/>
      <c r="E61" s="360"/>
      <c r="F61" s="360"/>
      <c r="G61" s="360"/>
      <c r="H61" s="360"/>
      <c r="I61" s="360"/>
      <c r="J61" s="360"/>
      <c r="K61" s="360"/>
      <c r="L61" s="360"/>
      <c r="M61" s="83"/>
      <c r="O61" s="18"/>
      <c r="P61" s="18"/>
      <c r="Q61" s="18"/>
      <c r="R61" s="18"/>
      <c r="S61" s="18"/>
      <c r="T61" s="18"/>
    </row>
    <row r="62" spans="1:21" ht="26.15" customHeight="1" x14ac:dyDescent="0.3"/>
    <row r="63" spans="1:21" ht="26.15" customHeight="1" x14ac:dyDescent="0.35">
      <c r="A63" s="308" t="s">
        <v>37</v>
      </c>
      <c r="B63" s="307">
        <f ca="1">IF(imzatarihi&gt;0,imzatarihi,"")</f>
        <v>45653</v>
      </c>
      <c r="C63" s="361" t="s">
        <v>38</v>
      </c>
      <c r="D63" s="361"/>
      <c r="E63" s="306" t="str">
        <f>IF(kurulusyetkilisi&gt;0,kurulusyetkilisi,"")</f>
        <v/>
      </c>
      <c r="F63" s="265"/>
      <c r="G63" s="265"/>
      <c r="H63" s="304"/>
      <c r="I63" s="304"/>
      <c r="J63" s="304"/>
    </row>
    <row r="64" spans="1:21" ht="26.15" customHeight="1" x14ac:dyDescent="0.35">
      <c r="A64" s="311"/>
      <c r="B64" s="311"/>
      <c r="C64" s="361" t="s">
        <v>39</v>
      </c>
      <c r="D64" s="361"/>
      <c r="E64" s="309"/>
      <c r="F64" s="362"/>
      <c r="G64" s="362"/>
      <c r="H64" s="6"/>
      <c r="I64" s="6"/>
      <c r="J64" s="6"/>
    </row>
    <row r="65" spans="1:20" ht="26.15" customHeight="1" x14ac:dyDescent="0.3">
      <c r="A65" s="356" t="s">
        <v>28</v>
      </c>
      <c r="B65" s="356"/>
      <c r="C65" s="356"/>
      <c r="D65" s="356"/>
      <c r="E65" s="356"/>
      <c r="F65" s="356"/>
      <c r="G65" s="356"/>
      <c r="H65" s="356"/>
      <c r="I65" s="356"/>
      <c r="J65" s="356"/>
      <c r="K65" s="356"/>
      <c r="L65" s="356"/>
      <c r="M65" s="119"/>
      <c r="N65" s="1"/>
      <c r="O65" s="128"/>
    </row>
    <row r="66" spans="1:20" ht="26.15" customHeight="1" x14ac:dyDescent="0.3">
      <c r="A66" s="363" t="str">
        <f>IF(Yil&gt;0,CONCATENATE(Yil," yılına aittir"),"")</f>
        <v/>
      </c>
      <c r="B66" s="363"/>
      <c r="C66" s="363"/>
      <c r="D66" s="363"/>
      <c r="E66" s="363"/>
      <c r="F66" s="363"/>
      <c r="G66" s="363"/>
      <c r="H66" s="363"/>
      <c r="I66" s="363"/>
      <c r="J66" s="363"/>
      <c r="K66" s="363"/>
      <c r="L66" s="363"/>
    </row>
    <row r="67" spans="1:20" ht="26.15" customHeight="1" thickBot="1" x14ac:dyDescent="0.35">
      <c r="B67" s="8"/>
      <c r="D67" s="8"/>
      <c r="E67" s="8"/>
      <c r="F67" s="377" t="str">
        <f>IF(Yil&gt;0,IF(ProjeNo=5189901,Yil+1&amp;" - OCAK",IF(ProjeNo=5169902,Yil+1&amp;" - MART","ARALIK")),"")</f>
        <v/>
      </c>
      <c r="G67" s="377"/>
      <c r="H67" s="8"/>
      <c r="I67" s="8"/>
      <c r="J67" s="8"/>
      <c r="K67" s="8"/>
      <c r="L67" s="228" t="s">
        <v>35</v>
      </c>
    </row>
    <row r="68" spans="1:20" ht="26.15" customHeight="1" thickBot="1" x14ac:dyDescent="0.35">
      <c r="A68" s="233" t="s">
        <v>1</v>
      </c>
      <c r="B68" s="364" t="str">
        <f>IF(ProjeNo&gt;0,ProjeNo,"")</f>
        <v/>
      </c>
      <c r="C68" s="365"/>
      <c r="D68" s="365"/>
      <c r="E68" s="365"/>
      <c r="F68" s="365"/>
      <c r="G68" s="365"/>
      <c r="H68" s="365"/>
      <c r="I68" s="365"/>
      <c r="J68" s="365"/>
      <c r="K68" s="365"/>
      <c r="L68" s="366"/>
    </row>
    <row r="69" spans="1:20" ht="26.15" customHeight="1" thickBot="1" x14ac:dyDescent="0.35">
      <c r="A69" s="234" t="s">
        <v>11</v>
      </c>
      <c r="B69" s="367" t="str">
        <f>IF(ProjeAdi&gt;0,ProjeAdi,"")</f>
        <v/>
      </c>
      <c r="C69" s="368"/>
      <c r="D69" s="368"/>
      <c r="E69" s="368"/>
      <c r="F69" s="368"/>
      <c r="G69" s="368"/>
      <c r="H69" s="368"/>
      <c r="I69" s="368"/>
      <c r="J69" s="368"/>
      <c r="K69" s="368"/>
      <c r="L69" s="369"/>
    </row>
    <row r="70" spans="1:20" ht="26.15" customHeight="1" thickBot="1" x14ac:dyDescent="0.35">
      <c r="A70" s="370" t="s">
        <v>7</v>
      </c>
      <c r="B70" s="370" t="s">
        <v>8</v>
      </c>
      <c r="C70" s="370" t="s">
        <v>29</v>
      </c>
      <c r="D70" s="370" t="s">
        <v>97</v>
      </c>
      <c r="E70" s="370" t="s">
        <v>117</v>
      </c>
      <c r="F70" s="370" t="s">
        <v>32</v>
      </c>
      <c r="G70" s="372" t="s">
        <v>30</v>
      </c>
      <c r="H70" s="374" t="s">
        <v>95</v>
      </c>
      <c r="I70" s="375"/>
      <c r="J70" s="375"/>
      <c r="K70" s="376"/>
      <c r="L70" s="370" t="s">
        <v>31</v>
      </c>
      <c r="O70" s="357" t="s">
        <v>36</v>
      </c>
      <c r="P70" s="357"/>
      <c r="Q70" s="357" t="s">
        <v>42</v>
      </c>
      <c r="R70" s="357"/>
      <c r="S70" s="357" t="s">
        <v>43</v>
      </c>
      <c r="T70" s="357"/>
    </row>
    <row r="71" spans="1:20" s="9" customFormat="1" ht="82.05" customHeight="1" thickBot="1" x14ac:dyDescent="0.3">
      <c r="A71" s="371"/>
      <c r="B71" s="371"/>
      <c r="C71" s="371"/>
      <c r="D71" s="371"/>
      <c r="E71" s="371"/>
      <c r="F71" s="371"/>
      <c r="G71" s="373"/>
      <c r="H71" s="229" t="s">
        <v>91</v>
      </c>
      <c r="I71" s="230" t="s">
        <v>96</v>
      </c>
      <c r="J71" s="229" t="s">
        <v>152</v>
      </c>
      <c r="K71" s="229" t="s">
        <v>153</v>
      </c>
      <c r="L71" s="371"/>
      <c r="M71" s="121"/>
      <c r="N71" s="231" t="s">
        <v>10</v>
      </c>
      <c r="O71" s="232" t="s">
        <v>33</v>
      </c>
      <c r="P71" s="232" t="s">
        <v>34</v>
      </c>
      <c r="Q71" s="232" t="s">
        <v>41</v>
      </c>
      <c r="R71" s="232" t="s">
        <v>30</v>
      </c>
      <c r="S71" s="232" t="s">
        <v>41</v>
      </c>
      <c r="T71" s="232" t="s">
        <v>34</v>
      </c>
    </row>
    <row r="72" spans="1:20" ht="26.15" customHeight="1" x14ac:dyDescent="0.3">
      <c r="A72" s="235">
        <v>41</v>
      </c>
      <c r="B72" s="36" t="str">
        <f>IF('Proje ve Personel Bilgileri'!B54&gt;0,'Proje ve Personel Bilgileri'!B54,"")</f>
        <v/>
      </c>
      <c r="C72" s="10"/>
      <c r="D72" s="11"/>
      <c r="E72" s="11"/>
      <c r="F72" s="11"/>
      <c r="G72" s="11"/>
      <c r="H72" s="11"/>
      <c r="I72" s="11"/>
      <c r="J72" s="11"/>
      <c r="K72" s="11"/>
      <c r="L72" s="33" t="str">
        <f>IF(B72&lt;&gt;"",IF(OR(F72&gt;S72,G72&gt;T72),0,D72+E72+F72+G72-H72-I72-J72-K72),"")</f>
        <v/>
      </c>
      <c r="M72" s="122" t="str">
        <f t="shared" ref="M72:M91" si="16">IF(OR(F72&gt;S72,G72&gt;T72),"Toplam maliyetin hesaplanabilmesi için SGK işveren payı ve işsizlik sigortası işveren payının tavan değerleri aşmaması gerekmektedir.","")</f>
        <v/>
      </c>
      <c r="N72" s="31">
        <f>'Proje ve Personel Bilgileri'!E54</f>
        <v>0</v>
      </c>
      <c r="O72" s="32">
        <f t="shared" ref="O72:O91" si="17">IFERROR(IF(OR(ProjeNo=5189901,ProjeNo=5169902),IF(N72="EVET",VLOOKUP(VALUE(Yil+1&amp;1),SGKTAVAN,2,0)*0.2475,VLOOKUP(VALUE(Yil+1&amp;1),SGKTAVAN,2,0)*0.2075),IF(N72="EVET",VLOOKUP(VALUE(Yil&amp;2),SGKTAVAN,2,0)*0.2475,VLOOKUP(VALUE(Yil&amp;2),SGKTAVAN,2,0)*0.2075)),0)</f>
        <v>0</v>
      </c>
      <c r="P72" s="32">
        <f t="shared" ref="P72:P91" si="18">IFERROR(IF(OR(ProjeNo=5189901,ProjeNo=5169902),IF(N72="EVET",0,VLOOKUP(VALUE(Yil+1&amp;1),SGKTAVAN,2,0)*0.02),IF(N72="EVET",0,VLOOKUP(VALUE(Yil&amp;2),SGKTAVAN,2,0)*0.02)),0)</f>
        <v>0</v>
      </c>
      <c r="Q72" s="32">
        <f t="shared" ref="Q72:Q91" si="19">IF(N72="EVET",(D72+E72)*0.2475,(D72+E72)*0.2075)</f>
        <v>0</v>
      </c>
      <c r="R72" s="32">
        <f>IF(N72="EVET",0,(D72+E72)*0.02)</f>
        <v>0</v>
      </c>
      <c r="S72" s="32">
        <f>IF(ISERROR(ROUNDUP(MIN(O72,Q72),0)),0,ROUNDUP(MIN(O72,Q72),0))</f>
        <v>0</v>
      </c>
      <c r="T72" s="32">
        <f>IF(ISERROR(ROUNDUP(MIN(P72,R72),0)),0,ROUNDUP(MIN(P72,R72),0))</f>
        <v>0</v>
      </c>
    </row>
    <row r="73" spans="1:20" ht="26.15" customHeight="1" x14ac:dyDescent="0.3">
      <c r="A73" s="236">
        <v>42</v>
      </c>
      <c r="B73" s="37" t="str">
        <f>IF('Proje ve Personel Bilgileri'!B55&gt;0,'Proje ve Personel Bilgileri'!B55,"")</f>
        <v/>
      </c>
      <c r="C73" s="127"/>
      <c r="D73" s="12"/>
      <c r="E73" s="12"/>
      <c r="F73" s="12"/>
      <c r="G73" s="12"/>
      <c r="H73" s="12"/>
      <c r="I73" s="12"/>
      <c r="J73" s="12"/>
      <c r="K73" s="12"/>
      <c r="L73" s="34" t="str">
        <f t="shared" ref="L73:L91" si="20">IF(B73&lt;&gt;"",IF(OR(F73&gt;S73,G73&gt;T73),0,D73+E73+F73+G73-H73-I73-J73-K73),"")</f>
        <v/>
      </c>
      <c r="M73" s="122" t="str">
        <f t="shared" si="16"/>
        <v/>
      </c>
      <c r="N73" s="31">
        <f>'Proje ve Personel Bilgileri'!E55</f>
        <v>0</v>
      </c>
      <c r="O73" s="32">
        <f t="shared" si="17"/>
        <v>0</v>
      </c>
      <c r="P73" s="32">
        <f t="shared" si="18"/>
        <v>0</v>
      </c>
      <c r="Q73" s="32">
        <f t="shared" si="19"/>
        <v>0</v>
      </c>
      <c r="R73" s="32">
        <f t="shared" ref="R73:R91" si="21">IF(N73="EVET",0,(D73+E73)*0.02)</f>
        <v>0</v>
      </c>
      <c r="S73" s="32">
        <f t="shared" ref="S73:T91" si="22">IF(ISERROR(ROUNDUP(MIN(O73,Q73),0)),0,ROUNDUP(MIN(O73,Q73),0))</f>
        <v>0</v>
      </c>
      <c r="T73" s="32">
        <f t="shared" si="22"/>
        <v>0</v>
      </c>
    </row>
    <row r="74" spans="1:20" ht="26.15" customHeight="1" x14ac:dyDescent="0.3">
      <c r="A74" s="236">
        <v>43</v>
      </c>
      <c r="B74" s="37" t="str">
        <f>IF('Proje ve Personel Bilgileri'!B56&gt;0,'Proje ve Personel Bilgileri'!B56,"")</f>
        <v/>
      </c>
      <c r="C74" s="127"/>
      <c r="D74" s="12"/>
      <c r="E74" s="12"/>
      <c r="F74" s="12"/>
      <c r="G74" s="12"/>
      <c r="H74" s="12"/>
      <c r="I74" s="12"/>
      <c r="J74" s="12"/>
      <c r="K74" s="12"/>
      <c r="L74" s="34" t="str">
        <f t="shared" si="20"/>
        <v/>
      </c>
      <c r="M74" s="122" t="str">
        <f t="shared" si="16"/>
        <v/>
      </c>
      <c r="N74" s="31">
        <f>'Proje ve Personel Bilgileri'!E56</f>
        <v>0</v>
      </c>
      <c r="O74" s="32">
        <f t="shared" si="17"/>
        <v>0</v>
      </c>
      <c r="P74" s="32">
        <f t="shared" si="18"/>
        <v>0</v>
      </c>
      <c r="Q74" s="32">
        <f t="shared" si="19"/>
        <v>0</v>
      </c>
      <c r="R74" s="32">
        <f t="shared" si="21"/>
        <v>0</v>
      </c>
      <c r="S74" s="32">
        <f t="shared" si="22"/>
        <v>0</v>
      </c>
      <c r="T74" s="32">
        <f t="shared" si="22"/>
        <v>0</v>
      </c>
    </row>
    <row r="75" spans="1:20" ht="26.15" customHeight="1" x14ac:dyDescent="0.3">
      <c r="A75" s="236">
        <v>44</v>
      </c>
      <c r="B75" s="37" t="str">
        <f>IF('Proje ve Personel Bilgileri'!B57&gt;0,'Proje ve Personel Bilgileri'!B57,"")</f>
        <v/>
      </c>
      <c r="C75" s="127"/>
      <c r="D75" s="12"/>
      <c r="E75" s="12"/>
      <c r="F75" s="12"/>
      <c r="G75" s="12"/>
      <c r="H75" s="12"/>
      <c r="I75" s="12"/>
      <c r="J75" s="12"/>
      <c r="K75" s="12"/>
      <c r="L75" s="34" t="str">
        <f t="shared" si="20"/>
        <v/>
      </c>
      <c r="M75" s="122" t="str">
        <f t="shared" si="16"/>
        <v/>
      </c>
      <c r="N75" s="31">
        <f>'Proje ve Personel Bilgileri'!E57</f>
        <v>0</v>
      </c>
      <c r="O75" s="32">
        <f t="shared" si="17"/>
        <v>0</v>
      </c>
      <c r="P75" s="32">
        <f t="shared" si="18"/>
        <v>0</v>
      </c>
      <c r="Q75" s="32">
        <f t="shared" si="19"/>
        <v>0</v>
      </c>
      <c r="R75" s="32">
        <f t="shared" si="21"/>
        <v>0</v>
      </c>
      <c r="S75" s="32">
        <f t="shared" si="22"/>
        <v>0</v>
      </c>
      <c r="T75" s="32">
        <f t="shared" si="22"/>
        <v>0</v>
      </c>
    </row>
    <row r="76" spans="1:20" ht="26.15" customHeight="1" x14ac:dyDescent="0.3">
      <c r="A76" s="236">
        <v>45</v>
      </c>
      <c r="B76" s="37" t="str">
        <f>IF('Proje ve Personel Bilgileri'!B58&gt;0,'Proje ve Personel Bilgileri'!B58,"")</f>
        <v/>
      </c>
      <c r="C76" s="127"/>
      <c r="D76" s="12"/>
      <c r="E76" s="12"/>
      <c r="F76" s="12"/>
      <c r="G76" s="12"/>
      <c r="H76" s="12"/>
      <c r="I76" s="12"/>
      <c r="J76" s="12"/>
      <c r="K76" s="12"/>
      <c r="L76" s="34" t="str">
        <f t="shared" si="20"/>
        <v/>
      </c>
      <c r="M76" s="122" t="str">
        <f t="shared" si="16"/>
        <v/>
      </c>
      <c r="N76" s="31">
        <f>'Proje ve Personel Bilgileri'!E58</f>
        <v>0</v>
      </c>
      <c r="O76" s="32">
        <f t="shared" si="17"/>
        <v>0</v>
      </c>
      <c r="P76" s="32">
        <f t="shared" si="18"/>
        <v>0</v>
      </c>
      <c r="Q76" s="32">
        <f t="shared" si="19"/>
        <v>0</v>
      </c>
      <c r="R76" s="32">
        <f t="shared" si="21"/>
        <v>0</v>
      </c>
      <c r="S76" s="32">
        <f t="shared" si="22"/>
        <v>0</v>
      </c>
      <c r="T76" s="32">
        <f t="shared" si="22"/>
        <v>0</v>
      </c>
    </row>
    <row r="77" spans="1:20" ht="26.15" customHeight="1" x14ac:dyDescent="0.3">
      <c r="A77" s="236">
        <v>46</v>
      </c>
      <c r="B77" s="37" t="str">
        <f>IF('Proje ve Personel Bilgileri'!B59&gt;0,'Proje ve Personel Bilgileri'!B59,"")</f>
        <v/>
      </c>
      <c r="C77" s="127"/>
      <c r="D77" s="12"/>
      <c r="E77" s="12"/>
      <c r="F77" s="12"/>
      <c r="G77" s="12"/>
      <c r="H77" s="12"/>
      <c r="I77" s="12"/>
      <c r="J77" s="12"/>
      <c r="K77" s="12"/>
      <c r="L77" s="34" t="str">
        <f t="shared" si="20"/>
        <v/>
      </c>
      <c r="M77" s="122" t="str">
        <f t="shared" si="16"/>
        <v/>
      </c>
      <c r="N77" s="31">
        <f>'Proje ve Personel Bilgileri'!E59</f>
        <v>0</v>
      </c>
      <c r="O77" s="32">
        <f t="shared" si="17"/>
        <v>0</v>
      </c>
      <c r="P77" s="32">
        <f t="shared" si="18"/>
        <v>0</v>
      </c>
      <c r="Q77" s="32">
        <f t="shared" si="19"/>
        <v>0</v>
      </c>
      <c r="R77" s="32">
        <f t="shared" si="21"/>
        <v>0</v>
      </c>
      <c r="S77" s="32">
        <f t="shared" si="22"/>
        <v>0</v>
      </c>
      <c r="T77" s="32">
        <f t="shared" si="22"/>
        <v>0</v>
      </c>
    </row>
    <row r="78" spans="1:20" ht="26.15" customHeight="1" x14ac:dyDescent="0.3">
      <c r="A78" s="236">
        <v>47</v>
      </c>
      <c r="B78" s="37" t="str">
        <f>IF('Proje ve Personel Bilgileri'!B60&gt;0,'Proje ve Personel Bilgileri'!B60,"")</f>
        <v/>
      </c>
      <c r="C78" s="127"/>
      <c r="D78" s="12"/>
      <c r="E78" s="12"/>
      <c r="F78" s="12"/>
      <c r="G78" s="12"/>
      <c r="H78" s="12"/>
      <c r="I78" s="12"/>
      <c r="J78" s="12"/>
      <c r="K78" s="12"/>
      <c r="L78" s="34" t="str">
        <f t="shared" si="20"/>
        <v/>
      </c>
      <c r="M78" s="122" t="str">
        <f t="shared" si="16"/>
        <v/>
      </c>
      <c r="N78" s="31">
        <f>'Proje ve Personel Bilgileri'!E60</f>
        <v>0</v>
      </c>
      <c r="O78" s="32">
        <f t="shared" si="17"/>
        <v>0</v>
      </c>
      <c r="P78" s="32">
        <f t="shared" si="18"/>
        <v>0</v>
      </c>
      <c r="Q78" s="32">
        <f t="shared" si="19"/>
        <v>0</v>
      </c>
      <c r="R78" s="32">
        <f t="shared" si="21"/>
        <v>0</v>
      </c>
      <c r="S78" s="32">
        <f t="shared" si="22"/>
        <v>0</v>
      </c>
      <c r="T78" s="32">
        <f t="shared" si="22"/>
        <v>0</v>
      </c>
    </row>
    <row r="79" spans="1:20" ht="26.15" customHeight="1" x14ac:dyDescent="0.3">
      <c r="A79" s="236">
        <v>48</v>
      </c>
      <c r="B79" s="37" t="str">
        <f>IF('Proje ve Personel Bilgileri'!B61&gt;0,'Proje ve Personel Bilgileri'!B61,"")</f>
        <v/>
      </c>
      <c r="C79" s="127"/>
      <c r="D79" s="12"/>
      <c r="E79" s="12"/>
      <c r="F79" s="12"/>
      <c r="G79" s="12"/>
      <c r="H79" s="12"/>
      <c r="I79" s="12"/>
      <c r="J79" s="12"/>
      <c r="K79" s="12"/>
      <c r="L79" s="34" t="str">
        <f t="shared" si="20"/>
        <v/>
      </c>
      <c r="M79" s="122" t="str">
        <f t="shared" si="16"/>
        <v/>
      </c>
      <c r="N79" s="31">
        <f>'Proje ve Personel Bilgileri'!E61</f>
        <v>0</v>
      </c>
      <c r="O79" s="32">
        <f t="shared" si="17"/>
        <v>0</v>
      </c>
      <c r="P79" s="32">
        <f t="shared" si="18"/>
        <v>0</v>
      </c>
      <c r="Q79" s="32">
        <f t="shared" si="19"/>
        <v>0</v>
      </c>
      <c r="R79" s="32">
        <f t="shared" si="21"/>
        <v>0</v>
      </c>
      <c r="S79" s="32">
        <f t="shared" si="22"/>
        <v>0</v>
      </c>
      <c r="T79" s="32">
        <f t="shared" si="22"/>
        <v>0</v>
      </c>
    </row>
    <row r="80" spans="1:20" ht="26.15" customHeight="1" x14ac:dyDescent="0.3">
      <c r="A80" s="236">
        <v>49</v>
      </c>
      <c r="B80" s="37" t="str">
        <f>IF('Proje ve Personel Bilgileri'!B62&gt;0,'Proje ve Personel Bilgileri'!B62,"")</f>
        <v/>
      </c>
      <c r="C80" s="127"/>
      <c r="D80" s="12"/>
      <c r="E80" s="12"/>
      <c r="F80" s="12"/>
      <c r="G80" s="12"/>
      <c r="H80" s="12"/>
      <c r="I80" s="12"/>
      <c r="J80" s="12"/>
      <c r="K80" s="12"/>
      <c r="L80" s="34" t="str">
        <f t="shared" si="20"/>
        <v/>
      </c>
      <c r="M80" s="122" t="str">
        <f t="shared" si="16"/>
        <v/>
      </c>
      <c r="N80" s="31">
        <f>'Proje ve Personel Bilgileri'!E62</f>
        <v>0</v>
      </c>
      <c r="O80" s="32">
        <f t="shared" si="17"/>
        <v>0</v>
      </c>
      <c r="P80" s="32">
        <f t="shared" si="18"/>
        <v>0</v>
      </c>
      <c r="Q80" s="32">
        <f t="shared" si="19"/>
        <v>0</v>
      </c>
      <c r="R80" s="32">
        <f t="shared" si="21"/>
        <v>0</v>
      </c>
      <c r="S80" s="32">
        <f t="shared" si="22"/>
        <v>0</v>
      </c>
      <c r="T80" s="32">
        <f t="shared" si="22"/>
        <v>0</v>
      </c>
    </row>
    <row r="81" spans="1:21" ht="26.15" customHeight="1" x14ac:dyDescent="0.3">
      <c r="A81" s="236">
        <v>50</v>
      </c>
      <c r="B81" s="37" t="str">
        <f>IF('Proje ve Personel Bilgileri'!B63&gt;0,'Proje ve Personel Bilgileri'!B63,"")</f>
        <v/>
      </c>
      <c r="C81" s="127"/>
      <c r="D81" s="12"/>
      <c r="E81" s="12"/>
      <c r="F81" s="12"/>
      <c r="G81" s="12"/>
      <c r="H81" s="12"/>
      <c r="I81" s="12"/>
      <c r="J81" s="12"/>
      <c r="K81" s="12"/>
      <c r="L81" s="34" t="str">
        <f t="shared" si="20"/>
        <v/>
      </c>
      <c r="M81" s="122" t="str">
        <f t="shared" si="16"/>
        <v/>
      </c>
      <c r="N81" s="31">
        <f>'Proje ve Personel Bilgileri'!E63</f>
        <v>0</v>
      </c>
      <c r="O81" s="32">
        <f t="shared" si="17"/>
        <v>0</v>
      </c>
      <c r="P81" s="32">
        <f t="shared" si="18"/>
        <v>0</v>
      </c>
      <c r="Q81" s="32">
        <f t="shared" si="19"/>
        <v>0</v>
      </c>
      <c r="R81" s="32">
        <f t="shared" si="21"/>
        <v>0</v>
      </c>
      <c r="S81" s="32">
        <f t="shared" si="22"/>
        <v>0</v>
      </c>
      <c r="T81" s="32">
        <f t="shared" si="22"/>
        <v>0</v>
      </c>
    </row>
    <row r="82" spans="1:21" ht="26.15" customHeight="1" x14ac:dyDescent="0.3">
      <c r="A82" s="236">
        <v>51</v>
      </c>
      <c r="B82" s="37" t="str">
        <f>IF('Proje ve Personel Bilgileri'!B64&gt;0,'Proje ve Personel Bilgileri'!B64,"")</f>
        <v/>
      </c>
      <c r="C82" s="127"/>
      <c r="D82" s="12"/>
      <c r="E82" s="12"/>
      <c r="F82" s="12"/>
      <c r="G82" s="12"/>
      <c r="H82" s="12"/>
      <c r="I82" s="12"/>
      <c r="J82" s="12"/>
      <c r="K82" s="12"/>
      <c r="L82" s="34" t="str">
        <f t="shared" si="20"/>
        <v/>
      </c>
      <c r="M82" s="122" t="str">
        <f t="shared" si="16"/>
        <v/>
      </c>
      <c r="N82" s="31">
        <f>'Proje ve Personel Bilgileri'!E64</f>
        <v>0</v>
      </c>
      <c r="O82" s="32">
        <f t="shared" si="17"/>
        <v>0</v>
      </c>
      <c r="P82" s="32">
        <f t="shared" si="18"/>
        <v>0</v>
      </c>
      <c r="Q82" s="32">
        <f t="shared" si="19"/>
        <v>0</v>
      </c>
      <c r="R82" s="32">
        <f t="shared" si="21"/>
        <v>0</v>
      </c>
      <c r="S82" s="32">
        <f t="shared" si="22"/>
        <v>0</v>
      </c>
      <c r="T82" s="32">
        <f t="shared" si="22"/>
        <v>0</v>
      </c>
    </row>
    <row r="83" spans="1:21" ht="26.15" customHeight="1" x14ac:dyDescent="0.3">
      <c r="A83" s="236">
        <v>52</v>
      </c>
      <c r="B83" s="37" t="str">
        <f>IF('Proje ve Personel Bilgileri'!B65&gt;0,'Proje ve Personel Bilgileri'!B65,"")</f>
        <v/>
      </c>
      <c r="C83" s="127"/>
      <c r="D83" s="12"/>
      <c r="E83" s="12"/>
      <c r="F83" s="12"/>
      <c r="G83" s="12"/>
      <c r="H83" s="12"/>
      <c r="I83" s="12"/>
      <c r="J83" s="12"/>
      <c r="K83" s="12"/>
      <c r="L83" s="34" t="str">
        <f t="shared" si="20"/>
        <v/>
      </c>
      <c r="M83" s="122" t="str">
        <f t="shared" si="16"/>
        <v/>
      </c>
      <c r="N83" s="31">
        <f>'Proje ve Personel Bilgileri'!E65</f>
        <v>0</v>
      </c>
      <c r="O83" s="32">
        <f t="shared" si="17"/>
        <v>0</v>
      </c>
      <c r="P83" s="32">
        <f t="shared" si="18"/>
        <v>0</v>
      </c>
      <c r="Q83" s="32">
        <f t="shared" si="19"/>
        <v>0</v>
      </c>
      <c r="R83" s="32">
        <f t="shared" si="21"/>
        <v>0</v>
      </c>
      <c r="S83" s="32">
        <f t="shared" si="22"/>
        <v>0</v>
      </c>
      <c r="T83" s="32">
        <f t="shared" si="22"/>
        <v>0</v>
      </c>
    </row>
    <row r="84" spans="1:21" ht="26.15" customHeight="1" x14ac:dyDescent="0.3">
      <c r="A84" s="236">
        <v>53</v>
      </c>
      <c r="B84" s="37" t="str">
        <f>IF('Proje ve Personel Bilgileri'!B66&gt;0,'Proje ve Personel Bilgileri'!B66,"")</f>
        <v/>
      </c>
      <c r="C84" s="127"/>
      <c r="D84" s="12"/>
      <c r="E84" s="12"/>
      <c r="F84" s="12"/>
      <c r="G84" s="12"/>
      <c r="H84" s="12"/>
      <c r="I84" s="12"/>
      <c r="J84" s="12"/>
      <c r="K84" s="12"/>
      <c r="L84" s="34" t="str">
        <f t="shared" si="20"/>
        <v/>
      </c>
      <c r="M84" s="122" t="str">
        <f t="shared" si="16"/>
        <v/>
      </c>
      <c r="N84" s="31">
        <f>'Proje ve Personel Bilgileri'!E66</f>
        <v>0</v>
      </c>
      <c r="O84" s="32">
        <f t="shared" si="17"/>
        <v>0</v>
      </c>
      <c r="P84" s="32">
        <f t="shared" si="18"/>
        <v>0</v>
      </c>
      <c r="Q84" s="32">
        <f t="shared" si="19"/>
        <v>0</v>
      </c>
      <c r="R84" s="32">
        <f t="shared" si="21"/>
        <v>0</v>
      </c>
      <c r="S84" s="32">
        <f t="shared" si="22"/>
        <v>0</v>
      </c>
      <c r="T84" s="32">
        <f t="shared" si="22"/>
        <v>0</v>
      </c>
    </row>
    <row r="85" spans="1:21" ht="26.15" customHeight="1" x14ac:dyDescent="0.3">
      <c r="A85" s="236">
        <v>54</v>
      </c>
      <c r="B85" s="37" t="str">
        <f>IF('Proje ve Personel Bilgileri'!B67&gt;0,'Proje ve Personel Bilgileri'!B67,"")</f>
        <v/>
      </c>
      <c r="C85" s="127"/>
      <c r="D85" s="12"/>
      <c r="E85" s="12"/>
      <c r="F85" s="12"/>
      <c r="G85" s="12"/>
      <c r="H85" s="12"/>
      <c r="I85" s="12"/>
      <c r="J85" s="12"/>
      <c r="K85" s="12"/>
      <c r="L85" s="34" t="str">
        <f t="shared" si="20"/>
        <v/>
      </c>
      <c r="M85" s="122" t="str">
        <f t="shared" si="16"/>
        <v/>
      </c>
      <c r="N85" s="31">
        <f>'Proje ve Personel Bilgileri'!E67</f>
        <v>0</v>
      </c>
      <c r="O85" s="32">
        <f t="shared" si="17"/>
        <v>0</v>
      </c>
      <c r="P85" s="32">
        <f t="shared" si="18"/>
        <v>0</v>
      </c>
      <c r="Q85" s="32">
        <f t="shared" si="19"/>
        <v>0</v>
      </c>
      <c r="R85" s="32">
        <f t="shared" si="21"/>
        <v>0</v>
      </c>
      <c r="S85" s="32">
        <f t="shared" si="22"/>
        <v>0</v>
      </c>
      <c r="T85" s="32">
        <f t="shared" si="22"/>
        <v>0</v>
      </c>
    </row>
    <row r="86" spans="1:21" ht="26.15" customHeight="1" x14ac:dyDescent="0.3">
      <c r="A86" s="236">
        <v>55</v>
      </c>
      <c r="B86" s="37" t="str">
        <f>IF('Proje ve Personel Bilgileri'!B68&gt;0,'Proje ve Personel Bilgileri'!B68,"")</f>
        <v/>
      </c>
      <c r="C86" s="127"/>
      <c r="D86" s="12"/>
      <c r="E86" s="12"/>
      <c r="F86" s="12"/>
      <c r="G86" s="12"/>
      <c r="H86" s="12"/>
      <c r="I86" s="12"/>
      <c r="J86" s="12"/>
      <c r="K86" s="12"/>
      <c r="L86" s="34" t="str">
        <f t="shared" si="20"/>
        <v/>
      </c>
      <c r="M86" s="122" t="str">
        <f t="shared" si="16"/>
        <v/>
      </c>
      <c r="N86" s="31">
        <f>'Proje ve Personel Bilgileri'!E68</f>
        <v>0</v>
      </c>
      <c r="O86" s="32">
        <f t="shared" si="17"/>
        <v>0</v>
      </c>
      <c r="P86" s="32">
        <f t="shared" si="18"/>
        <v>0</v>
      </c>
      <c r="Q86" s="32">
        <f t="shared" si="19"/>
        <v>0</v>
      </c>
      <c r="R86" s="32">
        <f t="shared" si="21"/>
        <v>0</v>
      </c>
      <c r="S86" s="32">
        <f t="shared" si="22"/>
        <v>0</v>
      </c>
      <c r="T86" s="32">
        <f t="shared" si="22"/>
        <v>0</v>
      </c>
    </row>
    <row r="87" spans="1:21" ht="26.15" customHeight="1" x14ac:dyDescent="0.3">
      <c r="A87" s="236">
        <v>56</v>
      </c>
      <c r="B87" s="37" t="str">
        <f>IF('Proje ve Personel Bilgileri'!B69&gt;0,'Proje ve Personel Bilgileri'!B69,"")</f>
        <v/>
      </c>
      <c r="C87" s="127"/>
      <c r="D87" s="12"/>
      <c r="E87" s="12"/>
      <c r="F87" s="12"/>
      <c r="G87" s="12"/>
      <c r="H87" s="12"/>
      <c r="I87" s="12"/>
      <c r="J87" s="12"/>
      <c r="K87" s="12"/>
      <c r="L87" s="34" t="str">
        <f t="shared" si="20"/>
        <v/>
      </c>
      <c r="M87" s="122" t="str">
        <f t="shared" si="16"/>
        <v/>
      </c>
      <c r="N87" s="31">
        <f>'Proje ve Personel Bilgileri'!E69</f>
        <v>0</v>
      </c>
      <c r="O87" s="32">
        <f t="shared" si="17"/>
        <v>0</v>
      </c>
      <c r="P87" s="32">
        <f t="shared" si="18"/>
        <v>0</v>
      </c>
      <c r="Q87" s="32">
        <f t="shared" si="19"/>
        <v>0</v>
      </c>
      <c r="R87" s="32">
        <f t="shared" si="21"/>
        <v>0</v>
      </c>
      <c r="S87" s="32">
        <f t="shared" si="22"/>
        <v>0</v>
      </c>
      <c r="T87" s="32">
        <f t="shared" si="22"/>
        <v>0</v>
      </c>
    </row>
    <row r="88" spans="1:21" ht="26.15" customHeight="1" x14ac:dyDescent="0.3">
      <c r="A88" s="236">
        <v>57</v>
      </c>
      <c r="B88" s="37" t="str">
        <f>IF('Proje ve Personel Bilgileri'!B70&gt;0,'Proje ve Personel Bilgileri'!B70,"")</f>
        <v/>
      </c>
      <c r="C88" s="127"/>
      <c r="D88" s="12"/>
      <c r="E88" s="12"/>
      <c r="F88" s="12"/>
      <c r="G88" s="12"/>
      <c r="H88" s="12"/>
      <c r="I88" s="12"/>
      <c r="J88" s="12"/>
      <c r="K88" s="12"/>
      <c r="L88" s="34" t="str">
        <f t="shared" si="20"/>
        <v/>
      </c>
      <c r="M88" s="122" t="str">
        <f t="shared" si="16"/>
        <v/>
      </c>
      <c r="N88" s="31">
        <f>'Proje ve Personel Bilgileri'!E70</f>
        <v>0</v>
      </c>
      <c r="O88" s="32">
        <f t="shared" si="17"/>
        <v>0</v>
      </c>
      <c r="P88" s="32">
        <f t="shared" si="18"/>
        <v>0</v>
      </c>
      <c r="Q88" s="32">
        <f t="shared" si="19"/>
        <v>0</v>
      </c>
      <c r="R88" s="32">
        <f t="shared" si="21"/>
        <v>0</v>
      </c>
      <c r="S88" s="32">
        <f t="shared" si="22"/>
        <v>0</v>
      </c>
      <c r="T88" s="32">
        <f t="shared" si="22"/>
        <v>0</v>
      </c>
    </row>
    <row r="89" spans="1:21" ht="26.15" customHeight="1" x14ac:dyDescent="0.3">
      <c r="A89" s="236">
        <v>58</v>
      </c>
      <c r="B89" s="37" t="str">
        <f>IF('Proje ve Personel Bilgileri'!B71&gt;0,'Proje ve Personel Bilgileri'!B71,"")</f>
        <v/>
      </c>
      <c r="C89" s="127"/>
      <c r="D89" s="12"/>
      <c r="E89" s="12"/>
      <c r="F89" s="12"/>
      <c r="G89" s="12"/>
      <c r="H89" s="12"/>
      <c r="I89" s="12"/>
      <c r="J89" s="12"/>
      <c r="K89" s="12"/>
      <c r="L89" s="34" t="str">
        <f t="shared" si="20"/>
        <v/>
      </c>
      <c r="M89" s="122" t="str">
        <f t="shared" si="16"/>
        <v/>
      </c>
      <c r="N89" s="31">
        <f>'Proje ve Personel Bilgileri'!E71</f>
        <v>0</v>
      </c>
      <c r="O89" s="32">
        <f t="shared" si="17"/>
        <v>0</v>
      </c>
      <c r="P89" s="32">
        <f t="shared" si="18"/>
        <v>0</v>
      </c>
      <c r="Q89" s="32">
        <f t="shared" si="19"/>
        <v>0</v>
      </c>
      <c r="R89" s="32">
        <f t="shared" si="21"/>
        <v>0</v>
      </c>
      <c r="S89" s="32">
        <f t="shared" si="22"/>
        <v>0</v>
      </c>
      <c r="T89" s="32">
        <f t="shared" si="22"/>
        <v>0</v>
      </c>
    </row>
    <row r="90" spans="1:21" ht="26.15" customHeight="1" x14ac:dyDescent="0.3">
      <c r="A90" s="236">
        <v>59</v>
      </c>
      <c r="B90" s="37" t="str">
        <f>IF('Proje ve Personel Bilgileri'!B72&gt;0,'Proje ve Personel Bilgileri'!B72,"")</f>
        <v/>
      </c>
      <c r="C90" s="127"/>
      <c r="D90" s="12"/>
      <c r="E90" s="12"/>
      <c r="F90" s="12"/>
      <c r="G90" s="12"/>
      <c r="H90" s="12"/>
      <c r="I90" s="12"/>
      <c r="J90" s="12"/>
      <c r="K90" s="12"/>
      <c r="L90" s="34" t="str">
        <f t="shared" si="20"/>
        <v/>
      </c>
      <c r="M90" s="122" t="str">
        <f t="shared" si="16"/>
        <v/>
      </c>
      <c r="N90" s="31">
        <f>'Proje ve Personel Bilgileri'!E72</f>
        <v>0</v>
      </c>
      <c r="O90" s="32">
        <f t="shared" si="17"/>
        <v>0</v>
      </c>
      <c r="P90" s="32">
        <f t="shared" si="18"/>
        <v>0</v>
      </c>
      <c r="Q90" s="32">
        <f t="shared" si="19"/>
        <v>0</v>
      </c>
      <c r="R90" s="32">
        <f t="shared" si="21"/>
        <v>0</v>
      </c>
      <c r="S90" s="32">
        <f t="shared" si="22"/>
        <v>0</v>
      </c>
      <c r="T90" s="32">
        <f t="shared" si="22"/>
        <v>0</v>
      </c>
    </row>
    <row r="91" spans="1:21" ht="26.15" customHeight="1" thickBot="1" x14ac:dyDescent="0.35">
      <c r="A91" s="237">
        <v>60</v>
      </c>
      <c r="B91" s="38" t="str">
        <f>IF('Proje ve Personel Bilgileri'!B73&gt;0,'Proje ve Personel Bilgileri'!B73,"")</f>
        <v/>
      </c>
      <c r="C91" s="13"/>
      <c r="D91" s="14"/>
      <c r="E91" s="14"/>
      <c r="F91" s="14"/>
      <c r="G91" s="14"/>
      <c r="H91" s="14"/>
      <c r="I91" s="14"/>
      <c r="J91" s="14"/>
      <c r="K91" s="14"/>
      <c r="L91" s="35" t="str">
        <f t="shared" si="20"/>
        <v/>
      </c>
      <c r="M91" s="122" t="str">
        <f t="shared" si="16"/>
        <v/>
      </c>
      <c r="N91" s="31">
        <f>'Proje ve Personel Bilgileri'!E73</f>
        <v>0</v>
      </c>
      <c r="O91" s="32">
        <f t="shared" si="17"/>
        <v>0</v>
      </c>
      <c r="P91" s="32">
        <f t="shared" si="18"/>
        <v>0</v>
      </c>
      <c r="Q91" s="32">
        <f t="shared" si="19"/>
        <v>0</v>
      </c>
      <c r="R91" s="32">
        <f t="shared" si="21"/>
        <v>0</v>
      </c>
      <c r="S91" s="32">
        <f t="shared" si="22"/>
        <v>0</v>
      </c>
      <c r="T91" s="32">
        <f t="shared" si="22"/>
        <v>0</v>
      </c>
      <c r="U91" s="30">
        <f>IF(COUNTA(C72:K91)&gt;0,1,0)</f>
        <v>0</v>
      </c>
    </row>
    <row r="92" spans="1:21" ht="26.15" customHeight="1" thickBot="1" x14ac:dyDescent="0.35">
      <c r="A92" s="358" t="s">
        <v>40</v>
      </c>
      <c r="B92" s="359"/>
      <c r="C92" s="39" t="str">
        <f t="shared" ref="C92:K92" si="23">IF($L$92&gt;0,SUM(C72:C91)+C60,"")</f>
        <v/>
      </c>
      <c r="D92" s="40" t="str">
        <f t="shared" si="23"/>
        <v/>
      </c>
      <c r="E92" s="40" t="str">
        <f t="shared" si="23"/>
        <v/>
      </c>
      <c r="F92" s="40" t="str">
        <f t="shared" si="23"/>
        <v/>
      </c>
      <c r="G92" s="40" t="str">
        <f t="shared" si="23"/>
        <v/>
      </c>
      <c r="H92" s="40" t="str">
        <f t="shared" si="23"/>
        <v/>
      </c>
      <c r="I92" s="40" t="str">
        <f t="shared" si="23"/>
        <v/>
      </c>
      <c r="J92" s="40" t="str">
        <f t="shared" si="23"/>
        <v/>
      </c>
      <c r="K92" s="40" t="str">
        <f t="shared" si="23"/>
        <v/>
      </c>
      <c r="L92" s="41">
        <f>SUM(L72:L91)+L60</f>
        <v>0</v>
      </c>
      <c r="M92" s="123"/>
      <c r="N92" s="6"/>
      <c r="O92" s="15"/>
      <c r="P92" s="16"/>
      <c r="S92" s="6"/>
      <c r="T92" s="6"/>
    </row>
    <row r="93" spans="1:21" s="17" customFormat="1" ht="30.1" customHeight="1" x14ac:dyDescent="0.3">
      <c r="A93" s="360" t="s">
        <v>139</v>
      </c>
      <c r="B93" s="360"/>
      <c r="C93" s="360"/>
      <c r="D93" s="360"/>
      <c r="E93" s="360"/>
      <c r="F93" s="360"/>
      <c r="G93" s="360"/>
      <c r="H93" s="360"/>
      <c r="I93" s="360"/>
      <c r="J93" s="360"/>
      <c r="K93" s="360"/>
      <c r="L93" s="360"/>
      <c r="M93" s="83"/>
      <c r="O93" s="18"/>
      <c r="P93" s="18"/>
      <c r="Q93" s="18"/>
      <c r="R93" s="18"/>
      <c r="S93" s="18"/>
      <c r="T93" s="18"/>
    </row>
    <row r="94" spans="1:21" ht="26.15" customHeight="1" x14ac:dyDescent="0.3"/>
    <row r="95" spans="1:21" ht="26.15" customHeight="1" x14ac:dyDescent="0.35">
      <c r="A95" s="308" t="s">
        <v>37</v>
      </c>
      <c r="B95" s="307">
        <f ca="1">IF(imzatarihi&gt;0,imzatarihi,"")</f>
        <v>45653</v>
      </c>
      <c r="C95" s="361" t="s">
        <v>38</v>
      </c>
      <c r="D95" s="361"/>
      <c r="E95" s="306" t="str">
        <f>IF(kurulusyetkilisi&gt;0,kurulusyetkilisi,"")</f>
        <v/>
      </c>
      <c r="F95" s="265"/>
      <c r="G95" s="265"/>
      <c r="H95" s="304"/>
      <c r="I95" s="304"/>
      <c r="J95" s="304"/>
    </row>
    <row r="96" spans="1:21" ht="26.15" customHeight="1" x14ac:dyDescent="0.35">
      <c r="A96" s="311"/>
      <c r="B96" s="311"/>
      <c r="C96" s="361" t="s">
        <v>39</v>
      </c>
      <c r="D96" s="361"/>
      <c r="E96" s="309"/>
      <c r="F96" s="362"/>
      <c r="G96" s="362"/>
      <c r="H96" s="6"/>
      <c r="I96" s="6"/>
      <c r="J96" s="6"/>
    </row>
    <row r="97" spans="1:20" ht="26.15" customHeight="1" x14ac:dyDescent="0.3">
      <c r="A97" s="356" t="s">
        <v>28</v>
      </c>
      <c r="B97" s="356"/>
      <c r="C97" s="356"/>
      <c r="D97" s="356"/>
      <c r="E97" s="356"/>
      <c r="F97" s="356"/>
      <c r="G97" s="356"/>
      <c r="H97" s="356"/>
      <c r="I97" s="356"/>
      <c r="J97" s="356"/>
      <c r="K97" s="356"/>
      <c r="L97" s="356"/>
      <c r="M97" s="119"/>
      <c r="N97" s="1"/>
      <c r="O97" s="128"/>
    </row>
    <row r="98" spans="1:20" ht="26.15" customHeight="1" x14ac:dyDescent="0.3">
      <c r="A98" s="363" t="str">
        <f>IF(Yil&gt;0,CONCATENATE(Yil," yılına aittir"),"")</f>
        <v/>
      </c>
      <c r="B98" s="363"/>
      <c r="C98" s="363"/>
      <c r="D98" s="363"/>
      <c r="E98" s="363"/>
      <c r="F98" s="363"/>
      <c r="G98" s="363"/>
      <c r="H98" s="363"/>
      <c r="I98" s="363"/>
      <c r="J98" s="363"/>
      <c r="K98" s="363"/>
      <c r="L98" s="363"/>
    </row>
    <row r="99" spans="1:20" ht="26.15" customHeight="1" thickBot="1" x14ac:dyDescent="0.35">
      <c r="B99" s="8"/>
      <c r="D99" s="8"/>
      <c r="E99" s="8"/>
      <c r="F99" s="377" t="str">
        <f>IF(Yil&gt;0,IF(ProjeNo=5189901,Yil+1&amp;" - OCAK",IF(ProjeNo=5169902,Yil+1&amp;" - MART","ARALIK")),"")</f>
        <v/>
      </c>
      <c r="G99" s="377"/>
      <c r="H99" s="8"/>
      <c r="I99" s="8"/>
      <c r="J99" s="8"/>
      <c r="K99" s="8"/>
      <c r="L99" s="228" t="s">
        <v>35</v>
      </c>
    </row>
    <row r="100" spans="1:20" ht="26.15" customHeight="1" thickBot="1" x14ac:dyDescent="0.35">
      <c r="A100" s="233" t="s">
        <v>1</v>
      </c>
      <c r="B100" s="364" t="str">
        <f>IF(ProjeNo&gt;0,ProjeNo,"")</f>
        <v/>
      </c>
      <c r="C100" s="365"/>
      <c r="D100" s="365"/>
      <c r="E100" s="365"/>
      <c r="F100" s="365"/>
      <c r="G100" s="365"/>
      <c r="H100" s="365"/>
      <c r="I100" s="365"/>
      <c r="J100" s="365"/>
      <c r="K100" s="365"/>
      <c r="L100" s="366"/>
    </row>
    <row r="101" spans="1:20" ht="26.15" customHeight="1" thickBot="1" x14ac:dyDescent="0.35">
      <c r="A101" s="234" t="s">
        <v>11</v>
      </c>
      <c r="B101" s="367" t="str">
        <f>IF(ProjeAdi&gt;0,ProjeAdi,"")</f>
        <v/>
      </c>
      <c r="C101" s="368"/>
      <c r="D101" s="368"/>
      <c r="E101" s="368"/>
      <c r="F101" s="368"/>
      <c r="G101" s="368"/>
      <c r="H101" s="368"/>
      <c r="I101" s="368"/>
      <c r="J101" s="368"/>
      <c r="K101" s="368"/>
      <c r="L101" s="369"/>
    </row>
    <row r="102" spans="1:20" ht="26.15" customHeight="1" thickBot="1" x14ac:dyDescent="0.35">
      <c r="A102" s="370" t="s">
        <v>7</v>
      </c>
      <c r="B102" s="370" t="s">
        <v>8</v>
      </c>
      <c r="C102" s="370" t="s">
        <v>29</v>
      </c>
      <c r="D102" s="370" t="s">
        <v>97</v>
      </c>
      <c r="E102" s="370" t="s">
        <v>117</v>
      </c>
      <c r="F102" s="370" t="s">
        <v>32</v>
      </c>
      <c r="G102" s="372" t="s">
        <v>30</v>
      </c>
      <c r="H102" s="374" t="s">
        <v>95</v>
      </c>
      <c r="I102" s="375"/>
      <c r="J102" s="375"/>
      <c r="K102" s="376"/>
      <c r="L102" s="370" t="s">
        <v>31</v>
      </c>
      <c r="O102" s="357" t="s">
        <v>36</v>
      </c>
      <c r="P102" s="357"/>
      <c r="Q102" s="357" t="s">
        <v>42</v>
      </c>
      <c r="R102" s="357"/>
      <c r="S102" s="357" t="s">
        <v>43</v>
      </c>
      <c r="T102" s="357"/>
    </row>
    <row r="103" spans="1:20" s="9" customFormat="1" ht="82.05" customHeight="1" thickBot="1" x14ac:dyDescent="0.3">
      <c r="A103" s="371"/>
      <c r="B103" s="371"/>
      <c r="C103" s="371"/>
      <c r="D103" s="371"/>
      <c r="E103" s="371"/>
      <c r="F103" s="371"/>
      <c r="G103" s="373"/>
      <c r="H103" s="229" t="s">
        <v>91</v>
      </c>
      <c r="I103" s="230" t="s">
        <v>96</v>
      </c>
      <c r="J103" s="229" t="s">
        <v>152</v>
      </c>
      <c r="K103" s="229" t="s">
        <v>153</v>
      </c>
      <c r="L103" s="371"/>
      <c r="M103" s="121"/>
      <c r="N103" s="231" t="s">
        <v>10</v>
      </c>
      <c r="O103" s="232" t="s">
        <v>33</v>
      </c>
      <c r="P103" s="232" t="s">
        <v>34</v>
      </c>
      <c r="Q103" s="232" t="s">
        <v>41</v>
      </c>
      <c r="R103" s="232" t="s">
        <v>30</v>
      </c>
      <c r="S103" s="232" t="s">
        <v>41</v>
      </c>
      <c r="T103" s="232" t="s">
        <v>34</v>
      </c>
    </row>
    <row r="104" spans="1:20" ht="26.15" customHeight="1" x14ac:dyDescent="0.3">
      <c r="A104" s="235">
        <v>61</v>
      </c>
      <c r="B104" s="36" t="str">
        <f>IF('Proje ve Personel Bilgileri'!B74&gt;0,'Proje ve Personel Bilgileri'!B74,"")</f>
        <v/>
      </c>
      <c r="C104" s="10"/>
      <c r="D104" s="11"/>
      <c r="E104" s="11"/>
      <c r="F104" s="11"/>
      <c r="G104" s="11"/>
      <c r="H104" s="11"/>
      <c r="I104" s="11"/>
      <c r="J104" s="11"/>
      <c r="K104" s="11"/>
      <c r="L104" s="33" t="str">
        <f>IF(B104&lt;&gt;"",IF(OR(F104&gt;S104,G104&gt;T104),0,D104+E104+F104+G104-H104-I104-J104-K104),"")</f>
        <v/>
      </c>
      <c r="M104" s="122" t="str">
        <f t="shared" ref="M104:M123" si="24">IF(OR(F104&gt;S104,G104&gt;T104),"Toplam maliyetin hesaplanabilmesi için SGK işveren payı ve işsizlik sigortası işveren payının tavan değerleri aşmaması gerekmektedir.","")</f>
        <v/>
      </c>
      <c r="N104" s="31">
        <f>'Proje ve Personel Bilgileri'!E74</f>
        <v>0</v>
      </c>
      <c r="O104" s="32">
        <f t="shared" ref="O104:O123" si="25">IFERROR(IF(OR(ProjeNo=5189901,ProjeNo=5169902),IF(N104="EVET",VLOOKUP(VALUE(Yil+1&amp;1),SGKTAVAN,2,0)*0.2475,VLOOKUP(VALUE(Yil+1&amp;1),SGKTAVAN,2,0)*0.2075),IF(N104="EVET",VLOOKUP(VALUE(Yil&amp;2),SGKTAVAN,2,0)*0.2475,VLOOKUP(VALUE(Yil&amp;2),SGKTAVAN,2,0)*0.2075)),0)</f>
        <v>0</v>
      </c>
      <c r="P104" s="32">
        <f t="shared" ref="P104:P123" si="26">IFERROR(IF(OR(ProjeNo=5189901,ProjeNo=5169902),IF(N104="EVET",0,VLOOKUP(VALUE(Yil+1&amp;1),SGKTAVAN,2,0)*0.02),IF(N104="EVET",0,VLOOKUP(VALUE(Yil&amp;2),SGKTAVAN,2,0)*0.02)),0)</f>
        <v>0</v>
      </c>
      <c r="Q104" s="32">
        <f t="shared" ref="Q104:Q123" si="27">IF(N104="EVET",(D104+E104)*0.2475,(D104+E104)*0.2075)</f>
        <v>0</v>
      </c>
      <c r="R104" s="32">
        <f>IF(N104="EVET",0,(D104+E104)*0.02)</f>
        <v>0</v>
      </c>
      <c r="S104" s="32">
        <f>IF(ISERROR(ROUNDUP(MIN(O104,Q104),0)),0,ROUNDUP(MIN(O104,Q104),0))</f>
        <v>0</v>
      </c>
      <c r="T104" s="32">
        <f>IF(ISERROR(ROUNDUP(MIN(P104,R104),0)),0,ROUNDUP(MIN(P104,R104),0))</f>
        <v>0</v>
      </c>
    </row>
    <row r="105" spans="1:20" ht="26.15" customHeight="1" x14ac:dyDescent="0.3">
      <c r="A105" s="236">
        <v>62</v>
      </c>
      <c r="B105" s="37" t="str">
        <f>IF('Proje ve Personel Bilgileri'!B75&gt;0,'Proje ve Personel Bilgileri'!B75,"")</f>
        <v/>
      </c>
      <c r="C105" s="127"/>
      <c r="D105" s="12"/>
      <c r="E105" s="12"/>
      <c r="F105" s="12"/>
      <c r="G105" s="12"/>
      <c r="H105" s="12"/>
      <c r="I105" s="12"/>
      <c r="J105" s="12"/>
      <c r="K105" s="12"/>
      <c r="L105" s="34" t="str">
        <f t="shared" ref="L105:L123" si="28">IF(B105&lt;&gt;"",IF(OR(F105&gt;S105,G105&gt;T105),0,D105+E105+F105+G105-H105-I105-J105-K105),"")</f>
        <v/>
      </c>
      <c r="M105" s="122" t="str">
        <f t="shared" si="24"/>
        <v/>
      </c>
      <c r="N105" s="31">
        <f>'Proje ve Personel Bilgileri'!E75</f>
        <v>0</v>
      </c>
      <c r="O105" s="32">
        <f t="shared" si="25"/>
        <v>0</v>
      </c>
      <c r="P105" s="32">
        <f t="shared" si="26"/>
        <v>0</v>
      </c>
      <c r="Q105" s="32">
        <f t="shared" si="27"/>
        <v>0</v>
      </c>
      <c r="R105" s="32">
        <f t="shared" ref="R105:R123" si="29">IF(N105="EVET",0,(D105+E105)*0.02)</f>
        <v>0</v>
      </c>
      <c r="S105" s="32">
        <f t="shared" ref="S105:T123" si="30">IF(ISERROR(ROUNDUP(MIN(O105,Q105),0)),0,ROUNDUP(MIN(O105,Q105),0))</f>
        <v>0</v>
      </c>
      <c r="T105" s="32">
        <f t="shared" si="30"/>
        <v>0</v>
      </c>
    </row>
    <row r="106" spans="1:20" ht="26.15" customHeight="1" x14ac:dyDescent="0.3">
      <c r="A106" s="236">
        <v>63</v>
      </c>
      <c r="B106" s="37" t="str">
        <f>IF('Proje ve Personel Bilgileri'!B76&gt;0,'Proje ve Personel Bilgileri'!B76,"")</f>
        <v/>
      </c>
      <c r="C106" s="127"/>
      <c r="D106" s="12"/>
      <c r="E106" s="12"/>
      <c r="F106" s="12"/>
      <c r="G106" s="12"/>
      <c r="H106" s="12"/>
      <c r="I106" s="12"/>
      <c r="J106" s="12"/>
      <c r="K106" s="12"/>
      <c r="L106" s="34" t="str">
        <f t="shared" si="28"/>
        <v/>
      </c>
      <c r="M106" s="122" t="str">
        <f t="shared" si="24"/>
        <v/>
      </c>
      <c r="N106" s="31">
        <f>'Proje ve Personel Bilgileri'!E76</f>
        <v>0</v>
      </c>
      <c r="O106" s="32">
        <f t="shared" si="25"/>
        <v>0</v>
      </c>
      <c r="P106" s="32">
        <f t="shared" si="26"/>
        <v>0</v>
      </c>
      <c r="Q106" s="32">
        <f t="shared" si="27"/>
        <v>0</v>
      </c>
      <c r="R106" s="32">
        <f t="shared" si="29"/>
        <v>0</v>
      </c>
      <c r="S106" s="32">
        <f t="shared" si="30"/>
        <v>0</v>
      </c>
      <c r="T106" s="32">
        <f t="shared" si="30"/>
        <v>0</v>
      </c>
    </row>
    <row r="107" spans="1:20" ht="26.15" customHeight="1" x14ac:dyDescent="0.3">
      <c r="A107" s="236">
        <v>64</v>
      </c>
      <c r="B107" s="37" t="str">
        <f>IF('Proje ve Personel Bilgileri'!B77&gt;0,'Proje ve Personel Bilgileri'!B77,"")</f>
        <v/>
      </c>
      <c r="C107" s="127"/>
      <c r="D107" s="12"/>
      <c r="E107" s="12"/>
      <c r="F107" s="12"/>
      <c r="G107" s="12"/>
      <c r="H107" s="12"/>
      <c r="I107" s="12"/>
      <c r="J107" s="12"/>
      <c r="K107" s="12"/>
      <c r="L107" s="34" t="str">
        <f t="shared" si="28"/>
        <v/>
      </c>
      <c r="M107" s="122" t="str">
        <f t="shared" si="24"/>
        <v/>
      </c>
      <c r="N107" s="31">
        <f>'Proje ve Personel Bilgileri'!E77</f>
        <v>0</v>
      </c>
      <c r="O107" s="32">
        <f t="shared" si="25"/>
        <v>0</v>
      </c>
      <c r="P107" s="32">
        <f t="shared" si="26"/>
        <v>0</v>
      </c>
      <c r="Q107" s="32">
        <f t="shared" si="27"/>
        <v>0</v>
      </c>
      <c r="R107" s="32">
        <f t="shared" si="29"/>
        <v>0</v>
      </c>
      <c r="S107" s="32">
        <f t="shared" si="30"/>
        <v>0</v>
      </c>
      <c r="T107" s="32">
        <f t="shared" si="30"/>
        <v>0</v>
      </c>
    </row>
    <row r="108" spans="1:20" ht="26.15" customHeight="1" x14ac:dyDescent="0.3">
      <c r="A108" s="236">
        <v>65</v>
      </c>
      <c r="B108" s="37" t="str">
        <f>IF('Proje ve Personel Bilgileri'!B78&gt;0,'Proje ve Personel Bilgileri'!B78,"")</f>
        <v/>
      </c>
      <c r="C108" s="127"/>
      <c r="D108" s="12"/>
      <c r="E108" s="12"/>
      <c r="F108" s="12"/>
      <c r="G108" s="12"/>
      <c r="H108" s="12"/>
      <c r="I108" s="12"/>
      <c r="J108" s="12"/>
      <c r="K108" s="12"/>
      <c r="L108" s="34" t="str">
        <f t="shared" si="28"/>
        <v/>
      </c>
      <c r="M108" s="122" t="str">
        <f t="shared" si="24"/>
        <v/>
      </c>
      <c r="N108" s="31">
        <f>'Proje ve Personel Bilgileri'!E78</f>
        <v>0</v>
      </c>
      <c r="O108" s="32">
        <f t="shared" si="25"/>
        <v>0</v>
      </c>
      <c r="P108" s="32">
        <f t="shared" si="26"/>
        <v>0</v>
      </c>
      <c r="Q108" s="32">
        <f t="shared" si="27"/>
        <v>0</v>
      </c>
      <c r="R108" s="32">
        <f t="shared" si="29"/>
        <v>0</v>
      </c>
      <c r="S108" s="32">
        <f t="shared" si="30"/>
        <v>0</v>
      </c>
      <c r="T108" s="32">
        <f t="shared" si="30"/>
        <v>0</v>
      </c>
    </row>
    <row r="109" spans="1:20" ht="26.15" customHeight="1" x14ac:dyDescent="0.3">
      <c r="A109" s="236">
        <v>66</v>
      </c>
      <c r="B109" s="37" t="str">
        <f>IF('Proje ve Personel Bilgileri'!B79&gt;0,'Proje ve Personel Bilgileri'!B79,"")</f>
        <v/>
      </c>
      <c r="C109" s="127"/>
      <c r="D109" s="12"/>
      <c r="E109" s="12"/>
      <c r="F109" s="12"/>
      <c r="G109" s="12"/>
      <c r="H109" s="12"/>
      <c r="I109" s="12"/>
      <c r="J109" s="12"/>
      <c r="K109" s="12"/>
      <c r="L109" s="34" t="str">
        <f t="shared" si="28"/>
        <v/>
      </c>
      <c r="M109" s="122" t="str">
        <f t="shared" si="24"/>
        <v/>
      </c>
      <c r="N109" s="31">
        <f>'Proje ve Personel Bilgileri'!E79</f>
        <v>0</v>
      </c>
      <c r="O109" s="32">
        <f t="shared" si="25"/>
        <v>0</v>
      </c>
      <c r="P109" s="32">
        <f t="shared" si="26"/>
        <v>0</v>
      </c>
      <c r="Q109" s="32">
        <f t="shared" si="27"/>
        <v>0</v>
      </c>
      <c r="R109" s="32">
        <f t="shared" si="29"/>
        <v>0</v>
      </c>
      <c r="S109" s="32">
        <f t="shared" si="30"/>
        <v>0</v>
      </c>
      <c r="T109" s="32">
        <f t="shared" si="30"/>
        <v>0</v>
      </c>
    </row>
    <row r="110" spans="1:20" ht="26.15" customHeight="1" x14ac:dyDescent="0.3">
      <c r="A110" s="236">
        <v>67</v>
      </c>
      <c r="B110" s="37" t="str">
        <f>IF('Proje ve Personel Bilgileri'!B80&gt;0,'Proje ve Personel Bilgileri'!B80,"")</f>
        <v/>
      </c>
      <c r="C110" s="127"/>
      <c r="D110" s="12"/>
      <c r="E110" s="12"/>
      <c r="F110" s="12"/>
      <c r="G110" s="12"/>
      <c r="H110" s="12"/>
      <c r="I110" s="12"/>
      <c r="J110" s="12"/>
      <c r="K110" s="12"/>
      <c r="L110" s="34" t="str">
        <f t="shared" si="28"/>
        <v/>
      </c>
      <c r="M110" s="122" t="str">
        <f t="shared" si="24"/>
        <v/>
      </c>
      <c r="N110" s="31">
        <f>'Proje ve Personel Bilgileri'!E80</f>
        <v>0</v>
      </c>
      <c r="O110" s="32">
        <f t="shared" si="25"/>
        <v>0</v>
      </c>
      <c r="P110" s="32">
        <f t="shared" si="26"/>
        <v>0</v>
      </c>
      <c r="Q110" s="32">
        <f t="shared" si="27"/>
        <v>0</v>
      </c>
      <c r="R110" s="32">
        <f t="shared" si="29"/>
        <v>0</v>
      </c>
      <c r="S110" s="32">
        <f t="shared" si="30"/>
        <v>0</v>
      </c>
      <c r="T110" s="32">
        <f t="shared" si="30"/>
        <v>0</v>
      </c>
    </row>
    <row r="111" spans="1:20" ht="26.15" customHeight="1" x14ac:dyDescent="0.3">
      <c r="A111" s="236">
        <v>68</v>
      </c>
      <c r="B111" s="37" t="str">
        <f>IF('Proje ve Personel Bilgileri'!B81&gt;0,'Proje ve Personel Bilgileri'!B81,"")</f>
        <v/>
      </c>
      <c r="C111" s="127"/>
      <c r="D111" s="12"/>
      <c r="E111" s="12"/>
      <c r="F111" s="12"/>
      <c r="G111" s="12"/>
      <c r="H111" s="12"/>
      <c r="I111" s="12"/>
      <c r="J111" s="12"/>
      <c r="K111" s="12"/>
      <c r="L111" s="34" t="str">
        <f t="shared" si="28"/>
        <v/>
      </c>
      <c r="M111" s="122" t="str">
        <f t="shared" si="24"/>
        <v/>
      </c>
      <c r="N111" s="31">
        <f>'Proje ve Personel Bilgileri'!E81</f>
        <v>0</v>
      </c>
      <c r="O111" s="32">
        <f t="shared" si="25"/>
        <v>0</v>
      </c>
      <c r="P111" s="32">
        <f t="shared" si="26"/>
        <v>0</v>
      </c>
      <c r="Q111" s="32">
        <f t="shared" si="27"/>
        <v>0</v>
      </c>
      <c r="R111" s="32">
        <f t="shared" si="29"/>
        <v>0</v>
      </c>
      <c r="S111" s="32">
        <f t="shared" si="30"/>
        <v>0</v>
      </c>
      <c r="T111" s="32">
        <f t="shared" si="30"/>
        <v>0</v>
      </c>
    </row>
    <row r="112" spans="1:20" ht="26.15" customHeight="1" x14ac:dyDescent="0.3">
      <c r="A112" s="236">
        <v>69</v>
      </c>
      <c r="B112" s="37" t="str">
        <f>IF('Proje ve Personel Bilgileri'!B82&gt;0,'Proje ve Personel Bilgileri'!B82,"")</f>
        <v/>
      </c>
      <c r="C112" s="127"/>
      <c r="D112" s="12"/>
      <c r="E112" s="12"/>
      <c r="F112" s="12"/>
      <c r="G112" s="12"/>
      <c r="H112" s="12"/>
      <c r="I112" s="12"/>
      <c r="J112" s="12"/>
      <c r="K112" s="12"/>
      <c r="L112" s="34" t="str">
        <f t="shared" si="28"/>
        <v/>
      </c>
      <c r="M112" s="122" t="str">
        <f t="shared" si="24"/>
        <v/>
      </c>
      <c r="N112" s="31">
        <f>'Proje ve Personel Bilgileri'!E82</f>
        <v>0</v>
      </c>
      <c r="O112" s="32">
        <f t="shared" si="25"/>
        <v>0</v>
      </c>
      <c r="P112" s="32">
        <f t="shared" si="26"/>
        <v>0</v>
      </c>
      <c r="Q112" s="32">
        <f t="shared" si="27"/>
        <v>0</v>
      </c>
      <c r="R112" s="32">
        <f t="shared" si="29"/>
        <v>0</v>
      </c>
      <c r="S112" s="32">
        <f t="shared" si="30"/>
        <v>0</v>
      </c>
      <c r="T112" s="32">
        <f t="shared" si="30"/>
        <v>0</v>
      </c>
    </row>
    <row r="113" spans="1:21" ht="26.15" customHeight="1" x14ac:dyDescent="0.3">
      <c r="A113" s="236">
        <v>70</v>
      </c>
      <c r="B113" s="37" t="str">
        <f>IF('Proje ve Personel Bilgileri'!B83&gt;0,'Proje ve Personel Bilgileri'!B83,"")</f>
        <v/>
      </c>
      <c r="C113" s="127"/>
      <c r="D113" s="12"/>
      <c r="E113" s="12"/>
      <c r="F113" s="12"/>
      <c r="G113" s="12"/>
      <c r="H113" s="12"/>
      <c r="I113" s="12"/>
      <c r="J113" s="12"/>
      <c r="K113" s="12"/>
      <c r="L113" s="34" t="str">
        <f t="shared" si="28"/>
        <v/>
      </c>
      <c r="M113" s="122" t="str">
        <f t="shared" si="24"/>
        <v/>
      </c>
      <c r="N113" s="31">
        <f>'Proje ve Personel Bilgileri'!E83</f>
        <v>0</v>
      </c>
      <c r="O113" s="32">
        <f t="shared" si="25"/>
        <v>0</v>
      </c>
      <c r="P113" s="32">
        <f t="shared" si="26"/>
        <v>0</v>
      </c>
      <c r="Q113" s="32">
        <f t="shared" si="27"/>
        <v>0</v>
      </c>
      <c r="R113" s="32">
        <f t="shared" si="29"/>
        <v>0</v>
      </c>
      <c r="S113" s="32">
        <f t="shared" si="30"/>
        <v>0</v>
      </c>
      <c r="T113" s="32">
        <f t="shared" si="30"/>
        <v>0</v>
      </c>
    </row>
    <row r="114" spans="1:21" ht="26.15" customHeight="1" x14ac:dyDescent="0.3">
      <c r="A114" s="236">
        <v>71</v>
      </c>
      <c r="B114" s="37" t="str">
        <f>IF('Proje ve Personel Bilgileri'!B84&gt;0,'Proje ve Personel Bilgileri'!B84,"")</f>
        <v/>
      </c>
      <c r="C114" s="127"/>
      <c r="D114" s="12"/>
      <c r="E114" s="12"/>
      <c r="F114" s="12"/>
      <c r="G114" s="12"/>
      <c r="H114" s="12"/>
      <c r="I114" s="12"/>
      <c r="J114" s="12"/>
      <c r="K114" s="12"/>
      <c r="L114" s="34" t="str">
        <f t="shared" si="28"/>
        <v/>
      </c>
      <c r="M114" s="122" t="str">
        <f t="shared" si="24"/>
        <v/>
      </c>
      <c r="N114" s="31">
        <f>'Proje ve Personel Bilgileri'!E84</f>
        <v>0</v>
      </c>
      <c r="O114" s="32">
        <f t="shared" si="25"/>
        <v>0</v>
      </c>
      <c r="P114" s="32">
        <f t="shared" si="26"/>
        <v>0</v>
      </c>
      <c r="Q114" s="32">
        <f t="shared" si="27"/>
        <v>0</v>
      </c>
      <c r="R114" s="32">
        <f t="shared" si="29"/>
        <v>0</v>
      </c>
      <c r="S114" s="32">
        <f t="shared" si="30"/>
        <v>0</v>
      </c>
      <c r="T114" s="32">
        <f t="shared" si="30"/>
        <v>0</v>
      </c>
    </row>
    <row r="115" spans="1:21" ht="26.15" customHeight="1" x14ac:dyDescent="0.3">
      <c r="A115" s="236">
        <v>72</v>
      </c>
      <c r="B115" s="37" t="str">
        <f>IF('Proje ve Personel Bilgileri'!B85&gt;0,'Proje ve Personel Bilgileri'!B85,"")</f>
        <v/>
      </c>
      <c r="C115" s="127"/>
      <c r="D115" s="12"/>
      <c r="E115" s="12"/>
      <c r="F115" s="12"/>
      <c r="G115" s="12"/>
      <c r="H115" s="12"/>
      <c r="I115" s="12"/>
      <c r="J115" s="12"/>
      <c r="K115" s="12"/>
      <c r="L115" s="34" t="str">
        <f t="shared" si="28"/>
        <v/>
      </c>
      <c r="M115" s="122" t="str">
        <f t="shared" si="24"/>
        <v/>
      </c>
      <c r="N115" s="31">
        <f>'Proje ve Personel Bilgileri'!E85</f>
        <v>0</v>
      </c>
      <c r="O115" s="32">
        <f t="shared" si="25"/>
        <v>0</v>
      </c>
      <c r="P115" s="32">
        <f t="shared" si="26"/>
        <v>0</v>
      </c>
      <c r="Q115" s="32">
        <f t="shared" si="27"/>
        <v>0</v>
      </c>
      <c r="R115" s="32">
        <f t="shared" si="29"/>
        <v>0</v>
      </c>
      <c r="S115" s="32">
        <f t="shared" si="30"/>
        <v>0</v>
      </c>
      <c r="T115" s="32">
        <f t="shared" si="30"/>
        <v>0</v>
      </c>
    </row>
    <row r="116" spans="1:21" ht="26.15" customHeight="1" x14ac:dyDescent="0.3">
      <c r="A116" s="236">
        <v>73</v>
      </c>
      <c r="B116" s="37" t="str">
        <f>IF('Proje ve Personel Bilgileri'!B86&gt;0,'Proje ve Personel Bilgileri'!B86,"")</f>
        <v/>
      </c>
      <c r="C116" s="127"/>
      <c r="D116" s="12"/>
      <c r="E116" s="12"/>
      <c r="F116" s="12"/>
      <c r="G116" s="12"/>
      <c r="H116" s="12"/>
      <c r="I116" s="12"/>
      <c r="J116" s="12"/>
      <c r="K116" s="12"/>
      <c r="L116" s="34" t="str">
        <f t="shared" si="28"/>
        <v/>
      </c>
      <c r="M116" s="122" t="str">
        <f t="shared" si="24"/>
        <v/>
      </c>
      <c r="N116" s="31">
        <f>'Proje ve Personel Bilgileri'!E86</f>
        <v>0</v>
      </c>
      <c r="O116" s="32">
        <f t="shared" si="25"/>
        <v>0</v>
      </c>
      <c r="P116" s="32">
        <f t="shared" si="26"/>
        <v>0</v>
      </c>
      <c r="Q116" s="32">
        <f t="shared" si="27"/>
        <v>0</v>
      </c>
      <c r="R116" s="32">
        <f t="shared" si="29"/>
        <v>0</v>
      </c>
      <c r="S116" s="32">
        <f t="shared" si="30"/>
        <v>0</v>
      </c>
      <c r="T116" s="32">
        <f t="shared" si="30"/>
        <v>0</v>
      </c>
    </row>
    <row r="117" spans="1:21" ht="26.15" customHeight="1" x14ac:dyDescent="0.3">
      <c r="A117" s="236">
        <v>74</v>
      </c>
      <c r="B117" s="37" t="str">
        <f>IF('Proje ve Personel Bilgileri'!B87&gt;0,'Proje ve Personel Bilgileri'!B87,"")</f>
        <v/>
      </c>
      <c r="C117" s="127"/>
      <c r="D117" s="12"/>
      <c r="E117" s="12"/>
      <c r="F117" s="12"/>
      <c r="G117" s="12"/>
      <c r="H117" s="12"/>
      <c r="I117" s="12"/>
      <c r="J117" s="12"/>
      <c r="K117" s="12"/>
      <c r="L117" s="34" t="str">
        <f t="shared" si="28"/>
        <v/>
      </c>
      <c r="M117" s="122" t="str">
        <f t="shared" si="24"/>
        <v/>
      </c>
      <c r="N117" s="31">
        <f>'Proje ve Personel Bilgileri'!E87</f>
        <v>0</v>
      </c>
      <c r="O117" s="32">
        <f t="shared" si="25"/>
        <v>0</v>
      </c>
      <c r="P117" s="32">
        <f t="shared" si="26"/>
        <v>0</v>
      </c>
      <c r="Q117" s="32">
        <f t="shared" si="27"/>
        <v>0</v>
      </c>
      <c r="R117" s="32">
        <f t="shared" si="29"/>
        <v>0</v>
      </c>
      <c r="S117" s="32">
        <f t="shared" si="30"/>
        <v>0</v>
      </c>
      <c r="T117" s="32">
        <f t="shared" si="30"/>
        <v>0</v>
      </c>
    </row>
    <row r="118" spans="1:21" ht="26.15" customHeight="1" x14ac:dyDescent="0.3">
      <c r="A118" s="236">
        <v>75</v>
      </c>
      <c r="B118" s="37" t="str">
        <f>IF('Proje ve Personel Bilgileri'!B88&gt;0,'Proje ve Personel Bilgileri'!B88,"")</f>
        <v/>
      </c>
      <c r="C118" s="127"/>
      <c r="D118" s="12"/>
      <c r="E118" s="12"/>
      <c r="F118" s="12"/>
      <c r="G118" s="12"/>
      <c r="H118" s="12"/>
      <c r="I118" s="12"/>
      <c r="J118" s="12"/>
      <c r="K118" s="12"/>
      <c r="L118" s="34" t="str">
        <f t="shared" si="28"/>
        <v/>
      </c>
      <c r="M118" s="122" t="str">
        <f t="shared" si="24"/>
        <v/>
      </c>
      <c r="N118" s="31">
        <f>'Proje ve Personel Bilgileri'!E88</f>
        <v>0</v>
      </c>
      <c r="O118" s="32">
        <f t="shared" si="25"/>
        <v>0</v>
      </c>
      <c r="P118" s="32">
        <f t="shared" si="26"/>
        <v>0</v>
      </c>
      <c r="Q118" s="32">
        <f t="shared" si="27"/>
        <v>0</v>
      </c>
      <c r="R118" s="32">
        <f t="shared" si="29"/>
        <v>0</v>
      </c>
      <c r="S118" s="32">
        <f t="shared" si="30"/>
        <v>0</v>
      </c>
      <c r="T118" s="32">
        <f t="shared" si="30"/>
        <v>0</v>
      </c>
    </row>
    <row r="119" spans="1:21" ht="26.15" customHeight="1" x14ac:dyDescent="0.3">
      <c r="A119" s="236">
        <v>76</v>
      </c>
      <c r="B119" s="37" t="str">
        <f>IF('Proje ve Personel Bilgileri'!B89&gt;0,'Proje ve Personel Bilgileri'!B89,"")</f>
        <v/>
      </c>
      <c r="C119" s="127"/>
      <c r="D119" s="12"/>
      <c r="E119" s="12"/>
      <c r="F119" s="12"/>
      <c r="G119" s="12"/>
      <c r="H119" s="12"/>
      <c r="I119" s="12"/>
      <c r="J119" s="12"/>
      <c r="K119" s="12"/>
      <c r="L119" s="34" t="str">
        <f t="shared" si="28"/>
        <v/>
      </c>
      <c r="M119" s="122" t="str">
        <f t="shared" si="24"/>
        <v/>
      </c>
      <c r="N119" s="31">
        <f>'Proje ve Personel Bilgileri'!E89</f>
        <v>0</v>
      </c>
      <c r="O119" s="32">
        <f t="shared" si="25"/>
        <v>0</v>
      </c>
      <c r="P119" s="32">
        <f t="shared" si="26"/>
        <v>0</v>
      </c>
      <c r="Q119" s="32">
        <f t="shared" si="27"/>
        <v>0</v>
      </c>
      <c r="R119" s="32">
        <f t="shared" si="29"/>
        <v>0</v>
      </c>
      <c r="S119" s="32">
        <f t="shared" si="30"/>
        <v>0</v>
      </c>
      <c r="T119" s="32">
        <f t="shared" si="30"/>
        <v>0</v>
      </c>
    </row>
    <row r="120" spans="1:21" ht="26.15" customHeight="1" x14ac:dyDescent="0.3">
      <c r="A120" s="236">
        <v>77</v>
      </c>
      <c r="B120" s="37" t="str">
        <f>IF('Proje ve Personel Bilgileri'!B90&gt;0,'Proje ve Personel Bilgileri'!B90,"")</f>
        <v/>
      </c>
      <c r="C120" s="127"/>
      <c r="D120" s="12"/>
      <c r="E120" s="12"/>
      <c r="F120" s="12"/>
      <c r="G120" s="12"/>
      <c r="H120" s="12"/>
      <c r="I120" s="12"/>
      <c r="J120" s="12"/>
      <c r="K120" s="12"/>
      <c r="L120" s="34" t="str">
        <f t="shared" si="28"/>
        <v/>
      </c>
      <c r="M120" s="122" t="str">
        <f t="shared" si="24"/>
        <v/>
      </c>
      <c r="N120" s="31">
        <f>'Proje ve Personel Bilgileri'!E90</f>
        <v>0</v>
      </c>
      <c r="O120" s="32">
        <f t="shared" si="25"/>
        <v>0</v>
      </c>
      <c r="P120" s="32">
        <f t="shared" si="26"/>
        <v>0</v>
      </c>
      <c r="Q120" s="32">
        <f t="shared" si="27"/>
        <v>0</v>
      </c>
      <c r="R120" s="32">
        <f t="shared" si="29"/>
        <v>0</v>
      </c>
      <c r="S120" s="32">
        <f t="shared" si="30"/>
        <v>0</v>
      </c>
      <c r="T120" s="32">
        <f t="shared" si="30"/>
        <v>0</v>
      </c>
    </row>
    <row r="121" spans="1:21" ht="26.15" customHeight="1" x14ac:dyDescent="0.3">
      <c r="A121" s="236">
        <v>78</v>
      </c>
      <c r="B121" s="37" t="str">
        <f>IF('Proje ve Personel Bilgileri'!B91&gt;0,'Proje ve Personel Bilgileri'!B91,"")</f>
        <v/>
      </c>
      <c r="C121" s="127"/>
      <c r="D121" s="12"/>
      <c r="E121" s="12"/>
      <c r="F121" s="12"/>
      <c r="G121" s="12"/>
      <c r="H121" s="12"/>
      <c r="I121" s="12"/>
      <c r="J121" s="12"/>
      <c r="K121" s="12"/>
      <c r="L121" s="34" t="str">
        <f t="shared" si="28"/>
        <v/>
      </c>
      <c r="M121" s="122" t="str">
        <f t="shared" si="24"/>
        <v/>
      </c>
      <c r="N121" s="31">
        <f>'Proje ve Personel Bilgileri'!E91</f>
        <v>0</v>
      </c>
      <c r="O121" s="32">
        <f t="shared" si="25"/>
        <v>0</v>
      </c>
      <c r="P121" s="32">
        <f t="shared" si="26"/>
        <v>0</v>
      </c>
      <c r="Q121" s="32">
        <f t="shared" si="27"/>
        <v>0</v>
      </c>
      <c r="R121" s="32">
        <f t="shared" si="29"/>
        <v>0</v>
      </c>
      <c r="S121" s="32">
        <f t="shared" si="30"/>
        <v>0</v>
      </c>
      <c r="T121" s="32">
        <f t="shared" si="30"/>
        <v>0</v>
      </c>
    </row>
    <row r="122" spans="1:21" ht="26.15" customHeight="1" x14ac:dyDescent="0.3">
      <c r="A122" s="236">
        <v>79</v>
      </c>
      <c r="B122" s="37" t="str">
        <f>IF('Proje ve Personel Bilgileri'!B92&gt;0,'Proje ve Personel Bilgileri'!B92,"")</f>
        <v/>
      </c>
      <c r="C122" s="127"/>
      <c r="D122" s="12"/>
      <c r="E122" s="12"/>
      <c r="F122" s="12"/>
      <c r="G122" s="12"/>
      <c r="H122" s="12"/>
      <c r="I122" s="12"/>
      <c r="J122" s="12"/>
      <c r="K122" s="12"/>
      <c r="L122" s="34" t="str">
        <f t="shared" si="28"/>
        <v/>
      </c>
      <c r="M122" s="122" t="str">
        <f t="shared" si="24"/>
        <v/>
      </c>
      <c r="N122" s="31">
        <f>'Proje ve Personel Bilgileri'!E92</f>
        <v>0</v>
      </c>
      <c r="O122" s="32">
        <f t="shared" si="25"/>
        <v>0</v>
      </c>
      <c r="P122" s="32">
        <f t="shared" si="26"/>
        <v>0</v>
      </c>
      <c r="Q122" s="32">
        <f t="shared" si="27"/>
        <v>0</v>
      </c>
      <c r="R122" s="32">
        <f t="shared" si="29"/>
        <v>0</v>
      </c>
      <c r="S122" s="32">
        <f t="shared" si="30"/>
        <v>0</v>
      </c>
      <c r="T122" s="32">
        <f t="shared" si="30"/>
        <v>0</v>
      </c>
    </row>
    <row r="123" spans="1:21" ht="26.15" customHeight="1" thickBot="1" x14ac:dyDescent="0.35">
      <c r="A123" s="237">
        <v>80</v>
      </c>
      <c r="B123" s="38" t="str">
        <f>IF('Proje ve Personel Bilgileri'!B93&gt;0,'Proje ve Personel Bilgileri'!B93,"")</f>
        <v/>
      </c>
      <c r="C123" s="13"/>
      <c r="D123" s="14"/>
      <c r="E123" s="14"/>
      <c r="F123" s="14"/>
      <c r="G123" s="14"/>
      <c r="H123" s="14"/>
      <c r="I123" s="14"/>
      <c r="J123" s="14"/>
      <c r="K123" s="14"/>
      <c r="L123" s="35" t="str">
        <f t="shared" si="28"/>
        <v/>
      </c>
      <c r="M123" s="122" t="str">
        <f t="shared" si="24"/>
        <v/>
      </c>
      <c r="N123" s="31">
        <f>'Proje ve Personel Bilgileri'!E93</f>
        <v>0</v>
      </c>
      <c r="O123" s="32">
        <f t="shared" si="25"/>
        <v>0</v>
      </c>
      <c r="P123" s="32">
        <f t="shared" si="26"/>
        <v>0</v>
      </c>
      <c r="Q123" s="32">
        <f t="shared" si="27"/>
        <v>0</v>
      </c>
      <c r="R123" s="32">
        <f t="shared" si="29"/>
        <v>0</v>
      </c>
      <c r="S123" s="32">
        <f t="shared" si="30"/>
        <v>0</v>
      </c>
      <c r="T123" s="32">
        <f t="shared" si="30"/>
        <v>0</v>
      </c>
      <c r="U123" s="30">
        <f>IF(COUNTA(C104:K123)&gt;0,1,0)</f>
        <v>0</v>
      </c>
    </row>
    <row r="124" spans="1:21" ht="26.15" customHeight="1" thickBot="1" x14ac:dyDescent="0.35">
      <c r="A124" s="358" t="s">
        <v>40</v>
      </c>
      <c r="B124" s="359"/>
      <c r="C124" s="39" t="str">
        <f t="shared" ref="C124:K124" si="31">IF($L$92&gt;0,SUM(C104:C123)+C92,"")</f>
        <v/>
      </c>
      <c r="D124" s="40" t="str">
        <f t="shared" si="31"/>
        <v/>
      </c>
      <c r="E124" s="40" t="str">
        <f t="shared" si="31"/>
        <v/>
      </c>
      <c r="F124" s="40" t="str">
        <f t="shared" si="31"/>
        <v/>
      </c>
      <c r="G124" s="40" t="str">
        <f t="shared" si="31"/>
        <v/>
      </c>
      <c r="H124" s="40" t="str">
        <f t="shared" si="31"/>
        <v/>
      </c>
      <c r="I124" s="40" t="str">
        <f t="shared" si="31"/>
        <v/>
      </c>
      <c r="J124" s="40" t="str">
        <f t="shared" si="31"/>
        <v/>
      </c>
      <c r="K124" s="40" t="str">
        <f t="shared" si="31"/>
        <v/>
      </c>
      <c r="L124" s="41">
        <f>SUM(L104:L123)+L92</f>
        <v>0</v>
      </c>
      <c r="M124" s="123"/>
      <c r="N124" s="6"/>
      <c r="O124" s="15"/>
      <c r="P124" s="16"/>
      <c r="S124" s="6"/>
      <c r="T124" s="6"/>
    </row>
    <row r="125" spans="1:21" s="17" customFormat="1" ht="30.1" customHeight="1" x14ac:dyDescent="0.3">
      <c r="A125" s="360" t="s">
        <v>139</v>
      </c>
      <c r="B125" s="360"/>
      <c r="C125" s="360"/>
      <c r="D125" s="360"/>
      <c r="E125" s="360"/>
      <c r="F125" s="360"/>
      <c r="G125" s="360"/>
      <c r="H125" s="360"/>
      <c r="I125" s="360"/>
      <c r="J125" s="360"/>
      <c r="K125" s="360"/>
      <c r="L125" s="360"/>
      <c r="M125" s="83"/>
      <c r="O125" s="18"/>
      <c r="P125" s="18"/>
      <c r="Q125" s="18"/>
      <c r="R125" s="18"/>
      <c r="S125" s="18"/>
      <c r="T125" s="18"/>
    </row>
    <row r="126" spans="1:21" ht="26.15" customHeight="1" x14ac:dyDescent="0.3"/>
    <row r="127" spans="1:21" ht="26.15" customHeight="1" x14ac:dyDescent="0.35">
      <c r="A127" s="308" t="s">
        <v>37</v>
      </c>
      <c r="B127" s="307">
        <f ca="1">IF(imzatarihi&gt;0,imzatarihi,"")</f>
        <v>45653</v>
      </c>
      <c r="C127" s="361" t="s">
        <v>38</v>
      </c>
      <c r="D127" s="361"/>
      <c r="E127" s="306" t="str">
        <f>IF(kurulusyetkilisi&gt;0,kurulusyetkilisi,"")</f>
        <v/>
      </c>
      <c r="F127" s="265"/>
      <c r="G127" s="265"/>
      <c r="H127" s="304"/>
      <c r="I127" s="304"/>
      <c r="J127" s="304"/>
    </row>
    <row r="128" spans="1:21" ht="26.15" customHeight="1" x14ac:dyDescent="0.35">
      <c r="A128" s="311"/>
      <c r="B128" s="311"/>
      <c r="C128" s="361" t="s">
        <v>39</v>
      </c>
      <c r="D128" s="361"/>
      <c r="E128" s="309"/>
      <c r="F128" s="362"/>
      <c r="G128" s="362"/>
      <c r="H128" s="6"/>
      <c r="I128" s="6"/>
      <c r="J128" s="6"/>
    </row>
    <row r="129" spans="1:20" ht="26.15" customHeight="1" x14ac:dyDescent="0.3">
      <c r="A129" s="356" t="s">
        <v>28</v>
      </c>
      <c r="B129" s="356"/>
      <c r="C129" s="356"/>
      <c r="D129" s="356"/>
      <c r="E129" s="356"/>
      <c r="F129" s="356"/>
      <c r="G129" s="356"/>
      <c r="H129" s="356"/>
      <c r="I129" s="356"/>
      <c r="J129" s="356"/>
      <c r="K129" s="356"/>
      <c r="L129" s="356"/>
      <c r="M129" s="119"/>
      <c r="N129" s="1"/>
      <c r="O129" s="128"/>
    </row>
    <row r="130" spans="1:20" ht="26.15" customHeight="1" x14ac:dyDescent="0.3">
      <c r="A130" s="363" t="str">
        <f>IF(Yil&gt;0,CONCATENATE(Yil," yılına aittir"),"")</f>
        <v/>
      </c>
      <c r="B130" s="363"/>
      <c r="C130" s="363"/>
      <c r="D130" s="363"/>
      <c r="E130" s="363"/>
      <c r="F130" s="363"/>
      <c r="G130" s="363"/>
      <c r="H130" s="363"/>
      <c r="I130" s="363"/>
      <c r="J130" s="363"/>
      <c r="K130" s="363"/>
      <c r="L130" s="363"/>
    </row>
    <row r="131" spans="1:20" ht="26.15" customHeight="1" thickBot="1" x14ac:dyDescent="0.35">
      <c r="B131" s="8"/>
      <c r="D131" s="8"/>
      <c r="E131" s="8"/>
      <c r="F131" s="377" t="str">
        <f>IF(Yil&gt;0,IF(ProjeNo=5189901,Yil+1&amp;" - OCAK",IF(ProjeNo=5169902,Yil+1&amp;" - MART","ARALIK")),"")</f>
        <v/>
      </c>
      <c r="G131" s="377"/>
      <c r="H131" s="8"/>
      <c r="I131" s="8"/>
      <c r="J131" s="8"/>
      <c r="K131" s="8"/>
      <c r="L131" s="228" t="s">
        <v>35</v>
      </c>
    </row>
    <row r="132" spans="1:20" ht="26.15" customHeight="1" thickBot="1" x14ac:dyDescent="0.35">
      <c r="A132" s="233" t="s">
        <v>1</v>
      </c>
      <c r="B132" s="364" t="str">
        <f>IF(ProjeNo&gt;0,ProjeNo,"")</f>
        <v/>
      </c>
      <c r="C132" s="365"/>
      <c r="D132" s="365"/>
      <c r="E132" s="365"/>
      <c r="F132" s="365"/>
      <c r="G132" s="365"/>
      <c r="H132" s="365"/>
      <c r="I132" s="365"/>
      <c r="J132" s="365"/>
      <c r="K132" s="365"/>
      <c r="L132" s="366"/>
    </row>
    <row r="133" spans="1:20" ht="26.15" customHeight="1" thickBot="1" x14ac:dyDescent="0.35">
      <c r="A133" s="234" t="s">
        <v>11</v>
      </c>
      <c r="B133" s="367" t="str">
        <f>IF(ProjeAdi&gt;0,ProjeAdi,"")</f>
        <v/>
      </c>
      <c r="C133" s="368"/>
      <c r="D133" s="368"/>
      <c r="E133" s="368"/>
      <c r="F133" s="368"/>
      <c r="G133" s="368"/>
      <c r="H133" s="368"/>
      <c r="I133" s="368"/>
      <c r="J133" s="368"/>
      <c r="K133" s="368"/>
      <c r="L133" s="369"/>
    </row>
    <row r="134" spans="1:20" ht="26.15" customHeight="1" thickBot="1" x14ac:dyDescent="0.35">
      <c r="A134" s="370" t="s">
        <v>7</v>
      </c>
      <c r="B134" s="370" t="s">
        <v>8</v>
      </c>
      <c r="C134" s="370" t="s">
        <v>29</v>
      </c>
      <c r="D134" s="370" t="s">
        <v>97</v>
      </c>
      <c r="E134" s="370" t="s">
        <v>117</v>
      </c>
      <c r="F134" s="370" t="s">
        <v>32</v>
      </c>
      <c r="G134" s="372" t="s">
        <v>30</v>
      </c>
      <c r="H134" s="374" t="s">
        <v>95</v>
      </c>
      <c r="I134" s="375"/>
      <c r="J134" s="375"/>
      <c r="K134" s="376"/>
      <c r="L134" s="370" t="s">
        <v>31</v>
      </c>
      <c r="O134" s="357" t="s">
        <v>36</v>
      </c>
      <c r="P134" s="357"/>
      <c r="Q134" s="357" t="s">
        <v>42</v>
      </c>
      <c r="R134" s="357"/>
      <c r="S134" s="357" t="s">
        <v>43</v>
      </c>
      <c r="T134" s="357"/>
    </row>
    <row r="135" spans="1:20" s="9" customFormat="1" ht="82.05" customHeight="1" thickBot="1" x14ac:dyDescent="0.3">
      <c r="A135" s="371"/>
      <c r="B135" s="371"/>
      <c r="C135" s="371"/>
      <c r="D135" s="371"/>
      <c r="E135" s="371"/>
      <c r="F135" s="371"/>
      <c r="G135" s="373"/>
      <c r="H135" s="229" t="s">
        <v>91</v>
      </c>
      <c r="I135" s="230" t="s">
        <v>96</v>
      </c>
      <c r="J135" s="229" t="s">
        <v>152</v>
      </c>
      <c r="K135" s="229" t="s">
        <v>153</v>
      </c>
      <c r="L135" s="371"/>
      <c r="M135" s="121"/>
      <c r="N135" s="231" t="s">
        <v>10</v>
      </c>
      <c r="O135" s="232" t="s">
        <v>33</v>
      </c>
      <c r="P135" s="232" t="s">
        <v>34</v>
      </c>
      <c r="Q135" s="232" t="s">
        <v>41</v>
      </c>
      <c r="R135" s="232" t="s">
        <v>30</v>
      </c>
      <c r="S135" s="232" t="s">
        <v>41</v>
      </c>
      <c r="T135" s="232" t="s">
        <v>34</v>
      </c>
    </row>
    <row r="136" spans="1:20" ht="26.15" customHeight="1" x14ac:dyDescent="0.3">
      <c r="A136" s="235">
        <v>81</v>
      </c>
      <c r="B136" s="36" t="str">
        <f>IF('Proje ve Personel Bilgileri'!B94&gt;0,'Proje ve Personel Bilgileri'!B94,"")</f>
        <v/>
      </c>
      <c r="C136" s="10"/>
      <c r="D136" s="11"/>
      <c r="E136" s="11"/>
      <c r="F136" s="11"/>
      <c r="G136" s="11"/>
      <c r="H136" s="11"/>
      <c r="I136" s="11"/>
      <c r="J136" s="11"/>
      <c r="K136" s="11"/>
      <c r="L136" s="33" t="str">
        <f>IF(B136&lt;&gt;"",IF(OR(F136&gt;S136,G136&gt;T136),0,D136+E136+F136+G136-H136-I136-J136-K136),"")</f>
        <v/>
      </c>
      <c r="M136" s="122" t="str">
        <f t="shared" ref="M136:M155" si="32">IF(OR(F136&gt;S136,G136&gt;T136),"Toplam maliyetin hesaplanabilmesi için SGK işveren payı ve işsizlik sigortası işveren payının tavan değerleri aşmaması gerekmektedir.","")</f>
        <v/>
      </c>
      <c r="N136" s="31">
        <f>'Proje ve Personel Bilgileri'!E94</f>
        <v>0</v>
      </c>
      <c r="O136" s="32">
        <f t="shared" ref="O136:O155" si="33">IFERROR(IF(OR(ProjeNo=5189901,ProjeNo=5169902),IF(N136="EVET",VLOOKUP(VALUE(Yil+1&amp;1),SGKTAVAN,2,0)*0.2475,VLOOKUP(VALUE(Yil+1&amp;1),SGKTAVAN,2,0)*0.2075),IF(N136="EVET",VLOOKUP(VALUE(Yil&amp;2),SGKTAVAN,2,0)*0.2475,VLOOKUP(VALUE(Yil&amp;2),SGKTAVAN,2,0)*0.2075)),0)</f>
        <v>0</v>
      </c>
      <c r="P136" s="32">
        <f t="shared" ref="P136:P155" si="34">IFERROR(IF(OR(ProjeNo=5189901,ProjeNo=5169902),IF(N136="EVET",0,VLOOKUP(VALUE(Yil+1&amp;1),SGKTAVAN,2,0)*0.02),IF(N136="EVET",0,VLOOKUP(VALUE(Yil&amp;2),SGKTAVAN,2,0)*0.02)),0)</f>
        <v>0</v>
      </c>
      <c r="Q136" s="32">
        <f t="shared" ref="Q136:Q155" si="35">IF(N136="EVET",(D136+E136)*0.2475,(D136+E136)*0.2075)</f>
        <v>0</v>
      </c>
      <c r="R136" s="32">
        <f>IF(N136="EVET",0,(D136+E136)*0.02)</f>
        <v>0</v>
      </c>
      <c r="S136" s="32">
        <f>IF(ISERROR(ROUNDUP(MIN(O136,Q136),0)),0,ROUNDUP(MIN(O136,Q136),0))</f>
        <v>0</v>
      </c>
      <c r="T136" s="32">
        <f>IF(ISERROR(ROUNDUP(MIN(P136,R136),0)),0,ROUNDUP(MIN(P136,R136),0))</f>
        <v>0</v>
      </c>
    </row>
    <row r="137" spans="1:20" ht="26.15" customHeight="1" x14ac:dyDescent="0.3">
      <c r="A137" s="236">
        <v>82</v>
      </c>
      <c r="B137" s="37" t="str">
        <f>IF('Proje ve Personel Bilgileri'!B95&gt;0,'Proje ve Personel Bilgileri'!B95,"")</f>
        <v/>
      </c>
      <c r="C137" s="127"/>
      <c r="D137" s="12"/>
      <c r="E137" s="12"/>
      <c r="F137" s="12"/>
      <c r="G137" s="12"/>
      <c r="H137" s="12"/>
      <c r="I137" s="12"/>
      <c r="J137" s="12"/>
      <c r="K137" s="12"/>
      <c r="L137" s="34" t="str">
        <f t="shared" ref="L137:L155" si="36">IF(B137&lt;&gt;"",IF(OR(F137&gt;S137,G137&gt;T137),0,D137+E137+F137+G137-H137-I137-J137-K137),"")</f>
        <v/>
      </c>
      <c r="M137" s="122" t="str">
        <f t="shared" si="32"/>
        <v/>
      </c>
      <c r="N137" s="31">
        <f>'Proje ve Personel Bilgileri'!E95</f>
        <v>0</v>
      </c>
      <c r="O137" s="32">
        <f t="shared" si="33"/>
        <v>0</v>
      </c>
      <c r="P137" s="32">
        <f t="shared" si="34"/>
        <v>0</v>
      </c>
      <c r="Q137" s="32">
        <f t="shared" si="35"/>
        <v>0</v>
      </c>
      <c r="R137" s="32">
        <f t="shared" ref="R137:R155" si="37">IF(N137="EVET",0,(D137+E137)*0.02)</f>
        <v>0</v>
      </c>
      <c r="S137" s="32">
        <f t="shared" ref="S137:T155" si="38">IF(ISERROR(ROUNDUP(MIN(O137,Q137),0)),0,ROUNDUP(MIN(O137,Q137),0))</f>
        <v>0</v>
      </c>
      <c r="T137" s="32">
        <f t="shared" si="38"/>
        <v>0</v>
      </c>
    </row>
    <row r="138" spans="1:20" ht="26.15" customHeight="1" x14ac:dyDescent="0.3">
      <c r="A138" s="236">
        <v>83</v>
      </c>
      <c r="B138" s="37" t="str">
        <f>IF('Proje ve Personel Bilgileri'!B96&gt;0,'Proje ve Personel Bilgileri'!B96,"")</f>
        <v/>
      </c>
      <c r="C138" s="127"/>
      <c r="D138" s="12"/>
      <c r="E138" s="12"/>
      <c r="F138" s="12"/>
      <c r="G138" s="12"/>
      <c r="H138" s="12"/>
      <c r="I138" s="12"/>
      <c r="J138" s="12"/>
      <c r="K138" s="12"/>
      <c r="L138" s="34" t="str">
        <f t="shared" si="36"/>
        <v/>
      </c>
      <c r="M138" s="122" t="str">
        <f t="shared" si="32"/>
        <v/>
      </c>
      <c r="N138" s="31">
        <f>'Proje ve Personel Bilgileri'!E96</f>
        <v>0</v>
      </c>
      <c r="O138" s="32">
        <f t="shared" si="33"/>
        <v>0</v>
      </c>
      <c r="P138" s="32">
        <f t="shared" si="34"/>
        <v>0</v>
      </c>
      <c r="Q138" s="32">
        <f t="shared" si="35"/>
        <v>0</v>
      </c>
      <c r="R138" s="32">
        <f t="shared" si="37"/>
        <v>0</v>
      </c>
      <c r="S138" s="32">
        <f t="shared" si="38"/>
        <v>0</v>
      </c>
      <c r="T138" s="32">
        <f t="shared" si="38"/>
        <v>0</v>
      </c>
    </row>
    <row r="139" spans="1:20" ht="26.15" customHeight="1" x14ac:dyDescent="0.3">
      <c r="A139" s="236">
        <v>84</v>
      </c>
      <c r="B139" s="37" t="str">
        <f>IF('Proje ve Personel Bilgileri'!B97&gt;0,'Proje ve Personel Bilgileri'!B97,"")</f>
        <v/>
      </c>
      <c r="C139" s="127"/>
      <c r="D139" s="12"/>
      <c r="E139" s="12"/>
      <c r="F139" s="12"/>
      <c r="G139" s="12"/>
      <c r="H139" s="12"/>
      <c r="I139" s="12"/>
      <c r="J139" s="12"/>
      <c r="K139" s="12"/>
      <c r="L139" s="34" t="str">
        <f t="shared" si="36"/>
        <v/>
      </c>
      <c r="M139" s="122" t="str">
        <f t="shared" si="32"/>
        <v/>
      </c>
      <c r="N139" s="31">
        <f>'Proje ve Personel Bilgileri'!E97</f>
        <v>0</v>
      </c>
      <c r="O139" s="32">
        <f t="shared" si="33"/>
        <v>0</v>
      </c>
      <c r="P139" s="32">
        <f t="shared" si="34"/>
        <v>0</v>
      </c>
      <c r="Q139" s="32">
        <f t="shared" si="35"/>
        <v>0</v>
      </c>
      <c r="R139" s="32">
        <f t="shared" si="37"/>
        <v>0</v>
      </c>
      <c r="S139" s="32">
        <f t="shared" si="38"/>
        <v>0</v>
      </c>
      <c r="T139" s="32">
        <f t="shared" si="38"/>
        <v>0</v>
      </c>
    </row>
    <row r="140" spans="1:20" ht="26.15" customHeight="1" x14ac:dyDescent="0.3">
      <c r="A140" s="236">
        <v>85</v>
      </c>
      <c r="B140" s="37" t="str">
        <f>IF('Proje ve Personel Bilgileri'!B98&gt;0,'Proje ve Personel Bilgileri'!B98,"")</f>
        <v/>
      </c>
      <c r="C140" s="127"/>
      <c r="D140" s="12"/>
      <c r="E140" s="12"/>
      <c r="F140" s="12"/>
      <c r="G140" s="12"/>
      <c r="H140" s="12"/>
      <c r="I140" s="12"/>
      <c r="J140" s="12"/>
      <c r="K140" s="12"/>
      <c r="L140" s="34" t="str">
        <f t="shared" si="36"/>
        <v/>
      </c>
      <c r="M140" s="122" t="str">
        <f t="shared" si="32"/>
        <v/>
      </c>
      <c r="N140" s="31">
        <f>'Proje ve Personel Bilgileri'!E98</f>
        <v>0</v>
      </c>
      <c r="O140" s="32">
        <f t="shared" si="33"/>
        <v>0</v>
      </c>
      <c r="P140" s="32">
        <f t="shared" si="34"/>
        <v>0</v>
      </c>
      <c r="Q140" s="32">
        <f t="shared" si="35"/>
        <v>0</v>
      </c>
      <c r="R140" s="32">
        <f t="shared" si="37"/>
        <v>0</v>
      </c>
      <c r="S140" s="32">
        <f t="shared" si="38"/>
        <v>0</v>
      </c>
      <c r="T140" s="32">
        <f t="shared" si="38"/>
        <v>0</v>
      </c>
    </row>
    <row r="141" spans="1:20" ht="26.15" customHeight="1" x14ac:dyDescent="0.3">
      <c r="A141" s="236">
        <v>86</v>
      </c>
      <c r="B141" s="37" t="str">
        <f>IF('Proje ve Personel Bilgileri'!B99&gt;0,'Proje ve Personel Bilgileri'!B99,"")</f>
        <v/>
      </c>
      <c r="C141" s="127"/>
      <c r="D141" s="12"/>
      <c r="E141" s="12"/>
      <c r="F141" s="12"/>
      <c r="G141" s="12"/>
      <c r="H141" s="12"/>
      <c r="I141" s="12"/>
      <c r="J141" s="12"/>
      <c r="K141" s="12"/>
      <c r="L141" s="34" t="str">
        <f t="shared" si="36"/>
        <v/>
      </c>
      <c r="M141" s="122" t="str">
        <f t="shared" si="32"/>
        <v/>
      </c>
      <c r="N141" s="31">
        <f>'Proje ve Personel Bilgileri'!E99</f>
        <v>0</v>
      </c>
      <c r="O141" s="32">
        <f t="shared" si="33"/>
        <v>0</v>
      </c>
      <c r="P141" s="32">
        <f t="shared" si="34"/>
        <v>0</v>
      </c>
      <c r="Q141" s="32">
        <f t="shared" si="35"/>
        <v>0</v>
      </c>
      <c r="R141" s="32">
        <f t="shared" si="37"/>
        <v>0</v>
      </c>
      <c r="S141" s="32">
        <f t="shared" si="38"/>
        <v>0</v>
      </c>
      <c r="T141" s="32">
        <f t="shared" si="38"/>
        <v>0</v>
      </c>
    </row>
    <row r="142" spans="1:20" ht="26.15" customHeight="1" x14ac:dyDescent="0.3">
      <c r="A142" s="236">
        <v>87</v>
      </c>
      <c r="B142" s="37" t="str">
        <f>IF('Proje ve Personel Bilgileri'!B100&gt;0,'Proje ve Personel Bilgileri'!B100,"")</f>
        <v/>
      </c>
      <c r="C142" s="127"/>
      <c r="D142" s="12"/>
      <c r="E142" s="12"/>
      <c r="F142" s="12"/>
      <c r="G142" s="12"/>
      <c r="H142" s="12"/>
      <c r="I142" s="12"/>
      <c r="J142" s="12"/>
      <c r="K142" s="12"/>
      <c r="L142" s="34" t="str">
        <f t="shared" si="36"/>
        <v/>
      </c>
      <c r="M142" s="122" t="str">
        <f t="shared" si="32"/>
        <v/>
      </c>
      <c r="N142" s="31">
        <f>'Proje ve Personel Bilgileri'!E100</f>
        <v>0</v>
      </c>
      <c r="O142" s="32">
        <f t="shared" si="33"/>
        <v>0</v>
      </c>
      <c r="P142" s="32">
        <f t="shared" si="34"/>
        <v>0</v>
      </c>
      <c r="Q142" s="32">
        <f t="shared" si="35"/>
        <v>0</v>
      </c>
      <c r="R142" s="32">
        <f t="shared" si="37"/>
        <v>0</v>
      </c>
      <c r="S142" s="32">
        <f t="shared" si="38"/>
        <v>0</v>
      </c>
      <c r="T142" s="32">
        <f t="shared" si="38"/>
        <v>0</v>
      </c>
    </row>
    <row r="143" spans="1:20" ht="26.15" customHeight="1" x14ac:dyDescent="0.3">
      <c r="A143" s="236">
        <v>88</v>
      </c>
      <c r="B143" s="37" t="str">
        <f>IF('Proje ve Personel Bilgileri'!B101&gt;0,'Proje ve Personel Bilgileri'!B101,"")</f>
        <v/>
      </c>
      <c r="C143" s="127"/>
      <c r="D143" s="12"/>
      <c r="E143" s="12"/>
      <c r="F143" s="12"/>
      <c r="G143" s="12"/>
      <c r="H143" s="12"/>
      <c r="I143" s="12"/>
      <c r="J143" s="12"/>
      <c r="K143" s="12"/>
      <c r="L143" s="34" t="str">
        <f t="shared" si="36"/>
        <v/>
      </c>
      <c r="M143" s="122" t="str">
        <f t="shared" si="32"/>
        <v/>
      </c>
      <c r="N143" s="31">
        <f>'Proje ve Personel Bilgileri'!E101</f>
        <v>0</v>
      </c>
      <c r="O143" s="32">
        <f t="shared" si="33"/>
        <v>0</v>
      </c>
      <c r="P143" s="32">
        <f t="shared" si="34"/>
        <v>0</v>
      </c>
      <c r="Q143" s="32">
        <f t="shared" si="35"/>
        <v>0</v>
      </c>
      <c r="R143" s="32">
        <f t="shared" si="37"/>
        <v>0</v>
      </c>
      <c r="S143" s="32">
        <f t="shared" si="38"/>
        <v>0</v>
      </c>
      <c r="T143" s="32">
        <f t="shared" si="38"/>
        <v>0</v>
      </c>
    </row>
    <row r="144" spans="1:20" ht="26.15" customHeight="1" x14ac:dyDescent="0.3">
      <c r="A144" s="236">
        <v>89</v>
      </c>
      <c r="B144" s="37" t="str">
        <f>IF('Proje ve Personel Bilgileri'!B102&gt;0,'Proje ve Personel Bilgileri'!B102,"")</f>
        <v/>
      </c>
      <c r="C144" s="127"/>
      <c r="D144" s="12"/>
      <c r="E144" s="12"/>
      <c r="F144" s="12"/>
      <c r="G144" s="12"/>
      <c r="H144" s="12"/>
      <c r="I144" s="12"/>
      <c r="J144" s="12"/>
      <c r="K144" s="12"/>
      <c r="L144" s="34" t="str">
        <f t="shared" si="36"/>
        <v/>
      </c>
      <c r="M144" s="122" t="str">
        <f t="shared" si="32"/>
        <v/>
      </c>
      <c r="N144" s="31">
        <f>'Proje ve Personel Bilgileri'!E102</f>
        <v>0</v>
      </c>
      <c r="O144" s="32">
        <f t="shared" si="33"/>
        <v>0</v>
      </c>
      <c r="P144" s="32">
        <f t="shared" si="34"/>
        <v>0</v>
      </c>
      <c r="Q144" s="32">
        <f t="shared" si="35"/>
        <v>0</v>
      </c>
      <c r="R144" s="32">
        <f t="shared" si="37"/>
        <v>0</v>
      </c>
      <c r="S144" s="32">
        <f t="shared" si="38"/>
        <v>0</v>
      </c>
      <c r="T144" s="32">
        <f t="shared" si="38"/>
        <v>0</v>
      </c>
    </row>
    <row r="145" spans="1:21" ht="26.15" customHeight="1" x14ac:dyDescent="0.3">
      <c r="A145" s="236">
        <v>90</v>
      </c>
      <c r="B145" s="37" t="str">
        <f>IF('Proje ve Personel Bilgileri'!B103&gt;0,'Proje ve Personel Bilgileri'!B103,"")</f>
        <v/>
      </c>
      <c r="C145" s="127"/>
      <c r="D145" s="12"/>
      <c r="E145" s="12"/>
      <c r="F145" s="12"/>
      <c r="G145" s="12"/>
      <c r="H145" s="12"/>
      <c r="I145" s="12"/>
      <c r="J145" s="12"/>
      <c r="K145" s="12"/>
      <c r="L145" s="34" t="str">
        <f t="shared" si="36"/>
        <v/>
      </c>
      <c r="M145" s="122" t="str">
        <f t="shared" si="32"/>
        <v/>
      </c>
      <c r="N145" s="31">
        <f>'Proje ve Personel Bilgileri'!E103</f>
        <v>0</v>
      </c>
      <c r="O145" s="32">
        <f t="shared" si="33"/>
        <v>0</v>
      </c>
      <c r="P145" s="32">
        <f t="shared" si="34"/>
        <v>0</v>
      </c>
      <c r="Q145" s="32">
        <f t="shared" si="35"/>
        <v>0</v>
      </c>
      <c r="R145" s="32">
        <f t="shared" si="37"/>
        <v>0</v>
      </c>
      <c r="S145" s="32">
        <f t="shared" si="38"/>
        <v>0</v>
      </c>
      <c r="T145" s="32">
        <f t="shared" si="38"/>
        <v>0</v>
      </c>
    </row>
    <row r="146" spans="1:21" ht="26.15" customHeight="1" x14ac:dyDescent="0.3">
      <c r="A146" s="236">
        <v>91</v>
      </c>
      <c r="B146" s="37" t="str">
        <f>IF('Proje ve Personel Bilgileri'!B104&gt;0,'Proje ve Personel Bilgileri'!B104,"")</f>
        <v/>
      </c>
      <c r="C146" s="127"/>
      <c r="D146" s="12"/>
      <c r="E146" s="12"/>
      <c r="F146" s="12"/>
      <c r="G146" s="12"/>
      <c r="H146" s="12"/>
      <c r="I146" s="12"/>
      <c r="J146" s="12"/>
      <c r="K146" s="12"/>
      <c r="L146" s="34" t="str">
        <f t="shared" si="36"/>
        <v/>
      </c>
      <c r="M146" s="122" t="str">
        <f t="shared" si="32"/>
        <v/>
      </c>
      <c r="N146" s="31">
        <f>'Proje ve Personel Bilgileri'!E104</f>
        <v>0</v>
      </c>
      <c r="O146" s="32">
        <f t="shared" si="33"/>
        <v>0</v>
      </c>
      <c r="P146" s="32">
        <f t="shared" si="34"/>
        <v>0</v>
      </c>
      <c r="Q146" s="32">
        <f t="shared" si="35"/>
        <v>0</v>
      </c>
      <c r="R146" s="32">
        <f t="shared" si="37"/>
        <v>0</v>
      </c>
      <c r="S146" s="32">
        <f t="shared" si="38"/>
        <v>0</v>
      </c>
      <c r="T146" s="32">
        <f t="shared" si="38"/>
        <v>0</v>
      </c>
    </row>
    <row r="147" spans="1:21" ht="26.15" customHeight="1" x14ac:dyDescent="0.3">
      <c r="A147" s="236">
        <v>92</v>
      </c>
      <c r="B147" s="37" t="str">
        <f>IF('Proje ve Personel Bilgileri'!B105&gt;0,'Proje ve Personel Bilgileri'!B105,"")</f>
        <v/>
      </c>
      <c r="C147" s="127"/>
      <c r="D147" s="12"/>
      <c r="E147" s="12"/>
      <c r="F147" s="12"/>
      <c r="G147" s="12"/>
      <c r="H147" s="12"/>
      <c r="I147" s="12"/>
      <c r="J147" s="12"/>
      <c r="K147" s="12"/>
      <c r="L147" s="34" t="str">
        <f t="shared" si="36"/>
        <v/>
      </c>
      <c r="M147" s="122" t="str">
        <f t="shared" si="32"/>
        <v/>
      </c>
      <c r="N147" s="31">
        <f>'Proje ve Personel Bilgileri'!E105</f>
        <v>0</v>
      </c>
      <c r="O147" s="32">
        <f t="shared" si="33"/>
        <v>0</v>
      </c>
      <c r="P147" s="32">
        <f t="shared" si="34"/>
        <v>0</v>
      </c>
      <c r="Q147" s="32">
        <f t="shared" si="35"/>
        <v>0</v>
      </c>
      <c r="R147" s="32">
        <f t="shared" si="37"/>
        <v>0</v>
      </c>
      <c r="S147" s="32">
        <f t="shared" si="38"/>
        <v>0</v>
      </c>
      <c r="T147" s="32">
        <f t="shared" si="38"/>
        <v>0</v>
      </c>
    </row>
    <row r="148" spans="1:21" ht="26.15" customHeight="1" x14ac:dyDescent="0.3">
      <c r="A148" s="236">
        <v>93</v>
      </c>
      <c r="B148" s="37" t="str">
        <f>IF('Proje ve Personel Bilgileri'!B106&gt;0,'Proje ve Personel Bilgileri'!B106,"")</f>
        <v/>
      </c>
      <c r="C148" s="127"/>
      <c r="D148" s="12"/>
      <c r="E148" s="12"/>
      <c r="F148" s="12"/>
      <c r="G148" s="12"/>
      <c r="H148" s="12"/>
      <c r="I148" s="12"/>
      <c r="J148" s="12"/>
      <c r="K148" s="12"/>
      <c r="L148" s="34" t="str">
        <f t="shared" si="36"/>
        <v/>
      </c>
      <c r="M148" s="122" t="str">
        <f t="shared" si="32"/>
        <v/>
      </c>
      <c r="N148" s="31">
        <f>'Proje ve Personel Bilgileri'!E106</f>
        <v>0</v>
      </c>
      <c r="O148" s="32">
        <f t="shared" si="33"/>
        <v>0</v>
      </c>
      <c r="P148" s="32">
        <f t="shared" si="34"/>
        <v>0</v>
      </c>
      <c r="Q148" s="32">
        <f t="shared" si="35"/>
        <v>0</v>
      </c>
      <c r="R148" s="32">
        <f t="shared" si="37"/>
        <v>0</v>
      </c>
      <c r="S148" s="32">
        <f t="shared" si="38"/>
        <v>0</v>
      </c>
      <c r="T148" s="32">
        <f t="shared" si="38"/>
        <v>0</v>
      </c>
    </row>
    <row r="149" spans="1:21" ht="26.15" customHeight="1" x14ac:dyDescent="0.3">
      <c r="A149" s="236">
        <v>94</v>
      </c>
      <c r="B149" s="37" t="str">
        <f>IF('Proje ve Personel Bilgileri'!B107&gt;0,'Proje ve Personel Bilgileri'!B107,"")</f>
        <v/>
      </c>
      <c r="C149" s="127"/>
      <c r="D149" s="12"/>
      <c r="E149" s="12"/>
      <c r="F149" s="12"/>
      <c r="G149" s="12"/>
      <c r="H149" s="12"/>
      <c r="I149" s="12"/>
      <c r="J149" s="12"/>
      <c r="K149" s="12"/>
      <c r="L149" s="34" t="str">
        <f t="shared" si="36"/>
        <v/>
      </c>
      <c r="M149" s="122" t="str">
        <f t="shared" si="32"/>
        <v/>
      </c>
      <c r="N149" s="31">
        <f>'Proje ve Personel Bilgileri'!E107</f>
        <v>0</v>
      </c>
      <c r="O149" s="32">
        <f t="shared" si="33"/>
        <v>0</v>
      </c>
      <c r="P149" s="32">
        <f t="shared" si="34"/>
        <v>0</v>
      </c>
      <c r="Q149" s="32">
        <f t="shared" si="35"/>
        <v>0</v>
      </c>
      <c r="R149" s="32">
        <f t="shared" si="37"/>
        <v>0</v>
      </c>
      <c r="S149" s="32">
        <f t="shared" si="38"/>
        <v>0</v>
      </c>
      <c r="T149" s="32">
        <f t="shared" si="38"/>
        <v>0</v>
      </c>
    </row>
    <row r="150" spans="1:21" ht="26.15" customHeight="1" x14ac:dyDescent="0.3">
      <c r="A150" s="236">
        <v>95</v>
      </c>
      <c r="B150" s="37" t="str">
        <f>IF('Proje ve Personel Bilgileri'!B108&gt;0,'Proje ve Personel Bilgileri'!B108,"")</f>
        <v/>
      </c>
      <c r="C150" s="127"/>
      <c r="D150" s="12"/>
      <c r="E150" s="12"/>
      <c r="F150" s="12"/>
      <c r="G150" s="12"/>
      <c r="H150" s="12"/>
      <c r="I150" s="12"/>
      <c r="J150" s="12"/>
      <c r="K150" s="12"/>
      <c r="L150" s="34" t="str">
        <f t="shared" si="36"/>
        <v/>
      </c>
      <c r="M150" s="122" t="str">
        <f t="shared" si="32"/>
        <v/>
      </c>
      <c r="N150" s="31">
        <f>'Proje ve Personel Bilgileri'!E108</f>
        <v>0</v>
      </c>
      <c r="O150" s="32">
        <f t="shared" si="33"/>
        <v>0</v>
      </c>
      <c r="P150" s="32">
        <f t="shared" si="34"/>
        <v>0</v>
      </c>
      <c r="Q150" s="32">
        <f t="shared" si="35"/>
        <v>0</v>
      </c>
      <c r="R150" s="32">
        <f t="shared" si="37"/>
        <v>0</v>
      </c>
      <c r="S150" s="32">
        <f t="shared" si="38"/>
        <v>0</v>
      </c>
      <c r="T150" s="32">
        <f t="shared" si="38"/>
        <v>0</v>
      </c>
    </row>
    <row r="151" spans="1:21" ht="26.15" customHeight="1" x14ac:dyDescent="0.3">
      <c r="A151" s="236">
        <v>96</v>
      </c>
      <c r="B151" s="37" t="str">
        <f>IF('Proje ve Personel Bilgileri'!B109&gt;0,'Proje ve Personel Bilgileri'!B109,"")</f>
        <v/>
      </c>
      <c r="C151" s="127"/>
      <c r="D151" s="12"/>
      <c r="E151" s="12"/>
      <c r="F151" s="12"/>
      <c r="G151" s="12"/>
      <c r="H151" s="12"/>
      <c r="I151" s="12"/>
      <c r="J151" s="12"/>
      <c r="K151" s="12"/>
      <c r="L151" s="34" t="str">
        <f t="shared" si="36"/>
        <v/>
      </c>
      <c r="M151" s="122" t="str">
        <f t="shared" si="32"/>
        <v/>
      </c>
      <c r="N151" s="31">
        <f>'Proje ve Personel Bilgileri'!E109</f>
        <v>0</v>
      </c>
      <c r="O151" s="32">
        <f t="shared" si="33"/>
        <v>0</v>
      </c>
      <c r="P151" s="32">
        <f t="shared" si="34"/>
        <v>0</v>
      </c>
      <c r="Q151" s="32">
        <f t="shared" si="35"/>
        <v>0</v>
      </c>
      <c r="R151" s="32">
        <f t="shared" si="37"/>
        <v>0</v>
      </c>
      <c r="S151" s="32">
        <f t="shared" si="38"/>
        <v>0</v>
      </c>
      <c r="T151" s="32">
        <f t="shared" si="38"/>
        <v>0</v>
      </c>
    </row>
    <row r="152" spans="1:21" ht="26.15" customHeight="1" x14ac:dyDescent="0.3">
      <c r="A152" s="236">
        <v>97</v>
      </c>
      <c r="B152" s="37" t="str">
        <f>IF('Proje ve Personel Bilgileri'!B110&gt;0,'Proje ve Personel Bilgileri'!B110,"")</f>
        <v/>
      </c>
      <c r="C152" s="127"/>
      <c r="D152" s="12"/>
      <c r="E152" s="12"/>
      <c r="F152" s="12"/>
      <c r="G152" s="12"/>
      <c r="H152" s="12"/>
      <c r="I152" s="12"/>
      <c r="J152" s="12"/>
      <c r="K152" s="12"/>
      <c r="L152" s="34" t="str">
        <f t="shared" si="36"/>
        <v/>
      </c>
      <c r="M152" s="122" t="str">
        <f t="shared" si="32"/>
        <v/>
      </c>
      <c r="N152" s="31">
        <f>'Proje ve Personel Bilgileri'!E110</f>
        <v>0</v>
      </c>
      <c r="O152" s="32">
        <f t="shared" si="33"/>
        <v>0</v>
      </c>
      <c r="P152" s="32">
        <f t="shared" si="34"/>
        <v>0</v>
      </c>
      <c r="Q152" s="32">
        <f t="shared" si="35"/>
        <v>0</v>
      </c>
      <c r="R152" s="32">
        <f t="shared" si="37"/>
        <v>0</v>
      </c>
      <c r="S152" s="32">
        <f t="shared" si="38"/>
        <v>0</v>
      </c>
      <c r="T152" s="32">
        <f t="shared" si="38"/>
        <v>0</v>
      </c>
    </row>
    <row r="153" spans="1:21" ht="26.15" customHeight="1" x14ac:dyDescent="0.3">
      <c r="A153" s="236">
        <v>98</v>
      </c>
      <c r="B153" s="37" t="str">
        <f>IF('Proje ve Personel Bilgileri'!B111&gt;0,'Proje ve Personel Bilgileri'!B111,"")</f>
        <v/>
      </c>
      <c r="C153" s="127"/>
      <c r="D153" s="12"/>
      <c r="E153" s="12"/>
      <c r="F153" s="12"/>
      <c r="G153" s="12"/>
      <c r="H153" s="12"/>
      <c r="I153" s="12"/>
      <c r="J153" s="12"/>
      <c r="K153" s="12"/>
      <c r="L153" s="34" t="str">
        <f t="shared" si="36"/>
        <v/>
      </c>
      <c r="M153" s="122" t="str">
        <f t="shared" si="32"/>
        <v/>
      </c>
      <c r="N153" s="31">
        <f>'Proje ve Personel Bilgileri'!E111</f>
        <v>0</v>
      </c>
      <c r="O153" s="32">
        <f t="shared" si="33"/>
        <v>0</v>
      </c>
      <c r="P153" s="32">
        <f t="shared" si="34"/>
        <v>0</v>
      </c>
      <c r="Q153" s="32">
        <f t="shared" si="35"/>
        <v>0</v>
      </c>
      <c r="R153" s="32">
        <f t="shared" si="37"/>
        <v>0</v>
      </c>
      <c r="S153" s="32">
        <f t="shared" si="38"/>
        <v>0</v>
      </c>
      <c r="T153" s="32">
        <f t="shared" si="38"/>
        <v>0</v>
      </c>
    </row>
    <row r="154" spans="1:21" ht="26.15" customHeight="1" x14ac:dyDescent="0.3">
      <c r="A154" s="236">
        <v>99</v>
      </c>
      <c r="B154" s="37" t="str">
        <f>IF('Proje ve Personel Bilgileri'!B112&gt;0,'Proje ve Personel Bilgileri'!B112,"")</f>
        <v/>
      </c>
      <c r="C154" s="127"/>
      <c r="D154" s="12"/>
      <c r="E154" s="12"/>
      <c r="F154" s="12"/>
      <c r="G154" s="12"/>
      <c r="H154" s="12"/>
      <c r="I154" s="12"/>
      <c r="J154" s="12"/>
      <c r="K154" s="12"/>
      <c r="L154" s="34" t="str">
        <f t="shared" si="36"/>
        <v/>
      </c>
      <c r="M154" s="122" t="str">
        <f t="shared" si="32"/>
        <v/>
      </c>
      <c r="N154" s="31">
        <f>'Proje ve Personel Bilgileri'!E112</f>
        <v>0</v>
      </c>
      <c r="O154" s="32">
        <f t="shared" si="33"/>
        <v>0</v>
      </c>
      <c r="P154" s="32">
        <f t="shared" si="34"/>
        <v>0</v>
      </c>
      <c r="Q154" s="32">
        <f t="shared" si="35"/>
        <v>0</v>
      </c>
      <c r="R154" s="32">
        <f t="shared" si="37"/>
        <v>0</v>
      </c>
      <c r="S154" s="32">
        <f t="shared" si="38"/>
        <v>0</v>
      </c>
      <c r="T154" s="32">
        <f t="shared" si="38"/>
        <v>0</v>
      </c>
    </row>
    <row r="155" spans="1:21" ht="26.15" customHeight="1" thickBot="1" x14ac:dyDescent="0.35">
      <c r="A155" s="237">
        <v>100</v>
      </c>
      <c r="B155" s="38" t="str">
        <f>IF('Proje ve Personel Bilgileri'!B113&gt;0,'Proje ve Personel Bilgileri'!B113,"")</f>
        <v/>
      </c>
      <c r="C155" s="13"/>
      <c r="D155" s="14"/>
      <c r="E155" s="14"/>
      <c r="F155" s="14"/>
      <c r="G155" s="14"/>
      <c r="H155" s="14"/>
      <c r="I155" s="14"/>
      <c r="J155" s="14"/>
      <c r="K155" s="14"/>
      <c r="L155" s="35" t="str">
        <f t="shared" si="36"/>
        <v/>
      </c>
      <c r="M155" s="122" t="str">
        <f t="shared" si="32"/>
        <v/>
      </c>
      <c r="N155" s="31">
        <f>'Proje ve Personel Bilgileri'!E113</f>
        <v>0</v>
      </c>
      <c r="O155" s="32">
        <f t="shared" si="33"/>
        <v>0</v>
      </c>
      <c r="P155" s="32">
        <f t="shared" si="34"/>
        <v>0</v>
      </c>
      <c r="Q155" s="32">
        <f t="shared" si="35"/>
        <v>0</v>
      </c>
      <c r="R155" s="32">
        <f t="shared" si="37"/>
        <v>0</v>
      </c>
      <c r="S155" s="32">
        <f t="shared" si="38"/>
        <v>0</v>
      </c>
      <c r="T155" s="32">
        <f t="shared" si="38"/>
        <v>0</v>
      </c>
      <c r="U155" s="30">
        <f>IF(COUNTA(C136:K155)&gt;0,1,0)</f>
        <v>0</v>
      </c>
    </row>
    <row r="156" spans="1:21" ht="26.15" customHeight="1" thickBot="1" x14ac:dyDescent="0.35">
      <c r="A156" s="358" t="s">
        <v>40</v>
      </c>
      <c r="B156" s="359"/>
      <c r="C156" s="39" t="str">
        <f>IF($L$92&gt;0,SUM(C136:C155)+C124,"")</f>
        <v/>
      </c>
      <c r="D156" s="40" t="str">
        <f t="shared" ref="D156:E156" si="39">IF($L$92&gt;0,SUM(D136:D155)+D124,"")</f>
        <v/>
      </c>
      <c r="E156" s="40" t="str">
        <f t="shared" si="39"/>
        <v/>
      </c>
      <c r="F156" s="40" t="str">
        <f t="shared" ref="F156:K156" si="40">IF($L$92&gt;0,SUM(F136:F155)+F124,"")</f>
        <v/>
      </c>
      <c r="G156" s="40" t="str">
        <f t="shared" si="40"/>
        <v/>
      </c>
      <c r="H156" s="40" t="str">
        <f t="shared" si="40"/>
        <v/>
      </c>
      <c r="I156" s="40" t="str">
        <f t="shared" si="40"/>
        <v/>
      </c>
      <c r="J156" s="40" t="str">
        <f t="shared" si="40"/>
        <v/>
      </c>
      <c r="K156" s="40" t="str">
        <f t="shared" si="40"/>
        <v/>
      </c>
      <c r="L156" s="41">
        <f>SUM(L136:L155)+L124</f>
        <v>0</v>
      </c>
      <c r="M156" s="123"/>
      <c r="N156" s="6"/>
      <c r="O156" s="15"/>
      <c r="P156" s="16"/>
      <c r="S156" s="6"/>
      <c r="T156" s="6"/>
    </row>
    <row r="157" spans="1:21" s="17" customFormat="1" ht="30.1" customHeight="1" x14ac:dyDescent="0.3">
      <c r="A157" s="360" t="s">
        <v>139</v>
      </c>
      <c r="B157" s="360"/>
      <c r="C157" s="360"/>
      <c r="D157" s="360"/>
      <c r="E157" s="360"/>
      <c r="F157" s="360"/>
      <c r="G157" s="360"/>
      <c r="H157" s="360"/>
      <c r="I157" s="360"/>
      <c r="J157" s="360"/>
      <c r="K157" s="360"/>
      <c r="L157" s="360"/>
      <c r="M157" s="83"/>
      <c r="O157" s="18"/>
      <c r="P157" s="18"/>
      <c r="Q157" s="18"/>
      <c r="R157" s="18"/>
      <c r="S157" s="18"/>
      <c r="T157" s="18"/>
    </row>
    <row r="158" spans="1:21" ht="26.15" customHeight="1" x14ac:dyDescent="0.3"/>
    <row r="159" spans="1:21" ht="26.15" customHeight="1" x14ac:dyDescent="0.35">
      <c r="A159" s="308" t="s">
        <v>37</v>
      </c>
      <c r="B159" s="307">
        <f ca="1">IF(imzatarihi&gt;0,imzatarihi,"")</f>
        <v>45653</v>
      </c>
      <c r="C159" s="361" t="s">
        <v>38</v>
      </c>
      <c r="D159" s="361"/>
      <c r="E159" s="306" t="str">
        <f>IF(kurulusyetkilisi&gt;0,kurulusyetkilisi,"")</f>
        <v/>
      </c>
      <c r="F159" s="265"/>
      <c r="G159" s="265"/>
      <c r="H159" s="304"/>
      <c r="I159" s="304"/>
      <c r="J159" s="304"/>
    </row>
    <row r="160" spans="1:21" ht="26.15" customHeight="1" x14ac:dyDescent="0.35">
      <c r="A160" s="311"/>
      <c r="B160" s="311"/>
      <c r="C160" s="361" t="s">
        <v>39</v>
      </c>
      <c r="D160" s="361"/>
      <c r="E160" s="309"/>
      <c r="F160" s="362"/>
      <c r="G160" s="362"/>
      <c r="H160" s="6"/>
      <c r="I160" s="6"/>
      <c r="J160" s="6"/>
    </row>
  </sheetData>
  <sheetProtection algorithmName="SHA-512" hashValue="L58ahA/+v+IZA1vTDfUlMxgkclHMhsKFKZR8LQrLbbUwbi86zd4wEjBLO+nuk3p85ndJk4ASgLB0/9MdFaZpkg==" saltValue="Hxppf1DSUQ+A005B6nZuKw==" spinCount="100000" sheet="1" objects="1" scenarios="1"/>
  <mergeCells count="110">
    <mergeCell ref="C96:D96"/>
    <mergeCell ref="H70:K70"/>
    <mergeCell ref="L70:L71"/>
    <mergeCell ref="O70:P70"/>
    <mergeCell ref="Q70:R70"/>
    <mergeCell ref="S70:T70"/>
    <mergeCell ref="A93:L93"/>
    <mergeCell ref="F96:G96"/>
    <mergeCell ref="C64:D64"/>
    <mergeCell ref="F67:G67"/>
    <mergeCell ref="O38:P38"/>
    <mergeCell ref="Q38:R38"/>
    <mergeCell ref="S38:T38"/>
    <mergeCell ref="A61:L61"/>
    <mergeCell ref="A92:B92"/>
    <mergeCell ref="C95:D95"/>
    <mergeCell ref="A70:A71"/>
    <mergeCell ref="B70:B71"/>
    <mergeCell ref="C70:C71"/>
    <mergeCell ref="D70:D71"/>
    <mergeCell ref="E70:E71"/>
    <mergeCell ref="F70:F71"/>
    <mergeCell ref="B69:L69"/>
    <mergeCell ref="G70:G71"/>
    <mergeCell ref="F38:F39"/>
    <mergeCell ref="F64:G64"/>
    <mergeCell ref="A65:L65"/>
    <mergeCell ref="A66:L66"/>
    <mergeCell ref="B68:L68"/>
    <mergeCell ref="A34:L34"/>
    <mergeCell ref="B36:L36"/>
    <mergeCell ref="B37:L37"/>
    <mergeCell ref="G38:G39"/>
    <mergeCell ref="H38:K38"/>
    <mergeCell ref="L38:L39"/>
    <mergeCell ref="A60:B60"/>
    <mergeCell ref="C63:D63"/>
    <mergeCell ref="A1:L1"/>
    <mergeCell ref="A2:L2"/>
    <mergeCell ref="B4:L4"/>
    <mergeCell ref="B5:L5"/>
    <mergeCell ref="C31:D31"/>
    <mergeCell ref="C32:D32"/>
    <mergeCell ref="G6:G7"/>
    <mergeCell ref="H6:K6"/>
    <mergeCell ref="L6:L7"/>
    <mergeCell ref="A38:A39"/>
    <mergeCell ref="B38:B39"/>
    <mergeCell ref="C38:C39"/>
    <mergeCell ref="D38:D39"/>
    <mergeCell ref="E38:E39"/>
    <mergeCell ref="F3:G3"/>
    <mergeCell ref="F35:G35"/>
    <mergeCell ref="S6:T6"/>
    <mergeCell ref="A29:L29"/>
    <mergeCell ref="F32:G32"/>
    <mergeCell ref="A33:L33"/>
    <mergeCell ref="A28:B28"/>
    <mergeCell ref="A6:A7"/>
    <mergeCell ref="B6:B7"/>
    <mergeCell ref="C6:C7"/>
    <mergeCell ref="D6:D7"/>
    <mergeCell ref="E6:E7"/>
    <mergeCell ref="F6:F7"/>
    <mergeCell ref="O6:P6"/>
    <mergeCell ref="Q6:R6"/>
    <mergeCell ref="A97:L97"/>
    <mergeCell ref="A98:L98"/>
    <mergeCell ref="B100:L100"/>
    <mergeCell ref="B101:L101"/>
    <mergeCell ref="A102:A103"/>
    <mergeCell ref="B102:B103"/>
    <mergeCell ref="C102:C103"/>
    <mergeCell ref="D102:D103"/>
    <mergeCell ref="E102:E103"/>
    <mergeCell ref="F102:F103"/>
    <mergeCell ref="G102:G103"/>
    <mergeCell ref="H102:K102"/>
    <mergeCell ref="L102:L103"/>
    <mergeCell ref="F99:G99"/>
    <mergeCell ref="C127:D127"/>
    <mergeCell ref="C128:D128"/>
    <mergeCell ref="F128:G128"/>
    <mergeCell ref="A129:L129"/>
    <mergeCell ref="O102:P102"/>
    <mergeCell ref="Q102:R102"/>
    <mergeCell ref="S102:T102"/>
    <mergeCell ref="A124:B124"/>
    <mergeCell ref="A125:L125"/>
    <mergeCell ref="C159:D159"/>
    <mergeCell ref="C160:D160"/>
    <mergeCell ref="F160:G160"/>
    <mergeCell ref="O134:P134"/>
    <mergeCell ref="Q134:R134"/>
    <mergeCell ref="S134:T134"/>
    <mergeCell ref="A156:B156"/>
    <mergeCell ref="A157:L157"/>
    <mergeCell ref="A130:L130"/>
    <mergeCell ref="B132:L132"/>
    <mergeCell ref="B133:L133"/>
    <mergeCell ref="A134:A135"/>
    <mergeCell ref="B134:B135"/>
    <mergeCell ref="C134:C135"/>
    <mergeCell ref="D134:D135"/>
    <mergeCell ref="E134:E135"/>
    <mergeCell ref="F134:F135"/>
    <mergeCell ref="G134:G135"/>
    <mergeCell ref="H134:K134"/>
    <mergeCell ref="L134:L135"/>
    <mergeCell ref="F131:G131"/>
  </mergeCells>
  <dataValidations count="3">
    <dataValidation type="whole" allowBlank="1" showInputMessage="1" showErrorMessage="1" error="Prim Gün Sayısı en fazla 30 olabilir." sqref="C8:C27 C40:C59 C72:C91 C104:C123 C136:C155" xr:uid="{00000000-0002-0000-0F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G8 F8:F27 F40:F59 F72:F91 F104:F123 F136:F155" xr:uid="{00000000-0002-0000-0F00-000001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G72:G91 G40:G59 G9:G27 G104:G123 G136:G155" xr:uid="{00000000-0002-0000-0F00-000002000000}">
      <formula1>0</formula1>
      <formula2>T9</formula2>
    </dataValidation>
  </dataValidations>
  <pageMargins left="0.19685039370078741" right="0.19685039370078741" top="0.39370078740157483" bottom="0.39370078740157483" header="0.31496062992125984" footer="0.31496062992125984"/>
  <pageSetup paperSize="9" scale="60" orientation="landscape" r:id="rId1"/>
  <rowBreaks count="1" manualBreakCount="1">
    <brk id="64" max="9"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ayfa11"/>
  <dimension ref="A1:AY160"/>
  <sheetViews>
    <sheetView zoomScale="70" zoomScaleNormal="70" workbookViewId="0">
      <selection sqref="A1:AF1"/>
    </sheetView>
  </sheetViews>
  <sheetFormatPr defaultRowHeight="14.3" x14ac:dyDescent="0.25"/>
  <cols>
    <col min="1" max="1" width="11.25" customWidth="1"/>
    <col min="2" max="2" width="34.375" customWidth="1"/>
    <col min="3" max="4" width="12.75" customWidth="1"/>
    <col min="5" max="5" width="7.75" customWidth="1"/>
    <col min="6" max="6" width="14.375" customWidth="1"/>
    <col min="7" max="7" width="7.75" customWidth="1"/>
    <col min="8" max="8" width="14.375" customWidth="1"/>
    <col min="9" max="9" width="7.75" customWidth="1"/>
    <col min="10" max="10" width="14.375" customWidth="1"/>
    <col min="11" max="11" width="7.75" customWidth="1"/>
    <col min="12" max="12" width="14.375" customWidth="1"/>
    <col min="13" max="13" width="7.75" customWidth="1"/>
    <col min="14" max="14" width="14.375" customWidth="1"/>
    <col min="15" max="15" width="7.75" customWidth="1"/>
    <col min="16" max="16" width="14.375" customWidth="1"/>
    <col min="17" max="17" width="7.75" customWidth="1"/>
    <col min="18" max="18" width="14.375" customWidth="1"/>
    <col min="19" max="19" width="7.75" customWidth="1"/>
    <col min="20" max="20" width="14.375" customWidth="1"/>
    <col min="21" max="21" width="7.75" customWidth="1"/>
    <col min="22" max="22" width="14.375" customWidth="1"/>
    <col min="23" max="23" width="7.75" customWidth="1"/>
    <col min="24" max="24" width="14.375" customWidth="1"/>
    <col min="25" max="25" width="7.75" customWidth="1"/>
    <col min="26" max="26" width="14.375" customWidth="1"/>
    <col min="27" max="27" width="7.75" customWidth="1"/>
    <col min="28" max="28" width="14.375" customWidth="1"/>
    <col min="29" max="29" width="11" customWidth="1"/>
    <col min="30" max="30" width="15.625" customWidth="1"/>
    <col min="31" max="31" width="9.625" customWidth="1"/>
    <col min="32" max="32" width="15.625" customWidth="1"/>
    <col min="33" max="33" width="7.625" customWidth="1"/>
    <col min="34" max="38" width="7.625" hidden="1" customWidth="1"/>
    <col min="39" max="39" width="9.125" hidden="1" customWidth="1"/>
    <col min="40" max="44" width="7.625" hidden="1" customWidth="1"/>
    <col min="45" max="45" width="9.125" hidden="1" customWidth="1"/>
    <col min="46" max="46" width="13.375" hidden="1" customWidth="1"/>
    <col min="47" max="49" width="8.875" hidden="1" customWidth="1"/>
    <col min="51" max="51" width="17.125" customWidth="1"/>
  </cols>
  <sheetData>
    <row r="1" spans="1:51" ht="15.8" customHeight="1" x14ac:dyDescent="0.25">
      <c r="A1" s="381" t="s">
        <v>44</v>
      </c>
      <c r="B1" s="381"/>
      <c r="C1" s="381"/>
      <c r="D1" s="381"/>
      <c r="E1" s="38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
      <c r="AH1" s="3"/>
      <c r="AI1" s="3"/>
      <c r="AJ1" s="3"/>
      <c r="AK1" s="3"/>
      <c r="AL1" s="3"/>
      <c r="AM1" s="3"/>
      <c r="AN1" s="3"/>
      <c r="AO1" s="3"/>
      <c r="AP1" s="3"/>
      <c r="AQ1" s="3"/>
      <c r="AR1" s="3"/>
      <c r="AS1" s="3"/>
      <c r="AT1" s="3"/>
      <c r="AU1" s="3"/>
      <c r="AV1" s="3"/>
      <c r="AW1" s="28" t="str">
        <f>CONCATENATE("A1:AF",SUM(AV:AV)*32)</f>
        <v>A1:AF32</v>
      </c>
      <c r="AX1" s="3"/>
      <c r="AY1" s="3"/>
    </row>
    <row r="2" spans="1:51" x14ac:dyDescent="0.25">
      <c r="A2" s="382" t="str">
        <f>IF(Yil&gt;0,CONCATENATE(Yil,"  yılına aittir."),"")</f>
        <v/>
      </c>
      <c r="B2" s="382"/>
      <c r="C2" s="382"/>
      <c r="D2" s="382"/>
      <c r="E2" s="382"/>
      <c r="F2" s="382"/>
      <c r="G2" s="382"/>
      <c r="H2" s="382"/>
      <c r="I2" s="382"/>
      <c r="J2" s="382"/>
      <c r="K2" s="382"/>
      <c r="L2" s="382"/>
      <c r="M2" s="382"/>
      <c r="N2" s="382"/>
      <c r="O2" s="382"/>
      <c r="P2" s="382"/>
      <c r="Q2" s="382"/>
      <c r="R2" s="382"/>
      <c r="S2" s="382"/>
      <c r="T2" s="382"/>
      <c r="U2" s="382"/>
      <c r="V2" s="382"/>
      <c r="W2" s="382"/>
      <c r="X2" s="382"/>
      <c r="Y2" s="382"/>
      <c r="Z2" s="382"/>
      <c r="AA2" s="382"/>
      <c r="AB2" s="382"/>
      <c r="AC2" s="382"/>
      <c r="AD2" s="382"/>
      <c r="AE2" s="382"/>
      <c r="AF2" s="382"/>
      <c r="AG2" s="3"/>
      <c r="AH2" s="3"/>
      <c r="AI2" s="3"/>
      <c r="AJ2" s="3"/>
      <c r="AK2" s="3"/>
      <c r="AL2" s="3"/>
      <c r="AM2" s="3"/>
      <c r="AN2" s="3"/>
      <c r="AO2" s="3"/>
      <c r="AP2" s="3"/>
      <c r="AQ2" s="3"/>
      <c r="AR2" s="3"/>
      <c r="AS2" s="3"/>
      <c r="AT2" s="3"/>
      <c r="AU2" s="3"/>
      <c r="AV2" s="3"/>
      <c r="AW2" s="3"/>
      <c r="AX2" s="3"/>
      <c r="AY2" s="3"/>
    </row>
    <row r="3" spans="1:51" ht="19.7" thickBot="1" x14ac:dyDescent="0.4">
      <c r="A3" s="383" t="s">
        <v>50</v>
      </c>
      <c r="B3" s="383"/>
      <c r="C3" s="383"/>
      <c r="D3" s="383"/>
      <c r="E3" s="383"/>
      <c r="F3" s="383"/>
      <c r="G3" s="383"/>
      <c r="H3" s="383"/>
      <c r="I3" s="383"/>
      <c r="J3" s="383"/>
      <c r="K3" s="383"/>
      <c r="L3" s="383"/>
      <c r="M3" s="383"/>
      <c r="N3" s="383"/>
      <c r="O3" s="383"/>
      <c r="P3" s="383"/>
      <c r="Q3" s="383"/>
      <c r="R3" s="383"/>
      <c r="S3" s="383"/>
      <c r="T3" s="383"/>
      <c r="U3" s="383"/>
      <c r="V3" s="383"/>
      <c r="W3" s="383"/>
      <c r="X3" s="383"/>
      <c r="Y3" s="383"/>
      <c r="Z3" s="383"/>
      <c r="AA3" s="383"/>
      <c r="AB3" s="383"/>
      <c r="AC3" s="383"/>
      <c r="AD3" s="383"/>
      <c r="AE3" s="383"/>
      <c r="AF3" s="383"/>
      <c r="AG3" s="3"/>
      <c r="AH3" s="3"/>
      <c r="AI3" s="3"/>
      <c r="AJ3" s="3"/>
      <c r="AK3" s="3"/>
      <c r="AL3" s="3"/>
      <c r="AM3" s="3"/>
      <c r="AN3" s="3"/>
      <c r="AO3" s="3"/>
      <c r="AP3" s="3"/>
      <c r="AQ3" s="3"/>
      <c r="AR3" s="3"/>
      <c r="AS3" s="3"/>
      <c r="AT3" s="3"/>
      <c r="AU3" s="3"/>
      <c r="AV3" s="3"/>
      <c r="AW3" s="3"/>
      <c r="AX3" s="3"/>
      <c r="AY3" s="3"/>
    </row>
    <row r="4" spans="1:51" ht="31.6" customHeight="1" thickBot="1" x14ac:dyDescent="0.3">
      <c r="A4" s="243" t="s">
        <v>1</v>
      </c>
      <c r="B4" s="384" t="str">
        <f>IF(ProjeNo&gt;0,ProjeNo,"")</f>
        <v/>
      </c>
      <c r="C4" s="385"/>
      <c r="D4" s="385"/>
      <c r="E4" s="385"/>
      <c r="F4" s="385"/>
      <c r="G4" s="385"/>
      <c r="H4" s="385"/>
      <c r="I4" s="385"/>
      <c r="J4" s="385"/>
      <c r="K4" s="385"/>
      <c r="L4" s="385"/>
      <c r="M4" s="385"/>
      <c r="N4" s="385"/>
      <c r="O4" s="385"/>
      <c r="P4" s="385"/>
      <c r="Q4" s="385"/>
      <c r="R4" s="385"/>
      <c r="S4" s="385"/>
      <c r="T4" s="385"/>
      <c r="U4" s="385"/>
      <c r="V4" s="385"/>
      <c r="W4" s="385"/>
      <c r="X4" s="385"/>
      <c r="Y4" s="385"/>
      <c r="Z4" s="385"/>
      <c r="AA4" s="385"/>
      <c r="AB4" s="385"/>
      <c r="AC4" s="385"/>
      <c r="AD4" s="385"/>
      <c r="AE4" s="385"/>
      <c r="AF4" s="386"/>
      <c r="AG4" s="3"/>
      <c r="AH4" s="3"/>
      <c r="AI4" s="3"/>
      <c r="AJ4" s="3"/>
      <c r="AK4" s="3"/>
      <c r="AL4" s="3"/>
      <c r="AM4" s="3"/>
      <c r="AN4" s="3"/>
      <c r="AO4" s="3"/>
      <c r="AP4" s="3"/>
      <c r="AQ4" s="3"/>
      <c r="AR4" s="3"/>
      <c r="AS4" s="3"/>
      <c r="AT4" s="3"/>
      <c r="AU4" s="3"/>
      <c r="AV4" s="3"/>
      <c r="AW4" s="3"/>
      <c r="AX4" s="3"/>
      <c r="AY4" s="3"/>
    </row>
    <row r="5" spans="1:51" ht="31.6" customHeight="1" thickBot="1" x14ac:dyDescent="0.3">
      <c r="A5" s="244" t="s">
        <v>11</v>
      </c>
      <c r="B5" s="387" t="str">
        <f>IF(ProjeAdi&gt;0,ProjeAdi,"")</f>
        <v/>
      </c>
      <c r="C5" s="388"/>
      <c r="D5" s="388"/>
      <c r="E5" s="388"/>
      <c r="F5" s="388"/>
      <c r="G5" s="388"/>
      <c r="H5" s="388"/>
      <c r="I5" s="388"/>
      <c r="J5" s="388"/>
      <c r="K5" s="388"/>
      <c r="L5" s="388"/>
      <c r="M5" s="388"/>
      <c r="N5" s="388"/>
      <c r="O5" s="388"/>
      <c r="P5" s="388"/>
      <c r="Q5" s="388"/>
      <c r="R5" s="388"/>
      <c r="S5" s="388"/>
      <c r="T5" s="388"/>
      <c r="U5" s="388"/>
      <c r="V5" s="388"/>
      <c r="W5" s="388"/>
      <c r="X5" s="388"/>
      <c r="Y5" s="388"/>
      <c r="Z5" s="388"/>
      <c r="AA5" s="388"/>
      <c r="AB5" s="388"/>
      <c r="AC5" s="388"/>
      <c r="AD5" s="388"/>
      <c r="AE5" s="388"/>
      <c r="AF5" s="389"/>
      <c r="AG5" s="3"/>
      <c r="AH5" s="3"/>
      <c r="AI5" s="3"/>
      <c r="AJ5" s="3"/>
      <c r="AK5" s="3"/>
      <c r="AL5" s="3"/>
      <c r="AM5" s="3"/>
      <c r="AN5" s="3"/>
      <c r="AO5" s="3"/>
      <c r="AP5" s="3"/>
      <c r="AQ5" s="3"/>
      <c r="AR5" s="3"/>
      <c r="AS5" s="3"/>
      <c r="AT5" s="3"/>
      <c r="AU5" s="3"/>
      <c r="AV5" s="3"/>
      <c r="AW5" s="3"/>
      <c r="AX5" s="3"/>
      <c r="AY5" s="3"/>
    </row>
    <row r="6" spans="1:51" ht="75.099999999999994" customHeight="1" thickBot="1" x14ac:dyDescent="0.3">
      <c r="A6" s="390" t="s">
        <v>7</v>
      </c>
      <c r="B6" s="378" t="s">
        <v>51</v>
      </c>
      <c r="C6" s="378" t="s">
        <v>113</v>
      </c>
      <c r="D6" s="378" t="s">
        <v>114</v>
      </c>
      <c r="E6" s="392" t="str">
        <f>IF('G011A (1.AY)'!$F$3&gt;0,'G011A (1.AY)'!$F$3,"")</f>
        <v/>
      </c>
      <c r="F6" s="393"/>
      <c r="G6" s="392" t="str">
        <f>IF('G011A (2.AY)'!$F$3&gt;0,'G011A (2.AY)'!$F$3,"")</f>
        <v/>
      </c>
      <c r="H6" s="393"/>
      <c r="I6" s="392" t="str">
        <f>IF('G011A (3.AY)'!$F$3&gt;0,'G011A (3.AY)'!$F$3,"")</f>
        <v/>
      </c>
      <c r="J6" s="393"/>
      <c r="K6" s="392" t="str">
        <f>IF('G011A (4.AY)'!$F$3&gt;0,'G011A (4.AY)'!$F$3,"")</f>
        <v/>
      </c>
      <c r="L6" s="393"/>
      <c r="M6" s="392" t="str">
        <f>IF('G011A (5.AY)'!$F$3&gt;0,'G011A (5.AY)'!$F$3,"")</f>
        <v/>
      </c>
      <c r="N6" s="393"/>
      <c r="O6" s="392" t="str">
        <f>IF('G011A (6.AY)'!$F$3&gt;0,'G011A (6.AY)'!$F$3,"")</f>
        <v/>
      </c>
      <c r="P6" s="393"/>
      <c r="Q6" s="392" t="str">
        <f>IF('G011A (7.AY)'!$F$3&gt;0,'G011A (7.AY)'!$F$3,"")</f>
        <v/>
      </c>
      <c r="R6" s="393"/>
      <c r="S6" s="392" t="str">
        <f>IF('G011A (8.AY)'!$F$3&gt;0,'G011A (8.AY)'!$F$3,"")</f>
        <v/>
      </c>
      <c r="T6" s="393"/>
      <c r="U6" s="392" t="str">
        <f>IF('G011A (9.AY)'!$F$3&gt;0,'G011A (9.AY)'!$F$3,"")</f>
        <v/>
      </c>
      <c r="V6" s="393"/>
      <c r="W6" s="392" t="str">
        <f>IF('G011A (10.AY)'!$F$3&gt;0,'G011A (10.AY)'!$F$3,"")</f>
        <v/>
      </c>
      <c r="X6" s="393"/>
      <c r="Y6" s="392" t="str">
        <f>IF('G011A (11.AY)'!$F$3&gt;0,'G011A (11.AY)'!$F$3,"")</f>
        <v/>
      </c>
      <c r="Z6" s="393"/>
      <c r="AA6" s="392" t="str">
        <f>IF('G011A (12.AY)'!$F$3&gt;0,'G011A (12.AY)'!$F$3,"")</f>
        <v/>
      </c>
      <c r="AB6" s="393"/>
      <c r="AC6" s="378" t="s">
        <v>45</v>
      </c>
      <c r="AD6" s="378" t="s">
        <v>46</v>
      </c>
      <c r="AE6" s="378" t="s">
        <v>47</v>
      </c>
      <c r="AF6" s="378" t="s">
        <v>48</v>
      </c>
      <c r="AG6" s="238"/>
      <c r="AH6" s="238"/>
      <c r="AI6" s="3"/>
      <c r="AJ6" s="3"/>
      <c r="AK6" s="3"/>
      <c r="AL6" s="3"/>
      <c r="AM6" s="3"/>
      <c r="AN6" s="238"/>
      <c r="AO6" s="3"/>
      <c r="AP6" s="3"/>
      <c r="AQ6" s="3"/>
      <c r="AR6" s="3"/>
      <c r="AS6" s="3"/>
      <c r="AT6" s="3"/>
      <c r="AU6" s="3"/>
      <c r="AV6" s="3"/>
      <c r="AW6" s="3"/>
      <c r="AX6" s="3"/>
      <c r="AY6" s="239"/>
    </row>
    <row r="7" spans="1:51" ht="49.6" customHeight="1" thickBot="1" x14ac:dyDescent="0.3">
      <c r="A7" s="391"/>
      <c r="B7" s="379"/>
      <c r="C7" s="379"/>
      <c r="D7" s="379"/>
      <c r="E7" s="242" t="s">
        <v>29</v>
      </c>
      <c r="F7" s="242" t="s">
        <v>49</v>
      </c>
      <c r="G7" s="242" t="s">
        <v>29</v>
      </c>
      <c r="H7" s="242" t="s">
        <v>49</v>
      </c>
      <c r="I7" s="242" t="s">
        <v>29</v>
      </c>
      <c r="J7" s="242" t="s">
        <v>49</v>
      </c>
      <c r="K7" s="242" t="s">
        <v>29</v>
      </c>
      <c r="L7" s="242" t="s">
        <v>49</v>
      </c>
      <c r="M7" s="242" t="s">
        <v>29</v>
      </c>
      <c r="N7" s="242" t="s">
        <v>49</v>
      </c>
      <c r="O7" s="242" t="s">
        <v>29</v>
      </c>
      <c r="P7" s="242" t="s">
        <v>49</v>
      </c>
      <c r="Q7" s="242" t="s">
        <v>29</v>
      </c>
      <c r="R7" s="242" t="s">
        <v>49</v>
      </c>
      <c r="S7" s="242" t="s">
        <v>29</v>
      </c>
      <c r="T7" s="242" t="s">
        <v>49</v>
      </c>
      <c r="U7" s="242" t="s">
        <v>29</v>
      </c>
      <c r="V7" s="242" t="s">
        <v>49</v>
      </c>
      <c r="W7" s="242" t="s">
        <v>29</v>
      </c>
      <c r="X7" s="242" t="s">
        <v>49</v>
      </c>
      <c r="Y7" s="242" t="s">
        <v>29</v>
      </c>
      <c r="Z7" s="242" t="s">
        <v>49</v>
      </c>
      <c r="AA7" s="242" t="s">
        <v>29</v>
      </c>
      <c r="AB7" s="242" t="s">
        <v>49</v>
      </c>
      <c r="AC7" s="379"/>
      <c r="AD7" s="379"/>
      <c r="AE7" s="379"/>
      <c r="AF7" s="379"/>
      <c r="AG7" s="3"/>
      <c r="AH7" s="3"/>
      <c r="AI7" s="3"/>
      <c r="AJ7" s="3"/>
      <c r="AK7" s="3"/>
      <c r="AL7" s="3"/>
      <c r="AM7" s="3"/>
      <c r="AN7" s="3"/>
      <c r="AO7" s="3"/>
      <c r="AP7" s="3"/>
      <c r="AQ7" s="3"/>
      <c r="AR7" s="3"/>
      <c r="AS7" s="3"/>
      <c r="AT7" s="139" t="s">
        <v>74</v>
      </c>
      <c r="AU7" s="3"/>
      <c r="AV7" s="3"/>
      <c r="AW7" s="3"/>
      <c r="AX7" s="3"/>
      <c r="AY7" s="3"/>
    </row>
    <row r="8" spans="1:51" ht="21.9" customHeight="1" x14ac:dyDescent="0.25">
      <c r="A8" s="136">
        <v>1</v>
      </c>
      <c r="B8" s="42" t="str">
        <f>IF('Proje ve Personel Bilgileri'!B14&gt;0,'Proje ve Personel Bilgileri'!B14,"")</f>
        <v/>
      </c>
      <c r="C8" s="42" t="str">
        <f>IF('Proje ve Personel Bilgileri'!F14&gt;0,'Proje ve Personel Bilgileri'!F14,"")</f>
        <v/>
      </c>
      <c r="D8" s="42" t="str">
        <f>IF('Proje ve Personel Bilgileri'!G14&gt;0,'Proje ve Personel Bilgileri'!G14,"")</f>
        <v/>
      </c>
      <c r="E8" s="43">
        <f>IF('G011A (1.AY)'!C8&lt;&gt;"",'G011A (1.AY)'!C8,0)</f>
        <v>0</v>
      </c>
      <c r="F8" s="44">
        <f>IF('G011A (1.AY)'!L8&lt;&gt;"",'G011A (1.AY)'!L8,0)</f>
        <v>0</v>
      </c>
      <c r="G8" s="43">
        <f>IF('G011A (2.AY)'!C8&lt;&gt;"",'G011A (2.AY)'!C8,0)</f>
        <v>0</v>
      </c>
      <c r="H8" s="44">
        <f>IF('G011A (2.AY)'!L8&lt;&gt;"",'G011A (2.AY)'!L8,0)</f>
        <v>0</v>
      </c>
      <c r="I8" s="43">
        <f>IF('G011A (3.AY)'!C8&lt;&gt;"",'G011A (3.AY)'!C8,0)</f>
        <v>0</v>
      </c>
      <c r="J8" s="44">
        <f>IF('G011A (3.AY)'!L8&lt;&gt;"",'G011A (3.AY)'!L8,0)</f>
        <v>0</v>
      </c>
      <c r="K8" s="43">
        <f>IF('G011A (4.AY)'!C8&lt;&gt;"",'G011A (4.AY)'!C8,0)</f>
        <v>0</v>
      </c>
      <c r="L8" s="44">
        <f>IF('G011A (4.AY)'!L8&lt;&gt;"",'G011A (4.AY)'!L8,0)</f>
        <v>0</v>
      </c>
      <c r="M8" s="43">
        <f>IF('G011A (5.AY)'!C8&lt;&gt;"",'G011A (5.AY)'!C8,0)</f>
        <v>0</v>
      </c>
      <c r="N8" s="44">
        <f>IF('G011A (5.AY)'!L8&lt;&gt;"",'G011A (5.AY)'!L8,0)</f>
        <v>0</v>
      </c>
      <c r="O8" s="43">
        <f>IF('G011A (6.AY)'!C8&lt;&gt;"",'G011A (6.AY)'!C8,0)</f>
        <v>0</v>
      </c>
      <c r="P8" s="44">
        <f>IF('G011A (6.AY)'!L8&lt;&gt;"",'G011A (6.AY)'!L8,0)</f>
        <v>0</v>
      </c>
      <c r="Q8" s="43">
        <f>IF('G011A (7.AY)'!C8&lt;&gt;"",'G011A (7.AY)'!C8,0)</f>
        <v>0</v>
      </c>
      <c r="R8" s="44">
        <f>IF('G011A (7.AY)'!L8&lt;&gt;"",'G011A (7.AY)'!L8,0)</f>
        <v>0</v>
      </c>
      <c r="S8" s="43">
        <f>IF('G011A (8.AY)'!C8&lt;&gt;"",'G011A (8.AY)'!C8,0)</f>
        <v>0</v>
      </c>
      <c r="T8" s="44">
        <f>IF('G011A (8.AY)'!L8&lt;&gt;"",'G011A (8.AY)'!L8,0)</f>
        <v>0</v>
      </c>
      <c r="U8" s="43">
        <f>IF('G011A (9.AY)'!C8&lt;&gt;"",'G011A (9.AY)'!C8,0)</f>
        <v>0</v>
      </c>
      <c r="V8" s="44">
        <f>IF('G011A (9.AY)'!L8&lt;&gt;"",'G011A (9.AY)'!L8,0)</f>
        <v>0</v>
      </c>
      <c r="W8" s="43">
        <f>IF('G011A (10.AY)'!C8&lt;&gt;"",'G011A (10.AY)'!C8,0)</f>
        <v>0</v>
      </c>
      <c r="X8" s="44">
        <f>IF('G011A (10.AY)'!L8&lt;&gt;"",'G011A (10.AY)'!L8,0)</f>
        <v>0</v>
      </c>
      <c r="Y8" s="43">
        <f>IF('G011A (11.AY)'!C8&lt;&gt;"",'G011A (11.AY)'!C8,0)</f>
        <v>0</v>
      </c>
      <c r="Z8" s="44">
        <f>IF('G011A (11.AY)'!L8&lt;&gt;"",'G011A (11.AY)'!L8,0)</f>
        <v>0</v>
      </c>
      <c r="AA8" s="43">
        <f>IF('G011A (12.AY)'!C8&lt;&gt;"",'G011A (12.AY)'!C8,0)</f>
        <v>0</v>
      </c>
      <c r="AB8" s="44">
        <f>IF('G011A (12.AY)'!L8&lt;&gt;"",'G011A (12.AY)'!L8,0)</f>
        <v>0</v>
      </c>
      <c r="AC8" s="45">
        <f>E8+G8+I8+K8+M8+O8+Q8+S8+U8+W8+Y8+AA8</f>
        <v>0</v>
      </c>
      <c r="AD8" s="46">
        <f>F8+H8+J8+L8+N8+P8+R8+T8+V8+X8+Z8+AB8</f>
        <v>0</v>
      </c>
      <c r="AE8" s="44">
        <f>IF(AC8=0,0,AC8/30)</f>
        <v>0</v>
      </c>
      <c r="AF8" s="47">
        <f>IF(AD8=0,0,AD8/AE8)</f>
        <v>0</v>
      </c>
      <c r="AG8" s="3"/>
      <c r="AH8" s="28">
        <f>IF(E8&gt;0,1,0)</f>
        <v>0</v>
      </c>
      <c r="AI8" s="28">
        <f>IF(G8&gt;0,1,0)</f>
        <v>0</v>
      </c>
      <c r="AJ8" s="28">
        <f>IF(I8&gt;0,1,0)</f>
        <v>0</v>
      </c>
      <c r="AK8" s="28">
        <f>IF(K8&gt;0,1,0)</f>
        <v>0</v>
      </c>
      <c r="AL8" s="28">
        <f>IF(M8&gt;0,1,0)</f>
        <v>0</v>
      </c>
      <c r="AM8" s="28">
        <f>IF(O8&gt;0,1,0)</f>
        <v>0</v>
      </c>
      <c r="AN8" s="28">
        <f>IF(Q8&gt;0,1,0)</f>
        <v>0</v>
      </c>
      <c r="AO8" s="28">
        <f>IF(S8&gt;0,1,0)</f>
        <v>0</v>
      </c>
      <c r="AP8" s="28">
        <f>IF(U8&gt;0,1,0)</f>
        <v>0</v>
      </c>
      <c r="AQ8" s="28">
        <f>IF(W8&gt;0,1,0)</f>
        <v>0</v>
      </c>
      <c r="AR8" s="28">
        <f>IF(Y8&gt;0,1,0)</f>
        <v>0</v>
      </c>
      <c r="AS8" s="28">
        <f>IF(AA8&gt;0,1,0)</f>
        <v>0</v>
      </c>
      <c r="AT8" s="28">
        <f>SUM(AH8:AS8)</f>
        <v>0</v>
      </c>
      <c r="AU8" s="3"/>
      <c r="AV8" s="3"/>
      <c r="AW8" s="3"/>
      <c r="AX8" s="3"/>
      <c r="AY8" s="3"/>
    </row>
    <row r="9" spans="1:51" ht="21.9" customHeight="1" x14ac:dyDescent="0.25">
      <c r="A9" s="137">
        <v>2</v>
      </c>
      <c r="B9" s="48" t="str">
        <f>IF('Proje ve Personel Bilgileri'!B15&gt;0,'Proje ve Personel Bilgileri'!B15,"")</f>
        <v/>
      </c>
      <c r="C9" s="301" t="str">
        <f>IF('Proje ve Personel Bilgileri'!F15&gt;0,'Proje ve Personel Bilgileri'!F15,"")</f>
        <v/>
      </c>
      <c r="D9" s="301" t="str">
        <f>IF('Proje ve Personel Bilgileri'!G15&gt;0,'Proje ve Personel Bilgileri'!G15,"")</f>
        <v/>
      </c>
      <c r="E9" s="49">
        <f>IF('G011A (1.AY)'!C9&lt;&gt;"",'G011A (1.AY)'!C9,0)</f>
        <v>0</v>
      </c>
      <c r="F9" s="50">
        <f>IF('G011A (1.AY)'!L9&lt;&gt;"",'G011A (1.AY)'!L9,0)</f>
        <v>0</v>
      </c>
      <c r="G9" s="51">
        <f>IF('G011A (2.AY)'!C9&lt;&gt;"",'G011A (2.AY)'!C9,0)</f>
        <v>0</v>
      </c>
      <c r="H9" s="52">
        <f>IF('G011A (2.AY)'!L9&lt;&gt;"",'G011A (2.AY)'!L9,0)</f>
        <v>0</v>
      </c>
      <c r="I9" s="51">
        <f>IF('G011A (3.AY)'!C9&lt;&gt;"",'G011A (3.AY)'!C9,0)</f>
        <v>0</v>
      </c>
      <c r="J9" s="52">
        <f>IF('G011A (3.AY)'!L9&lt;&gt;"",'G011A (3.AY)'!L9,0)</f>
        <v>0</v>
      </c>
      <c r="K9" s="51">
        <f>IF('G011A (4.AY)'!C9&lt;&gt;"",'G011A (4.AY)'!C9,0)</f>
        <v>0</v>
      </c>
      <c r="L9" s="52">
        <f>IF('G011A (4.AY)'!L9&lt;&gt;"",'G011A (4.AY)'!L9,0)</f>
        <v>0</v>
      </c>
      <c r="M9" s="51">
        <f>IF('G011A (5.AY)'!C9&lt;&gt;"",'G011A (5.AY)'!C9,0)</f>
        <v>0</v>
      </c>
      <c r="N9" s="52">
        <f>IF('G011A (5.AY)'!L9&lt;&gt;"",'G011A (5.AY)'!L9,0)</f>
        <v>0</v>
      </c>
      <c r="O9" s="51">
        <f>IF('G011A (6.AY)'!C9&lt;&gt;"",'G011A (6.AY)'!C9,0)</f>
        <v>0</v>
      </c>
      <c r="P9" s="52">
        <f>IF('G011A (6.AY)'!L9&lt;&gt;"",'G011A (6.AY)'!L9,0)</f>
        <v>0</v>
      </c>
      <c r="Q9" s="51">
        <f>IF('G011A (7.AY)'!C9&lt;&gt;"",'G011A (7.AY)'!C9,0)</f>
        <v>0</v>
      </c>
      <c r="R9" s="52">
        <f>IF('G011A (7.AY)'!L9&lt;&gt;"",'G011A (7.AY)'!L9,0)</f>
        <v>0</v>
      </c>
      <c r="S9" s="51">
        <f>IF('G011A (8.AY)'!C9&lt;&gt;"",'G011A (8.AY)'!C9,0)</f>
        <v>0</v>
      </c>
      <c r="T9" s="52">
        <f>IF('G011A (8.AY)'!L9&lt;&gt;"",'G011A (8.AY)'!L9,0)</f>
        <v>0</v>
      </c>
      <c r="U9" s="51">
        <f>IF('G011A (9.AY)'!C9&lt;&gt;"",'G011A (9.AY)'!C9,0)</f>
        <v>0</v>
      </c>
      <c r="V9" s="52">
        <f>IF('G011A (9.AY)'!L9&lt;&gt;"",'G011A (9.AY)'!L9,0)</f>
        <v>0</v>
      </c>
      <c r="W9" s="51">
        <f>IF('G011A (10.AY)'!C9&lt;&gt;"",'G011A (10.AY)'!C9,0)</f>
        <v>0</v>
      </c>
      <c r="X9" s="52">
        <f>IF('G011A (10.AY)'!L9&lt;&gt;"",'G011A (10.AY)'!L9,0)</f>
        <v>0</v>
      </c>
      <c r="Y9" s="51">
        <f>IF('G011A (11.AY)'!C9&lt;&gt;"",'G011A (11.AY)'!C9,0)</f>
        <v>0</v>
      </c>
      <c r="Z9" s="52">
        <f>IF('G011A (11.AY)'!L9&lt;&gt;"",'G011A (11.AY)'!L9,0)</f>
        <v>0</v>
      </c>
      <c r="AA9" s="51">
        <f>IF('G011A (12.AY)'!C9&lt;&gt;"",'G011A (12.AY)'!C9,0)</f>
        <v>0</v>
      </c>
      <c r="AB9" s="52">
        <f>IF('G011A (12.AY)'!L9&lt;&gt;"",'G011A (12.AY)'!L9,0)</f>
        <v>0</v>
      </c>
      <c r="AC9" s="49">
        <f t="shared" ref="AC9:AC27" si="0">E9+G9+I9+K9+M9+O9+Q9+S9+U9+W9+Y9+AA9</f>
        <v>0</v>
      </c>
      <c r="AD9" s="50">
        <f t="shared" ref="AD9:AD27" si="1">F9+H9+J9+L9+N9+P9+R9+T9+V9+X9+Z9+AB9</f>
        <v>0</v>
      </c>
      <c r="AE9" s="50">
        <f t="shared" ref="AE9:AE27" si="2">IF(AC9=0,0,AC9/30)</f>
        <v>0</v>
      </c>
      <c r="AF9" s="53">
        <f t="shared" ref="AF9:AF27" si="3">IF(AD9=0,0,AD9/AE9)</f>
        <v>0</v>
      </c>
      <c r="AG9" s="3"/>
      <c r="AH9" s="28">
        <f t="shared" ref="AH9:AH27" si="4">IF(E9&gt;0,1,0)</f>
        <v>0</v>
      </c>
      <c r="AI9" s="28">
        <f t="shared" ref="AI9:AI27" si="5">IF(G9&gt;0,1,0)</f>
        <v>0</v>
      </c>
      <c r="AJ9" s="28">
        <f t="shared" ref="AJ9:AJ27" si="6">IF(I9&gt;0,1,0)</f>
        <v>0</v>
      </c>
      <c r="AK9" s="28">
        <f t="shared" ref="AK9:AK27" si="7">IF(K9&gt;0,1,0)</f>
        <v>0</v>
      </c>
      <c r="AL9" s="28">
        <f t="shared" ref="AL9:AL27" si="8">IF(M9&gt;0,1,0)</f>
        <v>0</v>
      </c>
      <c r="AM9" s="28">
        <f t="shared" ref="AM9:AM27" si="9">IF(O9&gt;0,1,0)</f>
        <v>0</v>
      </c>
      <c r="AN9" s="28">
        <f t="shared" ref="AN9:AN27" si="10">IF(Q9&gt;0,1,0)</f>
        <v>0</v>
      </c>
      <c r="AO9" s="28">
        <f t="shared" ref="AO9:AO27" si="11">IF(S9&gt;0,1,0)</f>
        <v>0</v>
      </c>
      <c r="AP9" s="28">
        <f t="shared" ref="AP9:AP27" si="12">IF(U9&gt;0,1,0)</f>
        <v>0</v>
      </c>
      <c r="AQ9" s="28">
        <f t="shared" ref="AQ9:AQ27" si="13">IF(W9&gt;0,1,0)</f>
        <v>0</v>
      </c>
      <c r="AR9" s="28">
        <f t="shared" ref="AR9:AR27" si="14">IF(Y9&gt;0,1,0)</f>
        <v>0</v>
      </c>
      <c r="AS9" s="28">
        <f t="shared" ref="AS9:AS27" si="15">IF(AA9&gt;0,1,0)</f>
        <v>0</v>
      </c>
      <c r="AT9" s="28">
        <f t="shared" ref="AT9:AT27" si="16">SUM(AH9:AS9)</f>
        <v>0</v>
      </c>
      <c r="AU9" s="3"/>
      <c r="AV9" s="3"/>
      <c r="AW9" s="3"/>
      <c r="AX9" s="3"/>
      <c r="AY9" s="3"/>
    </row>
    <row r="10" spans="1:51" ht="21.9" customHeight="1" x14ac:dyDescent="0.25">
      <c r="A10" s="137">
        <v>3</v>
      </c>
      <c r="B10" s="48" t="str">
        <f>IF('Proje ve Personel Bilgileri'!B16&gt;0,'Proje ve Personel Bilgileri'!B16,"")</f>
        <v/>
      </c>
      <c r="C10" s="301" t="str">
        <f>IF('Proje ve Personel Bilgileri'!F16&gt;0,'Proje ve Personel Bilgileri'!F16,"")</f>
        <v/>
      </c>
      <c r="D10" s="301" t="str">
        <f>IF('Proje ve Personel Bilgileri'!G16&gt;0,'Proje ve Personel Bilgileri'!G16,"")</f>
        <v/>
      </c>
      <c r="E10" s="49">
        <f>IF('G011A (1.AY)'!C10&lt;&gt;"",'G011A (1.AY)'!C10,0)</f>
        <v>0</v>
      </c>
      <c r="F10" s="50">
        <f>IF('G011A (1.AY)'!L10&lt;&gt;"",'G011A (1.AY)'!L10,0)</f>
        <v>0</v>
      </c>
      <c r="G10" s="51">
        <f>IF('G011A (2.AY)'!C10&lt;&gt;"",'G011A (2.AY)'!C10,0)</f>
        <v>0</v>
      </c>
      <c r="H10" s="52">
        <f>IF('G011A (2.AY)'!L10&lt;&gt;"",'G011A (2.AY)'!L10,0)</f>
        <v>0</v>
      </c>
      <c r="I10" s="51">
        <f>IF('G011A (3.AY)'!C10&lt;&gt;"",'G011A (3.AY)'!C10,0)</f>
        <v>0</v>
      </c>
      <c r="J10" s="52">
        <f>IF('G011A (3.AY)'!L10&lt;&gt;"",'G011A (3.AY)'!L10,0)</f>
        <v>0</v>
      </c>
      <c r="K10" s="51">
        <f>IF('G011A (4.AY)'!C10&lt;&gt;"",'G011A (4.AY)'!C10,0)</f>
        <v>0</v>
      </c>
      <c r="L10" s="52">
        <f>IF('G011A (4.AY)'!L10&lt;&gt;"",'G011A (4.AY)'!L10,0)</f>
        <v>0</v>
      </c>
      <c r="M10" s="51">
        <f>IF('G011A (5.AY)'!C10&lt;&gt;"",'G011A (5.AY)'!C10,0)</f>
        <v>0</v>
      </c>
      <c r="N10" s="52">
        <f>IF('G011A (5.AY)'!L10&lt;&gt;"",'G011A (5.AY)'!L10,0)</f>
        <v>0</v>
      </c>
      <c r="O10" s="51">
        <f>IF('G011A (6.AY)'!C10&lt;&gt;"",'G011A (6.AY)'!C10,0)</f>
        <v>0</v>
      </c>
      <c r="P10" s="52">
        <f>IF('G011A (6.AY)'!L10&lt;&gt;"",'G011A (6.AY)'!L10,0)</f>
        <v>0</v>
      </c>
      <c r="Q10" s="51">
        <f>IF('G011A (7.AY)'!C10&lt;&gt;"",'G011A (7.AY)'!C10,0)</f>
        <v>0</v>
      </c>
      <c r="R10" s="52">
        <f>IF('G011A (7.AY)'!L10&lt;&gt;"",'G011A (7.AY)'!L10,0)</f>
        <v>0</v>
      </c>
      <c r="S10" s="51">
        <f>IF('G011A (8.AY)'!C10&lt;&gt;"",'G011A (8.AY)'!C10,0)</f>
        <v>0</v>
      </c>
      <c r="T10" s="52">
        <f>IF('G011A (8.AY)'!L10&lt;&gt;"",'G011A (8.AY)'!L10,0)</f>
        <v>0</v>
      </c>
      <c r="U10" s="51">
        <f>IF('G011A (9.AY)'!C10&lt;&gt;"",'G011A (9.AY)'!C10,0)</f>
        <v>0</v>
      </c>
      <c r="V10" s="52">
        <f>IF('G011A (9.AY)'!L10&lt;&gt;"",'G011A (9.AY)'!L10,0)</f>
        <v>0</v>
      </c>
      <c r="W10" s="51">
        <f>IF('G011A (10.AY)'!C10&lt;&gt;"",'G011A (10.AY)'!C10,0)</f>
        <v>0</v>
      </c>
      <c r="X10" s="52">
        <f>IF('G011A (10.AY)'!L10&lt;&gt;"",'G011A (10.AY)'!L10,0)</f>
        <v>0</v>
      </c>
      <c r="Y10" s="51">
        <f>IF('G011A (11.AY)'!C10&lt;&gt;"",'G011A (11.AY)'!C10,0)</f>
        <v>0</v>
      </c>
      <c r="Z10" s="52">
        <f>IF('G011A (11.AY)'!L10&lt;&gt;"",'G011A (11.AY)'!L10,0)</f>
        <v>0</v>
      </c>
      <c r="AA10" s="51">
        <f>IF('G011A (12.AY)'!C10&lt;&gt;"",'G011A (12.AY)'!C10,0)</f>
        <v>0</v>
      </c>
      <c r="AB10" s="52">
        <f>IF('G011A (12.AY)'!L10&lt;&gt;"",'G011A (12.AY)'!L10,0)</f>
        <v>0</v>
      </c>
      <c r="AC10" s="49">
        <f t="shared" si="0"/>
        <v>0</v>
      </c>
      <c r="AD10" s="50">
        <f t="shared" si="1"/>
        <v>0</v>
      </c>
      <c r="AE10" s="50">
        <f t="shared" si="2"/>
        <v>0</v>
      </c>
      <c r="AF10" s="53">
        <f t="shared" si="3"/>
        <v>0</v>
      </c>
      <c r="AG10" s="3"/>
      <c r="AH10" s="28">
        <f t="shared" si="4"/>
        <v>0</v>
      </c>
      <c r="AI10" s="28">
        <f t="shared" si="5"/>
        <v>0</v>
      </c>
      <c r="AJ10" s="28">
        <f t="shared" si="6"/>
        <v>0</v>
      </c>
      <c r="AK10" s="28">
        <f t="shared" si="7"/>
        <v>0</v>
      </c>
      <c r="AL10" s="28">
        <f t="shared" si="8"/>
        <v>0</v>
      </c>
      <c r="AM10" s="28">
        <f t="shared" si="9"/>
        <v>0</v>
      </c>
      <c r="AN10" s="28">
        <f t="shared" si="10"/>
        <v>0</v>
      </c>
      <c r="AO10" s="28">
        <f t="shared" si="11"/>
        <v>0</v>
      </c>
      <c r="AP10" s="28">
        <f t="shared" si="12"/>
        <v>0</v>
      </c>
      <c r="AQ10" s="28">
        <f t="shared" si="13"/>
        <v>0</v>
      </c>
      <c r="AR10" s="28">
        <f t="shared" si="14"/>
        <v>0</v>
      </c>
      <c r="AS10" s="28">
        <f t="shared" si="15"/>
        <v>0</v>
      </c>
      <c r="AT10" s="28">
        <f t="shared" si="16"/>
        <v>0</v>
      </c>
      <c r="AU10" s="3"/>
      <c r="AV10" s="3"/>
      <c r="AW10" s="3"/>
      <c r="AX10" s="3"/>
      <c r="AY10" s="3"/>
    </row>
    <row r="11" spans="1:51" ht="21.9" customHeight="1" x14ac:dyDescent="0.25">
      <c r="A11" s="137">
        <v>4</v>
      </c>
      <c r="B11" s="48" t="str">
        <f>IF('Proje ve Personel Bilgileri'!B17&gt;0,'Proje ve Personel Bilgileri'!B17,"")</f>
        <v/>
      </c>
      <c r="C11" s="301" t="str">
        <f>IF('Proje ve Personel Bilgileri'!F17&gt;0,'Proje ve Personel Bilgileri'!F17,"")</f>
        <v/>
      </c>
      <c r="D11" s="301" t="str">
        <f>IF('Proje ve Personel Bilgileri'!G17&gt;0,'Proje ve Personel Bilgileri'!G17,"")</f>
        <v/>
      </c>
      <c r="E11" s="49">
        <f>IF('G011A (1.AY)'!C11&lt;&gt;"",'G011A (1.AY)'!C11,0)</f>
        <v>0</v>
      </c>
      <c r="F11" s="50">
        <f>IF('G011A (1.AY)'!L11&lt;&gt;"",'G011A (1.AY)'!L11,0)</f>
        <v>0</v>
      </c>
      <c r="G11" s="51">
        <f>IF('G011A (2.AY)'!C11&lt;&gt;"",'G011A (2.AY)'!C11,0)</f>
        <v>0</v>
      </c>
      <c r="H11" s="52">
        <f>IF('G011A (2.AY)'!L11&lt;&gt;"",'G011A (2.AY)'!L11,0)</f>
        <v>0</v>
      </c>
      <c r="I11" s="51">
        <f>IF('G011A (3.AY)'!C11&lt;&gt;"",'G011A (3.AY)'!C11,0)</f>
        <v>0</v>
      </c>
      <c r="J11" s="52">
        <f>IF('G011A (3.AY)'!L11&lt;&gt;"",'G011A (3.AY)'!L11,0)</f>
        <v>0</v>
      </c>
      <c r="K11" s="51">
        <f>IF('G011A (4.AY)'!C11&lt;&gt;"",'G011A (4.AY)'!C11,0)</f>
        <v>0</v>
      </c>
      <c r="L11" s="52">
        <f>IF('G011A (4.AY)'!L11&lt;&gt;"",'G011A (4.AY)'!L11,0)</f>
        <v>0</v>
      </c>
      <c r="M11" s="51">
        <f>IF('G011A (5.AY)'!C11&lt;&gt;"",'G011A (5.AY)'!C11,0)</f>
        <v>0</v>
      </c>
      <c r="N11" s="52">
        <f>IF('G011A (5.AY)'!L11&lt;&gt;"",'G011A (5.AY)'!L11,0)</f>
        <v>0</v>
      </c>
      <c r="O11" s="51">
        <f>IF('G011A (6.AY)'!C11&lt;&gt;"",'G011A (6.AY)'!C11,0)</f>
        <v>0</v>
      </c>
      <c r="P11" s="52">
        <f>IF('G011A (6.AY)'!L11&lt;&gt;"",'G011A (6.AY)'!L11,0)</f>
        <v>0</v>
      </c>
      <c r="Q11" s="51">
        <f>IF('G011A (7.AY)'!C11&lt;&gt;"",'G011A (7.AY)'!C11,0)</f>
        <v>0</v>
      </c>
      <c r="R11" s="52">
        <f>IF('G011A (7.AY)'!L11&lt;&gt;"",'G011A (7.AY)'!L11,0)</f>
        <v>0</v>
      </c>
      <c r="S11" s="51">
        <f>IF('G011A (8.AY)'!C11&lt;&gt;"",'G011A (8.AY)'!C11,0)</f>
        <v>0</v>
      </c>
      <c r="T11" s="52">
        <f>IF('G011A (8.AY)'!L11&lt;&gt;"",'G011A (8.AY)'!L11,0)</f>
        <v>0</v>
      </c>
      <c r="U11" s="51">
        <f>IF('G011A (9.AY)'!C11&lt;&gt;"",'G011A (9.AY)'!C11,0)</f>
        <v>0</v>
      </c>
      <c r="V11" s="52">
        <f>IF('G011A (9.AY)'!L11&lt;&gt;"",'G011A (9.AY)'!L11,0)</f>
        <v>0</v>
      </c>
      <c r="W11" s="51">
        <f>IF('G011A (10.AY)'!C11&lt;&gt;"",'G011A (10.AY)'!C11,0)</f>
        <v>0</v>
      </c>
      <c r="X11" s="52">
        <f>IF('G011A (10.AY)'!L11&lt;&gt;"",'G011A (10.AY)'!L11,0)</f>
        <v>0</v>
      </c>
      <c r="Y11" s="51">
        <f>IF('G011A (11.AY)'!C11&lt;&gt;"",'G011A (11.AY)'!C11,0)</f>
        <v>0</v>
      </c>
      <c r="Z11" s="52">
        <f>IF('G011A (11.AY)'!L11&lt;&gt;"",'G011A (11.AY)'!L11,0)</f>
        <v>0</v>
      </c>
      <c r="AA11" s="51">
        <f>IF('G011A (12.AY)'!C11&lt;&gt;"",'G011A (12.AY)'!C11,0)</f>
        <v>0</v>
      </c>
      <c r="AB11" s="52">
        <f>IF('G011A (12.AY)'!L11&lt;&gt;"",'G011A (12.AY)'!L11,0)</f>
        <v>0</v>
      </c>
      <c r="AC11" s="49">
        <f t="shared" si="0"/>
        <v>0</v>
      </c>
      <c r="AD11" s="50">
        <f t="shared" si="1"/>
        <v>0</v>
      </c>
      <c r="AE11" s="50">
        <f t="shared" si="2"/>
        <v>0</v>
      </c>
      <c r="AF11" s="53">
        <f t="shared" si="3"/>
        <v>0</v>
      </c>
      <c r="AG11" s="3"/>
      <c r="AH11" s="28">
        <f t="shared" si="4"/>
        <v>0</v>
      </c>
      <c r="AI11" s="28">
        <f t="shared" si="5"/>
        <v>0</v>
      </c>
      <c r="AJ11" s="28">
        <f t="shared" si="6"/>
        <v>0</v>
      </c>
      <c r="AK11" s="28">
        <f t="shared" si="7"/>
        <v>0</v>
      </c>
      <c r="AL11" s="28">
        <f t="shared" si="8"/>
        <v>0</v>
      </c>
      <c r="AM11" s="28">
        <f t="shared" si="9"/>
        <v>0</v>
      </c>
      <c r="AN11" s="28">
        <f t="shared" si="10"/>
        <v>0</v>
      </c>
      <c r="AO11" s="28">
        <f t="shared" si="11"/>
        <v>0</v>
      </c>
      <c r="AP11" s="28">
        <f t="shared" si="12"/>
        <v>0</v>
      </c>
      <c r="AQ11" s="28">
        <f t="shared" si="13"/>
        <v>0</v>
      </c>
      <c r="AR11" s="28">
        <f t="shared" si="14"/>
        <v>0</v>
      </c>
      <c r="AS11" s="28">
        <f t="shared" si="15"/>
        <v>0</v>
      </c>
      <c r="AT11" s="28">
        <f t="shared" si="16"/>
        <v>0</v>
      </c>
      <c r="AU11" s="3"/>
      <c r="AV11" s="3"/>
      <c r="AW11" s="3"/>
      <c r="AX11" s="3"/>
      <c r="AY11" s="3"/>
    </row>
    <row r="12" spans="1:51" ht="21.9" customHeight="1" x14ac:dyDescent="0.25">
      <c r="A12" s="137">
        <v>5</v>
      </c>
      <c r="B12" s="48" t="str">
        <f>IF('Proje ve Personel Bilgileri'!B18&gt;0,'Proje ve Personel Bilgileri'!B18,"")</f>
        <v/>
      </c>
      <c r="C12" s="301" t="str">
        <f>IF('Proje ve Personel Bilgileri'!F18&gt;0,'Proje ve Personel Bilgileri'!F18,"")</f>
        <v/>
      </c>
      <c r="D12" s="301" t="str">
        <f>IF('Proje ve Personel Bilgileri'!G18&gt;0,'Proje ve Personel Bilgileri'!G18,"")</f>
        <v/>
      </c>
      <c r="E12" s="49">
        <f>IF('G011A (1.AY)'!C12&lt;&gt;"",'G011A (1.AY)'!C12,0)</f>
        <v>0</v>
      </c>
      <c r="F12" s="50">
        <f>IF('G011A (1.AY)'!L12&lt;&gt;"",'G011A (1.AY)'!L12,0)</f>
        <v>0</v>
      </c>
      <c r="G12" s="51">
        <f>IF('G011A (2.AY)'!C12&lt;&gt;"",'G011A (2.AY)'!C12,0)</f>
        <v>0</v>
      </c>
      <c r="H12" s="52">
        <f>IF('G011A (2.AY)'!L12&lt;&gt;"",'G011A (2.AY)'!L12,0)</f>
        <v>0</v>
      </c>
      <c r="I12" s="51">
        <f>IF('G011A (3.AY)'!C12&lt;&gt;"",'G011A (3.AY)'!C12,0)</f>
        <v>0</v>
      </c>
      <c r="J12" s="52">
        <f>IF('G011A (3.AY)'!L12&lt;&gt;"",'G011A (3.AY)'!L12,0)</f>
        <v>0</v>
      </c>
      <c r="K12" s="51">
        <f>IF('G011A (4.AY)'!C12&lt;&gt;"",'G011A (4.AY)'!C12,0)</f>
        <v>0</v>
      </c>
      <c r="L12" s="52">
        <f>IF('G011A (4.AY)'!L12&lt;&gt;"",'G011A (4.AY)'!L12,0)</f>
        <v>0</v>
      </c>
      <c r="M12" s="51">
        <f>IF('G011A (5.AY)'!C12&lt;&gt;"",'G011A (5.AY)'!C12,0)</f>
        <v>0</v>
      </c>
      <c r="N12" s="52">
        <f>IF('G011A (5.AY)'!L12&lt;&gt;"",'G011A (5.AY)'!L12,0)</f>
        <v>0</v>
      </c>
      <c r="O12" s="51">
        <f>IF('G011A (6.AY)'!C12&lt;&gt;"",'G011A (6.AY)'!C12,0)</f>
        <v>0</v>
      </c>
      <c r="P12" s="52">
        <f>IF('G011A (6.AY)'!L12&lt;&gt;"",'G011A (6.AY)'!L12,0)</f>
        <v>0</v>
      </c>
      <c r="Q12" s="51">
        <f>IF('G011A (7.AY)'!C12&lt;&gt;"",'G011A (7.AY)'!C12,0)</f>
        <v>0</v>
      </c>
      <c r="R12" s="52">
        <f>IF('G011A (7.AY)'!L12&lt;&gt;"",'G011A (7.AY)'!L12,0)</f>
        <v>0</v>
      </c>
      <c r="S12" s="51">
        <f>IF('G011A (8.AY)'!C12&lt;&gt;"",'G011A (8.AY)'!C12,0)</f>
        <v>0</v>
      </c>
      <c r="T12" s="52">
        <f>IF('G011A (8.AY)'!L12&lt;&gt;"",'G011A (8.AY)'!L12,0)</f>
        <v>0</v>
      </c>
      <c r="U12" s="51">
        <f>IF('G011A (9.AY)'!C12&lt;&gt;"",'G011A (9.AY)'!C12,0)</f>
        <v>0</v>
      </c>
      <c r="V12" s="52">
        <f>IF('G011A (9.AY)'!L12&lt;&gt;"",'G011A (9.AY)'!L12,0)</f>
        <v>0</v>
      </c>
      <c r="W12" s="51">
        <f>IF('G011A (10.AY)'!C12&lt;&gt;"",'G011A (10.AY)'!C12,0)</f>
        <v>0</v>
      </c>
      <c r="X12" s="52">
        <f>IF('G011A (10.AY)'!L12&lt;&gt;"",'G011A (10.AY)'!L12,0)</f>
        <v>0</v>
      </c>
      <c r="Y12" s="51">
        <f>IF('G011A (11.AY)'!C12&lt;&gt;"",'G011A (11.AY)'!C12,0)</f>
        <v>0</v>
      </c>
      <c r="Z12" s="52">
        <f>IF('G011A (11.AY)'!L12&lt;&gt;"",'G011A (11.AY)'!L12,0)</f>
        <v>0</v>
      </c>
      <c r="AA12" s="51">
        <f>IF('G011A (12.AY)'!C12&lt;&gt;"",'G011A (12.AY)'!C12,0)</f>
        <v>0</v>
      </c>
      <c r="AB12" s="52">
        <f>IF('G011A (12.AY)'!L12&lt;&gt;"",'G011A (12.AY)'!L12,0)</f>
        <v>0</v>
      </c>
      <c r="AC12" s="49">
        <f t="shared" si="0"/>
        <v>0</v>
      </c>
      <c r="AD12" s="50">
        <f t="shared" si="1"/>
        <v>0</v>
      </c>
      <c r="AE12" s="50">
        <f t="shared" si="2"/>
        <v>0</v>
      </c>
      <c r="AF12" s="53">
        <f t="shared" si="3"/>
        <v>0</v>
      </c>
      <c r="AG12" s="3"/>
      <c r="AH12" s="28">
        <f t="shared" si="4"/>
        <v>0</v>
      </c>
      <c r="AI12" s="28">
        <f t="shared" si="5"/>
        <v>0</v>
      </c>
      <c r="AJ12" s="28">
        <f t="shared" si="6"/>
        <v>0</v>
      </c>
      <c r="AK12" s="28">
        <f t="shared" si="7"/>
        <v>0</v>
      </c>
      <c r="AL12" s="28">
        <f t="shared" si="8"/>
        <v>0</v>
      </c>
      <c r="AM12" s="28">
        <f t="shared" si="9"/>
        <v>0</v>
      </c>
      <c r="AN12" s="28">
        <f t="shared" si="10"/>
        <v>0</v>
      </c>
      <c r="AO12" s="28">
        <f t="shared" si="11"/>
        <v>0</v>
      </c>
      <c r="AP12" s="28">
        <f t="shared" si="12"/>
        <v>0</v>
      </c>
      <c r="AQ12" s="28">
        <f t="shared" si="13"/>
        <v>0</v>
      </c>
      <c r="AR12" s="28">
        <f t="shared" si="14"/>
        <v>0</v>
      </c>
      <c r="AS12" s="28">
        <f t="shared" si="15"/>
        <v>0</v>
      </c>
      <c r="AT12" s="28">
        <f t="shared" si="16"/>
        <v>0</v>
      </c>
      <c r="AU12" s="3"/>
      <c r="AV12" s="3"/>
      <c r="AW12" s="3"/>
      <c r="AX12" s="3"/>
      <c r="AY12" s="3"/>
    </row>
    <row r="13" spans="1:51" ht="21.9" customHeight="1" x14ac:dyDescent="0.25">
      <c r="A13" s="137">
        <v>6</v>
      </c>
      <c r="B13" s="48" t="str">
        <f>IF('Proje ve Personel Bilgileri'!B19&gt;0,'Proje ve Personel Bilgileri'!B19,"")</f>
        <v/>
      </c>
      <c r="C13" s="301" t="str">
        <f>IF('Proje ve Personel Bilgileri'!F19&gt;0,'Proje ve Personel Bilgileri'!F19,"")</f>
        <v/>
      </c>
      <c r="D13" s="301" t="str">
        <f>IF('Proje ve Personel Bilgileri'!G19&gt;0,'Proje ve Personel Bilgileri'!G19,"")</f>
        <v/>
      </c>
      <c r="E13" s="49">
        <f>IF('G011A (1.AY)'!C13&lt;&gt;"",'G011A (1.AY)'!C13,0)</f>
        <v>0</v>
      </c>
      <c r="F13" s="50">
        <f>IF('G011A (1.AY)'!L13&lt;&gt;"",'G011A (1.AY)'!L13,0)</f>
        <v>0</v>
      </c>
      <c r="G13" s="51">
        <f>IF('G011A (2.AY)'!C13&lt;&gt;"",'G011A (2.AY)'!C13,0)</f>
        <v>0</v>
      </c>
      <c r="H13" s="52">
        <f>IF('G011A (2.AY)'!L13&lt;&gt;"",'G011A (2.AY)'!L13,0)</f>
        <v>0</v>
      </c>
      <c r="I13" s="51">
        <f>IF('G011A (3.AY)'!C13&lt;&gt;"",'G011A (3.AY)'!C13,0)</f>
        <v>0</v>
      </c>
      <c r="J13" s="52">
        <f>IF('G011A (3.AY)'!L13&lt;&gt;"",'G011A (3.AY)'!L13,0)</f>
        <v>0</v>
      </c>
      <c r="K13" s="51">
        <f>IF('G011A (4.AY)'!C13&lt;&gt;"",'G011A (4.AY)'!C13,0)</f>
        <v>0</v>
      </c>
      <c r="L13" s="52">
        <f>IF('G011A (4.AY)'!L13&lt;&gt;"",'G011A (4.AY)'!L13,0)</f>
        <v>0</v>
      </c>
      <c r="M13" s="51">
        <f>IF('G011A (5.AY)'!C13&lt;&gt;"",'G011A (5.AY)'!C13,0)</f>
        <v>0</v>
      </c>
      <c r="N13" s="52">
        <f>IF('G011A (5.AY)'!L13&lt;&gt;"",'G011A (5.AY)'!L13,0)</f>
        <v>0</v>
      </c>
      <c r="O13" s="51">
        <f>IF('G011A (6.AY)'!C13&lt;&gt;"",'G011A (6.AY)'!C13,0)</f>
        <v>0</v>
      </c>
      <c r="P13" s="52">
        <f>IF('G011A (6.AY)'!L13&lt;&gt;"",'G011A (6.AY)'!L13,0)</f>
        <v>0</v>
      </c>
      <c r="Q13" s="51">
        <f>IF('G011A (7.AY)'!C13&lt;&gt;"",'G011A (7.AY)'!C13,0)</f>
        <v>0</v>
      </c>
      <c r="R13" s="52">
        <f>IF('G011A (7.AY)'!L13&lt;&gt;"",'G011A (7.AY)'!L13,0)</f>
        <v>0</v>
      </c>
      <c r="S13" s="51">
        <f>IF('G011A (8.AY)'!C13&lt;&gt;"",'G011A (8.AY)'!C13,0)</f>
        <v>0</v>
      </c>
      <c r="T13" s="52">
        <f>IF('G011A (8.AY)'!L13&lt;&gt;"",'G011A (8.AY)'!L13,0)</f>
        <v>0</v>
      </c>
      <c r="U13" s="51">
        <f>IF('G011A (9.AY)'!C13&lt;&gt;"",'G011A (9.AY)'!C13,0)</f>
        <v>0</v>
      </c>
      <c r="V13" s="52">
        <f>IF('G011A (9.AY)'!L13&lt;&gt;"",'G011A (9.AY)'!L13,0)</f>
        <v>0</v>
      </c>
      <c r="W13" s="51">
        <f>IF('G011A (10.AY)'!C13&lt;&gt;"",'G011A (10.AY)'!C13,0)</f>
        <v>0</v>
      </c>
      <c r="X13" s="52">
        <f>IF('G011A (10.AY)'!L13&lt;&gt;"",'G011A (10.AY)'!L13,0)</f>
        <v>0</v>
      </c>
      <c r="Y13" s="51">
        <f>IF('G011A (11.AY)'!C13&lt;&gt;"",'G011A (11.AY)'!C13,0)</f>
        <v>0</v>
      </c>
      <c r="Z13" s="52">
        <f>IF('G011A (11.AY)'!L13&lt;&gt;"",'G011A (11.AY)'!L13,0)</f>
        <v>0</v>
      </c>
      <c r="AA13" s="51">
        <f>IF('G011A (12.AY)'!C13&lt;&gt;"",'G011A (12.AY)'!C13,0)</f>
        <v>0</v>
      </c>
      <c r="AB13" s="52">
        <f>IF('G011A (12.AY)'!L13&lt;&gt;"",'G011A (12.AY)'!L13,0)</f>
        <v>0</v>
      </c>
      <c r="AC13" s="49">
        <f t="shared" si="0"/>
        <v>0</v>
      </c>
      <c r="AD13" s="50">
        <f t="shared" si="1"/>
        <v>0</v>
      </c>
      <c r="AE13" s="50">
        <f t="shared" si="2"/>
        <v>0</v>
      </c>
      <c r="AF13" s="53">
        <f t="shared" si="3"/>
        <v>0</v>
      </c>
      <c r="AG13" s="3"/>
      <c r="AH13" s="28">
        <f t="shared" si="4"/>
        <v>0</v>
      </c>
      <c r="AI13" s="28">
        <f t="shared" si="5"/>
        <v>0</v>
      </c>
      <c r="AJ13" s="28">
        <f t="shared" si="6"/>
        <v>0</v>
      </c>
      <c r="AK13" s="28">
        <f t="shared" si="7"/>
        <v>0</v>
      </c>
      <c r="AL13" s="28">
        <f t="shared" si="8"/>
        <v>0</v>
      </c>
      <c r="AM13" s="28">
        <f t="shared" si="9"/>
        <v>0</v>
      </c>
      <c r="AN13" s="28">
        <f t="shared" si="10"/>
        <v>0</v>
      </c>
      <c r="AO13" s="28">
        <f t="shared" si="11"/>
        <v>0</v>
      </c>
      <c r="AP13" s="28">
        <f t="shared" si="12"/>
        <v>0</v>
      </c>
      <c r="AQ13" s="28">
        <f t="shared" si="13"/>
        <v>0</v>
      </c>
      <c r="AR13" s="28">
        <f t="shared" si="14"/>
        <v>0</v>
      </c>
      <c r="AS13" s="28">
        <f t="shared" si="15"/>
        <v>0</v>
      </c>
      <c r="AT13" s="28">
        <f t="shared" si="16"/>
        <v>0</v>
      </c>
      <c r="AU13" s="3"/>
      <c r="AV13" s="3"/>
      <c r="AW13" s="3"/>
      <c r="AX13" s="3"/>
      <c r="AY13" s="3"/>
    </row>
    <row r="14" spans="1:51" ht="21.9" customHeight="1" x14ac:dyDescent="0.25">
      <c r="A14" s="137">
        <v>7</v>
      </c>
      <c r="B14" s="48" t="str">
        <f>IF('Proje ve Personel Bilgileri'!B20&gt;0,'Proje ve Personel Bilgileri'!B20,"")</f>
        <v/>
      </c>
      <c r="C14" s="301" t="str">
        <f>IF('Proje ve Personel Bilgileri'!F20&gt;0,'Proje ve Personel Bilgileri'!F20,"")</f>
        <v/>
      </c>
      <c r="D14" s="301" t="str">
        <f>IF('Proje ve Personel Bilgileri'!G20&gt;0,'Proje ve Personel Bilgileri'!G20,"")</f>
        <v/>
      </c>
      <c r="E14" s="49">
        <f>IF('G011A (1.AY)'!C14&lt;&gt;"",'G011A (1.AY)'!C14,0)</f>
        <v>0</v>
      </c>
      <c r="F14" s="50">
        <f>IF('G011A (1.AY)'!L14&lt;&gt;"",'G011A (1.AY)'!L14,0)</f>
        <v>0</v>
      </c>
      <c r="G14" s="51">
        <f>IF('G011A (2.AY)'!C14&lt;&gt;"",'G011A (2.AY)'!C14,0)</f>
        <v>0</v>
      </c>
      <c r="H14" s="52">
        <f>IF('G011A (2.AY)'!L14&lt;&gt;"",'G011A (2.AY)'!L14,0)</f>
        <v>0</v>
      </c>
      <c r="I14" s="51">
        <f>IF('G011A (3.AY)'!C14&lt;&gt;"",'G011A (3.AY)'!C14,0)</f>
        <v>0</v>
      </c>
      <c r="J14" s="52">
        <f>IF('G011A (3.AY)'!L14&lt;&gt;"",'G011A (3.AY)'!L14,0)</f>
        <v>0</v>
      </c>
      <c r="K14" s="51">
        <f>IF('G011A (4.AY)'!C14&lt;&gt;"",'G011A (4.AY)'!C14,0)</f>
        <v>0</v>
      </c>
      <c r="L14" s="52">
        <f>IF('G011A (4.AY)'!L14&lt;&gt;"",'G011A (4.AY)'!L14,0)</f>
        <v>0</v>
      </c>
      <c r="M14" s="51">
        <f>IF('G011A (5.AY)'!C14&lt;&gt;"",'G011A (5.AY)'!C14,0)</f>
        <v>0</v>
      </c>
      <c r="N14" s="52">
        <f>IF('G011A (5.AY)'!L14&lt;&gt;"",'G011A (5.AY)'!L14,0)</f>
        <v>0</v>
      </c>
      <c r="O14" s="51">
        <f>IF('G011A (6.AY)'!C14&lt;&gt;"",'G011A (6.AY)'!C14,0)</f>
        <v>0</v>
      </c>
      <c r="P14" s="52">
        <f>IF('G011A (6.AY)'!L14&lt;&gt;"",'G011A (6.AY)'!L14,0)</f>
        <v>0</v>
      </c>
      <c r="Q14" s="51">
        <f>IF('G011A (7.AY)'!C14&lt;&gt;"",'G011A (7.AY)'!C14,0)</f>
        <v>0</v>
      </c>
      <c r="R14" s="52">
        <f>IF('G011A (7.AY)'!L14&lt;&gt;"",'G011A (7.AY)'!L14,0)</f>
        <v>0</v>
      </c>
      <c r="S14" s="51">
        <f>IF('G011A (8.AY)'!C14&lt;&gt;"",'G011A (8.AY)'!C14,0)</f>
        <v>0</v>
      </c>
      <c r="T14" s="52">
        <f>IF('G011A (8.AY)'!L14&lt;&gt;"",'G011A (8.AY)'!L14,0)</f>
        <v>0</v>
      </c>
      <c r="U14" s="51">
        <f>IF('G011A (9.AY)'!C14&lt;&gt;"",'G011A (9.AY)'!C14,0)</f>
        <v>0</v>
      </c>
      <c r="V14" s="52">
        <f>IF('G011A (9.AY)'!L14&lt;&gt;"",'G011A (9.AY)'!L14,0)</f>
        <v>0</v>
      </c>
      <c r="W14" s="51">
        <f>IF('G011A (10.AY)'!C14&lt;&gt;"",'G011A (10.AY)'!C14,0)</f>
        <v>0</v>
      </c>
      <c r="X14" s="52">
        <f>IF('G011A (10.AY)'!L14&lt;&gt;"",'G011A (10.AY)'!L14,0)</f>
        <v>0</v>
      </c>
      <c r="Y14" s="51">
        <f>IF('G011A (11.AY)'!C14&lt;&gt;"",'G011A (11.AY)'!C14,0)</f>
        <v>0</v>
      </c>
      <c r="Z14" s="52">
        <f>IF('G011A (11.AY)'!L14&lt;&gt;"",'G011A (11.AY)'!L14,0)</f>
        <v>0</v>
      </c>
      <c r="AA14" s="51">
        <f>IF('G011A (12.AY)'!C14&lt;&gt;"",'G011A (12.AY)'!C14,0)</f>
        <v>0</v>
      </c>
      <c r="AB14" s="52">
        <f>IF('G011A (12.AY)'!L14&lt;&gt;"",'G011A (12.AY)'!L14,0)</f>
        <v>0</v>
      </c>
      <c r="AC14" s="49">
        <f t="shared" si="0"/>
        <v>0</v>
      </c>
      <c r="AD14" s="50">
        <f t="shared" si="1"/>
        <v>0</v>
      </c>
      <c r="AE14" s="50">
        <f t="shared" si="2"/>
        <v>0</v>
      </c>
      <c r="AF14" s="53">
        <f t="shared" si="3"/>
        <v>0</v>
      </c>
      <c r="AG14" s="3"/>
      <c r="AH14" s="28">
        <f t="shared" si="4"/>
        <v>0</v>
      </c>
      <c r="AI14" s="28">
        <f t="shared" si="5"/>
        <v>0</v>
      </c>
      <c r="AJ14" s="28">
        <f t="shared" si="6"/>
        <v>0</v>
      </c>
      <c r="AK14" s="28">
        <f t="shared" si="7"/>
        <v>0</v>
      </c>
      <c r="AL14" s="28">
        <f t="shared" si="8"/>
        <v>0</v>
      </c>
      <c r="AM14" s="28">
        <f t="shared" si="9"/>
        <v>0</v>
      </c>
      <c r="AN14" s="28">
        <f t="shared" si="10"/>
        <v>0</v>
      </c>
      <c r="AO14" s="28">
        <f t="shared" si="11"/>
        <v>0</v>
      </c>
      <c r="AP14" s="28">
        <f t="shared" si="12"/>
        <v>0</v>
      </c>
      <c r="AQ14" s="28">
        <f t="shared" si="13"/>
        <v>0</v>
      </c>
      <c r="AR14" s="28">
        <f t="shared" si="14"/>
        <v>0</v>
      </c>
      <c r="AS14" s="28">
        <f t="shared" si="15"/>
        <v>0</v>
      </c>
      <c r="AT14" s="28">
        <f t="shared" si="16"/>
        <v>0</v>
      </c>
      <c r="AU14" s="3"/>
      <c r="AV14" s="3"/>
      <c r="AW14" s="3"/>
      <c r="AX14" s="3"/>
      <c r="AY14" s="3"/>
    </row>
    <row r="15" spans="1:51" ht="21.9" customHeight="1" x14ac:dyDescent="0.25">
      <c r="A15" s="137">
        <v>8</v>
      </c>
      <c r="B15" s="48" t="str">
        <f>IF('Proje ve Personel Bilgileri'!B21&gt;0,'Proje ve Personel Bilgileri'!B21,"")</f>
        <v/>
      </c>
      <c r="C15" s="301" t="str">
        <f>IF('Proje ve Personel Bilgileri'!F21&gt;0,'Proje ve Personel Bilgileri'!F21,"")</f>
        <v/>
      </c>
      <c r="D15" s="301" t="str">
        <f>IF('Proje ve Personel Bilgileri'!G21&gt;0,'Proje ve Personel Bilgileri'!G21,"")</f>
        <v/>
      </c>
      <c r="E15" s="49">
        <f>IF('G011A (1.AY)'!C15&lt;&gt;"",'G011A (1.AY)'!C15,0)</f>
        <v>0</v>
      </c>
      <c r="F15" s="50">
        <f>IF('G011A (1.AY)'!L15&lt;&gt;"",'G011A (1.AY)'!L15,0)</f>
        <v>0</v>
      </c>
      <c r="G15" s="51">
        <f>IF('G011A (2.AY)'!C15&lt;&gt;"",'G011A (2.AY)'!C15,0)</f>
        <v>0</v>
      </c>
      <c r="H15" s="52">
        <f>IF('G011A (2.AY)'!L15&lt;&gt;"",'G011A (2.AY)'!L15,0)</f>
        <v>0</v>
      </c>
      <c r="I15" s="51">
        <f>IF('G011A (3.AY)'!C15&lt;&gt;"",'G011A (3.AY)'!C15,0)</f>
        <v>0</v>
      </c>
      <c r="J15" s="52">
        <f>IF('G011A (3.AY)'!L15&lt;&gt;"",'G011A (3.AY)'!L15,0)</f>
        <v>0</v>
      </c>
      <c r="K15" s="51">
        <f>IF('G011A (4.AY)'!C15&lt;&gt;"",'G011A (4.AY)'!C15,0)</f>
        <v>0</v>
      </c>
      <c r="L15" s="52">
        <f>IF('G011A (4.AY)'!L15&lt;&gt;"",'G011A (4.AY)'!L15,0)</f>
        <v>0</v>
      </c>
      <c r="M15" s="51">
        <f>IF('G011A (5.AY)'!C15&lt;&gt;"",'G011A (5.AY)'!C15,0)</f>
        <v>0</v>
      </c>
      <c r="N15" s="52">
        <f>IF('G011A (5.AY)'!L15&lt;&gt;"",'G011A (5.AY)'!L15,0)</f>
        <v>0</v>
      </c>
      <c r="O15" s="51">
        <f>IF('G011A (6.AY)'!C15&lt;&gt;"",'G011A (6.AY)'!C15,0)</f>
        <v>0</v>
      </c>
      <c r="P15" s="52">
        <f>IF('G011A (6.AY)'!L15&lt;&gt;"",'G011A (6.AY)'!L15,0)</f>
        <v>0</v>
      </c>
      <c r="Q15" s="51">
        <f>IF('G011A (7.AY)'!C15&lt;&gt;"",'G011A (7.AY)'!C15,0)</f>
        <v>0</v>
      </c>
      <c r="R15" s="52">
        <f>IF('G011A (7.AY)'!L15&lt;&gt;"",'G011A (7.AY)'!L15,0)</f>
        <v>0</v>
      </c>
      <c r="S15" s="51">
        <f>IF('G011A (8.AY)'!C15&lt;&gt;"",'G011A (8.AY)'!C15,0)</f>
        <v>0</v>
      </c>
      <c r="T15" s="52">
        <f>IF('G011A (8.AY)'!L15&lt;&gt;"",'G011A (8.AY)'!L15,0)</f>
        <v>0</v>
      </c>
      <c r="U15" s="51">
        <f>IF('G011A (9.AY)'!C15&lt;&gt;"",'G011A (9.AY)'!C15,0)</f>
        <v>0</v>
      </c>
      <c r="V15" s="52">
        <f>IF('G011A (9.AY)'!L15&lt;&gt;"",'G011A (9.AY)'!L15,0)</f>
        <v>0</v>
      </c>
      <c r="W15" s="51">
        <f>IF('G011A (10.AY)'!C15&lt;&gt;"",'G011A (10.AY)'!C15,0)</f>
        <v>0</v>
      </c>
      <c r="X15" s="52">
        <f>IF('G011A (10.AY)'!L15&lt;&gt;"",'G011A (10.AY)'!L15,0)</f>
        <v>0</v>
      </c>
      <c r="Y15" s="51">
        <f>IF('G011A (11.AY)'!C15&lt;&gt;"",'G011A (11.AY)'!C15,0)</f>
        <v>0</v>
      </c>
      <c r="Z15" s="52">
        <f>IF('G011A (11.AY)'!L15&lt;&gt;"",'G011A (11.AY)'!L15,0)</f>
        <v>0</v>
      </c>
      <c r="AA15" s="51">
        <f>IF('G011A (12.AY)'!C15&lt;&gt;"",'G011A (12.AY)'!C15,0)</f>
        <v>0</v>
      </c>
      <c r="AB15" s="52">
        <f>IF('G011A (12.AY)'!L15&lt;&gt;"",'G011A (12.AY)'!L15,0)</f>
        <v>0</v>
      </c>
      <c r="AC15" s="49">
        <f t="shared" si="0"/>
        <v>0</v>
      </c>
      <c r="AD15" s="50">
        <f t="shared" si="1"/>
        <v>0</v>
      </c>
      <c r="AE15" s="50">
        <f t="shared" si="2"/>
        <v>0</v>
      </c>
      <c r="AF15" s="53">
        <f t="shared" si="3"/>
        <v>0</v>
      </c>
      <c r="AG15" s="3"/>
      <c r="AH15" s="28">
        <f t="shared" si="4"/>
        <v>0</v>
      </c>
      <c r="AI15" s="28">
        <f t="shared" si="5"/>
        <v>0</v>
      </c>
      <c r="AJ15" s="28">
        <f t="shared" si="6"/>
        <v>0</v>
      </c>
      <c r="AK15" s="28">
        <f t="shared" si="7"/>
        <v>0</v>
      </c>
      <c r="AL15" s="28">
        <f t="shared" si="8"/>
        <v>0</v>
      </c>
      <c r="AM15" s="28">
        <f t="shared" si="9"/>
        <v>0</v>
      </c>
      <c r="AN15" s="28">
        <f t="shared" si="10"/>
        <v>0</v>
      </c>
      <c r="AO15" s="28">
        <f t="shared" si="11"/>
        <v>0</v>
      </c>
      <c r="AP15" s="28">
        <f t="shared" si="12"/>
        <v>0</v>
      </c>
      <c r="AQ15" s="28">
        <f t="shared" si="13"/>
        <v>0</v>
      </c>
      <c r="AR15" s="28">
        <f t="shared" si="14"/>
        <v>0</v>
      </c>
      <c r="AS15" s="28">
        <f t="shared" si="15"/>
        <v>0</v>
      </c>
      <c r="AT15" s="28">
        <f t="shared" si="16"/>
        <v>0</v>
      </c>
      <c r="AU15" s="3"/>
      <c r="AV15" s="3"/>
      <c r="AW15" s="3"/>
      <c r="AX15" s="3"/>
      <c r="AY15" s="3"/>
    </row>
    <row r="16" spans="1:51" ht="21.9" customHeight="1" x14ac:dyDescent="0.25">
      <c r="A16" s="137">
        <v>9</v>
      </c>
      <c r="B16" s="48" t="str">
        <f>IF('Proje ve Personel Bilgileri'!B22&gt;0,'Proje ve Personel Bilgileri'!B22,"")</f>
        <v/>
      </c>
      <c r="C16" s="301" t="str">
        <f>IF('Proje ve Personel Bilgileri'!F22&gt;0,'Proje ve Personel Bilgileri'!F22,"")</f>
        <v/>
      </c>
      <c r="D16" s="301" t="str">
        <f>IF('Proje ve Personel Bilgileri'!G22&gt;0,'Proje ve Personel Bilgileri'!G22,"")</f>
        <v/>
      </c>
      <c r="E16" s="49">
        <f>IF('G011A (1.AY)'!C16&lt;&gt;"",'G011A (1.AY)'!C16,0)</f>
        <v>0</v>
      </c>
      <c r="F16" s="50">
        <f>IF('G011A (1.AY)'!L16&lt;&gt;"",'G011A (1.AY)'!L16,0)</f>
        <v>0</v>
      </c>
      <c r="G16" s="51">
        <f>IF('G011A (2.AY)'!C16&lt;&gt;"",'G011A (2.AY)'!C16,0)</f>
        <v>0</v>
      </c>
      <c r="H16" s="52">
        <f>IF('G011A (2.AY)'!L16&lt;&gt;"",'G011A (2.AY)'!L16,0)</f>
        <v>0</v>
      </c>
      <c r="I16" s="51">
        <f>IF('G011A (3.AY)'!C16&lt;&gt;"",'G011A (3.AY)'!C16,0)</f>
        <v>0</v>
      </c>
      <c r="J16" s="52">
        <f>IF('G011A (3.AY)'!L16&lt;&gt;"",'G011A (3.AY)'!L16,0)</f>
        <v>0</v>
      </c>
      <c r="K16" s="51">
        <f>IF('G011A (4.AY)'!C16&lt;&gt;"",'G011A (4.AY)'!C16,0)</f>
        <v>0</v>
      </c>
      <c r="L16" s="52">
        <f>IF('G011A (4.AY)'!L16&lt;&gt;"",'G011A (4.AY)'!L16,0)</f>
        <v>0</v>
      </c>
      <c r="M16" s="51">
        <f>IF('G011A (5.AY)'!C16&lt;&gt;"",'G011A (5.AY)'!C16,0)</f>
        <v>0</v>
      </c>
      <c r="N16" s="52">
        <f>IF('G011A (5.AY)'!L16&lt;&gt;"",'G011A (5.AY)'!L16,0)</f>
        <v>0</v>
      </c>
      <c r="O16" s="51">
        <f>IF('G011A (6.AY)'!C16&lt;&gt;"",'G011A (6.AY)'!C16,0)</f>
        <v>0</v>
      </c>
      <c r="P16" s="52">
        <f>IF('G011A (6.AY)'!L16&lt;&gt;"",'G011A (6.AY)'!L16,0)</f>
        <v>0</v>
      </c>
      <c r="Q16" s="51">
        <f>IF('G011A (7.AY)'!C16&lt;&gt;"",'G011A (7.AY)'!C16,0)</f>
        <v>0</v>
      </c>
      <c r="R16" s="52">
        <f>IF('G011A (7.AY)'!L16&lt;&gt;"",'G011A (7.AY)'!L16,0)</f>
        <v>0</v>
      </c>
      <c r="S16" s="51">
        <f>IF('G011A (8.AY)'!C16&lt;&gt;"",'G011A (8.AY)'!C16,0)</f>
        <v>0</v>
      </c>
      <c r="T16" s="52">
        <f>IF('G011A (8.AY)'!L16&lt;&gt;"",'G011A (8.AY)'!L16,0)</f>
        <v>0</v>
      </c>
      <c r="U16" s="51">
        <f>IF('G011A (9.AY)'!C16&lt;&gt;"",'G011A (9.AY)'!C16,0)</f>
        <v>0</v>
      </c>
      <c r="V16" s="52">
        <f>IF('G011A (9.AY)'!L16&lt;&gt;"",'G011A (9.AY)'!L16,0)</f>
        <v>0</v>
      </c>
      <c r="W16" s="51">
        <f>IF('G011A (10.AY)'!C16&lt;&gt;"",'G011A (10.AY)'!C16,0)</f>
        <v>0</v>
      </c>
      <c r="X16" s="52">
        <f>IF('G011A (10.AY)'!L16&lt;&gt;"",'G011A (10.AY)'!L16,0)</f>
        <v>0</v>
      </c>
      <c r="Y16" s="51">
        <f>IF('G011A (11.AY)'!C16&lt;&gt;"",'G011A (11.AY)'!C16,0)</f>
        <v>0</v>
      </c>
      <c r="Z16" s="52">
        <f>IF('G011A (11.AY)'!L16&lt;&gt;"",'G011A (11.AY)'!L16,0)</f>
        <v>0</v>
      </c>
      <c r="AA16" s="51">
        <f>IF('G011A (12.AY)'!C16&lt;&gt;"",'G011A (12.AY)'!C16,0)</f>
        <v>0</v>
      </c>
      <c r="AB16" s="52">
        <f>IF('G011A (12.AY)'!L16&lt;&gt;"",'G011A (12.AY)'!L16,0)</f>
        <v>0</v>
      </c>
      <c r="AC16" s="49">
        <f t="shared" si="0"/>
        <v>0</v>
      </c>
      <c r="AD16" s="50">
        <f t="shared" si="1"/>
        <v>0</v>
      </c>
      <c r="AE16" s="50">
        <f t="shared" si="2"/>
        <v>0</v>
      </c>
      <c r="AF16" s="53">
        <f t="shared" si="3"/>
        <v>0</v>
      </c>
      <c r="AG16" s="3"/>
      <c r="AH16" s="28">
        <f t="shared" si="4"/>
        <v>0</v>
      </c>
      <c r="AI16" s="28">
        <f t="shared" si="5"/>
        <v>0</v>
      </c>
      <c r="AJ16" s="28">
        <f t="shared" si="6"/>
        <v>0</v>
      </c>
      <c r="AK16" s="28">
        <f t="shared" si="7"/>
        <v>0</v>
      </c>
      <c r="AL16" s="28">
        <f t="shared" si="8"/>
        <v>0</v>
      </c>
      <c r="AM16" s="28">
        <f t="shared" si="9"/>
        <v>0</v>
      </c>
      <c r="AN16" s="28">
        <f t="shared" si="10"/>
        <v>0</v>
      </c>
      <c r="AO16" s="28">
        <f t="shared" si="11"/>
        <v>0</v>
      </c>
      <c r="AP16" s="28">
        <f t="shared" si="12"/>
        <v>0</v>
      </c>
      <c r="AQ16" s="28">
        <f t="shared" si="13"/>
        <v>0</v>
      </c>
      <c r="AR16" s="28">
        <f t="shared" si="14"/>
        <v>0</v>
      </c>
      <c r="AS16" s="28">
        <f t="shared" si="15"/>
        <v>0</v>
      </c>
      <c r="AT16" s="28">
        <f t="shared" si="16"/>
        <v>0</v>
      </c>
      <c r="AU16" s="3"/>
      <c r="AV16" s="3"/>
      <c r="AW16" s="3"/>
      <c r="AX16" s="3"/>
      <c r="AY16" s="3"/>
    </row>
    <row r="17" spans="1:51" ht="21.9" customHeight="1" x14ac:dyDescent="0.25">
      <c r="A17" s="137">
        <v>10</v>
      </c>
      <c r="B17" s="48" t="str">
        <f>IF('Proje ve Personel Bilgileri'!B23&gt;0,'Proje ve Personel Bilgileri'!B23,"")</f>
        <v/>
      </c>
      <c r="C17" s="301" t="str">
        <f>IF('Proje ve Personel Bilgileri'!F23&gt;0,'Proje ve Personel Bilgileri'!F23,"")</f>
        <v/>
      </c>
      <c r="D17" s="301" t="str">
        <f>IF('Proje ve Personel Bilgileri'!G23&gt;0,'Proje ve Personel Bilgileri'!G23,"")</f>
        <v/>
      </c>
      <c r="E17" s="49">
        <f>IF('G011A (1.AY)'!C17&lt;&gt;"",'G011A (1.AY)'!C17,0)</f>
        <v>0</v>
      </c>
      <c r="F17" s="50">
        <f>IF('G011A (1.AY)'!L17&lt;&gt;"",'G011A (1.AY)'!L17,0)</f>
        <v>0</v>
      </c>
      <c r="G17" s="51">
        <f>IF('G011A (2.AY)'!C17&lt;&gt;"",'G011A (2.AY)'!C17,0)</f>
        <v>0</v>
      </c>
      <c r="H17" s="52">
        <f>IF('G011A (2.AY)'!L17&lt;&gt;"",'G011A (2.AY)'!L17,0)</f>
        <v>0</v>
      </c>
      <c r="I17" s="51">
        <f>IF('G011A (3.AY)'!C17&lt;&gt;"",'G011A (3.AY)'!C17,0)</f>
        <v>0</v>
      </c>
      <c r="J17" s="52">
        <f>IF('G011A (3.AY)'!L17&lt;&gt;"",'G011A (3.AY)'!L17,0)</f>
        <v>0</v>
      </c>
      <c r="K17" s="51">
        <f>IF('G011A (4.AY)'!C17&lt;&gt;"",'G011A (4.AY)'!C17,0)</f>
        <v>0</v>
      </c>
      <c r="L17" s="52">
        <f>IF('G011A (4.AY)'!L17&lt;&gt;"",'G011A (4.AY)'!L17,0)</f>
        <v>0</v>
      </c>
      <c r="M17" s="51">
        <f>IF('G011A (5.AY)'!C17&lt;&gt;"",'G011A (5.AY)'!C17,0)</f>
        <v>0</v>
      </c>
      <c r="N17" s="52">
        <f>IF('G011A (5.AY)'!L17&lt;&gt;"",'G011A (5.AY)'!L17,0)</f>
        <v>0</v>
      </c>
      <c r="O17" s="51">
        <f>IF('G011A (6.AY)'!C17&lt;&gt;"",'G011A (6.AY)'!C17,0)</f>
        <v>0</v>
      </c>
      <c r="P17" s="52">
        <f>IF('G011A (6.AY)'!L17&lt;&gt;"",'G011A (6.AY)'!L17,0)</f>
        <v>0</v>
      </c>
      <c r="Q17" s="51">
        <f>IF('G011A (7.AY)'!C17&lt;&gt;"",'G011A (7.AY)'!C17,0)</f>
        <v>0</v>
      </c>
      <c r="R17" s="52">
        <f>IF('G011A (7.AY)'!L17&lt;&gt;"",'G011A (7.AY)'!L17,0)</f>
        <v>0</v>
      </c>
      <c r="S17" s="51">
        <f>IF('G011A (8.AY)'!C17&lt;&gt;"",'G011A (8.AY)'!C17,0)</f>
        <v>0</v>
      </c>
      <c r="T17" s="52">
        <f>IF('G011A (8.AY)'!L17&lt;&gt;"",'G011A (8.AY)'!L17,0)</f>
        <v>0</v>
      </c>
      <c r="U17" s="51">
        <f>IF('G011A (9.AY)'!C17&lt;&gt;"",'G011A (9.AY)'!C17,0)</f>
        <v>0</v>
      </c>
      <c r="V17" s="52">
        <f>IF('G011A (9.AY)'!L17&lt;&gt;"",'G011A (9.AY)'!L17,0)</f>
        <v>0</v>
      </c>
      <c r="W17" s="51">
        <f>IF('G011A (10.AY)'!C17&lt;&gt;"",'G011A (10.AY)'!C17,0)</f>
        <v>0</v>
      </c>
      <c r="X17" s="52">
        <f>IF('G011A (10.AY)'!L17&lt;&gt;"",'G011A (10.AY)'!L17,0)</f>
        <v>0</v>
      </c>
      <c r="Y17" s="51">
        <f>IF('G011A (11.AY)'!C17&lt;&gt;"",'G011A (11.AY)'!C17,0)</f>
        <v>0</v>
      </c>
      <c r="Z17" s="52">
        <f>IF('G011A (11.AY)'!L17&lt;&gt;"",'G011A (11.AY)'!L17,0)</f>
        <v>0</v>
      </c>
      <c r="AA17" s="51">
        <f>IF('G011A (12.AY)'!C17&lt;&gt;"",'G011A (12.AY)'!C17,0)</f>
        <v>0</v>
      </c>
      <c r="AB17" s="52">
        <f>IF('G011A (12.AY)'!L17&lt;&gt;"",'G011A (12.AY)'!L17,0)</f>
        <v>0</v>
      </c>
      <c r="AC17" s="49">
        <f t="shared" si="0"/>
        <v>0</v>
      </c>
      <c r="AD17" s="50">
        <f t="shared" si="1"/>
        <v>0</v>
      </c>
      <c r="AE17" s="50">
        <f t="shared" si="2"/>
        <v>0</v>
      </c>
      <c r="AF17" s="53">
        <f t="shared" si="3"/>
        <v>0</v>
      </c>
      <c r="AG17" s="3"/>
      <c r="AH17" s="28">
        <f t="shared" si="4"/>
        <v>0</v>
      </c>
      <c r="AI17" s="28">
        <f t="shared" si="5"/>
        <v>0</v>
      </c>
      <c r="AJ17" s="28">
        <f t="shared" si="6"/>
        <v>0</v>
      </c>
      <c r="AK17" s="28">
        <f t="shared" si="7"/>
        <v>0</v>
      </c>
      <c r="AL17" s="28">
        <f t="shared" si="8"/>
        <v>0</v>
      </c>
      <c r="AM17" s="28">
        <f t="shared" si="9"/>
        <v>0</v>
      </c>
      <c r="AN17" s="28">
        <f t="shared" si="10"/>
        <v>0</v>
      </c>
      <c r="AO17" s="28">
        <f t="shared" si="11"/>
        <v>0</v>
      </c>
      <c r="AP17" s="28">
        <f t="shared" si="12"/>
        <v>0</v>
      </c>
      <c r="AQ17" s="28">
        <f t="shared" si="13"/>
        <v>0</v>
      </c>
      <c r="AR17" s="28">
        <f t="shared" si="14"/>
        <v>0</v>
      </c>
      <c r="AS17" s="28">
        <f t="shared" si="15"/>
        <v>0</v>
      </c>
      <c r="AT17" s="28">
        <f t="shared" si="16"/>
        <v>0</v>
      </c>
      <c r="AU17" s="3"/>
      <c r="AV17" s="3"/>
      <c r="AW17" s="3"/>
      <c r="AX17" s="3"/>
      <c r="AY17" s="3"/>
    </row>
    <row r="18" spans="1:51" ht="21.9" customHeight="1" x14ac:dyDescent="0.25">
      <c r="A18" s="137">
        <v>11</v>
      </c>
      <c r="B18" s="48" t="str">
        <f>IF('Proje ve Personel Bilgileri'!B24&gt;0,'Proje ve Personel Bilgileri'!B24,"")</f>
        <v/>
      </c>
      <c r="C18" s="301" t="str">
        <f>IF('Proje ve Personel Bilgileri'!F24&gt;0,'Proje ve Personel Bilgileri'!F24,"")</f>
        <v/>
      </c>
      <c r="D18" s="301" t="str">
        <f>IF('Proje ve Personel Bilgileri'!G24&gt;0,'Proje ve Personel Bilgileri'!G24,"")</f>
        <v/>
      </c>
      <c r="E18" s="49">
        <f>IF('G011A (1.AY)'!C18&lt;&gt;"",'G011A (1.AY)'!C18,0)</f>
        <v>0</v>
      </c>
      <c r="F18" s="50">
        <f>IF('G011A (1.AY)'!L18&lt;&gt;"",'G011A (1.AY)'!L18,0)</f>
        <v>0</v>
      </c>
      <c r="G18" s="51">
        <f>IF('G011A (2.AY)'!C18&lt;&gt;"",'G011A (2.AY)'!C18,0)</f>
        <v>0</v>
      </c>
      <c r="H18" s="52">
        <f>IF('G011A (2.AY)'!L18&lt;&gt;"",'G011A (2.AY)'!L18,0)</f>
        <v>0</v>
      </c>
      <c r="I18" s="51">
        <f>IF('G011A (3.AY)'!C18&lt;&gt;"",'G011A (3.AY)'!C18,0)</f>
        <v>0</v>
      </c>
      <c r="J18" s="52">
        <f>IF('G011A (3.AY)'!L18&lt;&gt;"",'G011A (3.AY)'!L18,0)</f>
        <v>0</v>
      </c>
      <c r="K18" s="51">
        <f>IF('G011A (4.AY)'!C18&lt;&gt;"",'G011A (4.AY)'!C18,0)</f>
        <v>0</v>
      </c>
      <c r="L18" s="52">
        <f>IF('G011A (4.AY)'!L18&lt;&gt;"",'G011A (4.AY)'!L18,0)</f>
        <v>0</v>
      </c>
      <c r="M18" s="51">
        <f>IF('G011A (5.AY)'!C18&lt;&gt;"",'G011A (5.AY)'!C18,0)</f>
        <v>0</v>
      </c>
      <c r="N18" s="52">
        <f>IF('G011A (5.AY)'!L18&lt;&gt;"",'G011A (5.AY)'!L18,0)</f>
        <v>0</v>
      </c>
      <c r="O18" s="51">
        <f>IF('G011A (6.AY)'!C18&lt;&gt;"",'G011A (6.AY)'!C18,0)</f>
        <v>0</v>
      </c>
      <c r="P18" s="52">
        <f>IF('G011A (6.AY)'!L18&lt;&gt;"",'G011A (6.AY)'!L18,0)</f>
        <v>0</v>
      </c>
      <c r="Q18" s="51">
        <f>IF('G011A (7.AY)'!C18&lt;&gt;"",'G011A (7.AY)'!C18,0)</f>
        <v>0</v>
      </c>
      <c r="R18" s="52">
        <f>IF('G011A (7.AY)'!L18&lt;&gt;"",'G011A (7.AY)'!L18,0)</f>
        <v>0</v>
      </c>
      <c r="S18" s="51">
        <f>IF('G011A (8.AY)'!C18&lt;&gt;"",'G011A (8.AY)'!C18,0)</f>
        <v>0</v>
      </c>
      <c r="T18" s="52">
        <f>IF('G011A (8.AY)'!L18&lt;&gt;"",'G011A (8.AY)'!L18,0)</f>
        <v>0</v>
      </c>
      <c r="U18" s="51">
        <f>IF('G011A (9.AY)'!C18&lt;&gt;"",'G011A (9.AY)'!C18,0)</f>
        <v>0</v>
      </c>
      <c r="V18" s="52">
        <f>IF('G011A (9.AY)'!L18&lt;&gt;"",'G011A (9.AY)'!L18,0)</f>
        <v>0</v>
      </c>
      <c r="W18" s="51">
        <f>IF('G011A (10.AY)'!C18&lt;&gt;"",'G011A (10.AY)'!C18,0)</f>
        <v>0</v>
      </c>
      <c r="X18" s="52">
        <f>IF('G011A (10.AY)'!L18&lt;&gt;"",'G011A (10.AY)'!L18,0)</f>
        <v>0</v>
      </c>
      <c r="Y18" s="51">
        <f>IF('G011A (11.AY)'!C18&lt;&gt;"",'G011A (11.AY)'!C18,0)</f>
        <v>0</v>
      </c>
      <c r="Z18" s="52">
        <f>IF('G011A (11.AY)'!L18&lt;&gt;"",'G011A (11.AY)'!L18,0)</f>
        <v>0</v>
      </c>
      <c r="AA18" s="51">
        <f>IF('G011A (12.AY)'!C18&lt;&gt;"",'G011A (12.AY)'!C18,0)</f>
        <v>0</v>
      </c>
      <c r="AB18" s="52">
        <f>IF('G011A (12.AY)'!L18&lt;&gt;"",'G011A (12.AY)'!L18,0)</f>
        <v>0</v>
      </c>
      <c r="AC18" s="49">
        <f t="shared" si="0"/>
        <v>0</v>
      </c>
      <c r="AD18" s="50">
        <f t="shared" si="1"/>
        <v>0</v>
      </c>
      <c r="AE18" s="50">
        <f t="shared" si="2"/>
        <v>0</v>
      </c>
      <c r="AF18" s="53">
        <f t="shared" si="3"/>
        <v>0</v>
      </c>
      <c r="AG18" s="3"/>
      <c r="AH18" s="28">
        <f t="shared" si="4"/>
        <v>0</v>
      </c>
      <c r="AI18" s="28">
        <f t="shared" si="5"/>
        <v>0</v>
      </c>
      <c r="AJ18" s="28">
        <f t="shared" si="6"/>
        <v>0</v>
      </c>
      <c r="AK18" s="28">
        <f t="shared" si="7"/>
        <v>0</v>
      </c>
      <c r="AL18" s="28">
        <f t="shared" si="8"/>
        <v>0</v>
      </c>
      <c r="AM18" s="28">
        <f t="shared" si="9"/>
        <v>0</v>
      </c>
      <c r="AN18" s="28">
        <f t="shared" si="10"/>
        <v>0</v>
      </c>
      <c r="AO18" s="28">
        <f t="shared" si="11"/>
        <v>0</v>
      </c>
      <c r="AP18" s="28">
        <f t="shared" si="12"/>
        <v>0</v>
      </c>
      <c r="AQ18" s="28">
        <f t="shared" si="13"/>
        <v>0</v>
      </c>
      <c r="AR18" s="28">
        <f t="shared" si="14"/>
        <v>0</v>
      </c>
      <c r="AS18" s="28">
        <f t="shared" si="15"/>
        <v>0</v>
      </c>
      <c r="AT18" s="28">
        <f t="shared" si="16"/>
        <v>0</v>
      </c>
      <c r="AU18" s="3"/>
      <c r="AV18" s="3"/>
      <c r="AW18" s="3"/>
      <c r="AX18" s="3"/>
      <c r="AY18" s="3"/>
    </row>
    <row r="19" spans="1:51" ht="21.9" customHeight="1" x14ac:dyDescent="0.25">
      <c r="A19" s="137">
        <v>12</v>
      </c>
      <c r="B19" s="48" t="str">
        <f>IF('Proje ve Personel Bilgileri'!B25&gt;0,'Proje ve Personel Bilgileri'!B25,"")</f>
        <v/>
      </c>
      <c r="C19" s="301" t="str">
        <f>IF('Proje ve Personel Bilgileri'!F25&gt;0,'Proje ve Personel Bilgileri'!F25,"")</f>
        <v/>
      </c>
      <c r="D19" s="301" t="str">
        <f>IF('Proje ve Personel Bilgileri'!G25&gt;0,'Proje ve Personel Bilgileri'!G25,"")</f>
        <v/>
      </c>
      <c r="E19" s="49">
        <f>IF('G011A (1.AY)'!C19&lt;&gt;"",'G011A (1.AY)'!C19,0)</f>
        <v>0</v>
      </c>
      <c r="F19" s="50">
        <f>IF('G011A (1.AY)'!L19&lt;&gt;"",'G011A (1.AY)'!L19,0)</f>
        <v>0</v>
      </c>
      <c r="G19" s="51">
        <f>IF('G011A (2.AY)'!C19&lt;&gt;"",'G011A (2.AY)'!C19,0)</f>
        <v>0</v>
      </c>
      <c r="H19" s="52">
        <f>IF('G011A (2.AY)'!L19&lt;&gt;"",'G011A (2.AY)'!L19,0)</f>
        <v>0</v>
      </c>
      <c r="I19" s="51">
        <f>IF('G011A (3.AY)'!C19&lt;&gt;"",'G011A (3.AY)'!C19,0)</f>
        <v>0</v>
      </c>
      <c r="J19" s="52">
        <f>IF('G011A (3.AY)'!L19&lt;&gt;"",'G011A (3.AY)'!L19,0)</f>
        <v>0</v>
      </c>
      <c r="K19" s="51">
        <f>IF('G011A (4.AY)'!C19&lt;&gt;"",'G011A (4.AY)'!C19,0)</f>
        <v>0</v>
      </c>
      <c r="L19" s="52">
        <f>IF('G011A (4.AY)'!L19&lt;&gt;"",'G011A (4.AY)'!L19,0)</f>
        <v>0</v>
      </c>
      <c r="M19" s="51">
        <f>IF('G011A (5.AY)'!C19&lt;&gt;"",'G011A (5.AY)'!C19,0)</f>
        <v>0</v>
      </c>
      <c r="N19" s="52">
        <f>IF('G011A (5.AY)'!L19&lt;&gt;"",'G011A (5.AY)'!L19,0)</f>
        <v>0</v>
      </c>
      <c r="O19" s="51">
        <f>IF('G011A (6.AY)'!C19&lt;&gt;"",'G011A (6.AY)'!C19,0)</f>
        <v>0</v>
      </c>
      <c r="P19" s="52">
        <f>IF('G011A (6.AY)'!L19&lt;&gt;"",'G011A (6.AY)'!L19,0)</f>
        <v>0</v>
      </c>
      <c r="Q19" s="51">
        <f>IF('G011A (7.AY)'!C19&lt;&gt;"",'G011A (7.AY)'!C19,0)</f>
        <v>0</v>
      </c>
      <c r="R19" s="52">
        <f>IF('G011A (7.AY)'!L19&lt;&gt;"",'G011A (7.AY)'!L19,0)</f>
        <v>0</v>
      </c>
      <c r="S19" s="51">
        <f>IF('G011A (8.AY)'!C19&lt;&gt;"",'G011A (8.AY)'!C19,0)</f>
        <v>0</v>
      </c>
      <c r="T19" s="52">
        <f>IF('G011A (8.AY)'!L19&lt;&gt;"",'G011A (8.AY)'!L19,0)</f>
        <v>0</v>
      </c>
      <c r="U19" s="51">
        <f>IF('G011A (9.AY)'!C19&lt;&gt;"",'G011A (9.AY)'!C19,0)</f>
        <v>0</v>
      </c>
      <c r="V19" s="52">
        <f>IF('G011A (9.AY)'!L19&lt;&gt;"",'G011A (9.AY)'!L19,0)</f>
        <v>0</v>
      </c>
      <c r="W19" s="51">
        <f>IF('G011A (10.AY)'!C19&lt;&gt;"",'G011A (10.AY)'!C19,0)</f>
        <v>0</v>
      </c>
      <c r="X19" s="52">
        <f>IF('G011A (10.AY)'!L19&lt;&gt;"",'G011A (10.AY)'!L19,0)</f>
        <v>0</v>
      </c>
      <c r="Y19" s="51">
        <f>IF('G011A (11.AY)'!C19&lt;&gt;"",'G011A (11.AY)'!C19,0)</f>
        <v>0</v>
      </c>
      <c r="Z19" s="52">
        <f>IF('G011A (11.AY)'!L19&lt;&gt;"",'G011A (11.AY)'!L19,0)</f>
        <v>0</v>
      </c>
      <c r="AA19" s="51">
        <f>IF('G011A (12.AY)'!C19&lt;&gt;"",'G011A (12.AY)'!C19,0)</f>
        <v>0</v>
      </c>
      <c r="AB19" s="52">
        <f>IF('G011A (12.AY)'!L19&lt;&gt;"",'G011A (12.AY)'!L19,0)</f>
        <v>0</v>
      </c>
      <c r="AC19" s="49">
        <f t="shared" si="0"/>
        <v>0</v>
      </c>
      <c r="AD19" s="50">
        <f t="shared" si="1"/>
        <v>0</v>
      </c>
      <c r="AE19" s="50">
        <f t="shared" si="2"/>
        <v>0</v>
      </c>
      <c r="AF19" s="53">
        <f t="shared" si="3"/>
        <v>0</v>
      </c>
      <c r="AG19" s="3"/>
      <c r="AH19" s="28">
        <f t="shared" si="4"/>
        <v>0</v>
      </c>
      <c r="AI19" s="28">
        <f t="shared" si="5"/>
        <v>0</v>
      </c>
      <c r="AJ19" s="28">
        <f t="shared" si="6"/>
        <v>0</v>
      </c>
      <c r="AK19" s="28">
        <f t="shared" si="7"/>
        <v>0</v>
      </c>
      <c r="AL19" s="28">
        <f t="shared" si="8"/>
        <v>0</v>
      </c>
      <c r="AM19" s="28">
        <f t="shared" si="9"/>
        <v>0</v>
      </c>
      <c r="AN19" s="28">
        <f t="shared" si="10"/>
        <v>0</v>
      </c>
      <c r="AO19" s="28">
        <f t="shared" si="11"/>
        <v>0</v>
      </c>
      <c r="AP19" s="28">
        <f t="shared" si="12"/>
        <v>0</v>
      </c>
      <c r="AQ19" s="28">
        <f t="shared" si="13"/>
        <v>0</v>
      </c>
      <c r="AR19" s="28">
        <f t="shared" si="14"/>
        <v>0</v>
      </c>
      <c r="AS19" s="28">
        <f t="shared" si="15"/>
        <v>0</v>
      </c>
      <c r="AT19" s="28">
        <f t="shared" si="16"/>
        <v>0</v>
      </c>
      <c r="AU19" s="3"/>
      <c r="AV19" s="3"/>
      <c r="AW19" s="3"/>
      <c r="AX19" s="3"/>
      <c r="AY19" s="3"/>
    </row>
    <row r="20" spans="1:51" ht="21.9" customHeight="1" x14ac:dyDescent="0.25">
      <c r="A20" s="137">
        <v>13</v>
      </c>
      <c r="B20" s="48" t="str">
        <f>IF('Proje ve Personel Bilgileri'!B26&gt;0,'Proje ve Personel Bilgileri'!B26,"")</f>
        <v/>
      </c>
      <c r="C20" s="301" t="str">
        <f>IF('Proje ve Personel Bilgileri'!F26&gt;0,'Proje ve Personel Bilgileri'!F26,"")</f>
        <v/>
      </c>
      <c r="D20" s="301" t="str">
        <f>IF('Proje ve Personel Bilgileri'!G26&gt;0,'Proje ve Personel Bilgileri'!G26,"")</f>
        <v/>
      </c>
      <c r="E20" s="49">
        <f>IF('G011A (1.AY)'!C20&lt;&gt;"",'G011A (1.AY)'!C20,0)</f>
        <v>0</v>
      </c>
      <c r="F20" s="50">
        <f>IF('G011A (1.AY)'!L20&lt;&gt;"",'G011A (1.AY)'!L20,0)</f>
        <v>0</v>
      </c>
      <c r="G20" s="51">
        <f>IF('G011A (2.AY)'!C20&lt;&gt;"",'G011A (2.AY)'!C20,0)</f>
        <v>0</v>
      </c>
      <c r="H20" s="52">
        <f>IF('G011A (2.AY)'!L20&lt;&gt;"",'G011A (2.AY)'!L20,0)</f>
        <v>0</v>
      </c>
      <c r="I20" s="51">
        <f>IF('G011A (3.AY)'!C20&lt;&gt;"",'G011A (3.AY)'!C20,0)</f>
        <v>0</v>
      </c>
      <c r="J20" s="52">
        <f>IF('G011A (3.AY)'!L20&lt;&gt;"",'G011A (3.AY)'!L20,0)</f>
        <v>0</v>
      </c>
      <c r="K20" s="51">
        <f>IF('G011A (4.AY)'!C20&lt;&gt;"",'G011A (4.AY)'!C20,0)</f>
        <v>0</v>
      </c>
      <c r="L20" s="52">
        <f>IF('G011A (4.AY)'!L20&lt;&gt;"",'G011A (4.AY)'!L20,0)</f>
        <v>0</v>
      </c>
      <c r="M20" s="51">
        <f>IF('G011A (5.AY)'!C20&lt;&gt;"",'G011A (5.AY)'!C20,0)</f>
        <v>0</v>
      </c>
      <c r="N20" s="52">
        <f>IF('G011A (5.AY)'!L20&lt;&gt;"",'G011A (5.AY)'!L20,0)</f>
        <v>0</v>
      </c>
      <c r="O20" s="51">
        <f>IF('G011A (6.AY)'!C20&lt;&gt;"",'G011A (6.AY)'!C20,0)</f>
        <v>0</v>
      </c>
      <c r="P20" s="52">
        <f>IF('G011A (6.AY)'!L20&lt;&gt;"",'G011A (6.AY)'!L20,0)</f>
        <v>0</v>
      </c>
      <c r="Q20" s="51">
        <f>IF('G011A (7.AY)'!C20&lt;&gt;"",'G011A (7.AY)'!C20,0)</f>
        <v>0</v>
      </c>
      <c r="R20" s="52">
        <f>IF('G011A (7.AY)'!L20&lt;&gt;"",'G011A (7.AY)'!L20,0)</f>
        <v>0</v>
      </c>
      <c r="S20" s="51">
        <f>IF('G011A (8.AY)'!C20&lt;&gt;"",'G011A (8.AY)'!C20,0)</f>
        <v>0</v>
      </c>
      <c r="T20" s="52">
        <f>IF('G011A (8.AY)'!L20&lt;&gt;"",'G011A (8.AY)'!L20,0)</f>
        <v>0</v>
      </c>
      <c r="U20" s="51">
        <f>IF('G011A (9.AY)'!C20&lt;&gt;"",'G011A (9.AY)'!C20,0)</f>
        <v>0</v>
      </c>
      <c r="V20" s="52">
        <f>IF('G011A (9.AY)'!L20&lt;&gt;"",'G011A (9.AY)'!L20,0)</f>
        <v>0</v>
      </c>
      <c r="W20" s="51">
        <f>IF('G011A (10.AY)'!C20&lt;&gt;"",'G011A (10.AY)'!C20,0)</f>
        <v>0</v>
      </c>
      <c r="X20" s="52">
        <f>IF('G011A (10.AY)'!L20&lt;&gt;"",'G011A (10.AY)'!L20,0)</f>
        <v>0</v>
      </c>
      <c r="Y20" s="51">
        <f>IF('G011A (11.AY)'!C20&lt;&gt;"",'G011A (11.AY)'!C20,0)</f>
        <v>0</v>
      </c>
      <c r="Z20" s="52">
        <f>IF('G011A (11.AY)'!L20&lt;&gt;"",'G011A (11.AY)'!L20,0)</f>
        <v>0</v>
      </c>
      <c r="AA20" s="51">
        <f>IF('G011A (12.AY)'!C20&lt;&gt;"",'G011A (12.AY)'!C20,0)</f>
        <v>0</v>
      </c>
      <c r="AB20" s="52">
        <f>IF('G011A (12.AY)'!L20&lt;&gt;"",'G011A (12.AY)'!L20,0)</f>
        <v>0</v>
      </c>
      <c r="AC20" s="49">
        <f t="shared" si="0"/>
        <v>0</v>
      </c>
      <c r="AD20" s="50">
        <f t="shared" si="1"/>
        <v>0</v>
      </c>
      <c r="AE20" s="50">
        <f t="shared" si="2"/>
        <v>0</v>
      </c>
      <c r="AF20" s="53">
        <f t="shared" si="3"/>
        <v>0</v>
      </c>
      <c r="AG20" s="3"/>
      <c r="AH20" s="28">
        <f t="shared" si="4"/>
        <v>0</v>
      </c>
      <c r="AI20" s="28">
        <f t="shared" si="5"/>
        <v>0</v>
      </c>
      <c r="AJ20" s="28">
        <f t="shared" si="6"/>
        <v>0</v>
      </c>
      <c r="AK20" s="28">
        <f t="shared" si="7"/>
        <v>0</v>
      </c>
      <c r="AL20" s="28">
        <f t="shared" si="8"/>
        <v>0</v>
      </c>
      <c r="AM20" s="28">
        <f t="shared" si="9"/>
        <v>0</v>
      </c>
      <c r="AN20" s="28">
        <f t="shared" si="10"/>
        <v>0</v>
      </c>
      <c r="AO20" s="28">
        <f t="shared" si="11"/>
        <v>0</v>
      </c>
      <c r="AP20" s="28">
        <f t="shared" si="12"/>
        <v>0</v>
      </c>
      <c r="AQ20" s="28">
        <f t="shared" si="13"/>
        <v>0</v>
      </c>
      <c r="AR20" s="28">
        <f t="shared" si="14"/>
        <v>0</v>
      </c>
      <c r="AS20" s="28">
        <f t="shared" si="15"/>
        <v>0</v>
      </c>
      <c r="AT20" s="28">
        <f t="shared" si="16"/>
        <v>0</v>
      </c>
      <c r="AU20" s="3"/>
      <c r="AV20" s="3"/>
      <c r="AW20" s="3"/>
      <c r="AX20" s="3"/>
      <c r="AY20" s="3"/>
    </row>
    <row r="21" spans="1:51" ht="21.9" customHeight="1" x14ac:dyDescent="0.25">
      <c r="A21" s="137">
        <v>14</v>
      </c>
      <c r="B21" s="48" t="str">
        <f>IF('Proje ve Personel Bilgileri'!B27&gt;0,'Proje ve Personel Bilgileri'!B27,"")</f>
        <v/>
      </c>
      <c r="C21" s="301" t="str">
        <f>IF('Proje ve Personel Bilgileri'!F27&gt;0,'Proje ve Personel Bilgileri'!F27,"")</f>
        <v/>
      </c>
      <c r="D21" s="301" t="str">
        <f>IF('Proje ve Personel Bilgileri'!G27&gt;0,'Proje ve Personel Bilgileri'!G27,"")</f>
        <v/>
      </c>
      <c r="E21" s="49">
        <f>IF('G011A (1.AY)'!C21&lt;&gt;"",'G011A (1.AY)'!C21,0)</f>
        <v>0</v>
      </c>
      <c r="F21" s="50">
        <f>IF('G011A (1.AY)'!L21&lt;&gt;"",'G011A (1.AY)'!L21,0)</f>
        <v>0</v>
      </c>
      <c r="G21" s="51">
        <f>IF('G011A (2.AY)'!C21&lt;&gt;"",'G011A (2.AY)'!C21,0)</f>
        <v>0</v>
      </c>
      <c r="H21" s="52">
        <f>IF('G011A (2.AY)'!L21&lt;&gt;"",'G011A (2.AY)'!L21,0)</f>
        <v>0</v>
      </c>
      <c r="I21" s="51">
        <f>IF('G011A (3.AY)'!C21&lt;&gt;"",'G011A (3.AY)'!C21,0)</f>
        <v>0</v>
      </c>
      <c r="J21" s="52">
        <f>IF('G011A (3.AY)'!L21&lt;&gt;"",'G011A (3.AY)'!L21,0)</f>
        <v>0</v>
      </c>
      <c r="K21" s="51">
        <f>IF('G011A (4.AY)'!C21&lt;&gt;"",'G011A (4.AY)'!C21,0)</f>
        <v>0</v>
      </c>
      <c r="L21" s="52">
        <f>IF('G011A (4.AY)'!L21&lt;&gt;"",'G011A (4.AY)'!L21,0)</f>
        <v>0</v>
      </c>
      <c r="M21" s="51">
        <f>IF('G011A (5.AY)'!C21&lt;&gt;"",'G011A (5.AY)'!C21,0)</f>
        <v>0</v>
      </c>
      <c r="N21" s="52">
        <f>IF('G011A (5.AY)'!L21&lt;&gt;"",'G011A (5.AY)'!L21,0)</f>
        <v>0</v>
      </c>
      <c r="O21" s="51">
        <f>IF('G011A (6.AY)'!C21&lt;&gt;"",'G011A (6.AY)'!C21,0)</f>
        <v>0</v>
      </c>
      <c r="P21" s="52">
        <f>IF('G011A (6.AY)'!L21&lt;&gt;"",'G011A (6.AY)'!L21,0)</f>
        <v>0</v>
      </c>
      <c r="Q21" s="51">
        <f>IF('G011A (7.AY)'!C21&lt;&gt;"",'G011A (7.AY)'!C21,0)</f>
        <v>0</v>
      </c>
      <c r="R21" s="52">
        <f>IF('G011A (7.AY)'!L21&lt;&gt;"",'G011A (7.AY)'!L21,0)</f>
        <v>0</v>
      </c>
      <c r="S21" s="51">
        <f>IF('G011A (8.AY)'!C21&lt;&gt;"",'G011A (8.AY)'!C21,0)</f>
        <v>0</v>
      </c>
      <c r="T21" s="52">
        <f>IF('G011A (8.AY)'!L21&lt;&gt;"",'G011A (8.AY)'!L21,0)</f>
        <v>0</v>
      </c>
      <c r="U21" s="51">
        <f>IF('G011A (9.AY)'!C21&lt;&gt;"",'G011A (9.AY)'!C21,0)</f>
        <v>0</v>
      </c>
      <c r="V21" s="52">
        <f>IF('G011A (9.AY)'!L21&lt;&gt;"",'G011A (9.AY)'!L21,0)</f>
        <v>0</v>
      </c>
      <c r="W21" s="51">
        <f>IF('G011A (10.AY)'!C21&lt;&gt;"",'G011A (10.AY)'!C21,0)</f>
        <v>0</v>
      </c>
      <c r="X21" s="52">
        <f>IF('G011A (10.AY)'!L21&lt;&gt;"",'G011A (10.AY)'!L21,0)</f>
        <v>0</v>
      </c>
      <c r="Y21" s="51">
        <f>IF('G011A (11.AY)'!C21&lt;&gt;"",'G011A (11.AY)'!C21,0)</f>
        <v>0</v>
      </c>
      <c r="Z21" s="52">
        <f>IF('G011A (11.AY)'!L21&lt;&gt;"",'G011A (11.AY)'!L21,0)</f>
        <v>0</v>
      </c>
      <c r="AA21" s="51">
        <f>IF('G011A (12.AY)'!C21&lt;&gt;"",'G011A (12.AY)'!C21,0)</f>
        <v>0</v>
      </c>
      <c r="AB21" s="52">
        <f>IF('G011A (12.AY)'!L21&lt;&gt;"",'G011A (12.AY)'!L21,0)</f>
        <v>0</v>
      </c>
      <c r="AC21" s="49">
        <f t="shared" si="0"/>
        <v>0</v>
      </c>
      <c r="AD21" s="50">
        <f t="shared" si="1"/>
        <v>0</v>
      </c>
      <c r="AE21" s="50">
        <f t="shared" si="2"/>
        <v>0</v>
      </c>
      <c r="AF21" s="53">
        <f t="shared" si="3"/>
        <v>0</v>
      </c>
      <c r="AG21" s="3"/>
      <c r="AH21" s="28">
        <f t="shared" si="4"/>
        <v>0</v>
      </c>
      <c r="AI21" s="28">
        <f t="shared" si="5"/>
        <v>0</v>
      </c>
      <c r="AJ21" s="28">
        <f t="shared" si="6"/>
        <v>0</v>
      </c>
      <c r="AK21" s="28">
        <f t="shared" si="7"/>
        <v>0</v>
      </c>
      <c r="AL21" s="28">
        <f t="shared" si="8"/>
        <v>0</v>
      </c>
      <c r="AM21" s="28">
        <f t="shared" si="9"/>
        <v>0</v>
      </c>
      <c r="AN21" s="28">
        <f t="shared" si="10"/>
        <v>0</v>
      </c>
      <c r="AO21" s="28">
        <f t="shared" si="11"/>
        <v>0</v>
      </c>
      <c r="AP21" s="28">
        <f t="shared" si="12"/>
        <v>0</v>
      </c>
      <c r="AQ21" s="28">
        <f t="shared" si="13"/>
        <v>0</v>
      </c>
      <c r="AR21" s="28">
        <f t="shared" si="14"/>
        <v>0</v>
      </c>
      <c r="AS21" s="28">
        <f t="shared" si="15"/>
        <v>0</v>
      </c>
      <c r="AT21" s="28">
        <f t="shared" si="16"/>
        <v>0</v>
      </c>
      <c r="AU21" s="3"/>
      <c r="AV21" s="3"/>
      <c r="AW21" s="3"/>
      <c r="AX21" s="3"/>
      <c r="AY21" s="3"/>
    </row>
    <row r="22" spans="1:51" ht="21.9" customHeight="1" x14ac:dyDescent="0.25">
      <c r="A22" s="137">
        <v>15</v>
      </c>
      <c r="B22" s="48" t="str">
        <f>IF('Proje ve Personel Bilgileri'!B28&gt;0,'Proje ve Personel Bilgileri'!B28,"")</f>
        <v/>
      </c>
      <c r="C22" s="301" t="str">
        <f>IF('Proje ve Personel Bilgileri'!F28&gt;0,'Proje ve Personel Bilgileri'!F28,"")</f>
        <v/>
      </c>
      <c r="D22" s="301" t="str">
        <f>IF('Proje ve Personel Bilgileri'!G28&gt;0,'Proje ve Personel Bilgileri'!G28,"")</f>
        <v/>
      </c>
      <c r="E22" s="49">
        <f>IF('G011A (1.AY)'!C22&lt;&gt;"",'G011A (1.AY)'!C22,0)</f>
        <v>0</v>
      </c>
      <c r="F22" s="50">
        <f>IF('G011A (1.AY)'!L22&lt;&gt;"",'G011A (1.AY)'!L22,0)</f>
        <v>0</v>
      </c>
      <c r="G22" s="51">
        <f>IF('G011A (2.AY)'!C22&lt;&gt;"",'G011A (2.AY)'!C22,0)</f>
        <v>0</v>
      </c>
      <c r="H22" s="52">
        <f>IF('G011A (2.AY)'!L22&lt;&gt;"",'G011A (2.AY)'!L22,0)</f>
        <v>0</v>
      </c>
      <c r="I22" s="51">
        <f>IF('G011A (3.AY)'!C22&lt;&gt;"",'G011A (3.AY)'!C22,0)</f>
        <v>0</v>
      </c>
      <c r="J22" s="52">
        <f>IF('G011A (3.AY)'!L22&lt;&gt;"",'G011A (3.AY)'!L22,0)</f>
        <v>0</v>
      </c>
      <c r="K22" s="51">
        <f>IF('G011A (4.AY)'!C22&lt;&gt;"",'G011A (4.AY)'!C22,0)</f>
        <v>0</v>
      </c>
      <c r="L22" s="52">
        <f>IF('G011A (4.AY)'!L22&lt;&gt;"",'G011A (4.AY)'!L22,0)</f>
        <v>0</v>
      </c>
      <c r="M22" s="51">
        <f>IF('G011A (5.AY)'!C22&lt;&gt;"",'G011A (5.AY)'!C22,0)</f>
        <v>0</v>
      </c>
      <c r="N22" s="52">
        <f>IF('G011A (5.AY)'!L22&lt;&gt;"",'G011A (5.AY)'!L22,0)</f>
        <v>0</v>
      </c>
      <c r="O22" s="51">
        <f>IF('G011A (6.AY)'!C22&lt;&gt;"",'G011A (6.AY)'!C22,0)</f>
        <v>0</v>
      </c>
      <c r="P22" s="52">
        <f>IF('G011A (6.AY)'!L22&lt;&gt;"",'G011A (6.AY)'!L22,0)</f>
        <v>0</v>
      </c>
      <c r="Q22" s="51">
        <f>IF('G011A (7.AY)'!C22&lt;&gt;"",'G011A (7.AY)'!C22,0)</f>
        <v>0</v>
      </c>
      <c r="R22" s="52">
        <f>IF('G011A (7.AY)'!L22&lt;&gt;"",'G011A (7.AY)'!L22,0)</f>
        <v>0</v>
      </c>
      <c r="S22" s="51">
        <f>IF('G011A (8.AY)'!C22&lt;&gt;"",'G011A (8.AY)'!C22,0)</f>
        <v>0</v>
      </c>
      <c r="T22" s="52">
        <f>IF('G011A (8.AY)'!L22&lt;&gt;"",'G011A (8.AY)'!L22,0)</f>
        <v>0</v>
      </c>
      <c r="U22" s="51">
        <f>IF('G011A (9.AY)'!C22&lt;&gt;"",'G011A (9.AY)'!C22,0)</f>
        <v>0</v>
      </c>
      <c r="V22" s="52">
        <f>IF('G011A (9.AY)'!L22&lt;&gt;"",'G011A (9.AY)'!L22,0)</f>
        <v>0</v>
      </c>
      <c r="W22" s="51">
        <f>IF('G011A (10.AY)'!C22&lt;&gt;"",'G011A (10.AY)'!C22,0)</f>
        <v>0</v>
      </c>
      <c r="X22" s="52">
        <f>IF('G011A (10.AY)'!L22&lt;&gt;"",'G011A (10.AY)'!L22,0)</f>
        <v>0</v>
      </c>
      <c r="Y22" s="51">
        <f>IF('G011A (11.AY)'!C22&lt;&gt;"",'G011A (11.AY)'!C22,0)</f>
        <v>0</v>
      </c>
      <c r="Z22" s="52">
        <f>IF('G011A (11.AY)'!L22&lt;&gt;"",'G011A (11.AY)'!L22,0)</f>
        <v>0</v>
      </c>
      <c r="AA22" s="51">
        <f>IF('G011A (12.AY)'!C22&lt;&gt;"",'G011A (12.AY)'!C22,0)</f>
        <v>0</v>
      </c>
      <c r="AB22" s="52">
        <f>IF('G011A (12.AY)'!L22&lt;&gt;"",'G011A (12.AY)'!L22,0)</f>
        <v>0</v>
      </c>
      <c r="AC22" s="49">
        <f t="shared" si="0"/>
        <v>0</v>
      </c>
      <c r="AD22" s="50">
        <f t="shared" si="1"/>
        <v>0</v>
      </c>
      <c r="AE22" s="50">
        <f t="shared" si="2"/>
        <v>0</v>
      </c>
      <c r="AF22" s="53">
        <f t="shared" si="3"/>
        <v>0</v>
      </c>
      <c r="AG22" s="3"/>
      <c r="AH22" s="28">
        <f t="shared" si="4"/>
        <v>0</v>
      </c>
      <c r="AI22" s="28">
        <f t="shared" si="5"/>
        <v>0</v>
      </c>
      <c r="AJ22" s="28">
        <f t="shared" si="6"/>
        <v>0</v>
      </c>
      <c r="AK22" s="28">
        <f t="shared" si="7"/>
        <v>0</v>
      </c>
      <c r="AL22" s="28">
        <f t="shared" si="8"/>
        <v>0</v>
      </c>
      <c r="AM22" s="28">
        <f t="shared" si="9"/>
        <v>0</v>
      </c>
      <c r="AN22" s="28">
        <f t="shared" si="10"/>
        <v>0</v>
      </c>
      <c r="AO22" s="28">
        <f t="shared" si="11"/>
        <v>0</v>
      </c>
      <c r="AP22" s="28">
        <f t="shared" si="12"/>
        <v>0</v>
      </c>
      <c r="AQ22" s="28">
        <f t="shared" si="13"/>
        <v>0</v>
      </c>
      <c r="AR22" s="28">
        <f t="shared" si="14"/>
        <v>0</v>
      </c>
      <c r="AS22" s="28">
        <f t="shared" si="15"/>
        <v>0</v>
      </c>
      <c r="AT22" s="28">
        <f t="shared" si="16"/>
        <v>0</v>
      </c>
      <c r="AU22" s="3"/>
      <c r="AV22" s="3"/>
      <c r="AW22" s="3"/>
      <c r="AX22" s="3"/>
      <c r="AY22" s="3"/>
    </row>
    <row r="23" spans="1:51" ht="21.9" customHeight="1" x14ac:dyDescent="0.25">
      <c r="A23" s="137">
        <v>16</v>
      </c>
      <c r="B23" s="48" t="str">
        <f>IF('Proje ve Personel Bilgileri'!B29&gt;0,'Proje ve Personel Bilgileri'!B29,"")</f>
        <v/>
      </c>
      <c r="C23" s="301" t="str">
        <f>IF('Proje ve Personel Bilgileri'!F29&gt;0,'Proje ve Personel Bilgileri'!F29,"")</f>
        <v/>
      </c>
      <c r="D23" s="301" t="str">
        <f>IF('Proje ve Personel Bilgileri'!G29&gt;0,'Proje ve Personel Bilgileri'!G29,"")</f>
        <v/>
      </c>
      <c r="E23" s="49">
        <f>IF('G011A (1.AY)'!C23&lt;&gt;"",'G011A (1.AY)'!C23,0)</f>
        <v>0</v>
      </c>
      <c r="F23" s="50">
        <f>IF('G011A (1.AY)'!L23&lt;&gt;"",'G011A (1.AY)'!L23,0)</f>
        <v>0</v>
      </c>
      <c r="G23" s="51">
        <f>IF('G011A (2.AY)'!C23&lt;&gt;"",'G011A (2.AY)'!C23,0)</f>
        <v>0</v>
      </c>
      <c r="H23" s="52">
        <f>IF('G011A (2.AY)'!L23&lt;&gt;"",'G011A (2.AY)'!L23,0)</f>
        <v>0</v>
      </c>
      <c r="I23" s="51">
        <f>IF('G011A (3.AY)'!C23&lt;&gt;"",'G011A (3.AY)'!C23,0)</f>
        <v>0</v>
      </c>
      <c r="J23" s="52">
        <f>IF('G011A (3.AY)'!L23&lt;&gt;"",'G011A (3.AY)'!L23,0)</f>
        <v>0</v>
      </c>
      <c r="K23" s="51">
        <f>IF('G011A (4.AY)'!C23&lt;&gt;"",'G011A (4.AY)'!C23,0)</f>
        <v>0</v>
      </c>
      <c r="L23" s="52">
        <f>IF('G011A (4.AY)'!L23&lt;&gt;"",'G011A (4.AY)'!L23,0)</f>
        <v>0</v>
      </c>
      <c r="M23" s="51">
        <f>IF('G011A (5.AY)'!C23&lt;&gt;"",'G011A (5.AY)'!C23,0)</f>
        <v>0</v>
      </c>
      <c r="N23" s="52">
        <f>IF('G011A (5.AY)'!L23&lt;&gt;"",'G011A (5.AY)'!L23,0)</f>
        <v>0</v>
      </c>
      <c r="O23" s="51">
        <f>IF('G011A (6.AY)'!C23&lt;&gt;"",'G011A (6.AY)'!C23,0)</f>
        <v>0</v>
      </c>
      <c r="P23" s="52">
        <f>IF('G011A (6.AY)'!L23&lt;&gt;"",'G011A (6.AY)'!L23,0)</f>
        <v>0</v>
      </c>
      <c r="Q23" s="51">
        <f>IF('G011A (7.AY)'!C23&lt;&gt;"",'G011A (7.AY)'!C23,0)</f>
        <v>0</v>
      </c>
      <c r="R23" s="52">
        <f>IF('G011A (7.AY)'!L23&lt;&gt;"",'G011A (7.AY)'!L23,0)</f>
        <v>0</v>
      </c>
      <c r="S23" s="51">
        <f>IF('G011A (8.AY)'!C23&lt;&gt;"",'G011A (8.AY)'!C23,0)</f>
        <v>0</v>
      </c>
      <c r="T23" s="52">
        <f>IF('G011A (8.AY)'!L23&lt;&gt;"",'G011A (8.AY)'!L23,0)</f>
        <v>0</v>
      </c>
      <c r="U23" s="51">
        <f>IF('G011A (9.AY)'!C23&lt;&gt;"",'G011A (9.AY)'!C23,0)</f>
        <v>0</v>
      </c>
      <c r="V23" s="52">
        <f>IF('G011A (9.AY)'!L23&lt;&gt;"",'G011A (9.AY)'!L23,0)</f>
        <v>0</v>
      </c>
      <c r="W23" s="51">
        <f>IF('G011A (10.AY)'!C23&lt;&gt;"",'G011A (10.AY)'!C23,0)</f>
        <v>0</v>
      </c>
      <c r="X23" s="52">
        <f>IF('G011A (10.AY)'!L23&lt;&gt;"",'G011A (10.AY)'!L23,0)</f>
        <v>0</v>
      </c>
      <c r="Y23" s="51">
        <f>IF('G011A (11.AY)'!C23&lt;&gt;"",'G011A (11.AY)'!C23,0)</f>
        <v>0</v>
      </c>
      <c r="Z23" s="52">
        <f>IF('G011A (11.AY)'!L23&lt;&gt;"",'G011A (11.AY)'!L23,0)</f>
        <v>0</v>
      </c>
      <c r="AA23" s="51">
        <f>IF('G011A (12.AY)'!C23&lt;&gt;"",'G011A (12.AY)'!C23,0)</f>
        <v>0</v>
      </c>
      <c r="AB23" s="52">
        <f>IF('G011A (12.AY)'!L23&lt;&gt;"",'G011A (12.AY)'!L23,0)</f>
        <v>0</v>
      </c>
      <c r="AC23" s="49">
        <f t="shared" si="0"/>
        <v>0</v>
      </c>
      <c r="AD23" s="50">
        <f t="shared" si="1"/>
        <v>0</v>
      </c>
      <c r="AE23" s="50">
        <f t="shared" si="2"/>
        <v>0</v>
      </c>
      <c r="AF23" s="53">
        <f t="shared" si="3"/>
        <v>0</v>
      </c>
      <c r="AG23" s="3"/>
      <c r="AH23" s="28">
        <f t="shared" si="4"/>
        <v>0</v>
      </c>
      <c r="AI23" s="28">
        <f t="shared" si="5"/>
        <v>0</v>
      </c>
      <c r="AJ23" s="28">
        <f t="shared" si="6"/>
        <v>0</v>
      </c>
      <c r="AK23" s="28">
        <f t="shared" si="7"/>
        <v>0</v>
      </c>
      <c r="AL23" s="28">
        <f t="shared" si="8"/>
        <v>0</v>
      </c>
      <c r="AM23" s="28">
        <f t="shared" si="9"/>
        <v>0</v>
      </c>
      <c r="AN23" s="28">
        <f t="shared" si="10"/>
        <v>0</v>
      </c>
      <c r="AO23" s="28">
        <f t="shared" si="11"/>
        <v>0</v>
      </c>
      <c r="AP23" s="28">
        <f t="shared" si="12"/>
        <v>0</v>
      </c>
      <c r="AQ23" s="28">
        <f t="shared" si="13"/>
        <v>0</v>
      </c>
      <c r="AR23" s="28">
        <f t="shared" si="14"/>
        <v>0</v>
      </c>
      <c r="AS23" s="28">
        <f t="shared" si="15"/>
        <v>0</v>
      </c>
      <c r="AT23" s="28">
        <f t="shared" si="16"/>
        <v>0</v>
      </c>
      <c r="AU23" s="3"/>
      <c r="AV23" s="3"/>
      <c r="AW23" s="3"/>
      <c r="AX23" s="3"/>
      <c r="AY23" s="3"/>
    </row>
    <row r="24" spans="1:51" ht="21.9" customHeight="1" x14ac:dyDescent="0.25">
      <c r="A24" s="137">
        <v>17</v>
      </c>
      <c r="B24" s="48" t="str">
        <f>IF('Proje ve Personel Bilgileri'!B30&gt;0,'Proje ve Personel Bilgileri'!B30,"")</f>
        <v/>
      </c>
      <c r="C24" s="301" t="str">
        <f>IF('Proje ve Personel Bilgileri'!F30&gt;0,'Proje ve Personel Bilgileri'!F30,"")</f>
        <v/>
      </c>
      <c r="D24" s="301" t="str">
        <f>IF('Proje ve Personel Bilgileri'!G30&gt;0,'Proje ve Personel Bilgileri'!G30,"")</f>
        <v/>
      </c>
      <c r="E24" s="49">
        <f>IF('G011A (1.AY)'!C24&lt;&gt;"",'G011A (1.AY)'!C24,0)</f>
        <v>0</v>
      </c>
      <c r="F24" s="50">
        <f>IF('G011A (1.AY)'!L24&lt;&gt;"",'G011A (1.AY)'!L24,0)</f>
        <v>0</v>
      </c>
      <c r="G24" s="51">
        <f>IF('G011A (2.AY)'!C24&lt;&gt;"",'G011A (2.AY)'!C24,0)</f>
        <v>0</v>
      </c>
      <c r="H24" s="52">
        <f>IF('G011A (2.AY)'!L24&lt;&gt;"",'G011A (2.AY)'!L24,0)</f>
        <v>0</v>
      </c>
      <c r="I24" s="51">
        <f>IF('G011A (3.AY)'!C24&lt;&gt;"",'G011A (3.AY)'!C24,0)</f>
        <v>0</v>
      </c>
      <c r="J24" s="52">
        <f>IF('G011A (3.AY)'!L24&lt;&gt;"",'G011A (3.AY)'!L24,0)</f>
        <v>0</v>
      </c>
      <c r="K24" s="51">
        <f>IF('G011A (4.AY)'!C24&lt;&gt;"",'G011A (4.AY)'!C24,0)</f>
        <v>0</v>
      </c>
      <c r="L24" s="52">
        <f>IF('G011A (4.AY)'!L24&lt;&gt;"",'G011A (4.AY)'!L24,0)</f>
        <v>0</v>
      </c>
      <c r="M24" s="51">
        <f>IF('G011A (5.AY)'!C24&lt;&gt;"",'G011A (5.AY)'!C24,0)</f>
        <v>0</v>
      </c>
      <c r="N24" s="52">
        <f>IF('G011A (5.AY)'!L24&lt;&gt;"",'G011A (5.AY)'!L24,0)</f>
        <v>0</v>
      </c>
      <c r="O24" s="51">
        <f>IF('G011A (6.AY)'!C24&lt;&gt;"",'G011A (6.AY)'!C24,0)</f>
        <v>0</v>
      </c>
      <c r="P24" s="52">
        <f>IF('G011A (6.AY)'!L24&lt;&gt;"",'G011A (6.AY)'!L24,0)</f>
        <v>0</v>
      </c>
      <c r="Q24" s="51">
        <f>IF('G011A (7.AY)'!C24&lt;&gt;"",'G011A (7.AY)'!C24,0)</f>
        <v>0</v>
      </c>
      <c r="R24" s="52">
        <f>IF('G011A (7.AY)'!L24&lt;&gt;"",'G011A (7.AY)'!L24,0)</f>
        <v>0</v>
      </c>
      <c r="S24" s="51">
        <f>IF('G011A (8.AY)'!C24&lt;&gt;"",'G011A (8.AY)'!C24,0)</f>
        <v>0</v>
      </c>
      <c r="T24" s="52">
        <f>IF('G011A (8.AY)'!L24&lt;&gt;"",'G011A (8.AY)'!L24,0)</f>
        <v>0</v>
      </c>
      <c r="U24" s="51">
        <f>IF('G011A (9.AY)'!C24&lt;&gt;"",'G011A (9.AY)'!C24,0)</f>
        <v>0</v>
      </c>
      <c r="V24" s="52">
        <f>IF('G011A (9.AY)'!L24&lt;&gt;"",'G011A (9.AY)'!L24,0)</f>
        <v>0</v>
      </c>
      <c r="W24" s="51">
        <f>IF('G011A (10.AY)'!C24&lt;&gt;"",'G011A (10.AY)'!C24,0)</f>
        <v>0</v>
      </c>
      <c r="X24" s="52">
        <f>IF('G011A (10.AY)'!L24&lt;&gt;"",'G011A (10.AY)'!L24,0)</f>
        <v>0</v>
      </c>
      <c r="Y24" s="51">
        <f>IF('G011A (11.AY)'!C24&lt;&gt;"",'G011A (11.AY)'!C24,0)</f>
        <v>0</v>
      </c>
      <c r="Z24" s="52">
        <f>IF('G011A (11.AY)'!L24&lt;&gt;"",'G011A (11.AY)'!L24,0)</f>
        <v>0</v>
      </c>
      <c r="AA24" s="51">
        <f>IF('G011A (12.AY)'!C24&lt;&gt;"",'G011A (12.AY)'!C24,0)</f>
        <v>0</v>
      </c>
      <c r="AB24" s="52">
        <f>IF('G011A (12.AY)'!L24&lt;&gt;"",'G011A (12.AY)'!L24,0)</f>
        <v>0</v>
      </c>
      <c r="AC24" s="49">
        <f t="shared" si="0"/>
        <v>0</v>
      </c>
      <c r="AD24" s="50">
        <f t="shared" si="1"/>
        <v>0</v>
      </c>
      <c r="AE24" s="50">
        <f t="shared" si="2"/>
        <v>0</v>
      </c>
      <c r="AF24" s="53">
        <f t="shared" si="3"/>
        <v>0</v>
      </c>
      <c r="AG24" s="3"/>
      <c r="AH24" s="28">
        <f t="shared" si="4"/>
        <v>0</v>
      </c>
      <c r="AI24" s="28">
        <f t="shared" si="5"/>
        <v>0</v>
      </c>
      <c r="AJ24" s="28">
        <f t="shared" si="6"/>
        <v>0</v>
      </c>
      <c r="AK24" s="28">
        <f t="shared" si="7"/>
        <v>0</v>
      </c>
      <c r="AL24" s="28">
        <f t="shared" si="8"/>
        <v>0</v>
      </c>
      <c r="AM24" s="28">
        <f t="shared" si="9"/>
        <v>0</v>
      </c>
      <c r="AN24" s="28">
        <f t="shared" si="10"/>
        <v>0</v>
      </c>
      <c r="AO24" s="28">
        <f t="shared" si="11"/>
        <v>0</v>
      </c>
      <c r="AP24" s="28">
        <f t="shared" si="12"/>
        <v>0</v>
      </c>
      <c r="AQ24" s="28">
        <f t="shared" si="13"/>
        <v>0</v>
      </c>
      <c r="AR24" s="28">
        <f t="shared" si="14"/>
        <v>0</v>
      </c>
      <c r="AS24" s="28">
        <f t="shared" si="15"/>
        <v>0</v>
      </c>
      <c r="AT24" s="28">
        <f t="shared" si="16"/>
        <v>0</v>
      </c>
      <c r="AU24" s="3"/>
      <c r="AV24" s="3"/>
      <c r="AW24" s="3"/>
      <c r="AX24" s="3"/>
      <c r="AY24" s="3"/>
    </row>
    <row r="25" spans="1:51" ht="21.9" customHeight="1" x14ac:dyDescent="0.25">
      <c r="A25" s="137">
        <v>18</v>
      </c>
      <c r="B25" s="48" t="str">
        <f>IF('Proje ve Personel Bilgileri'!B31&gt;0,'Proje ve Personel Bilgileri'!B31,"")</f>
        <v/>
      </c>
      <c r="C25" s="301" t="str">
        <f>IF('Proje ve Personel Bilgileri'!F31&gt;0,'Proje ve Personel Bilgileri'!F31,"")</f>
        <v/>
      </c>
      <c r="D25" s="301" t="str">
        <f>IF('Proje ve Personel Bilgileri'!G31&gt;0,'Proje ve Personel Bilgileri'!G31,"")</f>
        <v/>
      </c>
      <c r="E25" s="49">
        <f>IF('G011A (1.AY)'!C25&lt;&gt;"",'G011A (1.AY)'!C25,0)</f>
        <v>0</v>
      </c>
      <c r="F25" s="50">
        <f>IF('G011A (1.AY)'!L25&lt;&gt;"",'G011A (1.AY)'!L25,0)</f>
        <v>0</v>
      </c>
      <c r="G25" s="51">
        <f>IF('G011A (2.AY)'!C25&lt;&gt;"",'G011A (2.AY)'!C25,0)</f>
        <v>0</v>
      </c>
      <c r="H25" s="52">
        <f>IF('G011A (2.AY)'!L25&lt;&gt;"",'G011A (2.AY)'!L25,0)</f>
        <v>0</v>
      </c>
      <c r="I25" s="51">
        <f>IF('G011A (3.AY)'!C25&lt;&gt;"",'G011A (3.AY)'!C25,0)</f>
        <v>0</v>
      </c>
      <c r="J25" s="52">
        <f>IF('G011A (3.AY)'!L25&lt;&gt;"",'G011A (3.AY)'!L25,0)</f>
        <v>0</v>
      </c>
      <c r="K25" s="51">
        <f>IF('G011A (4.AY)'!C25&lt;&gt;"",'G011A (4.AY)'!C25,0)</f>
        <v>0</v>
      </c>
      <c r="L25" s="52">
        <f>IF('G011A (4.AY)'!L25&lt;&gt;"",'G011A (4.AY)'!L25,0)</f>
        <v>0</v>
      </c>
      <c r="M25" s="51">
        <f>IF('G011A (5.AY)'!C25&lt;&gt;"",'G011A (5.AY)'!C25,0)</f>
        <v>0</v>
      </c>
      <c r="N25" s="52">
        <f>IF('G011A (5.AY)'!L25&lt;&gt;"",'G011A (5.AY)'!L25,0)</f>
        <v>0</v>
      </c>
      <c r="O25" s="51">
        <f>IF('G011A (6.AY)'!C25&lt;&gt;"",'G011A (6.AY)'!C25,0)</f>
        <v>0</v>
      </c>
      <c r="P25" s="52">
        <f>IF('G011A (6.AY)'!L25&lt;&gt;"",'G011A (6.AY)'!L25,0)</f>
        <v>0</v>
      </c>
      <c r="Q25" s="51">
        <f>IF('G011A (7.AY)'!C25&lt;&gt;"",'G011A (7.AY)'!C25,0)</f>
        <v>0</v>
      </c>
      <c r="R25" s="52">
        <f>IF('G011A (7.AY)'!L25&lt;&gt;"",'G011A (7.AY)'!L25,0)</f>
        <v>0</v>
      </c>
      <c r="S25" s="51">
        <f>IF('G011A (8.AY)'!C25&lt;&gt;"",'G011A (8.AY)'!C25,0)</f>
        <v>0</v>
      </c>
      <c r="T25" s="52">
        <f>IF('G011A (8.AY)'!L25&lt;&gt;"",'G011A (8.AY)'!L25,0)</f>
        <v>0</v>
      </c>
      <c r="U25" s="51">
        <f>IF('G011A (9.AY)'!C25&lt;&gt;"",'G011A (9.AY)'!C25,0)</f>
        <v>0</v>
      </c>
      <c r="V25" s="52">
        <f>IF('G011A (9.AY)'!L25&lt;&gt;"",'G011A (9.AY)'!L25,0)</f>
        <v>0</v>
      </c>
      <c r="W25" s="51">
        <f>IF('G011A (10.AY)'!C25&lt;&gt;"",'G011A (10.AY)'!C25,0)</f>
        <v>0</v>
      </c>
      <c r="X25" s="52">
        <f>IF('G011A (10.AY)'!L25&lt;&gt;"",'G011A (10.AY)'!L25,0)</f>
        <v>0</v>
      </c>
      <c r="Y25" s="51">
        <f>IF('G011A (11.AY)'!C25&lt;&gt;"",'G011A (11.AY)'!C25,0)</f>
        <v>0</v>
      </c>
      <c r="Z25" s="52">
        <f>IF('G011A (11.AY)'!L25&lt;&gt;"",'G011A (11.AY)'!L25,0)</f>
        <v>0</v>
      </c>
      <c r="AA25" s="51">
        <f>IF('G011A (12.AY)'!C25&lt;&gt;"",'G011A (12.AY)'!C25,0)</f>
        <v>0</v>
      </c>
      <c r="AB25" s="52">
        <f>IF('G011A (12.AY)'!L25&lt;&gt;"",'G011A (12.AY)'!L25,0)</f>
        <v>0</v>
      </c>
      <c r="AC25" s="49">
        <f t="shared" si="0"/>
        <v>0</v>
      </c>
      <c r="AD25" s="50">
        <f t="shared" si="1"/>
        <v>0</v>
      </c>
      <c r="AE25" s="50">
        <f t="shared" si="2"/>
        <v>0</v>
      </c>
      <c r="AF25" s="53">
        <f t="shared" si="3"/>
        <v>0</v>
      </c>
      <c r="AG25" s="3"/>
      <c r="AH25" s="28">
        <f t="shared" si="4"/>
        <v>0</v>
      </c>
      <c r="AI25" s="28">
        <f t="shared" si="5"/>
        <v>0</v>
      </c>
      <c r="AJ25" s="28">
        <f t="shared" si="6"/>
        <v>0</v>
      </c>
      <c r="AK25" s="28">
        <f t="shared" si="7"/>
        <v>0</v>
      </c>
      <c r="AL25" s="28">
        <f t="shared" si="8"/>
        <v>0</v>
      </c>
      <c r="AM25" s="28">
        <f t="shared" si="9"/>
        <v>0</v>
      </c>
      <c r="AN25" s="28">
        <f t="shared" si="10"/>
        <v>0</v>
      </c>
      <c r="AO25" s="28">
        <f t="shared" si="11"/>
        <v>0</v>
      </c>
      <c r="AP25" s="28">
        <f t="shared" si="12"/>
        <v>0</v>
      </c>
      <c r="AQ25" s="28">
        <f t="shared" si="13"/>
        <v>0</v>
      </c>
      <c r="AR25" s="28">
        <f t="shared" si="14"/>
        <v>0</v>
      </c>
      <c r="AS25" s="28">
        <f t="shared" si="15"/>
        <v>0</v>
      </c>
      <c r="AT25" s="28">
        <f t="shared" si="16"/>
        <v>0</v>
      </c>
      <c r="AU25" s="3"/>
      <c r="AV25" s="3"/>
      <c r="AW25" s="3"/>
      <c r="AX25" s="3"/>
      <c r="AY25" s="3"/>
    </row>
    <row r="26" spans="1:51" ht="21.9" customHeight="1" x14ac:dyDescent="0.25">
      <c r="A26" s="137">
        <v>19</v>
      </c>
      <c r="B26" s="48" t="str">
        <f>IF('Proje ve Personel Bilgileri'!B32&gt;0,'Proje ve Personel Bilgileri'!B32,"")</f>
        <v/>
      </c>
      <c r="C26" s="301" t="str">
        <f>IF('Proje ve Personel Bilgileri'!F32&gt;0,'Proje ve Personel Bilgileri'!F32,"")</f>
        <v/>
      </c>
      <c r="D26" s="301" t="str">
        <f>IF('Proje ve Personel Bilgileri'!G32&gt;0,'Proje ve Personel Bilgileri'!G32,"")</f>
        <v/>
      </c>
      <c r="E26" s="49">
        <f>IF('G011A (1.AY)'!C26&lt;&gt;"",'G011A (1.AY)'!C26,0)</f>
        <v>0</v>
      </c>
      <c r="F26" s="50">
        <f>IF('G011A (1.AY)'!L26&lt;&gt;"",'G011A (1.AY)'!L26,0)</f>
        <v>0</v>
      </c>
      <c r="G26" s="51">
        <f>IF('G011A (2.AY)'!C26&lt;&gt;"",'G011A (2.AY)'!C26,0)</f>
        <v>0</v>
      </c>
      <c r="H26" s="52">
        <f>IF('G011A (2.AY)'!L26&lt;&gt;"",'G011A (2.AY)'!L26,0)</f>
        <v>0</v>
      </c>
      <c r="I26" s="51">
        <f>IF('G011A (3.AY)'!C26&lt;&gt;"",'G011A (3.AY)'!C26,0)</f>
        <v>0</v>
      </c>
      <c r="J26" s="52">
        <f>IF('G011A (3.AY)'!L26&lt;&gt;"",'G011A (3.AY)'!L26,0)</f>
        <v>0</v>
      </c>
      <c r="K26" s="51">
        <f>IF('G011A (4.AY)'!C26&lt;&gt;"",'G011A (4.AY)'!C26,0)</f>
        <v>0</v>
      </c>
      <c r="L26" s="52">
        <f>IF('G011A (4.AY)'!L26&lt;&gt;"",'G011A (4.AY)'!L26,0)</f>
        <v>0</v>
      </c>
      <c r="M26" s="51">
        <f>IF('G011A (5.AY)'!C26&lt;&gt;"",'G011A (5.AY)'!C26,0)</f>
        <v>0</v>
      </c>
      <c r="N26" s="52">
        <f>IF('G011A (5.AY)'!L26&lt;&gt;"",'G011A (5.AY)'!L26,0)</f>
        <v>0</v>
      </c>
      <c r="O26" s="51">
        <f>IF('G011A (6.AY)'!C26&lt;&gt;"",'G011A (6.AY)'!C26,0)</f>
        <v>0</v>
      </c>
      <c r="P26" s="52">
        <f>IF('G011A (6.AY)'!L26&lt;&gt;"",'G011A (6.AY)'!L26,0)</f>
        <v>0</v>
      </c>
      <c r="Q26" s="51">
        <f>IF('G011A (7.AY)'!C26&lt;&gt;"",'G011A (7.AY)'!C26,0)</f>
        <v>0</v>
      </c>
      <c r="R26" s="52">
        <f>IF('G011A (7.AY)'!L26&lt;&gt;"",'G011A (7.AY)'!L26,0)</f>
        <v>0</v>
      </c>
      <c r="S26" s="51">
        <f>IF('G011A (8.AY)'!C26&lt;&gt;"",'G011A (8.AY)'!C26,0)</f>
        <v>0</v>
      </c>
      <c r="T26" s="52">
        <f>IF('G011A (8.AY)'!L26&lt;&gt;"",'G011A (8.AY)'!L26,0)</f>
        <v>0</v>
      </c>
      <c r="U26" s="51">
        <f>IF('G011A (9.AY)'!C26&lt;&gt;"",'G011A (9.AY)'!C26,0)</f>
        <v>0</v>
      </c>
      <c r="V26" s="52">
        <f>IF('G011A (9.AY)'!L26&lt;&gt;"",'G011A (9.AY)'!L26,0)</f>
        <v>0</v>
      </c>
      <c r="W26" s="51">
        <f>IF('G011A (10.AY)'!C26&lt;&gt;"",'G011A (10.AY)'!C26,0)</f>
        <v>0</v>
      </c>
      <c r="X26" s="52">
        <f>IF('G011A (10.AY)'!L26&lt;&gt;"",'G011A (10.AY)'!L26,0)</f>
        <v>0</v>
      </c>
      <c r="Y26" s="51">
        <f>IF('G011A (11.AY)'!C26&lt;&gt;"",'G011A (11.AY)'!C26,0)</f>
        <v>0</v>
      </c>
      <c r="Z26" s="52">
        <f>IF('G011A (11.AY)'!L26&lt;&gt;"",'G011A (11.AY)'!L26,0)</f>
        <v>0</v>
      </c>
      <c r="AA26" s="51">
        <f>IF('G011A (12.AY)'!C26&lt;&gt;"",'G011A (12.AY)'!C26,0)</f>
        <v>0</v>
      </c>
      <c r="AB26" s="52">
        <f>IF('G011A (12.AY)'!L26&lt;&gt;"",'G011A (12.AY)'!L26,0)</f>
        <v>0</v>
      </c>
      <c r="AC26" s="49">
        <f t="shared" si="0"/>
        <v>0</v>
      </c>
      <c r="AD26" s="50">
        <f t="shared" si="1"/>
        <v>0</v>
      </c>
      <c r="AE26" s="50">
        <f t="shared" si="2"/>
        <v>0</v>
      </c>
      <c r="AF26" s="53">
        <f t="shared" si="3"/>
        <v>0</v>
      </c>
      <c r="AG26" s="3"/>
      <c r="AH26" s="28">
        <f t="shared" si="4"/>
        <v>0</v>
      </c>
      <c r="AI26" s="28">
        <f t="shared" si="5"/>
        <v>0</v>
      </c>
      <c r="AJ26" s="28">
        <f t="shared" si="6"/>
        <v>0</v>
      </c>
      <c r="AK26" s="28">
        <f t="shared" si="7"/>
        <v>0</v>
      </c>
      <c r="AL26" s="28">
        <f t="shared" si="8"/>
        <v>0</v>
      </c>
      <c r="AM26" s="28">
        <f t="shared" si="9"/>
        <v>0</v>
      </c>
      <c r="AN26" s="28">
        <f t="shared" si="10"/>
        <v>0</v>
      </c>
      <c r="AO26" s="28">
        <f t="shared" si="11"/>
        <v>0</v>
      </c>
      <c r="AP26" s="28">
        <f t="shared" si="12"/>
        <v>0</v>
      </c>
      <c r="AQ26" s="28">
        <f t="shared" si="13"/>
        <v>0</v>
      </c>
      <c r="AR26" s="28">
        <f t="shared" si="14"/>
        <v>0</v>
      </c>
      <c r="AS26" s="28">
        <f t="shared" si="15"/>
        <v>0</v>
      </c>
      <c r="AT26" s="28">
        <f t="shared" si="16"/>
        <v>0</v>
      </c>
      <c r="AU26" s="3"/>
      <c r="AV26" s="3"/>
      <c r="AW26" s="3"/>
      <c r="AX26" s="3"/>
      <c r="AY26" s="3"/>
    </row>
    <row r="27" spans="1:51" ht="21.9" customHeight="1" thickBot="1" x14ac:dyDescent="0.3">
      <c r="A27" s="138">
        <v>20</v>
      </c>
      <c r="B27" s="54" t="str">
        <f>IF('Proje ve Personel Bilgileri'!B33&gt;0,'Proje ve Personel Bilgileri'!B33,"")</f>
        <v/>
      </c>
      <c r="C27" s="302" t="str">
        <f>IF('Proje ve Personel Bilgileri'!F33&gt;0,'Proje ve Personel Bilgileri'!F33,"")</f>
        <v/>
      </c>
      <c r="D27" s="302" t="str">
        <f>IF('Proje ve Personel Bilgileri'!G33&gt;0,'Proje ve Personel Bilgileri'!G33,"")</f>
        <v/>
      </c>
      <c r="E27" s="55">
        <f>IF('G011A (1.AY)'!C27&lt;&gt;"",'G011A (1.AY)'!C27,0)</f>
        <v>0</v>
      </c>
      <c r="F27" s="56">
        <f>IF('G011A (1.AY)'!L27&lt;&gt;"",'G011A (1.AY)'!L27,0)</f>
        <v>0</v>
      </c>
      <c r="G27" s="57">
        <f>IF('G011A (2.AY)'!C27&lt;&gt;"",'G011A (2.AY)'!C27,0)</f>
        <v>0</v>
      </c>
      <c r="H27" s="58">
        <f>IF('G011A (2.AY)'!L27&lt;&gt;"",'G011A (2.AY)'!L27,0)</f>
        <v>0</v>
      </c>
      <c r="I27" s="57">
        <f>IF('G011A (3.AY)'!C27&lt;&gt;"",'G011A (3.AY)'!C27,0)</f>
        <v>0</v>
      </c>
      <c r="J27" s="58">
        <f>IF('G011A (3.AY)'!L27&lt;&gt;"",'G011A (3.AY)'!L27,0)</f>
        <v>0</v>
      </c>
      <c r="K27" s="57">
        <f>IF('G011A (4.AY)'!C27&lt;&gt;"",'G011A (4.AY)'!C27,0)</f>
        <v>0</v>
      </c>
      <c r="L27" s="58">
        <f>IF('G011A (4.AY)'!L27&lt;&gt;"",'G011A (4.AY)'!L27,0)</f>
        <v>0</v>
      </c>
      <c r="M27" s="57">
        <f>IF('G011A (5.AY)'!C27&lt;&gt;"",'G011A (5.AY)'!C27,0)</f>
        <v>0</v>
      </c>
      <c r="N27" s="58">
        <f>IF('G011A (5.AY)'!L27&lt;&gt;"",'G011A (5.AY)'!L27,0)</f>
        <v>0</v>
      </c>
      <c r="O27" s="57">
        <f>IF('G011A (6.AY)'!C27&lt;&gt;"",'G011A (6.AY)'!C27,0)</f>
        <v>0</v>
      </c>
      <c r="P27" s="58">
        <f>IF('G011A (6.AY)'!L27&lt;&gt;"",'G011A (6.AY)'!L27,0)</f>
        <v>0</v>
      </c>
      <c r="Q27" s="57">
        <f>IF('G011A (7.AY)'!C27&lt;&gt;"",'G011A (7.AY)'!C27,0)</f>
        <v>0</v>
      </c>
      <c r="R27" s="58">
        <f>IF('G011A (7.AY)'!L27&lt;&gt;"",'G011A (7.AY)'!L27,0)</f>
        <v>0</v>
      </c>
      <c r="S27" s="57">
        <f>IF('G011A (8.AY)'!C27&lt;&gt;"",'G011A (8.AY)'!C27,0)</f>
        <v>0</v>
      </c>
      <c r="T27" s="58">
        <f>IF('G011A (8.AY)'!L27&lt;&gt;"",'G011A (8.AY)'!L27,0)</f>
        <v>0</v>
      </c>
      <c r="U27" s="57">
        <f>IF('G011A (9.AY)'!C27&lt;&gt;"",'G011A (9.AY)'!C27,0)</f>
        <v>0</v>
      </c>
      <c r="V27" s="58">
        <f>IF('G011A (9.AY)'!L27&lt;&gt;"",'G011A (9.AY)'!L27,0)</f>
        <v>0</v>
      </c>
      <c r="W27" s="57">
        <f>IF('G011A (10.AY)'!C27&lt;&gt;"",'G011A (10.AY)'!C27,0)</f>
        <v>0</v>
      </c>
      <c r="X27" s="58">
        <f>IF('G011A (10.AY)'!L27&lt;&gt;"",'G011A (10.AY)'!L27,0)</f>
        <v>0</v>
      </c>
      <c r="Y27" s="57">
        <f>IF('G011A (11.AY)'!C27&lt;&gt;"",'G011A (11.AY)'!C27,0)</f>
        <v>0</v>
      </c>
      <c r="Z27" s="58">
        <f>IF('G011A (11.AY)'!L27&lt;&gt;"",'G011A (11.AY)'!L27,0)</f>
        <v>0</v>
      </c>
      <c r="AA27" s="57">
        <f>IF('G011A (12.AY)'!C27&lt;&gt;"",'G011A (12.AY)'!C27,0)</f>
        <v>0</v>
      </c>
      <c r="AB27" s="58">
        <f>IF('G011A (12.AY)'!L27&lt;&gt;"",'G011A (12.AY)'!L27,0)</f>
        <v>0</v>
      </c>
      <c r="AC27" s="55">
        <f t="shared" si="0"/>
        <v>0</v>
      </c>
      <c r="AD27" s="56">
        <f t="shared" si="1"/>
        <v>0</v>
      </c>
      <c r="AE27" s="56">
        <f t="shared" si="2"/>
        <v>0</v>
      </c>
      <c r="AF27" s="59">
        <f t="shared" si="3"/>
        <v>0</v>
      </c>
      <c r="AG27" s="3"/>
      <c r="AH27" s="28">
        <f t="shared" si="4"/>
        <v>0</v>
      </c>
      <c r="AI27" s="28">
        <f t="shared" si="5"/>
        <v>0</v>
      </c>
      <c r="AJ27" s="28">
        <f t="shared" si="6"/>
        <v>0</v>
      </c>
      <c r="AK27" s="28">
        <f t="shared" si="7"/>
        <v>0</v>
      </c>
      <c r="AL27" s="28">
        <f t="shared" si="8"/>
        <v>0</v>
      </c>
      <c r="AM27" s="28">
        <f t="shared" si="9"/>
        <v>0</v>
      </c>
      <c r="AN27" s="28">
        <f t="shared" si="10"/>
        <v>0</v>
      </c>
      <c r="AO27" s="28">
        <f t="shared" si="11"/>
        <v>0</v>
      </c>
      <c r="AP27" s="28">
        <f t="shared" si="12"/>
        <v>0</v>
      </c>
      <c r="AQ27" s="28">
        <f t="shared" si="13"/>
        <v>0</v>
      </c>
      <c r="AR27" s="28">
        <f t="shared" si="14"/>
        <v>0</v>
      </c>
      <c r="AS27" s="28">
        <f t="shared" si="15"/>
        <v>0</v>
      </c>
      <c r="AT27" s="28">
        <f t="shared" si="16"/>
        <v>0</v>
      </c>
      <c r="AU27" s="3"/>
      <c r="AV27" s="28">
        <v>1</v>
      </c>
      <c r="AW27" s="3"/>
      <c r="AX27" s="3"/>
      <c r="AY27" s="3"/>
    </row>
    <row r="28" spans="1:51" x14ac:dyDescent="0.25">
      <c r="A28" s="3"/>
      <c r="B28" s="240"/>
      <c r="C28" s="240"/>
      <c r="D28" s="240"/>
      <c r="E28" s="240"/>
      <c r="F28" s="240"/>
      <c r="G28" s="240"/>
      <c r="H28" s="240"/>
      <c r="I28" s="240"/>
      <c r="J28" s="240"/>
      <c r="K28" s="240"/>
      <c r="L28" s="241"/>
      <c r="M28" s="3"/>
      <c r="N28" s="4"/>
      <c r="O28" s="4"/>
      <c r="P28" s="4"/>
      <c r="Q28" s="4"/>
      <c r="R28" s="4"/>
      <c r="S28" s="4"/>
      <c r="T28" s="4"/>
      <c r="U28" s="4"/>
      <c r="V28" s="4"/>
      <c r="W28" s="4"/>
      <c r="X28" s="4"/>
      <c r="Y28" s="4"/>
      <c r="Z28" s="4"/>
      <c r="AA28" s="4"/>
      <c r="AB28" s="4"/>
      <c r="AC28" s="4"/>
      <c r="AD28" s="4"/>
      <c r="AE28" s="4"/>
      <c r="AF28" s="3"/>
      <c r="AG28" s="3"/>
      <c r="AH28" s="3"/>
      <c r="AI28" s="3"/>
      <c r="AJ28" s="3"/>
      <c r="AK28" s="3"/>
      <c r="AL28" s="3"/>
      <c r="AM28" s="3"/>
      <c r="AN28" s="3"/>
      <c r="AO28" s="28" t="s">
        <v>93</v>
      </c>
      <c r="AP28" s="3"/>
      <c r="AQ28" s="3"/>
      <c r="AR28" s="3"/>
      <c r="AS28" s="3"/>
      <c r="AT28" s="3"/>
      <c r="AU28" s="3"/>
      <c r="AV28" s="3"/>
      <c r="AW28" s="3"/>
      <c r="AX28" s="3"/>
      <c r="AY28" s="3"/>
    </row>
    <row r="29" spans="1:51" x14ac:dyDescent="0.25">
      <c r="A29" s="245" t="s">
        <v>98</v>
      </c>
      <c r="B29" s="240"/>
      <c r="C29" s="240"/>
      <c r="D29" s="240"/>
      <c r="E29" s="240"/>
      <c r="F29" s="240"/>
      <c r="G29" s="240"/>
      <c r="H29" s="240"/>
      <c r="I29" s="240"/>
      <c r="J29" s="240"/>
      <c r="K29" s="240"/>
      <c r="L29" s="241"/>
      <c r="M29" s="3"/>
      <c r="N29" s="4"/>
      <c r="O29" s="4"/>
      <c r="P29" s="4"/>
      <c r="Q29" s="4"/>
      <c r="R29" s="4"/>
      <c r="S29" s="4"/>
      <c r="T29" s="4"/>
      <c r="U29" s="4"/>
      <c r="V29" s="4"/>
      <c r="W29" s="4"/>
      <c r="X29" s="4"/>
      <c r="Y29" s="4"/>
      <c r="Z29" s="4"/>
      <c r="AA29" s="4"/>
      <c r="AB29" s="4"/>
      <c r="AC29" s="4"/>
      <c r="AD29" s="4"/>
      <c r="AE29" s="4"/>
      <c r="AF29" s="3"/>
      <c r="AG29" s="3"/>
      <c r="AH29" s="3"/>
      <c r="AI29" s="3"/>
      <c r="AJ29" s="3"/>
      <c r="AK29" s="3"/>
      <c r="AL29" s="3"/>
      <c r="AM29" s="3"/>
      <c r="AN29" s="3"/>
      <c r="AO29" s="3"/>
      <c r="AP29" s="3"/>
      <c r="AQ29" s="3"/>
      <c r="AR29" s="3"/>
      <c r="AS29" s="3"/>
      <c r="AT29" s="3"/>
      <c r="AU29" s="3"/>
      <c r="AV29" s="3"/>
      <c r="AW29" s="3"/>
      <c r="AX29" s="3"/>
      <c r="AY29" s="3"/>
    </row>
    <row r="30" spans="1:51" x14ac:dyDescent="0.25">
      <c r="A30" s="3"/>
      <c r="B30" s="3"/>
      <c r="C30" s="3"/>
      <c r="D30" s="3"/>
      <c r="E30" s="4"/>
      <c r="F30" s="3"/>
      <c r="G30" s="3"/>
      <c r="H30" s="3"/>
      <c r="I30" s="3"/>
      <c r="J30" s="3"/>
      <c r="K30" s="3"/>
      <c r="L30" s="241"/>
      <c r="M30" s="3"/>
      <c r="N30" s="4"/>
      <c r="O30" s="4"/>
      <c r="P30" s="4"/>
      <c r="Q30" s="4"/>
      <c r="R30" s="4"/>
      <c r="S30" s="4"/>
      <c r="T30" s="4"/>
      <c r="U30" s="4"/>
      <c r="V30" s="4"/>
      <c r="W30" s="4"/>
      <c r="X30" s="4"/>
      <c r="Y30" s="4"/>
      <c r="Z30" s="4"/>
      <c r="AA30" s="4"/>
      <c r="AB30" s="4"/>
      <c r="AC30" s="4"/>
      <c r="AD30" s="3"/>
      <c r="AE30" s="3"/>
      <c r="AF30" s="3"/>
      <c r="AG30" s="3"/>
      <c r="AH30" s="3"/>
      <c r="AI30" s="3"/>
      <c r="AJ30" s="3"/>
      <c r="AK30" s="3"/>
      <c r="AL30" s="3"/>
      <c r="AM30" s="3"/>
      <c r="AN30" s="3"/>
      <c r="AO30" s="3"/>
      <c r="AP30" s="3"/>
      <c r="AQ30" s="3"/>
      <c r="AR30" s="3"/>
      <c r="AS30" s="3"/>
      <c r="AT30" s="3"/>
      <c r="AU30" s="3"/>
      <c r="AV30" s="3"/>
      <c r="AW30" s="3"/>
      <c r="AX30" s="3"/>
      <c r="AY30" s="3"/>
    </row>
    <row r="31" spans="1:51" ht="21.1" x14ac:dyDescent="0.35">
      <c r="A31" s="308" t="s">
        <v>37</v>
      </c>
      <c r="B31" s="310">
        <f ca="1">IF(imzatarihi&gt;0,imzatarihi,"")</f>
        <v>45653</v>
      </c>
      <c r="C31" s="308"/>
      <c r="D31" s="308"/>
      <c r="E31" s="380" t="s">
        <v>38</v>
      </c>
      <c r="F31" s="380"/>
      <c r="G31" s="308" t="str">
        <f>IF(kurulusyetkilisi&gt;0,kurulusyetkilisi,"")</f>
        <v/>
      </c>
      <c r="H31" s="308"/>
      <c r="I31" s="308"/>
      <c r="J31" s="3"/>
      <c r="K31" s="3"/>
      <c r="L31" s="241"/>
      <c r="M31" s="3"/>
      <c r="N31" s="4"/>
      <c r="O31" s="4"/>
      <c r="P31" s="4"/>
      <c r="Q31" s="4"/>
      <c r="R31" s="4"/>
      <c r="S31" s="4"/>
      <c r="T31" s="4"/>
      <c r="U31" s="4"/>
      <c r="V31" s="4"/>
      <c r="W31" s="4"/>
      <c r="X31" s="4"/>
      <c r="Y31" s="4"/>
      <c r="Z31" s="4"/>
      <c r="AA31" s="4"/>
      <c r="AB31" s="4"/>
      <c r="AC31" s="4"/>
      <c r="AD31" s="3"/>
      <c r="AE31" s="3"/>
      <c r="AF31" s="3"/>
      <c r="AG31" s="3"/>
      <c r="AH31" s="3"/>
      <c r="AI31" s="3"/>
      <c r="AJ31" s="3"/>
      <c r="AK31" s="3"/>
      <c r="AL31" s="3"/>
      <c r="AM31" s="3"/>
      <c r="AN31" s="3"/>
      <c r="AO31" s="3"/>
      <c r="AP31" s="3"/>
      <c r="AQ31" s="3"/>
      <c r="AR31" s="3"/>
      <c r="AS31" s="3"/>
      <c r="AT31" s="3"/>
      <c r="AU31" s="3"/>
      <c r="AV31" s="3"/>
      <c r="AW31" s="3"/>
      <c r="AX31" s="3"/>
      <c r="AY31" s="3"/>
    </row>
    <row r="32" spans="1:51" ht="21.1" x14ac:dyDescent="0.35">
      <c r="A32" s="311"/>
      <c r="B32" s="311"/>
      <c r="C32" s="311"/>
      <c r="D32" s="311"/>
      <c r="E32" s="380" t="s">
        <v>39</v>
      </c>
      <c r="F32" s="380"/>
      <c r="G32" s="394"/>
      <c r="H32" s="394"/>
      <c r="I32" s="394"/>
      <c r="J32" s="3"/>
      <c r="K32" s="3"/>
      <c r="L32" s="241"/>
      <c r="M32" s="3"/>
      <c r="N32" s="4"/>
      <c r="O32" s="4"/>
      <c r="P32" s="4"/>
      <c r="Q32" s="4"/>
      <c r="R32" s="4"/>
      <c r="S32" s="4"/>
      <c r="T32" s="4"/>
      <c r="U32" s="4"/>
      <c r="V32" s="4"/>
      <c r="W32" s="4"/>
      <c r="X32" s="4"/>
      <c r="Y32" s="4"/>
      <c r="Z32" s="4"/>
      <c r="AA32" s="4"/>
      <c r="AB32" s="4"/>
      <c r="AC32" s="4"/>
      <c r="AD32" s="3"/>
      <c r="AE32" s="3"/>
      <c r="AF32" s="3"/>
      <c r="AG32" s="3"/>
      <c r="AH32" s="3"/>
      <c r="AI32" s="3"/>
      <c r="AJ32" s="3"/>
      <c r="AK32" s="3"/>
      <c r="AL32" s="3"/>
      <c r="AM32" s="3"/>
      <c r="AN32" s="3"/>
      <c r="AO32" s="3"/>
      <c r="AP32" s="3"/>
      <c r="AQ32" s="3"/>
      <c r="AR32" s="3"/>
      <c r="AS32" s="3"/>
      <c r="AT32" s="3"/>
      <c r="AU32" s="3"/>
      <c r="AV32" s="3"/>
      <c r="AW32" s="3"/>
      <c r="AX32" s="3"/>
      <c r="AY32" s="3"/>
    </row>
    <row r="33" spans="1:51" ht="15.8" customHeight="1" x14ac:dyDescent="0.25">
      <c r="A33" s="381" t="s">
        <v>44</v>
      </c>
      <c r="B33" s="381"/>
      <c r="C33" s="381"/>
      <c r="D33" s="381"/>
      <c r="E33" s="381"/>
      <c r="F33" s="381"/>
      <c r="G33" s="381"/>
      <c r="H33" s="381"/>
      <c r="I33" s="381"/>
      <c r="J33" s="381"/>
      <c r="K33" s="381"/>
      <c r="L33" s="381"/>
      <c r="M33" s="381"/>
      <c r="N33" s="381"/>
      <c r="O33" s="381"/>
      <c r="P33" s="381"/>
      <c r="Q33" s="381"/>
      <c r="R33" s="381"/>
      <c r="S33" s="381"/>
      <c r="T33" s="381"/>
      <c r="U33" s="381"/>
      <c r="V33" s="381"/>
      <c r="W33" s="381"/>
      <c r="X33" s="381"/>
      <c r="Y33" s="381"/>
      <c r="Z33" s="381"/>
      <c r="AA33" s="381"/>
      <c r="AB33" s="381"/>
      <c r="AC33" s="381"/>
      <c r="AD33" s="381"/>
      <c r="AE33" s="381"/>
      <c r="AF33" s="381"/>
      <c r="AG33" s="3"/>
      <c r="AH33" s="3"/>
      <c r="AI33" s="3"/>
      <c r="AJ33" s="3"/>
      <c r="AK33" s="3"/>
      <c r="AL33" s="3"/>
      <c r="AM33" s="3"/>
      <c r="AN33" s="3"/>
      <c r="AO33" s="3"/>
      <c r="AP33" s="3"/>
      <c r="AQ33" s="3"/>
      <c r="AR33" s="3"/>
      <c r="AS33" s="3"/>
      <c r="AT33" s="3"/>
      <c r="AU33" s="3"/>
      <c r="AV33" s="3"/>
      <c r="AW33" s="3"/>
      <c r="AX33" s="3"/>
      <c r="AY33" s="3"/>
    </row>
    <row r="34" spans="1:51" x14ac:dyDescent="0.25">
      <c r="A34" s="382" t="str">
        <f>IF(Yil&gt;0,CONCATENATE(Yil,"  yılına aittir."),"")</f>
        <v/>
      </c>
      <c r="B34" s="382"/>
      <c r="C34" s="382"/>
      <c r="D34" s="382"/>
      <c r="E34" s="382"/>
      <c r="F34" s="382"/>
      <c r="G34" s="382"/>
      <c r="H34" s="382"/>
      <c r="I34" s="382"/>
      <c r="J34" s="382"/>
      <c r="K34" s="382"/>
      <c r="L34" s="382"/>
      <c r="M34" s="382"/>
      <c r="N34" s="382"/>
      <c r="O34" s="382"/>
      <c r="P34" s="382"/>
      <c r="Q34" s="382"/>
      <c r="R34" s="382"/>
      <c r="S34" s="382"/>
      <c r="T34" s="382"/>
      <c r="U34" s="382"/>
      <c r="V34" s="382"/>
      <c r="W34" s="382"/>
      <c r="X34" s="382"/>
      <c r="Y34" s="382"/>
      <c r="Z34" s="382"/>
      <c r="AA34" s="382"/>
      <c r="AB34" s="382"/>
      <c r="AC34" s="382"/>
      <c r="AD34" s="382"/>
      <c r="AE34" s="382"/>
      <c r="AF34" s="382"/>
      <c r="AG34" s="3"/>
      <c r="AH34" s="3"/>
      <c r="AI34" s="3"/>
      <c r="AJ34" s="3"/>
      <c r="AK34" s="3"/>
      <c r="AL34" s="3"/>
      <c r="AM34" s="3"/>
      <c r="AN34" s="3"/>
      <c r="AO34" s="3"/>
      <c r="AP34" s="3"/>
      <c r="AQ34" s="3"/>
      <c r="AR34" s="3"/>
      <c r="AS34" s="3"/>
      <c r="AT34" s="3"/>
      <c r="AU34" s="3"/>
      <c r="AV34" s="3"/>
      <c r="AW34" s="3"/>
      <c r="AX34" s="3"/>
      <c r="AY34" s="3"/>
    </row>
    <row r="35" spans="1:51" ht="19.7" thickBot="1" x14ac:dyDescent="0.4">
      <c r="A35" s="383" t="s">
        <v>50</v>
      </c>
      <c r="B35" s="383"/>
      <c r="C35" s="383"/>
      <c r="D35" s="383"/>
      <c r="E35" s="383"/>
      <c r="F35" s="383"/>
      <c r="G35" s="383"/>
      <c r="H35" s="383"/>
      <c r="I35" s="383"/>
      <c r="J35" s="383"/>
      <c r="K35" s="383"/>
      <c r="L35" s="383"/>
      <c r="M35" s="383"/>
      <c r="N35" s="383"/>
      <c r="O35" s="383"/>
      <c r="P35" s="383"/>
      <c r="Q35" s="383"/>
      <c r="R35" s="383"/>
      <c r="S35" s="383"/>
      <c r="T35" s="383"/>
      <c r="U35" s="383"/>
      <c r="V35" s="383"/>
      <c r="W35" s="383"/>
      <c r="X35" s="383"/>
      <c r="Y35" s="383"/>
      <c r="Z35" s="383"/>
      <c r="AA35" s="383"/>
      <c r="AB35" s="383"/>
      <c r="AC35" s="383"/>
      <c r="AD35" s="383"/>
      <c r="AE35" s="383"/>
      <c r="AF35" s="383"/>
      <c r="AG35" s="3"/>
      <c r="AH35" s="3"/>
      <c r="AI35" s="3"/>
      <c r="AJ35" s="3"/>
      <c r="AK35" s="3"/>
      <c r="AL35" s="3"/>
      <c r="AM35" s="3"/>
      <c r="AN35" s="3"/>
      <c r="AO35" s="3"/>
      <c r="AP35" s="3"/>
      <c r="AQ35" s="3"/>
      <c r="AR35" s="3"/>
      <c r="AS35" s="3"/>
      <c r="AT35" s="3"/>
      <c r="AU35" s="3"/>
      <c r="AV35" s="3"/>
      <c r="AW35" s="3"/>
      <c r="AX35" s="3"/>
      <c r="AY35" s="3"/>
    </row>
    <row r="36" spans="1:51" ht="31.6" customHeight="1" thickBot="1" x14ac:dyDescent="0.3">
      <c r="A36" s="243" t="s">
        <v>1</v>
      </c>
      <c r="B36" s="384" t="str">
        <f>IF(ProjeNo&gt;0,ProjeNo,"")</f>
        <v/>
      </c>
      <c r="C36" s="385"/>
      <c r="D36" s="385"/>
      <c r="E36" s="385"/>
      <c r="F36" s="385"/>
      <c r="G36" s="385"/>
      <c r="H36" s="385"/>
      <c r="I36" s="385"/>
      <c r="J36" s="385"/>
      <c r="K36" s="385"/>
      <c r="L36" s="385"/>
      <c r="M36" s="385"/>
      <c r="N36" s="385"/>
      <c r="O36" s="385"/>
      <c r="P36" s="385"/>
      <c r="Q36" s="385"/>
      <c r="R36" s="385"/>
      <c r="S36" s="385"/>
      <c r="T36" s="385"/>
      <c r="U36" s="385"/>
      <c r="V36" s="385"/>
      <c r="W36" s="385"/>
      <c r="X36" s="385"/>
      <c r="Y36" s="385"/>
      <c r="Z36" s="385"/>
      <c r="AA36" s="385"/>
      <c r="AB36" s="385"/>
      <c r="AC36" s="385"/>
      <c r="AD36" s="385"/>
      <c r="AE36" s="385"/>
      <c r="AF36" s="386"/>
      <c r="AG36" s="3"/>
      <c r="AH36" s="3"/>
      <c r="AI36" s="3"/>
      <c r="AJ36" s="3"/>
      <c r="AK36" s="3"/>
      <c r="AL36" s="3"/>
      <c r="AM36" s="3"/>
      <c r="AN36" s="3"/>
      <c r="AO36" s="3"/>
      <c r="AP36" s="3"/>
      <c r="AQ36" s="3"/>
      <c r="AR36" s="3"/>
      <c r="AS36" s="3"/>
      <c r="AT36" s="3"/>
      <c r="AU36" s="3"/>
      <c r="AV36" s="3"/>
      <c r="AW36" s="3"/>
      <c r="AX36" s="3"/>
      <c r="AY36" s="3"/>
    </row>
    <row r="37" spans="1:51" ht="31.6" customHeight="1" thickBot="1" x14ac:dyDescent="0.3">
      <c r="A37" s="244" t="s">
        <v>11</v>
      </c>
      <c r="B37" s="387" t="str">
        <f>IF(ProjeAdi&gt;0,ProjeAdi,"")</f>
        <v/>
      </c>
      <c r="C37" s="388"/>
      <c r="D37" s="388"/>
      <c r="E37" s="388"/>
      <c r="F37" s="388"/>
      <c r="G37" s="388"/>
      <c r="H37" s="388"/>
      <c r="I37" s="388"/>
      <c r="J37" s="388"/>
      <c r="K37" s="388"/>
      <c r="L37" s="388"/>
      <c r="M37" s="388"/>
      <c r="N37" s="388"/>
      <c r="O37" s="388"/>
      <c r="P37" s="388"/>
      <c r="Q37" s="388"/>
      <c r="R37" s="388"/>
      <c r="S37" s="388"/>
      <c r="T37" s="388"/>
      <c r="U37" s="388"/>
      <c r="V37" s="388"/>
      <c r="W37" s="388"/>
      <c r="X37" s="388"/>
      <c r="Y37" s="388"/>
      <c r="Z37" s="388"/>
      <c r="AA37" s="388"/>
      <c r="AB37" s="388"/>
      <c r="AC37" s="388"/>
      <c r="AD37" s="388"/>
      <c r="AE37" s="388"/>
      <c r="AF37" s="389"/>
      <c r="AG37" s="3"/>
      <c r="AH37" s="3"/>
      <c r="AI37" s="3"/>
      <c r="AJ37" s="3"/>
      <c r="AK37" s="3"/>
      <c r="AL37" s="3"/>
      <c r="AM37" s="3"/>
      <c r="AN37" s="3"/>
      <c r="AO37" s="3"/>
      <c r="AP37" s="3"/>
      <c r="AQ37" s="3"/>
      <c r="AR37" s="3"/>
      <c r="AS37" s="3"/>
      <c r="AT37" s="3"/>
      <c r="AU37" s="3"/>
      <c r="AV37" s="3"/>
      <c r="AW37" s="3"/>
      <c r="AX37" s="3"/>
      <c r="AY37" s="3"/>
    </row>
    <row r="38" spans="1:51" ht="75.099999999999994" customHeight="1" thickBot="1" x14ac:dyDescent="0.3">
      <c r="A38" s="390" t="s">
        <v>7</v>
      </c>
      <c r="B38" s="378" t="s">
        <v>51</v>
      </c>
      <c r="C38" s="378" t="s">
        <v>113</v>
      </c>
      <c r="D38" s="378" t="s">
        <v>114</v>
      </c>
      <c r="E38" s="392" t="str">
        <f>IF('G011A (1.AY)'!$F$3&gt;0,'G011A (1.AY)'!$F$3,"")</f>
        <v/>
      </c>
      <c r="F38" s="393"/>
      <c r="G38" s="392" t="str">
        <f>IF('G011A (2.AY)'!$F$3&gt;0,'G011A (2.AY)'!$F$3,"")</f>
        <v/>
      </c>
      <c r="H38" s="393"/>
      <c r="I38" s="392" t="str">
        <f>IF('G011A (3.AY)'!$F$3&gt;0,'G011A (3.AY)'!$F$3,"")</f>
        <v/>
      </c>
      <c r="J38" s="393"/>
      <c r="K38" s="392" t="str">
        <f>IF('G011A (4.AY)'!$F$3&gt;0,'G011A (4.AY)'!$F$3,"")</f>
        <v/>
      </c>
      <c r="L38" s="393"/>
      <c r="M38" s="392" t="str">
        <f>IF('G011A (5.AY)'!$F$3&gt;0,'G011A (5.AY)'!$F$3,"")</f>
        <v/>
      </c>
      <c r="N38" s="393"/>
      <c r="O38" s="392" t="str">
        <f>IF('G011A (6.AY)'!$F$3&gt;0,'G011A (6.AY)'!$F$3,"")</f>
        <v/>
      </c>
      <c r="P38" s="393"/>
      <c r="Q38" s="392" t="str">
        <f>IF('G011A (7.AY)'!$F$3&gt;0,'G011A (7.AY)'!$F$3,"")</f>
        <v/>
      </c>
      <c r="R38" s="393"/>
      <c r="S38" s="392" t="str">
        <f>IF('G011A (8.AY)'!$F$3&gt;0,'G011A (8.AY)'!$F$3,"")</f>
        <v/>
      </c>
      <c r="T38" s="393"/>
      <c r="U38" s="392" t="str">
        <f>IF('G011A (9.AY)'!$F$3&gt;0,'G011A (9.AY)'!$F$3,"")</f>
        <v/>
      </c>
      <c r="V38" s="393"/>
      <c r="W38" s="392" t="str">
        <f>IF('G011A (10.AY)'!$F$3&gt;0,'G011A (10.AY)'!$F$3,"")</f>
        <v/>
      </c>
      <c r="X38" s="393"/>
      <c r="Y38" s="392" t="str">
        <f>IF('G011A (11.AY)'!$F$3&gt;0,'G011A (11.AY)'!$F$3,"")</f>
        <v/>
      </c>
      <c r="Z38" s="393"/>
      <c r="AA38" s="392" t="str">
        <f>IF('G011A (12.AY)'!$F$3&gt;0,'G011A (12.AY)'!$F$3,"")</f>
        <v/>
      </c>
      <c r="AB38" s="393"/>
      <c r="AC38" s="378" t="s">
        <v>45</v>
      </c>
      <c r="AD38" s="378" t="s">
        <v>46</v>
      </c>
      <c r="AE38" s="378" t="s">
        <v>47</v>
      </c>
      <c r="AF38" s="378" t="s">
        <v>48</v>
      </c>
      <c r="AG38" s="238"/>
      <c r="AH38" s="238"/>
      <c r="AI38" s="3"/>
      <c r="AJ38" s="3"/>
      <c r="AK38" s="3"/>
      <c r="AL38" s="3"/>
      <c r="AM38" s="3"/>
      <c r="AN38" s="238"/>
      <c r="AO38" s="3"/>
      <c r="AP38" s="3"/>
      <c r="AQ38" s="3"/>
      <c r="AR38" s="3"/>
      <c r="AS38" s="3"/>
      <c r="AT38" s="3"/>
      <c r="AU38" s="3"/>
      <c r="AV38" s="3"/>
      <c r="AW38" s="3"/>
      <c r="AX38" s="3"/>
      <c r="AY38" s="3"/>
    </row>
    <row r="39" spans="1:51" ht="49.6" customHeight="1" thickBot="1" x14ac:dyDescent="0.3">
      <c r="A39" s="391"/>
      <c r="B39" s="379"/>
      <c r="C39" s="379"/>
      <c r="D39" s="379"/>
      <c r="E39" s="242" t="s">
        <v>29</v>
      </c>
      <c r="F39" s="242" t="s">
        <v>49</v>
      </c>
      <c r="G39" s="242" t="s">
        <v>29</v>
      </c>
      <c r="H39" s="242" t="s">
        <v>49</v>
      </c>
      <c r="I39" s="242" t="s">
        <v>29</v>
      </c>
      <c r="J39" s="242" t="s">
        <v>49</v>
      </c>
      <c r="K39" s="242" t="s">
        <v>29</v>
      </c>
      <c r="L39" s="242" t="s">
        <v>49</v>
      </c>
      <c r="M39" s="242" t="s">
        <v>29</v>
      </c>
      <c r="N39" s="242" t="s">
        <v>49</v>
      </c>
      <c r="O39" s="242" t="s">
        <v>29</v>
      </c>
      <c r="P39" s="242" t="s">
        <v>49</v>
      </c>
      <c r="Q39" s="242" t="s">
        <v>29</v>
      </c>
      <c r="R39" s="242" t="s">
        <v>49</v>
      </c>
      <c r="S39" s="242" t="s">
        <v>29</v>
      </c>
      <c r="T39" s="242" t="s">
        <v>49</v>
      </c>
      <c r="U39" s="242" t="s">
        <v>29</v>
      </c>
      <c r="V39" s="242" t="s">
        <v>49</v>
      </c>
      <c r="W39" s="242" t="s">
        <v>29</v>
      </c>
      <c r="X39" s="242" t="s">
        <v>49</v>
      </c>
      <c r="Y39" s="242" t="s">
        <v>29</v>
      </c>
      <c r="Z39" s="242" t="s">
        <v>49</v>
      </c>
      <c r="AA39" s="242" t="s">
        <v>29</v>
      </c>
      <c r="AB39" s="242" t="s">
        <v>49</v>
      </c>
      <c r="AC39" s="379"/>
      <c r="AD39" s="379"/>
      <c r="AE39" s="379"/>
      <c r="AF39" s="379"/>
      <c r="AG39" s="3"/>
      <c r="AH39" s="3"/>
      <c r="AI39" s="3"/>
      <c r="AJ39" s="3"/>
      <c r="AK39" s="3"/>
      <c r="AL39" s="3"/>
      <c r="AM39" s="3"/>
      <c r="AN39" s="3"/>
      <c r="AO39" s="3"/>
      <c r="AP39" s="3"/>
      <c r="AQ39" s="3"/>
      <c r="AR39" s="3"/>
      <c r="AS39" s="3"/>
      <c r="AT39" s="139" t="s">
        <v>74</v>
      </c>
      <c r="AU39" s="3"/>
      <c r="AV39" s="3"/>
      <c r="AW39" s="3"/>
      <c r="AX39" s="3"/>
      <c r="AY39" s="3"/>
    </row>
    <row r="40" spans="1:51" ht="21.9" customHeight="1" x14ac:dyDescent="0.25">
      <c r="A40" s="136">
        <v>21</v>
      </c>
      <c r="B40" s="42" t="str">
        <f>IF('Proje ve Personel Bilgileri'!B34&gt;0,'Proje ve Personel Bilgileri'!B34,"")</f>
        <v/>
      </c>
      <c r="C40" s="42" t="str">
        <f>IF('Proje ve Personel Bilgileri'!F34&gt;0,'Proje ve Personel Bilgileri'!F34,"")</f>
        <v/>
      </c>
      <c r="D40" s="42" t="str">
        <f>IF('Proje ve Personel Bilgileri'!G34&gt;0,'Proje ve Personel Bilgileri'!G34,"")</f>
        <v/>
      </c>
      <c r="E40" s="43">
        <f>IF('G011A (1.AY)'!C40&lt;&gt;"",'G011A (1.AY)'!C40,0)</f>
        <v>0</v>
      </c>
      <c r="F40" s="44">
        <f>IF('G011A (1.AY)'!L40&lt;&gt;"",'G011A (1.AY)'!L40,0)</f>
        <v>0</v>
      </c>
      <c r="G40" s="43">
        <f>IF('G011A (2.AY)'!C40&lt;&gt;"",'G011A (2.AY)'!C40,0)</f>
        <v>0</v>
      </c>
      <c r="H40" s="44">
        <f>IF('G011A (2.AY)'!L40&lt;&gt;"",'G011A (2.AY)'!L40,0)</f>
        <v>0</v>
      </c>
      <c r="I40" s="43">
        <f>IF('G011A (3.AY)'!C40&lt;&gt;"",'G011A (3.AY)'!C40,0)</f>
        <v>0</v>
      </c>
      <c r="J40" s="44">
        <f>IF('G011A (3.AY)'!L40&lt;&gt;"",'G011A (3.AY)'!L40,0)</f>
        <v>0</v>
      </c>
      <c r="K40" s="43">
        <f>IF('G011A (4.AY)'!C40&lt;&gt;"",'G011A (4.AY)'!C40,0)</f>
        <v>0</v>
      </c>
      <c r="L40" s="44">
        <f>IF('G011A (4.AY)'!L40&lt;&gt;"",'G011A (4.AY)'!L40,0)</f>
        <v>0</v>
      </c>
      <c r="M40" s="43">
        <f>IF('G011A (5.AY)'!C40&lt;&gt;"",'G011A (5.AY)'!C40,0)</f>
        <v>0</v>
      </c>
      <c r="N40" s="44">
        <f>IF('G011A (5.AY)'!L40&lt;&gt;"",'G011A (5.AY)'!L40,0)</f>
        <v>0</v>
      </c>
      <c r="O40" s="43">
        <f>IF('G011A (6.AY)'!C40&lt;&gt;"",'G011A (6.AY)'!C40,0)</f>
        <v>0</v>
      </c>
      <c r="P40" s="44">
        <f>IF('G011A (6.AY)'!L40&lt;&gt;"",'G011A (6.AY)'!L40,0)</f>
        <v>0</v>
      </c>
      <c r="Q40" s="43">
        <f>IF('G011A (7.AY)'!C40&lt;&gt;"",'G011A (7.AY)'!C40,0)</f>
        <v>0</v>
      </c>
      <c r="R40" s="44">
        <f>IF('G011A (7.AY)'!L40&lt;&gt;"",'G011A (7.AY)'!L40,0)</f>
        <v>0</v>
      </c>
      <c r="S40" s="43">
        <f>IF('G011A (8.AY)'!C40&lt;&gt;"",'G011A (8.AY)'!C40,0)</f>
        <v>0</v>
      </c>
      <c r="T40" s="44">
        <f>IF('G011A (8.AY)'!L40&lt;&gt;"",'G011A (8.AY)'!L40,0)</f>
        <v>0</v>
      </c>
      <c r="U40" s="43">
        <f>IF('G011A (9.AY)'!C40&lt;&gt;"",'G011A (9.AY)'!C40,0)</f>
        <v>0</v>
      </c>
      <c r="V40" s="44">
        <f>IF('G011A (9.AY)'!L40&lt;&gt;"",'G011A (9.AY)'!L40,0)</f>
        <v>0</v>
      </c>
      <c r="W40" s="43">
        <f>IF('G011A (10.AY)'!C40&lt;&gt;"",'G011A (10.AY)'!C40,0)</f>
        <v>0</v>
      </c>
      <c r="X40" s="44">
        <f>IF('G011A (10.AY)'!L40&lt;&gt;"",'G011A (10.AY)'!L40,0)</f>
        <v>0</v>
      </c>
      <c r="Y40" s="43">
        <f>IF('G011A (11.AY)'!C40&lt;&gt;"",'G011A (11.AY)'!C40,0)</f>
        <v>0</v>
      </c>
      <c r="Z40" s="44">
        <f>IF('G011A (11.AY)'!L40&lt;&gt;"",'G011A (11.AY)'!L40,0)</f>
        <v>0</v>
      </c>
      <c r="AA40" s="43">
        <f>IF('G011A (12.AY)'!C40&lt;&gt;"",'G011A (12.AY)'!C40,0)</f>
        <v>0</v>
      </c>
      <c r="AB40" s="44">
        <f>IF('G011A (12.AY)'!L40&lt;&gt;"",'G011A (12.AY)'!L40,0)</f>
        <v>0</v>
      </c>
      <c r="AC40" s="45">
        <f>E40+G40+I40+K40+M40+O40+Q40+S40+U40+W40+Y40+AA40</f>
        <v>0</v>
      </c>
      <c r="AD40" s="46">
        <f>F40+H40+J40+L40+N40+P40+R40+T40+V40+X40+Z40+AB40</f>
        <v>0</v>
      </c>
      <c r="AE40" s="44">
        <f>IF(AC40=0,0,AC40/30)</f>
        <v>0</v>
      </c>
      <c r="AF40" s="47">
        <f>IF(AD40=0,0,AD40/AE40)</f>
        <v>0</v>
      </c>
      <c r="AG40" s="3"/>
      <c r="AH40" s="28">
        <f>IF(E40&gt;0,1,0)</f>
        <v>0</v>
      </c>
      <c r="AI40" s="28">
        <f>IF(G40&gt;0,1,0)</f>
        <v>0</v>
      </c>
      <c r="AJ40" s="28">
        <f>IF(I40&gt;0,1,0)</f>
        <v>0</v>
      </c>
      <c r="AK40" s="28">
        <f>IF(K40&gt;0,1,0)</f>
        <v>0</v>
      </c>
      <c r="AL40" s="28">
        <f>IF(M40&gt;0,1,0)</f>
        <v>0</v>
      </c>
      <c r="AM40" s="28">
        <f>IF(O40&gt;0,1,0)</f>
        <v>0</v>
      </c>
      <c r="AN40" s="28">
        <f>IF(Q40&gt;0,1,0)</f>
        <v>0</v>
      </c>
      <c r="AO40" s="28">
        <f>IF(S40&gt;0,1,0)</f>
        <v>0</v>
      </c>
      <c r="AP40" s="28">
        <f>IF(U40&gt;0,1,0)</f>
        <v>0</v>
      </c>
      <c r="AQ40" s="28">
        <f>IF(W40&gt;0,1,0)</f>
        <v>0</v>
      </c>
      <c r="AR40" s="28">
        <f>IF(Y40&gt;0,1,0)</f>
        <v>0</v>
      </c>
      <c r="AS40" s="28">
        <f>IF(AA40&gt;0,1,0)</f>
        <v>0</v>
      </c>
      <c r="AT40" s="28">
        <f>SUM(AH40:AS40)</f>
        <v>0</v>
      </c>
      <c r="AU40" s="3"/>
      <c r="AV40" s="3"/>
      <c r="AW40" s="3"/>
      <c r="AX40" s="3"/>
      <c r="AY40" s="3"/>
    </row>
    <row r="41" spans="1:51" ht="21.9" customHeight="1" x14ac:dyDescent="0.25">
      <c r="A41" s="137">
        <v>22</v>
      </c>
      <c r="B41" s="48" t="str">
        <f>IF('Proje ve Personel Bilgileri'!B35&gt;0,'Proje ve Personel Bilgileri'!B35,"")</f>
        <v/>
      </c>
      <c r="C41" s="301" t="str">
        <f>IF('Proje ve Personel Bilgileri'!F35&gt;0,'Proje ve Personel Bilgileri'!F35,"")</f>
        <v/>
      </c>
      <c r="D41" s="301" t="str">
        <f>IF('Proje ve Personel Bilgileri'!G35&gt;0,'Proje ve Personel Bilgileri'!G35,"")</f>
        <v/>
      </c>
      <c r="E41" s="49">
        <f>IF('G011A (1.AY)'!C41&lt;&gt;"",'G011A (1.AY)'!C41,0)</f>
        <v>0</v>
      </c>
      <c r="F41" s="50">
        <f>IF('G011A (1.AY)'!L41&lt;&gt;"",'G011A (1.AY)'!L41,0)</f>
        <v>0</v>
      </c>
      <c r="G41" s="51">
        <f>IF('G011A (2.AY)'!C41&lt;&gt;"",'G011A (2.AY)'!C41,0)</f>
        <v>0</v>
      </c>
      <c r="H41" s="52">
        <f>IF('G011A (2.AY)'!L41&lt;&gt;"",'G011A (2.AY)'!L41,0)</f>
        <v>0</v>
      </c>
      <c r="I41" s="51">
        <f>IF('G011A (3.AY)'!C41&lt;&gt;"",'G011A (3.AY)'!C41,0)</f>
        <v>0</v>
      </c>
      <c r="J41" s="52">
        <f>IF('G011A (3.AY)'!L41&lt;&gt;"",'G011A (3.AY)'!L41,0)</f>
        <v>0</v>
      </c>
      <c r="K41" s="51">
        <f>IF('G011A (4.AY)'!C41&lt;&gt;"",'G011A (4.AY)'!C41,0)</f>
        <v>0</v>
      </c>
      <c r="L41" s="52">
        <f>IF('G011A (4.AY)'!L41&lt;&gt;"",'G011A (4.AY)'!L41,0)</f>
        <v>0</v>
      </c>
      <c r="M41" s="51">
        <f>IF('G011A (5.AY)'!C41&lt;&gt;"",'G011A (5.AY)'!C41,0)</f>
        <v>0</v>
      </c>
      <c r="N41" s="52">
        <f>IF('G011A (5.AY)'!L41&lt;&gt;"",'G011A (5.AY)'!L41,0)</f>
        <v>0</v>
      </c>
      <c r="O41" s="51">
        <f>IF('G011A (6.AY)'!C41&lt;&gt;"",'G011A (6.AY)'!C41,0)</f>
        <v>0</v>
      </c>
      <c r="P41" s="52">
        <f>IF('G011A (6.AY)'!L41&lt;&gt;"",'G011A (6.AY)'!L41,0)</f>
        <v>0</v>
      </c>
      <c r="Q41" s="51">
        <f>IF('G011A (7.AY)'!C41&lt;&gt;"",'G011A (7.AY)'!C41,0)</f>
        <v>0</v>
      </c>
      <c r="R41" s="52">
        <f>IF('G011A (7.AY)'!L41&lt;&gt;"",'G011A (7.AY)'!L41,0)</f>
        <v>0</v>
      </c>
      <c r="S41" s="51">
        <f>IF('G011A (8.AY)'!C41&lt;&gt;"",'G011A (8.AY)'!C41,0)</f>
        <v>0</v>
      </c>
      <c r="T41" s="52">
        <f>IF('G011A (8.AY)'!L41&lt;&gt;"",'G011A (8.AY)'!L41,0)</f>
        <v>0</v>
      </c>
      <c r="U41" s="51">
        <f>IF('G011A (9.AY)'!C41&lt;&gt;"",'G011A (9.AY)'!C41,0)</f>
        <v>0</v>
      </c>
      <c r="V41" s="52">
        <f>IF('G011A (9.AY)'!L41&lt;&gt;"",'G011A (9.AY)'!L41,0)</f>
        <v>0</v>
      </c>
      <c r="W41" s="51">
        <f>IF('G011A (10.AY)'!C41&lt;&gt;"",'G011A (10.AY)'!C41,0)</f>
        <v>0</v>
      </c>
      <c r="X41" s="52">
        <f>IF('G011A (10.AY)'!L41&lt;&gt;"",'G011A (10.AY)'!L41,0)</f>
        <v>0</v>
      </c>
      <c r="Y41" s="51">
        <f>IF('G011A (11.AY)'!C41&lt;&gt;"",'G011A (11.AY)'!C41,0)</f>
        <v>0</v>
      </c>
      <c r="Z41" s="52">
        <f>IF('G011A (11.AY)'!L41&lt;&gt;"",'G011A (11.AY)'!L41,0)</f>
        <v>0</v>
      </c>
      <c r="AA41" s="51">
        <f>IF('G011A (12.AY)'!C41&lt;&gt;"",'G011A (12.AY)'!C41,0)</f>
        <v>0</v>
      </c>
      <c r="AB41" s="52">
        <f>IF('G011A (12.AY)'!L41&lt;&gt;"",'G011A (12.AY)'!L41,0)</f>
        <v>0</v>
      </c>
      <c r="AC41" s="49">
        <f t="shared" ref="AC41:AC59" si="17">E41+G41+I41+K41+M41+O41+Q41+S41+U41+W41+Y41+AA41</f>
        <v>0</v>
      </c>
      <c r="AD41" s="50">
        <f t="shared" ref="AD41:AD59" si="18">F41+H41+J41+L41+N41+P41+R41+T41+V41+X41+Z41+AB41</f>
        <v>0</v>
      </c>
      <c r="AE41" s="50">
        <f t="shared" ref="AE41:AE59" si="19">IF(AC41=0,0,AC41/30)</f>
        <v>0</v>
      </c>
      <c r="AF41" s="53">
        <f t="shared" ref="AF41:AF59" si="20">IF(AD41=0,0,AD41/AE41)</f>
        <v>0</v>
      </c>
      <c r="AG41" s="3"/>
      <c r="AH41" s="28">
        <f t="shared" ref="AH41:AH59" si="21">IF(E41&gt;0,1,0)</f>
        <v>0</v>
      </c>
      <c r="AI41" s="28">
        <f t="shared" ref="AI41:AI59" si="22">IF(G41&gt;0,1,0)</f>
        <v>0</v>
      </c>
      <c r="AJ41" s="28">
        <f t="shared" ref="AJ41:AJ59" si="23">IF(I41&gt;0,1,0)</f>
        <v>0</v>
      </c>
      <c r="AK41" s="28">
        <f t="shared" ref="AK41:AK59" si="24">IF(K41&gt;0,1,0)</f>
        <v>0</v>
      </c>
      <c r="AL41" s="28">
        <f t="shared" ref="AL41:AL59" si="25">IF(M41&gt;0,1,0)</f>
        <v>0</v>
      </c>
      <c r="AM41" s="28">
        <f t="shared" ref="AM41:AM59" si="26">IF(O41&gt;0,1,0)</f>
        <v>0</v>
      </c>
      <c r="AN41" s="28">
        <f t="shared" ref="AN41:AN59" si="27">IF(Q41&gt;0,1,0)</f>
        <v>0</v>
      </c>
      <c r="AO41" s="28">
        <f t="shared" ref="AO41:AO59" si="28">IF(S41&gt;0,1,0)</f>
        <v>0</v>
      </c>
      <c r="AP41" s="28">
        <f t="shared" ref="AP41:AP59" si="29">IF(U41&gt;0,1,0)</f>
        <v>0</v>
      </c>
      <c r="AQ41" s="28">
        <f t="shared" ref="AQ41:AQ59" si="30">IF(W41&gt;0,1,0)</f>
        <v>0</v>
      </c>
      <c r="AR41" s="28">
        <f t="shared" ref="AR41:AR59" si="31">IF(Y41&gt;0,1,0)</f>
        <v>0</v>
      </c>
      <c r="AS41" s="28">
        <f t="shared" ref="AS41:AS59" si="32">IF(AA41&gt;0,1,0)</f>
        <v>0</v>
      </c>
      <c r="AT41" s="28">
        <f t="shared" ref="AT41:AT59" si="33">SUM(AH41:AS41)</f>
        <v>0</v>
      </c>
      <c r="AU41" s="3"/>
      <c r="AV41" s="3"/>
      <c r="AW41" s="3"/>
      <c r="AX41" s="3"/>
      <c r="AY41" s="3"/>
    </row>
    <row r="42" spans="1:51" ht="21.9" customHeight="1" x14ac:dyDescent="0.25">
      <c r="A42" s="137">
        <v>23</v>
      </c>
      <c r="B42" s="48" t="str">
        <f>IF('Proje ve Personel Bilgileri'!B36&gt;0,'Proje ve Personel Bilgileri'!B36,"")</f>
        <v/>
      </c>
      <c r="C42" s="301" t="str">
        <f>IF('Proje ve Personel Bilgileri'!F36&gt;0,'Proje ve Personel Bilgileri'!F36,"")</f>
        <v/>
      </c>
      <c r="D42" s="301" t="str">
        <f>IF('Proje ve Personel Bilgileri'!G36&gt;0,'Proje ve Personel Bilgileri'!G36,"")</f>
        <v/>
      </c>
      <c r="E42" s="49">
        <f>IF('G011A (1.AY)'!C42&lt;&gt;"",'G011A (1.AY)'!C42,0)</f>
        <v>0</v>
      </c>
      <c r="F42" s="50">
        <f>IF('G011A (1.AY)'!L42&lt;&gt;"",'G011A (1.AY)'!L42,0)</f>
        <v>0</v>
      </c>
      <c r="G42" s="51">
        <f>IF('G011A (2.AY)'!C42&lt;&gt;"",'G011A (2.AY)'!C42,0)</f>
        <v>0</v>
      </c>
      <c r="H42" s="52">
        <f>IF('G011A (2.AY)'!L42&lt;&gt;"",'G011A (2.AY)'!L42,0)</f>
        <v>0</v>
      </c>
      <c r="I42" s="51">
        <f>IF('G011A (3.AY)'!C42&lt;&gt;"",'G011A (3.AY)'!C42,0)</f>
        <v>0</v>
      </c>
      <c r="J42" s="52">
        <f>IF('G011A (3.AY)'!L42&lt;&gt;"",'G011A (3.AY)'!L42,0)</f>
        <v>0</v>
      </c>
      <c r="K42" s="51">
        <f>IF('G011A (4.AY)'!C42&lt;&gt;"",'G011A (4.AY)'!C42,0)</f>
        <v>0</v>
      </c>
      <c r="L42" s="52">
        <f>IF('G011A (4.AY)'!L42&lt;&gt;"",'G011A (4.AY)'!L42,0)</f>
        <v>0</v>
      </c>
      <c r="M42" s="51">
        <f>IF('G011A (5.AY)'!C42&lt;&gt;"",'G011A (5.AY)'!C42,0)</f>
        <v>0</v>
      </c>
      <c r="N42" s="52">
        <f>IF('G011A (5.AY)'!L42&lt;&gt;"",'G011A (5.AY)'!L42,0)</f>
        <v>0</v>
      </c>
      <c r="O42" s="51">
        <f>IF('G011A (6.AY)'!C42&lt;&gt;"",'G011A (6.AY)'!C42,0)</f>
        <v>0</v>
      </c>
      <c r="P42" s="52">
        <f>IF('G011A (6.AY)'!L42&lt;&gt;"",'G011A (6.AY)'!L42,0)</f>
        <v>0</v>
      </c>
      <c r="Q42" s="51">
        <f>IF('G011A (7.AY)'!C42&lt;&gt;"",'G011A (7.AY)'!C42,0)</f>
        <v>0</v>
      </c>
      <c r="R42" s="52">
        <f>IF('G011A (7.AY)'!L42&lt;&gt;"",'G011A (7.AY)'!L42,0)</f>
        <v>0</v>
      </c>
      <c r="S42" s="51">
        <f>IF('G011A (8.AY)'!C42&lt;&gt;"",'G011A (8.AY)'!C42,0)</f>
        <v>0</v>
      </c>
      <c r="T42" s="52">
        <f>IF('G011A (8.AY)'!L42&lt;&gt;"",'G011A (8.AY)'!L42,0)</f>
        <v>0</v>
      </c>
      <c r="U42" s="51">
        <f>IF('G011A (9.AY)'!C42&lt;&gt;"",'G011A (9.AY)'!C42,0)</f>
        <v>0</v>
      </c>
      <c r="V42" s="52">
        <f>IF('G011A (9.AY)'!L42&lt;&gt;"",'G011A (9.AY)'!L42,0)</f>
        <v>0</v>
      </c>
      <c r="W42" s="51">
        <f>IF('G011A (10.AY)'!C42&lt;&gt;"",'G011A (10.AY)'!C42,0)</f>
        <v>0</v>
      </c>
      <c r="X42" s="52">
        <f>IF('G011A (10.AY)'!L42&lt;&gt;"",'G011A (10.AY)'!L42,0)</f>
        <v>0</v>
      </c>
      <c r="Y42" s="51">
        <f>IF('G011A (11.AY)'!C42&lt;&gt;"",'G011A (11.AY)'!C42,0)</f>
        <v>0</v>
      </c>
      <c r="Z42" s="52">
        <f>IF('G011A (11.AY)'!L42&lt;&gt;"",'G011A (11.AY)'!L42,0)</f>
        <v>0</v>
      </c>
      <c r="AA42" s="51">
        <f>IF('G011A (12.AY)'!C42&lt;&gt;"",'G011A (12.AY)'!C42,0)</f>
        <v>0</v>
      </c>
      <c r="AB42" s="52">
        <f>IF('G011A (12.AY)'!L42&lt;&gt;"",'G011A (12.AY)'!L42,0)</f>
        <v>0</v>
      </c>
      <c r="AC42" s="49">
        <f t="shared" si="17"/>
        <v>0</v>
      </c>
      <c r="AD42" s="50">
        <f t="shared" si="18"/>
        <v>0</v>
      </c>
      <c r="AE42" s="50">
        <f t="shared" si="19"/>
        <v>0</v>
      </c>
      <c r="AF42" s="53">
        <f t="shared" si="20"/>
        <v>0</v>
      </c>
      <c r="AG42" s="3"/>
      <c r="AH42" s="28">
        <f t="shared" si="21"/>
        <v>0</v>
      </c>
      <c r="AI42" s="28">
        <f t="shared" si="22"/>
        <v>0</v>
      </c>
      <c r="AJ42" s="28">
        <f t="shared" si="23"/>
        <v>0</v>
      </c>
      <c r="AK42" s="28">
        <f t="shared" si="24"/>
        <v>0</v>
      </c>
      <c r="AL42" s="28">
        <f t="shared" si="25"/>
        <v>0</v>
      </c>
      <c r="AM42" s="28">
        <f t="shared" si="26"/>
        <v>0</v>
      </c>
      <c r="AN42" s="28">
        <f t="shared" si="27"/>
        <v>0</v>
      </c>
      <c r="AO42" s="28">
        <f t="shared" si="28"/>
        <v>0</v>
      </c>
      <c r="AP42" s="28">
        <f t="shared" si="29"/>
        <v>0</v>
      </c>
      <c r="AQ42" s="28">
        <f t="shared" si="30"/>
        <v>0</v>
      </c>
      <c r="AR42" s="28">
        <f t="shared" si="31"/>
        <v>0</v>
      </c>
      <c r="AS42" s="28">
        <f t="shared" si="32"/>
        <v>0</v>
      </c>
      <c r="AT42" s="28">
        <f t="shared" si="33"/>
        <v>0</v>
      </c>
      <c r="AU42" s="3"/>
      <c r="AV42" s="3"/>
      <c r="AW42" s="3"/>
      <c r="AX42" s="3"/>
      <c r="AY42" s="3"/>
    </row>
    <row r="43" spans="1:51" ht="21.9" customHeight="1" x14ac:dyDescent="0.25">
      <c r="A43" s="137">
        <v>24</v>
      </c>
      <c r="B43" s="48" t="str">
        <f>IF('Proje ve Personel Bilgileri'!B37&gt;0,'Proje ve Personel Bilgileri'!B37,"")</f>
        <v/>
      </c>
      <c r="C43" s="301" t="str">
        <f>IF('Proje ve Personel Bilgileri'!F37&gt;0,'Proje ve Personel Bilgileri'!F37,"")</f>
        <v/>
      </c>
      <c r="D43" s="301" t="str">
        <f>IF('Proje ve Personel Bilgileri'!G37&gt;0,'Proje ve Personel Bilgileri'!G37,"")</f>
        <v/>
      </c>
      <c r="E43" s="49">
        <f>IF('G011A (1.AY)'!C43&lt;&gt;"",'G011A (1.AY)'!C43,0)</f>
        <v>0</v>
      </c>
      <c r="F43" s="50">
        <f>IF('G011A (1.AY)'!L43&lt;&gt;"",'G011A (1.AY)'!L43,0)</f>
        <v>0</v>
      </c>
      <c r="G43" s="51">
        <f>IF('G011A (2.AY)'!C43&lt;&gt;"",'G011A (2.AY)'!C43,0)</f>
        <v>0</v>
      </c>
      <c r="H43" s="52">
        <f>IF('G011A (2.AY)'!L43&lt;&gt;"",'G011A (2.AY)'!L43,0)</f>
        <v>0</v>
      </c>
      <c r="I43" s="51">
        <f>IF('G011A (3.AY)'!C43&lt;&gt;"",'G011A (3.AY)'!C43,0)</f>
        <v>0</v>
      </c>
      <c r="J43" s="52">
        <f>IF('G011A (3.AY)'!L43&lt;&gt;"",'G011A (3.AY)'!L43,0)</f>
        <v>0</v>
      </c>
      <c r="K43" s="51">
        <f>IF('G011A (4.AY)'!C43&lt;&gt;"",'G011A (4.AY)'!C43,0)</f>
        <v>0</v>
      </c>
      <c r="L43" s="52">
        <f>IF('G011A (4.AY)'!L43&lt;&gt;"",'G011A (4.AY)'!L43,0)</f>
        <v>0</v>
      </c>
      <c r="M43" s="51">
        <f>IF('G011A (5.AY)'!C43&lt;&gt;"",'G011A (5.AY)'!C43,0)</f>
        <v>0</v>
      </c>
      <c r="N43" s="52">
        <f>IF('G011A (5.AY)'!L43&lt;&gt;"",'G011A (5.AY)'!L43,0)</f>
        <v>0</v>
      </c>
      <c r="O43" s="51">
        <f>IF('G011A (6.AY)'!C43&lt;&gt;"",'G011A (6.AY)'!C43,0)</f>
        <v>0</v>
      </c>
      <c r="P43" s="52">
        <f>IF('G011A (6.AY)'!L43&lt;&gt;"",'G011A (6.AY)'!L43,0)</f>
        <v>0</v>
      </c>
      <c r="Q43" s="51">
        <f>IF('G011A (7.AY)'!C43&lt;&gt;"",'G011A (7.AY)'!C43,0)</f>
        <v>0</v>
      </c>
      <c r="R43" s="52">
        <f>IF('G011A (7.AY)'!L43&lt;&gt;"",'G011A (7.AY)'!L43,0)</f>
        <v>0</v>
      </c>
      <c r="S43" s="51">
        <f>IF('G011A (8.AY)'!C43&lt;&gt;"",'G011A (8.AY)'!C43,0)</f>
        <v>0</v>
      </c>
      <c r="T43" s="52">
        <f>IF('G011A (8.AY)'!L43&lt;&gt;"",'G011A (8.AY)'!L43,0)</f>
        <v>0</v>
      </c>
      <c r="U43" s="51">
        <f>IF('G011A (9.AY)'!C43&lt;&gt;"",'G011A (9.AY)'!C43,0)</f>
        <v>0</v>
      </c>
      <c r="V43" s="52">
        <f>IF('G011A (9.AY)'!L43&lt;&gt;"",'G011A (9.AY)'!L43,0)</f>
        <v>0</v>
      </c>
      <c r="W43" s="51">
        <f>IF('G011A (10.AY)'!C43&lt;&gt;"",'G011A (10.AY)'!C43,0)</f>
        <v>0</v>
      </c>
      <c r="X43" s="52">
        <f>IF('G011A (10.AY)'!L43&lt;&gt;"",'G011A (10.AY)'!L43,0)</f>
        <v>0</v>
      </c>
      <c r="Y43" s="51">
        <f>IF('G011A (11.AY)'!C43&lt;&gt;"",'G011A (11.AY)'!C43,0)</f>
        <v>0</v>
      </c>
      <c r="Z43" s="52">
        <f>IF('G011A (11.AY)'!L43&lt;&gt;"",'G011A (11.AY)'!L43,0)</f>
        <v>0</v>
      </c>
      <c r="AA43" s="51">
        <f>IF('G011A (12.AY)'!C43&lt;&gt;"",'G011A (12.AY)'!C43,0)</f>
        <v>0</v>
      </c>
      <c r="AB43" s="52">
        <f>IF('G011A (12.AY)'!L43&lt;&gt;"",'G011A (12.AY)'!L43,0)</f>
        <v>0</v>
      </c>
      <c r="AC43" s="49">
        <f t="shared" si="17"/>
        <v>0</v>
      </c>
      <c r="AD43" s="50">
        <f t="shared" si="18"/>
        <v>0</v>
      </c>
      <c r="AE43" s="50">
        <f t="shared" si="19"/>
        <v>0</v>
      </c>
      <c r="AF43" s="53">
        <f t="shared" si="20"/>
        <v>0</v>
      </c>
      <c r="AG43" s="3"/>
      <c r="AH43" s="28">
        <f t="shared" si="21"/>
        <v>0</v>
      </c>
      <c r="AI43" s="28">
        <f t="shared" si="22"/>
        <v>0</v>
      </c>
      <c r="AJ43" s="28">
        <f t="shared" si="23"/>
        <v>0</v>
      </c>
      <c r="AK43" s="28">
        <f t="shared" si="24"/>
        <v>0</v>
      </c>
      <c r="AL43" s="28">
        <f t="shared" si="25"/>
        <v>0</v>
      </c>
      <c r="AM43" s="28">
        <f t="shared" si="26"/>
        <v>0</v>
      </c>
      <c r="AN43" s="28">
        <f t="shared" si="27"/>
        <v>0</v>
      </c>
      <c r="AO43" s="28">
        <f t="shared" si="28"/>
        <v>0</v>
      </c>
      <c r="AP43" s="28">
        <f t="shared" si="29"/>
        <v>0</v>
      </c>
      <c r="AQ43" s="28">
        <f t="shared" si="30"/>
        <v>0</v>
      </c>
      <c r="AR43" s="28">
        <f t="shared" si="31"/>
        <v>0</v>
      </c>
      <c r="AS43" s="28">
        <f t="shared" si="32"/>
        <v>0</v>
      </c>
      <c r="AT43" s="28">
        <f t="shared" si="33"/>
        <v>0</v>
      </c>
      <c r="AU43" s="3"/>
      <c r="AV43" s="3"/>
      <c r="AW43" s="3"/>
      <c r="AX43" s="3"/>
      <c r="AY43" s="3"/>
    </row>
    <row r="44" spans="1:51" ht="21.9" customHeight="1" x14ac:dyDescent="0.25">
      <c r="A44" s="137">
        <v>25</v>
      </c>
      <c r="B44" s="48" t="str">
        <f>IF('Proje ve Personel Bilgileri'!B38&gt;0,'Proje ve Personel Bilgileri'!B38,"")</f>
        <v/>
      </c>
      <c r="C44" s="301" t="str">
        <f>IF('Proje ve Personel Bilgileri'!F38&gt;0,'Proje ve Personel Bilgileri'!F38,"")</f>
        <v/>
      </c>
      <c r="D44" s="301" t="str">
        <f>IF('Proje ve Personel Bilgileri'!G38&gt;0,'Proje ve Personel Bilgileri'!G38,"")</f>
        <v/>
      </c>
      <c r="E44" s="49">
        <f>IF('G011A (1.AY)'!C44&lt;&gt;"",'G011A (1.AY)'!C44,0)</f>
        <v>0</v>
      </c>
      <c r="F44" s="50">
        <f>IF('G011A (1.AY)'!L44&lt;&gt;"",'G011A (1.AY)'!L44,0)</f>
        <v>0</v>
      </c>
      <c r="G44" s="51">
        <f>IF('G011A (2.AY)'!C44&lt;&gt;"",'G011A (2.AY)'!C44,0)</f>
        <v>0</v>
      </c>
      <c r="H44" s="52">
        <f>IF('G011A (2.AY)'!L44&lt;&gt;"",'G011A (2.AY)'!L44,0)</f>
        <v>0</v>
      </c>
      <c r="I44" s="51">
        <f>IF('G011A (3.AY)'!C44&lt;&gt;"",'G011A (3.AY)'!C44,0)</f>
        <v>0</v>
      </c>
      <c r="J44" s="52">
        <f>IF('G011A (3.AY)'!L44&lt;&gt;"",'G011A (3.AY)'!L44,0)</f>
        <v>0</v>
      </c>
      <c r="K44" s="51">
        <f>IF('G011A (4.AY)'!C44&lt;&gt;"",'G011A (4.AY)'!C44,0)</f>
        <v>0</v>
      </c>
      <c r="L44" s="52">
        <f>IF('G011A (4.AY)'!L44&lt;&gt;"",'G011A (4.AY)'!L44,0)</f>
        <v>0</v>
      </c>
      <c r="M44" s="51">
        <f>IF('G011A (5.AY)'!C44&lt;&gt;"",'G011A (5.AY)'!C44,0)</f>
        <v>0</v>
      </c>
      <c r="N44" s="52">
        <f>IF('G011A (5.AY)'!L44&lt;&gt;"",'G011A (5.AY)'!L44,0)</f>
        <v>0</v>
      </c>
      <c r="O44" s="51">
        <f>IF('G011A (6.AY)'!C44&lt;&gt;"",'G011A (6.AY)'!C44,0)</f>
        <v>0</v>
      </c>
      <c r="P44" s="52">
        <f>IF('G011A (6.AY)'!L44&lt;&gt;"",'G011A (6.AY)'!L44,0)</f>
        <v>0</v>
      </c>
      <c r="Q44" s="51">
        <f>IF('G011A (7.AY)'!C44&lt;&gt;"",'G011A (7.AY)'!C44,0)</f>
        <v>0</v>
      </c>
      <c r="R44" s="52">
        <f>IF('G011A (7.AY)'!L44&lt;&gt;"",'G011A (7.AY)'!L44,0)</f>
        <v>0</v>
      </c>
      <c r="S44" s="51">
        <f>IF('G011A (8.AY)'!C44&lt;&gt;"",'G011A (8.AY)'!C44,0)</f>
        <v>0</v>
      </c>
      <c r="T44" s="52">
        <f>IF('G011A (8.AY)'!L44&lt;&gt;"",'G011A (8.AY)'!L44,0)</f>
        <v>0</v>
      </c>
      <c r="U44" s="51">
        <f>IF('G011A (9.AY)'!C44&lt;&gt;"",'G011A (9.AY)'!C44,0)</f>
        <v>0</v>
      </c>
      <c r="V44" s="52">
        <f>IF('G011A (9.AY)'!L44&lt;&gt;"",'G011A (9.AY)'!L44,0)</f>
        <v>0</v>
      </c>
      <c r="W44" s="51">
        <f>IF('G011A (10.AY)'!C44&lt;&gt;"",'G011A (10.AY)'!C44,0)</f>
        <v>0</v>
      </c>
      <c r="X44" s="52">
        <f>IF('G011A (10.AY)'!L44&lt;&gt;"",'G011A (10.AY)'!L44,0)</f>
        <v>0</v>
      </c>
      <c r="Y44" s="51">
        <f>IF('G011A (11.AY)'!C44&lt;&gt;"",'G011A (11.AY)'!C44,0)</f>
        <v>0</v>
      </c>
      <c r="Z44" s="52">
        <f>IF('G011A (11.AY)'!L44&lt;&gt;"",'G011A (11.AY)'!L44,0)</f>
        <v>0</v>
      </c>
      <c r="AA44" s="51">
        <f>IF('G011A (12.AY)'!C44&lt;&gt;"",'G011A (12.AY)'!C44,0)</f>
        <v>0</v>
      </c>
      <c r="AB44" s="52">
        <f>IF('G011A (12.AY)'!L44&lt;&gt;"",'G011A (12.AY)'!L44,0)</f>
        <v>0</v>
      </c>
      <c r="AC44" s="49">
        <f t="shared" si="17"/>
        <v>0</v>
      </c>
      <c r="AD44" s="50">
        <f t="shared" si="18"/>
        <v>0</v>
      </c>
      <c r="AE44" s="50">
        <f t="shared" si="19"/>
        <v>0</v>
      </c>
      <c r="AF44" s="53">
        <f t="shared" si="20"/>
        <v>0</v>
      </c>
      <c r="AG44" s="3"/>
      <c r="AH44" s="28">
        <f t="shared" si="21"/>
        <v>0</v>
      </c>
      <c r="AI44" s="28">
        <f t="shared" si="22"/>
        <v>0</v>
      </c>
      <c r="AJ44" s="28">
        <f t="shared" si="23"/>
        <v>0</v>
      </c>
      <c r="AK44" s="28">
        <f t="shared" si="24"/>
        <v>0</v>
      </c>
      <c r="AL44" s="28">
        <f t="shared" si="25"/>
        <v>0</v>
      </c>
      <c r="AM44" s="28">
        <f t="shared" si="26"/>
        <v>0</v>
      </c>
      <c r="AN44" s="28">
        <f t="shared" si="27"/>
        <v>0</v>
      </c>
      <c r="AO44" s="28">
        <f t="shared" si="28"/>
        <v>0</v>
      </c>
      <c r="AP44" s="28">
        <f t="shared" si="29"/>
        <v>0</v>
      </c>
      <c r="AQ44" s="28">
        <f t="shared" si="30"/>
        <v>0</v>
      </c>
      <c r="AR44" s="28">
        <f t="shared" si="31"/>
        <v>0</v>
      </c>
      <c r="AS44" s="28">
        <f t="shared" si="32"/>
        <v>0</v>
      </c>
      <c r="AT44" s="28">
        <f t="shared" si="33"/>
        <v>0</v>
      </c>
      <c r="AU44" s="3"/>
      <c r="AV44" s="3"/>
      <c r="AW44" s="3"/>
      <c r="AX44" s="3"/>
      <c r="AY44" s="3"/>
    </row>
    <row r="45" spans="1:51" ht="21.9" customHeight="1" x14ac:dyDescent="0.25">
      <c r="A45" s="137">
        <v>26</v>
      </c>
      <c r="B45" s="48" t="str">
        <f>IF('Proje ve Personel Bilgileri'!B39&gt;0,'Proje ve Personel Bilgileri'!B39,"")</f>
        <v/>
      </c>
      <c r="C45" s="301" t="str">
        <f>IF('Proje ve Personel Bilgileri'!F39&gt;0,'Proje ve Personel Bilgileri'!F39,"")</f>
        <v/>
      </c>
      <c r="D45" s="301" t="str">
        <f>IF('Proje ve Personel Bilgileri'!G39&gt;0,'Proje ve Personel Bilgileri'!G39,"")</f>
        <v/>
      </c>
      <c r="E45" s="49">
        <f>IF('G011A (1.AY)'!C45&lt;&gt;"",'G011A (1.AY)'!C45,0)</f>
        <v>0</v>
      </c>
      <c r="F45" s="50">
        <f>IF('G011A (1.AY)'!L45&lt;&gt;"",'G011A (1.AY)'!L45,0)</f>
        <v>0</v>
      </c>
      <c r="G45" s="51">
        <f>IF('G011A (2.AY)'!C45&lt;&gt;"",'G011A (2.AY)'!C45,0)</f>
        <v>0</v>
      </c>
      <c r="H45" s="52">
        <f>IF('G011A (2.AY)'!L45&lt;&gt;"",'G011A (2.AY)'!L45,0)</f>
        <v>0</v>
      </c>
      <c r="I45" s="51">
        <f>IF('G011A (3.AY)'!C45&lt;&gt;"",'G011A (3.AY)'!C45,0)</f>
        <v>0</v>
      </c>
      <c r="J45" s="52">
        <f>IF('G011A (3.AY)'!L45&lt;&gt;"",'G011A (3.AY)'!L45,0)</f>
        <v>0</v>
      </c>
      <c r="K45" s="51">
        <f>IF('G011A (4.AY)'!C45&lt;&gt;"",'G011A (4.AY)'!C45,0)</f>
        <v>0</v>
      </c>
      <c r="L45" s="52">
        <f>IF('G011A (4.AY)'!L45&lt;&gt;"",'G011A (4.AY)'!L45,0)</f>
        <v>0</v>
      </c>
      <c r="M45" s="51">
        <f>IF('G011A (5.AY)'!C45&lt;&gt;"",'G011A (5.AY)'!C45,0)</f>
        <v>0</v>
      </c>
      <c r="N45" s="52">
        <f>IF('G011A (5.AY)'!L45&lt;&gt;"",'G011A (5.AY)'!L45,0)</f>
        <v>0</v>
      </c>
      <c r="O45" s="51">
        <f>IF('G011A (6.AY)'!C45&lt;&gt;"",'G011A (6.AY)'!C45,0)</f>
        <v>0</v>
      </c>
      <c r="P45" s="52">
        <f>IF('G011A (6.AY)'!L45&lt;&gt;"",'G011A (6.AY)'!L45,0)</f>
        <v>0</v>
      </c>
      <c r="Q45" s="51">
        <f>IF('G011A (7.AY)'!C45&lt;&gt;"",'G011A (7.AY)'!C45,0)</f>
        <v>0</v>
      </c>
      <c r="R45" s="52">
        <f>IF('G011A (7.AY)'!L45&lt;&gt;"",'G011A (7.AY)'!L45,0)</f>
        <v>0</v>
      </c>
      <c r="S45" s="51">
        <f>IF('G011A (8.AY)'!C45&lt;&gt;"",'G011A (8.AY)'!C45,0)</f>
        <v>0</v>
      </c>
      <c r="T45" s="52">
        <f>IF('G011A (8.AY)'!L45&lt;&gt;"",'G011A (8.AY)'!L45,0)</f>
        <v>0</v>
      </c>
      <c r="U45" s="51">
        <f>IF('G011A (9.AY)'!C45&lt;&gt;"",'G011A (9.AY)'!C45,0)</f>
        <v>0</v>
      </c>
      <c r="V45" s="52">
        <f>IF('G011A (9.AY)'!L45&lt;&gt;"",'G011A (9.AY)'!L45,0)</f>
        <v>0</v>
      </c>
      <c r="W45" s="51">
        <f>IF('G011A (10.AY)'!C45&lt;&gt;"",'G011A (10.AY)'!C45,0)</f>
        <v>0</v>
      </c>
      <c r="X45" s="52">
        <f>IF('G011A (10.AY)'!L45&lt;&gt;"",'G011A (10.AY)'!L45,0)</f>
        <v>0</v>
      </c>
      <c r="Y45" s="51">
        <f>IF('G011A (11.AY)'!C45&lt;&gt;"",'G011A (11.AY)'!C45,0)</f>
        <v>0</v>
      </c>
      <c r="Z45" s="52">
        <f>IF('G011A (11.AY)'!L45&lt;&gt;"",'G011A (11.AY)'!L45,0)</f>
        <v>0</v>
      </c>
      <c r="AA45" s="51">
        <f>IF('G011A (12.AY)'!C45&lt;&gt;"",'G011A (12.AY)'!C45,0)</f>
        <v>0</v>
      </c>
      <c r="AB45" s="52">
        <f>IF('G011A (12.AY)'!L45&lt;&gt;"",'G011A (12.AY)'!L45,0)</f>
        <v>0</v>
      </c>
      <c r="AC45" s="49">
        <f t="shared" si="17"/>
        <v>0</v>
      </c>
      <c r="AD45" s="50">
        <f t="shared" si="18"/>
        <v>0</v>
      </c>
      <c r="AE45" s="50">
        <f t="shared" si="19"/>
        <v>0</v>
      </c>
      <c r="AF45" s="53">
        <f t="shared" si="20"/>
        <v>0</v>
      </c>
      <c r="AG45" s="3"/>
      <c r="AH45" s="28">
        <f t="shared" si="21"/>
        <v>0</v>
      </c>
      <c r="AI45" s="28">
        <f t="shared" si="22"/>
        <v>0</v>
      </c>
      <c r="AJ45" s="28">
        <f t="shared" si="23"/>
        <v>0</v>
      </c>
      <c r="AK45" s="28">
        <f t="shared" si="24"/>
        <v>0</v>
      </c>
      <c r="AL45" s="28">
        <f t="shared" si="25"/>
        <v>0</v>
      </c>
      <c r="AM45" s="28">
        <f t="shared" si="26"/>
        <v>0</v>
      </c>
      <c r="AN45" s="28">
        <f t="shared" si="27"/>
        <v>0</v>
      </c>
      <c r="AO45" s="28">
        <f t="shared" si="28"/>
        <v>0</v>
      </c>
      <c r="AP45" s="28">
        <f t="shared" si="29"/>
        <v>0</v>
      </c>
      <c r="AQ45" s="28">
        <f t="shared" si="30"/>
        <v>0</v>
      </c>
      <c r="AR45" s="28">
        <f t="shared" si="31"/>
        <v>0</v>
      </c>
      <c r="AS45" s="28">
        <f t="shared" si="32"/>
        <v>0</v>
      </c>
      <c r="AT45" s="28">
        <f t="shared" si="33"/>
        <v>0</v>
      </c>
      <c r="AU45" s="3"/>
      <c r="AV45" s="3"/>
      <c r="AW45" s="3"/>
      <c r="AX45" s="3"/>
      <c r="AY45" s="3"/>
    </row>
    <row r="46" spans="1:51" ht="21.9" customHeight="1" x14ac:dyDescent="0.25">
      <c r="A46" s="137">
        <v>27</v>
      </c>
      <c r="B46" s="48" t="str">
        <f>IF('Proje ve Personel Bilgileri'!B40&gt;0,'Proje ve Personel Bilgileri'!B40,"")</f>
        <v/>
      </c>
      <c r="C46" s="301" t="str">
        <f>IF('Proje ve Personel Bilgileri'!F40&gt;0,'Proje ve Personel Bilgileri'!F40,"")</f>
        <v/>
      </c>
      <c r="D46" s="301" t="str">
        <f>IF('Proje ve Personel Bilgileri'!G40&gt;0,'Proje ve Personel Bilgileri'!G40,"")</f>
        <v/>
      </c>
      <c r="E46" s="49">
        <f>IF('G011A (1.AY)'!C46&lt;&gt;"",'G011A (1.AY)'!C46,0)</f>
        <v>0</v>
      </c>
      <c r="F46" s="50">
        <f>IF('G011A (1.AY)'!L46&lt;&gt;"",'G011A (1.AY)'!L46,0)</f>
        <v>0</v>
      </c>
      <c r="G46" s="51">
        <f>IF('G011A (2.AY)'!C46&lt;&gt;"",'G011A (2.AY)'!C46,0)</f>
        <v>0</v>
      </c>
      <c r="H46" s="52">
        <f>IF('G011A (2.AY)'!L46&lt;&gt;"",'G011A (2.AY)'!L46,0)</f>
        <v>0</v>
      </c>
      <c r="I46" s="51">
        <f>IF('G011A (3.AY)'!C46&lt;&gt;"",'G011A (3.AY)'!C46,0)</f>
        <v>0</v>
      </c>
      <c r="J46" s="52">
        <f>IF('G011A (3.AY)'!L46&lt;&gt;"",'G011A (3.AY)'!L46,0)</f>
        <v>0</v>
      </c>
      <c r="K46" s="51">
        <f>IF('G011A (4.AY)'!C46&lt;&gt;"",'G011A (4.AY)'!C46,0)</f>
        <v>0</v>
      </c>
      <c r="L46" s="52">
        <f>IF('G011A (4.AY)'!L46&lt;&gt;"",'G011A (4.AY)'!L46,0)</f>
        <v>0</v>
      </c>
      <c r="M46" s="51">
        <f>IF('G011A (5.AY)'!C46&lt;&gt;"",'G011A (5.AY)'!C46,0)</f>
        <v>0</v>
      </c>
      <c r="N46" s="52">
        <f>IF('G011A (5.AY)'!L46&lt;&gt;"",'G011A (5.AY)'!L46,0)</f>
        <v>0</v>
      </c>
      <c r="O46" s="51">
        <f>IF('G011A (6.AY)'!C46&lt;&gt;"",'G011A (6.AY)'!C46,0)</f>
        <v>0</v>
      </c>
      <c r="P46" s="52">
        <f>IF('G011A (6.AY)'!L46&lt;&gt;"",'G011A (6.AY)'!L46,0)</f>
        <v>0</v>
      </c>
      <c r="Q46" s="51">
        <f>IF('G011A (7.AY)'!C46&lt;&gt;"",'G011A (7.AY)'!C46,0)</f>
        <v>0</v>
      </c>
      <c r="R46" s="52">
        <f>IF('G011A (7.AY)'!L46&lt;&gt;"",'G011A (7.AY)'!L46,0)</f>
        <v>0</v>
      </c>
      <c r="S46" s="51">
        <f>IF('G011A (8.AY)'!C46&lt;&gt;"",'G011A (8.AY)'!C46,0)</f>
        <v>0</v>
      </c>
      <c r="T46" s="52">
        <f>IF('G011A (8.AY)'!L46&lt;&gt;"",'G011A (8.AY)'!L46,0)</f>
        <v>0</v>
      </c>
      <c r="U46" s="51">
        <f>IF('G011A (9.AY)'!C46&lt;&gt;"",'G011A (9.AY)'!C46,0)</f>
        <v>0</v>
      </c>
      <c r="V46" s="52">
        <f>IF('G011A (9.AY)'!L46&lt;&gt;"",'G011A (9.AY)'!L46,0)</f>
        <v>0</v>
      </c>
      <c r="W46" s="51">
        <f>IF('G011A (10.AY)'!C46&lt;&gt;"",'G011A (10.AY)'!C46,0)</f>
        <v>0</v>
      </c>
      <c r="X46" s="52">
        <f>IF('G011A (10.AY)'!L46&lt;&gt;"",'G011A (10.AY)'!L46,0)</f>
        <v>0</v>
      </c>
      <c r="Y46" s="51">
        <f>IF('G011A (11.AY)'!C46&lt;&gt;"",'G011A (11.AY)'!C46,0)</f>
        <v>0</v>
      </c>
      <c r="Z46" s="52">
        <f>IF('G011A (11.AY)'!L46&lt;&gt;"",'G011A (11.AY)'!L46,0)</f>
        <v>0</v>
      </c>
      <c r="AA46" s="51">
        <f>IF('G011A (12.AY)'!C46&lt;&gt;"",'G011A (12.AY)'!C46,0)</f>
        <v>0</v>
      </c>
      <c r="AB46" s="52">
        <f>IF('G011A (12.AY)'!L46&lt;&gt;"",'G011A (12.AY)'!L46,0)</f>
        <v>0</v>
      </c>
      <c r="AC46" s="49">
        <f t="shared" si="17"/>
        <v>0</v>
      </c>
      <c r="AD46" s="50">
        <f t="shared" si="18"/>
        <v>0</v>
      </c>
      <c r="AE46" s="50">
        <f t="shared" si="19"/>
        <v>0</v>
      </c>
      <c r="AF46" s="53">
        <f t="shared" si="20"/>
        <v>0</v>
      </c>
      <c r="AG46" s="3"/>
      <c r="AH46" s="28">
        <f t="shared" si="21"/>
        <v>0</v>
      </c>
      <c r="AI46" s="28">
        <f t="shared" si="22"/>
        <v>0</v>
      </c>
      <c r="AJ46" s="28">
        <f t="shared" si="23"/>
        <v>0</v>
      </c>
      <c r="AK46" s="28">
        <f t="shared" si="24"/>
        <v>0</v>
      </c>
      <c r="AL46" s="28">
        <f t="shared" si="25"/>
        <v>0</v>
      </c>
      <c r="AM46" s="28">
        <f t="shared" si="26"/>
        <v>0</v>
      </c>
      <c r="AN46" s="28">
        <f t="shared" si="27"/>
        <v>0</v>
      </c>
      <c r="AO46" s="28">
        <f t="shared" si="28"/>
        <v>0</v>
      </c>
      <c r="AP46" s="28">
        <f t="shared" si="29"/>
        <v>0</v>
      </c>
      <c r="AQ46" s="28">
        <f t="shared" si="30"/>
        <v>0</v>
      </c>
      <c r="AR46" s="28">
        <f t="shared" si="31"/>
        <v>0</v>
      </c>
      <c r="AS46" s="28">
        <f t="shared" si="32"/>
        <v>0</v>
      </c>
      <c r="AT46" s="28">
        <f t="shared" si="33"/>
        <v>0</v>
      </c>
      <c r="AU46" s="3"/>
      <c r="AV46" s="3"/>
      <c r="AW46" s="3"/>
      <c r="AX46" s="3"/>
      <c r="AY46" s="3"/>
    </row>
    <row r="47" spans="1:51" ht="21.9" customHeight="1" x14ac:dyDescent="0.25">
      <c r="A47" s="137">
        <v>28</v>
      </c>
      <c r="B47" s="48" t="str">
        <f>IF('Proje ve Personel Bilgileri'!B41&gt;0,'Proje ve Personel Bilgileri'!B41,"")</f>
        <v/>
      </c>
      <c r="C47" s="301" t="str">
        <f>IF('Proje ve Personel Bilgileri'!F41&gt;0,'Proje ve Personel Bilgileri'!F41,"")</f>
        <v/>
      </c>
      <c r="D47" s="301" t="str">
        <f>IF('Proje ve Personel Bilgileri'!G41&gt;0,'Proje ve Personel Bilgileri'!G41,"")</f>
        <v/>
      </c>
      <c r="E47" s="49">
        <f>IF('G011A (1.AY)'!C47&lt;&gt;"",'G011A (1.AY)'!C47,0)</f>
        <v>0</v>
      </c>
      <c r="F47" s="50">
        <f>IF('G011A (1.AY)'!L47&lt;&gt;"",'G011A (1.AY)'!L47,0)</f>
        <v>0</v>
      </c>
      <c r="G47" s="51">
        <f>IF('G011A (2.AY)'!C47&lt;&gt;"",'G011A (2.AY)'!C47,0)</f>
        <v>0</v>
      </c>
      <c r="H47" s="52">
        <f>IF('G011A (2.AY)'!L47&lt;&gt;"",'G011A (2.AY)'!L47,0)</f>
        <v>0</v>
      </c>
      <c r="I47" s="51">
        <f>IF('G011A (3.AY)'!C47&lt;&gt;"",'G011A (3.AY)'!C47,0)</f>
        <v>0</v>
      </c>
      <c r="J47" s="52">
        <f>IF('G011A (3.AY)'!L47&lt;&gt;"",'G011A (3.AY)'!L47,0)</f>
        <v>0</v>
      </c>
      <c r="K47" s="51">
        <f>IF('G011A (4.AY)'!C47&lt;&gt;"",'G011A (4.AY)'!C47,0)</f>
        <v>0</v>
      </c>
      <c r="L47" s="52">
        <f>IF('G011A (4.AY)'!L47&lt;&gt;"",'G011A (4.AY)'!L47,0)</f>
        <v>0</v>
      </c>
      <c r="M47" s="51">
        <f>IF('G011A (5.AY)'!C47&lt;&gt;"",'G011A (5.AY)'!C47,0)</f>
        <v>0</v>
      </c>
      <c r="N47" s="52">
        <f>IF('G011A (5.AY)'!L47&lt;&gt;"",'G011A (5.AY)'!L47,0)</f>
        <v>0</v>
      </c>
      <c r="O47" s="51">
        <f>IF('G011A (6.AY)'!C47&lt;&gt;"",'G011A (6.AY)'!C47,0)</f>
        <v>0</v>
      </c>
      <c r="P47" s="52">
        <f>IF('G011A (6.AY)'!L47&lt;&gt;"",'G011A (6.AY)'!L47,0)</f>
        <v>0</v>
      </c>
      <c r="Q47" s="51">
        <f>IF('G011A (7.AY)'!C47&lt;&gt;"",'G011A (7.AY)'!C47,0)</f>
        <v>0</v>
      </c>
      <c r="R47" s="52">
        <f>IF('G011A (7.AY)'!L47&lt;&gt;"",'G011A (7.AY)'!L47,0)</f>
        <v>0</v>
      </c>
      <c r="S47" s="51">
        <f>IF('G011A (8.AY)'!C47&lt;&gt;"",'G011A (8.AY)'!C47,0)</f>
        <v>0</v>
      </c>
      <c r="T47" s="52">
        <f>IF('G011A (8.AY)'!L47&lt;&gt;"",'G011A (8.AY)'!L47,0)</f>
        <v>0</v>
      </c>
      <c r="U47" s="51">
        <f>IF('G011A (9.AY)'!C47&lt;&gt;"",'G011A (9.AY)'!C47,0)</f>
        <v>0</v>
      </c>
      <c r="V47" s="52">
        <f>IF('G011A (9.AY)'!L47&lt;&gt;"",'G011A (9.AY)'!L47,0)</f>
        <v>0</v>
      </c>
      <c r="W47" s="51">
        <f>IF('G011A (10.AY)'!C47&lt;&gt;"",'G011A (10.AY)'!C47,0)</f>
        <v>0</v>
      </c>
      <c r="X47" s="52">
        <f>IF('G011A (10.AY)'!L47&lt;&gt;"",'G011A (10.AY)'!L47,0)</f>
        <v>0</v>
      </c>
      <c r="Y47" s="51">
        <f>IF('G011A (11.AY)'!C47&lt;&gt;"",'G011A (11.AY)'!C47,0)</f>
        <v>0</v>
      </c>
      <c r="Z47" s="52">
        <f>IF('G011A (11.AY)'!L47&lt;&gt;"",'G011A (11.AY)'!L47,0)</f>
        <v>0</v>
      </c>
      <c r="AA47" s="51">
        <f>IF('G011A (12.AY)'!C47&lt;&gt;"",'G011A (12.AY)'!C47,0)</f>
        <v>0</v>
      </c>
      <c r="AB47" s="52">
        <f>IF('G011A (12.AY)'!L47&lt;&gt;"",'G011A (12.AY)'!L47,0)</f>
        <v>0</v>
      </c>
      <c r="AC47" s="49">
        <f t="shared" si="17"/>
        <v>0</v>
      </c>
      <c r="AD47" s="50">
        <f t="shared" si="18"/>
        <v>0</v>
      </c>
      <c r="AE47" s="50">
        <f t="shared" si="19"/>
        <v>0</v>
      </c>
      <c r="AF47" s="53">
        <f t="shared" si="20"/>
        <v>0</v>
      </c>
      <c r="AG47" s="3"/>
      <c r="AH47" s="28">
        <f t="shared" si="21"/>
        <v>0</v>
      </c>
      <c r="AI47" s="28">
        <f t="shared" si="22"/>
        <v>0</v>
      </c>
      <c r="AJ47" s="28">
        <f t="shared" si="23"/>
        <v>0</v>
      </c>
      <c r="AK47" s="28">
        <f t="shared" si="24"/>
        <v>0</v>
      </c>
      <c r="AL47" s="28">
        <f t="shared" si="25"/>
        <v>0</v>
      </c>
      <c r="AM47" s="28">
        <f t="shared" si="26"/>
        <v>0</v>
      </c>
      <c r="AN47" s="28">
        <f t="shared" si="27"/>
        <v>0</v>
      </c>
      <c r="AO47" s="28">
        <f t="shared" si="28"/>
        <v>0</v>
      </c>
      <c r="AP47" s="28">
        <f t="shared" si="29"/>
        <v>0</v>
      </c>
      <c r="AQ47" s="28">
        <f t="shared" si="30"/>
        <v>0</v>
      </c>
      <c r="AR47" s="28">
        <f t="shared" si="31"/>
        <v>0</v>
      </c>
      <c r="AS47" s="28">
        <f t="shared" si="32"/>
        <v>0</v>
      </c>
      <c r="AT47" s="28">
        <f t="shared" si="33"/>
        <v>0</v>
      </c>
      <c r="AU47" s="3"/>
      <c r="AV47" s="3"/>
      <c r="AW47" s="3"/>
      <c r="AX47" s="3"/>
      <c r="AY47" s="3"/>
    </row>
    <row r="48" spans="1:51" ht="21.9" customHeight="1" x14ac:dyDescent="0.25">
      <c r="A48" s="137">
        <v>29</v>
      </c>
      <c r="B48" s="48" t="str">
        <f>IF('Proje ve Personel Bilgileri'!B42&gt;0,'Proje ve Personel Bilgileri'!B42,"")</f>
        <v/>
      </c>
      <c r="C48" s="301" t="str">
        <f>IF('Proje ve Personel Bilgileri'!F42&gt;0,'Proje ve Personel Bilgileri'!F42,"")</f>
        <v/>
      </c>
      <c r="D48" s="301" t="str">
        <f>IF('Proje ve Personel Bilgileri'!G42&gt;0,'Proje ve Personel Bilgileri'!G42,"")</f>
        <v/>
      </c>
      <c r="E48" s="49">
        <f>IF('G011A (1.AY)'!C48&lt;&gt;"",'G011A (1.AY)'!C48,0)</f>
        <v>0</v>
      </c>
      <c r="F48" s="50">
        <f>IF('G011A (1.AY)'!L48&lt;&gt;"",'G011A (1.AY)'!L48,0)</f>
        <v>0</v>
      </c>
      <c r="G48" s="51">
        <f>IF('G011A (2.AY)'!C48&lt;&gt;"",'G011A (2.AY)'!C48,0)</f>
        <v>0</v>
      </c>
      <c r="H48" s="52">
        <f>IF('G011A (2.AY)'!L48&lt;&gt;"",'G011A (2.AY)'!L48,0)</f>
        <v>0</v>
      </c>
      <c r="I48" s="51">
        <f>IF('G011A (3.AY)'!C48&lt;&gt;"",'G011A (3.AY)'!C48,0)</f>
        <v>0</v>
      </c>
      <c r="J48" s="52">
        <f>IF('G011A (3.AY)'!L48&lt;&gt;"",'G011A (3.AY)'!L48,0)</f>
        <v>0</v>
      </c>
      <c r="K48" s="51">
        <f>IF('G011A (4.AY)'!C48&lt;&gt;"",'G011A (4.AY)'!C48,0)</f>
        <v>0</v>
      </c>
      <c r="L48" s="52">
        <f>IF('G011A (4.AY)'!L48&lt;&gt;"",'G011A (4.AY)'!L48,0)</f>
        <v>0</v>
      </c>
      <c r="M48" s="51">
        <f>IF('G011A (5.AY)'!C48&lt;&gt;"",'G011A (5.AY)'!C48,0)</f>
        <v>0</v>
      </c>
      <c r="N48" s="52">
        <f>IF('G011A (5.AY)'!L48&lt;&gt;"",'G011A (5.AY)'!L48,0)</f>
        <v>0</v>
      </c>
      <c r="O48" s="51">
        <f>IF('G011A (6.AY)'!C48&lt;&gt;"",'G011A (6.AY)'!C48,0)</f>
        <v>0</v>
      </c>
      <c r="P48" s="52">
        <f>IF('G011A (6.AY)'!L48&lt;&gt;"",'G011A (6.AY)'!L48,0)</f>
        <v>0</v>
      </c>
      <c r="Q48" s="51">
        <f>IF('G011A (7.AY)'!C48&lt;&gt;"",'G011A (7.AY)'!C48,0)</f>
        <v>0</v>
      </c>
      <c r="R48" s="52">
        <f>IF('G011A (7.AY)'!L48&lt;&gt;"",'G011A (7.AY)'!L48,0)</f>
        <v>0</v>
      </c>
      <c r="S48" s="51">
        <f>IF('G011A (8.AY)'!C48&lt;&gt;"",'G011A (8.AY)'!C48,0)</f>
        <v>0</v>
      </c>
      <c r="T48" s="52">
        <f>IF('G011A (8.AY)'!L48&lt;&gt;"",'G011A (8.AY)'!L48,0)</f>
        <v>0</v>
      </c>
      <c r="U48" s="51">
        <f>IF('G011A (9.AY)'!C48&lt;&gt;"",'G011A (9.AY)'!C48,0)</f>
        <v>0</v>
      </c>
      <c r="V48" s="52">
        <f>IF('G011A (9.AY)'!L48&lt;&gt;"",'G011A (9.AY)'!L48,0)</f>
        <v>0</v>
      </c>
      <c r="W48" s="51">
        <f>IF('G011A (10.AY)'!C48&lt;&gt;"",'G011A (10.AY)'!C48,0)</f>
        <v>0</v>
      </c>
      <c r="X48" s="52">
        <f>IF('G011A (10.AY)'!L48&lt;&gt;"",'G011A (10.AY)'!L48,0)</f>
        <v>0</v>
      </c>
      <c r="Y48" s="51">
        <f>IF('G011A (11.AY)'!C48&lt;&gt;"",'G011A (11.AY)'!C48,0)</f>
        <v>0</v>
      </c>
      <c r="Z48" s="52">
        <f>IF('G011A (11.AY)'!L48&lt;&gt;"",'G011A (11.AY)'!L48,0)</f>
        <v>0</v>
      </c>
      <c r="AA48" s="51">
        <f>IF('G011A (12.AY)'!C48&lt;&gt;"",'G011A (12.AY)'!C48,0)</f>
        <v>0</v>
      </c>
      <c r="AB48" s="52">
        <f>IF('G011A (12.AY)'!L48&lt;&gt;"",'G011A (12.AY)'!L48,0)</f>
        <v>0</v>
      </c>
      <c r="AC48" s="49">
        <f t="shared" si="17"/>
        <v>0</v>
      </c>
      <c r="AD48" s="50">
        <f t="shared" si="18"/>
        <v>0</v>
      </c>
      <c r="AE48" s="50">
        <f t="shared" si="19"/>
        <v>0</v>
      </c>
      <c r="AF48" s="53">
        <f t="shared" si="20"/>
        <v>0</v>
      </c>
      <c r="AG48" s="3"/>
      <c r="AH48" s="28">
        <f t="shared" si="21"/>
        <v>0</v>
      </c>
      <c r="AI48" s="28">
        <f t="shared" si="22"/>
        <v>0</v>
      </c>
      <c r="AJ48" s="28">
        <f t="shared" si="23"/>
        <v>0</v>
      </c>
      <c r="AK48" s="28">
        <f t="shared" si="24"/>
        <v>0</v>
      </c>
      <c r="AL48" s="28">
        <f t="shared" si="25"/>
        <v>0</v>
      </c>
      <c r="AM48" s="28">
        <f t="shared" si="26"/>
        <v>0</v>
      </c>
      <c r="AN48" s="28">
        <f t="shared" si="27"/>
        <v>0</v>
      </c>
      <c r="AO48" s="28">
        <f t="shared" si="28"/>
        <v>0</v>
      </c>
      <c r="AP48" s="28">
        <f t="shared" si="29"/>
        <v>0</v>
      </c>
      <c r="AQ48" s="28">
        <f t="shared" si="30"/>
        <v>0</v>
      </c>
      <c r="AR48" s="28">
        <f t="shared" si="31"/>
        <v>0</v>
      </c>
      <c r="AS48" s="28">
        <f t="shared" si="32"/>
        <v>0</v>
      </c>
      <c r="AT48" s="28">
        <f t="shared" si="33"/>
        <v>0</v>
      </c>
      <c r="AU48" s="3"/>
      <c r="AV48" s="3"/>
      <c r="AW48" s="3"/>
      <c r="AX48" s="3"/>
      <c r="AY48" s="3"/>
    </row>
    <row r="49" spans="1:51" ht="21.9" customHeight="1" x14ac:dyDescent="0.25">
      <c r="A49" s="137">
        <v>30</v>
      </c>
      <c r="B49" s="48" t="str">
        <f>IF('Proje ve Personel Bilgileri'!B43&gt;0,'Proje ve Personel Bilgileri'!B43,"")</f>
        <v/>
      </c>
      <c r="C49" s="301" t="str">
        <f>IF('Proje ve Personel Bilgileri'!F43&gt;0,'Proje ve Personel Bilgileri'!F43,"")</f>
        <v/>
      </c>
      <c r="D49" s="301" t="str">
        <f>IF('Proje ve Personel Bilgileri'!G43&gt;0,'Proje ve Personel Bilgileri'!G43,"")</f>
        <v/>
      </c>
      <c r="E49" s="49">
        <f>IF('G011A (1.AY)'!C49&lt;&gt;"",'G011A (1.AY)'!C49,0)</f>
        <v>0</v>
      </c>
      <c r="F49" s="50">
        <f>IF('G011A (1.AY)'!L49&lt;&gt;"",'G011A (1.AY)'!L49,0)</f>
        <v>0</v>
      </c>
      <c r="G49" s="51">
        <f>IF('G011A (2.AY)'!C49&lt;&gt;"",'G011A (2.AY)'!C49,0)</f>
        <v>0</v>
      </c>
      <c r="H49" s="52">
        <f>IF('G011A (2.AY)'!L49&lt;&gt;"",'G011A (2.AY)'!L49,0)</f>
        <v>0</v>
      </c>
      <c r="I49" s="51">
        <f>IF('G011A (3.AY)'!C49&lt;&gt;"",'G011A (3.AY)'!C49,0)</f>
        <v>0</v>
      </c>
      <c r="J49" s="52">
        <f>IF('G011A (3.AY)'!L49&lt;&gt;"",'G011A (3.AY)'!L49,0)</f>
        <v>0</v>
      </c>
      <c r="K49" s="51">
        <f>IF('G011A (4.AY)'!C49&lt;&gt;"",'G011A (4.AY)'!C49,0)</f>
        <v>0</v>
      </c>
      <c r="L49" s="52">
        <f>IF('G011A (4.AY)'!L49&lt;&gt;"",'G011A (4.AY)'!L49,0)</f>
        <v>0</v>
      </c>
      <c r="M49" s="51">
        <f>IF('G011A (5.AY)'!C49&lt;&gt;"",'G011A (5.AY)'!C49,0)</f>
        <v>0</v>
      </c>
      <c r="N49" s="52">
        <f>IF('G011A (5.AY)'!L49&lt;&gt;"",'G011A (5.AY)'!L49,0)</f>
        <v>0</v>
      </c>
      <c r="O49" s="51">
        <f>IF('G011A (6.AY)'!C49&lt;&gt;"",'G011A (6.AY)'!C49,0)</f>
        <v>0</v>
      </c>
      <c r="P49" s="52">
        <f>IF('G011A (6.AY)'!L49&lt;&gt;"",'G011A (6.AY)'!L49,0)</f>
        <v>0</v>
      </c>
      <c r="Q49" s="51">
        <f>IF('G011A (7.AY)'!C49&lt;&gt;"",'G011A (7.AY)'!C49,0)</f>
        <v>0</v>
      </c>
      <c r="R49" s="52">
        <f>IF('G011A (7.AY)'!L49&lt;&gt;"",'G011A (7.AY)'!L49,0)</f>
        <v>0</v>
      </c>
      <c r="S49" s="51">
        <f>IF('G011A (8.AY)'!C49&lt;&gt;"",'G011A (8.AY)'!C49,0)</f>
        <v>0</v>
      </c>
      <c r="T49" s="52">
        <f>IF('G011A (8.AY)'!L49&lt;&gt;"",'G011A (8.AY)'!L49,0)</f>
        <v>0</v>
      </c>
      <c r="U49" s="51">
        <f>IF('G011A (9.AY)'!C49&lt;&gt;"",'G011A (9.AY)'!C49,0)</f>
        <v>0</v>
      </c>
      <c r="V49" s="52">
        <f>IF('G011A (9.AY)'!L49&lt;&gt;"",'G011A (9.AY)'!L49,0)</f>
        <v>0</v>
      </c>
      <c r="W49" s="51">
        <f>IF('G011A (10.AY)'!C49&lt;&gt;"",'G011A (10.AY)'!C49,0)</f>
        <v>0</v>
      </c>
      <c r="X49" s="52">
        <f>IF('G011A (10.AY)'!L49&lt;&gt;"",'G011A (10.AY)'!L49,0)</f>
        <v>0</v>
      </c>
      <c r="Y49" s="51">
        <f>IF('G011A (11.AY)'!C49&lt;&gt;"",'G011A (11.AY)'!C49,0)</f>
        <v>0</v>
      </c>
      <c r="Z49" s="52">
        <f>IF('G011A (11.AY)'!L49&lt;&gt;"",'G011A (11.AY)'!L49,0)</f>
        <v>0</v>
      </c>
      <c r="AA49" s="51">
        <f>IF('G011A (12.AY)'!C49&lt;&gt;"",'G011A (12.AY)'!C49,0)</f>
        <v>0</v>
      </c>
      <c r="AB49" s="52">
        <f>IF('G011A (12.AY)'!L49&lt;&gt;"",'G011A (12.AY)'!L49,0)</f>
        <v>0</v>
      </c>
      <c r="AC49" s="49">
        <f t="shared" si="17"/>
        <v>0</v>
      </c>
      <c r="AD49" s="50">
        <f t="shared" si="18"/>
        <v>0</v>
      </c>
      <c r="AE49" s="50">
        <f t="shared" si="19"/>
        <v>0</v>
      </c>
      <c r="AF49" s="53">
        <f t="shared" si="20"/>
        <v>0</v>
      </c>
      <c r="AG49" s="3"/>
      <c r="AH49" s="28">
        <f t="shared" si="21"/>
        <v>0</v>
      </c>
      <c r="AI49" s="28">
        <f t="shared" si="22"/>
        <v>0</v>
      </c>
      <c r="AJ49" s="28">
        <f t="shared" si="23"/>
        <v>0</v>
      </c>
      <c r="AK49" s="28">
        <f t="shared" si="24"/>
        <v>0</v>
      </c>
      <c r="AL49" s="28">
        <f t="shared" si="25"/>
        <v>0</v>
      </c>
      <c r="AM49" s="28">
        <f t="shared" si="26"/>
        <v>0</v>
      </c>
      <c r="AN49" s="28">
        <f t="shared" si="27"/>
        <v>0</v>
      </c>
      <c r="AO49" s="28">
        <f t="shared" si="28"/>
        <v>0</v>
      </c>
      <c r="AP49" s="28">
        <f t="shared" si="29"/>
        <v>0</v>
      </c>
      <c r="AQ49" s="28">
        <f t="shared" si="30"/>
        <v>0</v>
      </c>
      <c r="AR49" s="28">
        <f t="shared" si="31"/>
        <v>0</v>
      </c>
      <c r="AS49" s="28">
        <f t="shared" si="32"/>
        <v>0</v>
      </c>
      <c r="AT49" s="28">
        <f t="shared" si="33"/>
        <v>0</v>
      </c>
      <c r="AU49" s="3"/>
      <c r="AV49" s="3"/>
      <c r="AW49" s="3"/>
      <c r="AX49" s="3"/>
      <c r="AY49" s="3"/>
    </row>
    <row r="50" spans="1:51" ht="21.9" customHeight="1" x14ac:dyDescent="0.25">
      <c r="A50" s="137">
        <v>31</v>
      </c>
      <c r="B50" s="48" t="str">
        <f>IF('Proje ve Personel Bilgileri'!B44&gt;0,'Proje ve Personel Bilgileri'!B44,"")</f>
        <v/>
      </c>
      <c r="C50" s="301" t="str">
        <f>IF('Proje ve Personel Bilgileri'!F44&gt;0,'Proje ve Personel Bilgileri'!F44,"")</f>
        <v/>
      </c>
      <c r="D50" s="301" t="str">
        <f>IF('Proje ve Personel Bilgileri'!G44&gt;0,'Proje ve Personel Bilgileri'!G44,"")</f>
        <v/>
      </c>
      <c r="E50" s="49">
        <f>IF('G011A (1.AY)'!C50&lt;&gt;"",'G011A (1.AY)'!C50,0)</f>
        <v>0</v>
      </c>
      <c r="F50" s="50">
        <f>IF('G011A (1.AY)'!L50&lt;&gt;"",'G011A (1.AY)'!L50,0)</f>
        <v>0</v>
      </c>
      <c r="G50" s="51">
        <f>IF('G011A (2.AY)'!C50&lt;&gt;"",'G011A (2.AY)'!C50,0)</f>
        <v>0</v>
      </c>
      <c r="H50" s="52">
        <f>IF('G011A (2.AY)'!L50&lt;&gt;"",'G011A (2.AY)'!L50,0)</f>
        <v>0</v>
      </c>
      <c r="I50" s="51">
        <f>IF('G011A (3.AY)'!C50&lt;&gt;"",'G011A (3.AY)'!C50,0)</f>
        <v>0</v>
      </c>
      <c r="J50" s="52">
        <f>IF('G011A (3.AY)'!L50&lt;&gt;"",'G011A (3.AY)'!L50,0)</f>
        <v>0</v>
      </c>
      <c r="K50" s="51">
        <f>IF('G011A (4.AY)'!C50&lt;&gt;"",'G011A (4.AY)'!C50,0)</f>
        <v>0</v>
      </c>
      <c r="L50" s="52">
        <f>IF('G011A (4.AY)'!L50&lt;&gt;"",'G011A (4.AY)'!L50,0)</f>
        <v>0</v>
      </c>
      <c r="M50" s="51">
        <f>IF('G011A (5.AY)'!C50&lt;&gt;"",'G011A (5.AY)'!C50,0)</f>
        <v>0</v>
      </c>
      <c r="N50" s="52">
        <f>IF('G011A (5.AY)'!L50&lt;&gt;"",'G011A (5.AY)'!L50,0)</f>
        <v>0</v>
      </c>
      <c r="O50" s="51">
        <f>IF('G011A (6.AY)'!C50&lt;&gt;"",'G011A (6.AY)'!C50,0)</f>
        <v>0</v>
      </c>
      <c r="P50" s="52">
        <f>IF('G011A (6.AY)'!L50&lt;&gt;"",'G011A (6.AY)'!L50,0)</f>
        <v>0</v>
      </c>
      <c r="Q50" s="51">
        <f>IF('G011A (7.AY)'!C50&lt;&gt;"",'G011A (7.AY)'!C50,0)</f>
        <v>0</v>
      </c>
      <c r="R50" s="52">
        <f>IF('G011A (7.AY)'!L50&lt;&gt;"",'G011A (7.AY)'!L50,0)</f>
        <v>0</v>
      </c>
      <c r="S50" s="51">
        <f>IF('G011A (8.AY)'!C50&lt;&gt;"",'G011A (8.AY)'!C50,0)</f>
        <v>0</v>
      </c>
      <c r="T50" s="52">
        <f>IF('G011A (8.AY)'!L50&lt;&gt;"",'G011A (8.AY)'!L50,0)</f>
        <v>0</v>
      </c>
      <c r="U50" s="51">
        <f>IF('G011A (9.AY)'!C50&lt;&gt;"",'G011A (9.AY)'!C50,0)</f>
        <v>0</v>
      </c>
      <c r="V50" s="52">
        <f>IF('G011A (9.AY)'!L50&lt;&gt;"",'G011A (9.AY)'!L50,0)</f>
        <v>0</v>
      </c>
      <c r="W50" s="51">
        <f>IF('G011A (10.AY)'!C50&lt;&gt;"",'G011A (10.AY)'!C50,0)</f>
        <v>0</v>
      </c>
      <c r="X50" s="52">
        <f>IF('G011A (10.AY)'!L50&lt;&gt;"",'G011A (10.AY)'!L50,0)</f>
        <v>0</v>
      </c>
      <c r="Y50" s="51">
        <f>IF('G011A (11.AY)'!C50&lt;&gt;"",'G011A (11.AY)'!C50,0)</f>
        <v>0</v>
      </c>
      <c r="Z50" s="52">
        <f>IF('G011A (11.AY)'!L50&lt;&gt;"",'G011A (11.AY)'!L50,0)</f>
        <v>0</v>
      </c>
      <c r="AA50" s="51">
        <f>IF('G011A (12.AY)'!C50&lt;&gt;"",'G011A (12.AY)'!C50,0)</f>
        <v>0</v>
      </c>
      <c r="AB50" s="52">
        <f>IF('G011A (12.AY)'!L50&lt;&gt;"",'G011A (12.AY)'!L50,0)</f>
        <v>0</v>
      </c>
      <c r="AC50" s="49">
        <f t="shared" si="17"/>
        <v>0</v>
      </c>
      <c r="AD50" s="50">
        <f t="shared" si="18"/>
        <v>0</v>
      </c>
      <c r="AE50" s="50">
        <f t="shared" si="19"/>
        <v>0</v>
      </c>
      <c r="AF50" s="53">
        <f t="shared" si="20"/>
        <v>0</v>
      </c>
      <c r="AG50" s="3"/>
      <c r="AH50" s="28">
        <f t="shared" si="21"/>
        <v>0</v>
      </c>
      <c r="AI50" s="28">
        <f t="shared" si="22"/>
        <v>0</v>
      </c>
      <c r="AJ50" s="28">
        <f t="shared" si="23"/>
        <v>0</v>
      </c>
      <c r="AK50" s="28">
        <f t="shared" si="24"/>
        <v>0</v>
      </c>
      <c r="AL50" s="28">
        <f t="shared" si="25"/>
        <v>0</v>
      </c>
      <c r="AM50" s="28">
        <f t="shared" si="26"/>
        <v>0</v>
      </c>
      <c r="AN50" s="28">
        <f t="shared" si="27"/>
        <v>0</v>
      </c>
      <c r="AO50" s="28">
        <f t="shared" si="28"/>
        <v>0</v>
      </c>
      <c r="AP50" s="28">
        <f t="shared" si="29"/>
        <v>0</v>
      </c>
      <c r="AQ50" s="28">
        <f t="shared" si="30"/>
        <v>0</v>
      </c>
      <c r="AR50" s="28">
        <f t="shared" si="31"/>
        <v>0</v>
      </c>
      <c r="AS50" s="28">
        <f t="shared" si="32"/>
        <v>0</v>
      </c>
      <c r="AT50" s="28">
        <f t="shared" si="33"/>
        <v>0</v>
      </c>
      <c r="AU50" s="3"/>
      <c r="AV50" s="3"/>
      <c r="AW50" s="3"/>
      <c r="AX50" s="3"/>
      <c r="AY50" s="3"/>
    </row>
    <row r="51" spans="1:51" ht="21.9" customHeight="1" x14ac:dyDescent="0.25">
      <c r="A51" s="137">
        <v>32</v>
      </c>
      <c r="B51" s="48" t="str">
        <f>IF('Proje ve Personel Bilgileri'!B45&gt;0,'Proje ve Personel Bilgileri'!B45,"")</f>
        <v/>
      </c>
      <c r="C51" s="301" t="str">
        <f>IF('Proje ve Personel Bilgileri'!F45&gt;0,'Proje ve Personel Bilgileri'!F45,"")</f>
        <v/>
      </c>
      <c r="D51" s="301" t="str">
        <f>IF('Proje ve Personel Bilgileri'!G45&gt;0,'Proje ve Personel Bilgileri'!G45,"")</f>
        <v/>
      </c>
      <c r="E51" s="49">
        <f>IF('G011A (1.AY)'!C51&lt;&gt;"",'G011A (1.AY)'!C51,0)</f>
        <v>0</v>
      </c>
      <c r="F51" s="50">
        <f>IF('G011A (1.AY)'!L51&lt;&gt;"",'G011A (1.AY)'!L51,0)</f>
        <v>0</v>
      </c>
      <c r="G51" s="51">
        <f>IF('G011A (2.AY)'!C51&lt;&gt;"",'G011A (2.AY)'!C51,0)</f>
        <v>0</v>
      </c>
      <c r="H51" s="52">
        <f>IF('G011A (2.AY)'!L51&lt;&gt;"",'G011A (2.AY)'!L51,0)</f>
        <v>0</v>
      </c>
      <c r="I51" s="51">
        <f>IF('G011A (3.AY)'!C51&lt;&gt;"",'G011A (3.AY)'!C51,0)</f>
        <v>0</v>
      </c>
      <c r="J51" s="52">
        <f>IF('G011A (3.AY)'!L51&lt;&gt;"",'G011A (3.AY)'!L51,0)</f>
        <v>0</v>
      </c>
      <c r="K51" s="51">
        <f>IF('G011A (4.AY)'!C51&lt;&gt;"",'G011A (4.AY)'!C51,0)</f>
        <v>0</v>
      </c>
      <c r="L51" s="52">
        <f>IF('G011A (4.AY)'!L51&lt;&gt;"",'G011A (4.AY)'!L51,0)</f>
        <v>0</v>
      </c>
      <c r="M51" s="51">
        <f>IF('G011A (5.AY)'!C51&lt;&gt;"",'G011A (5.AY)'!C51,0)</f>
        <v>0</v>
      </c>
      <c r="N51" s="52">
        <f>IF('G011A (5.AY)'!L51&lt;&gt;"",'G011A (5.AY)'!L51,0)</f>
        <v>0</v>
      </c>
      <c r="O51" s="51">
        <f>IF('G011A (6.AY)'!C51&lt;&gt;"",'G011A (6.AY)'!C51,0)</f>
        <v>0</v>
      </c>
      <c r="P51" s="52">
        <f>IF('G011A (6.AY)'!L51&lt;&gt;"",'G011A (6.AY)'!L51,0)</f>
        <v>0</v>
      </c>
      <c r="Q51" s="51">
        <f>IF('G011A (7.AY)'!C51&lt;&gt;"",'G011A (7.AY)'!C51,0)</f>
        <v>0</v>
      </c>
      <c r="R51" s="52">
        <f>IF('G011A (7.AY)'!L51&lt;&gt;"",'G011A (7.AY)'!L51,0)</f>
        <v>0</v>
      </c>
      <c r="S51" s="51">
        <f>IF('G011A (8.AY)'!C51&lt;&gt;"",'G011A (8.AY)'!C51,0)</f>
        <v>0</v>
      </c>
      <c r="T51" s="52">
        <f>IF('G011A (8.AY)'!L51&lt;&gt;"",'G011A (8.AY)'!L51,0)</f>
        <v>0</v>
      </c>
      <c r="U51" s="51">
        <f>IF('G011A (9.AY)'!C51&lt;&gt;"",'G011A (9.AY)'!C51,0)</f>
        <v>0</v>
      </c>
      <c r="V51" s="52">
        <f>IF('G011A (9.AY)'!L51&lt;&gt;"",'G011A (9.AY)'!L51,0)</f>
        <v>0</v>
      </c>
      <c r="W51" s="51">
        <f>IF('G011A (10.AY)'!C51&lt;&gt;"",'G011A (10.AY)'!C51,0)</f>
        <v>0</v>
      </c>
      <c r="X51" s="52">
        <f>IF('G011A (10.AY)'!L51&lt;&gt;"",'G011A (10.AY)'!L51,0)</f>
        <v>0</v>
      </c>
      <c r="Y51" s="51">
        <f>IF('G011A (11.AY)'!C51&lt;&gt;"",'G011A (11.AY)'!C51,0)</f>
        <v>0</v>
      </c>
      <c r="Z51" s="52">
        <f>IF('G011A (11.AY)'!L51&lt;&gt;"",'G011A (11.AY)'!L51,0)</f>
        <v>0</v>
      </c>
      <c r="AA51" s="51">
        <f>IF('G011A (12.AY)'!C51&lt;&gt;"",'G011A (12.AY)'!C51,0)</f>
        <v>0</v>
      </c>
      <c r="AB51" s="52">
        <f>IF('G011A (12.AY)'!L51&lt;&gt;"",'G011A (12.AY)'!L51,0)</f>
        <v>0</v>
      </c>
      <c r="AC51" s="49">
        <f t="shared" si="17"/>
        <v>0</v>
      </c>
      <c r="AD51" s="50">
        <f t="shared" si="18"/>
        <v>0</v>
      </c>
      <c r="AE51" s="50">
        <f t="shared" si="19"/>
        <v>0</v>
      </c>
      <c r="AF51" s="53">
        <f t="shared" si="20"/>
        <v>0</v>
      </c>
      <c r="AG51" s="3"/>
      <c r="AH51" s="28">
        <f t="shared" si="21"/>
        <v>0</v>
      </c>
      <c r="AI51" s="28">
        <f t="shared" si="22"/>
        <v>0</v>
      </c>
      <c r="AJ51" s="28">
        <f t="shared" si="23"/>
        <v>0</v>
      </c>
      <c r="AK51" s="28">
        <f t="shared" si="24"/>
        <v>0</v>
      </c>
      <c r="AL51" s="28">
        <f t="shared" si="25"/>
        <v>0</v>
      </c>
      <c r="AM51" s="28">
        <f t="shared" si="26"/>
        <v>0</v>
      </c>
      <c r="AN51" s="28">
        <f t="shared" si="27"/>
        <v>0</v>
      </c>
      <c r="AO51" s="28">
        <f t="shared" si="28"/>
        <v>0</v>
      </c>
      <c r="AP51" s="28">
        <f t="shared" si="29"/>
        <v>0</v>
      </c>
      <c r="AQ51" s="28">
        <f t="shared" si="30"/>
        <v>0</v>
      </c>
      <c r="AR51" s="28">
        <f t="shared" si="31"/>
        <v>0</v>
      </c>
      <c r="AS51" s="28">
        <f t="shared" si="32"/>
        <v>0</v>
      </c>
      <c r="AT51" s="28">
        <f t="shared" si="33"/>
        <v>0</v>
      </c>
      <c r="AU51" s="3"/>
      <c r="AV51" s="3"/>
      <c r="AW51" s="3"/>
      <c r="AX51" s="3"/>
      <c r="AY51" s="3"/>
    </row>
    <row r="52" spans="1:51" ht="21.9" customHeight="1" x14ac:dyDescent="0.25">
      <c r="A52" s="137">
        <v>33</v>
      </c>
      <c r="B52" s="48" t="str">
        <f>IF('Proje ve Personel Bilgileri'!B46&gt;0,'Proje ve Personel Bilgileri'!B46,"")</f>
        <v/>
      </c>
      <c r="C52" s="301" t="str">
        <f>IF('Proje ve Personel Bilgileri'!F46&gt;0,'Proje ve Personel Bilgileri'!F46,"")</f>
        <v/>
      </c>
      <c r="D52" s="301" t="str">
        <f>IF('Proje ve Personel Bilgileri'!G46&gt;0,'Proje ve Personel Bilgileri'!G46,"")</f>
        <v/>
      </c>
      <c r="E52" s="49">
        <f>IF('G011A (1.AY)'!C52&lt;&gt;"",'G011A (1.AY)'!C52,0)</f>
        <v>0</v>
      </c>
      <c r="F52" s="50">
        <f>IF('G011A (1.AY)'!L52&lt;&gt;"",'G011A (1.AY)'!L52,0)</f>
        <v>0</v>
      </c>
      <c r="G52" s="51">
        <f>IF('G011A (2.AY)'!C52&lt;&gt;"",'G011A (2.AY)'!C52,0)</f>
        <v>0</v>
      </c>
      <c r="H52" s="52">
        <f>IF('G011A (2.AY)'!L52&lt;&gt;"",'G011A (2.AY)'!L52,0)</f>
        <v>0</v>
      </c>
      <c r="I52" s="51">
        <f>IF('G011A (3.AY)'!C52&lt;&gt;"",'G011A (3.AY)'!C52,0)</f>
        <v>0</v>
      </c>
      <c r="J52" s="52">
        <f>IF('G011A (3.AY)'!L52&lt;&gt;"",'G011A (3.AY)'!L52,0)</f>
        <v>0</v>
      </c>
      <c r="K52" s="51">
        <f>IF('G011A (4.AY)'!C52&lt;&gt;"",'G011A (4.AY)'!C52,0)</f>
        <v>0</v>
      </c>
      <c r="L52" s="52">
        <f>IF('G011A (4.AY)'!L52&lt;&gt;"",'G011A (4.AY)'!L52,0)</f>
        <v>0</v>
      </c>
      <c r="M52" s="51">
        <f>IF('G011A (5.AY)'!C52&lt;&gt;"",'G011A (5.AY)'!C52,0)</f>
        <v>0</v>
      </c>
      <c r="N52" s="52">
        <f>IF('G011A (5.AY)'!L52&lt;&gt;"",'G011A (5.AY)'!L52,0)</f>
        <v>0</v>
      </c>
      <c r="O52" s="51">
        <f>IF('G011A (6.AY)'!C52&lt;&gt;"",'G011A (6.AY)'!C52,0)</f>
        <v>0</v>
      </c>
      <c r="P52" s="52">
        <f>IF('G011A (6.AY)'!L52&lt;&gt;"",'G011A (6.AY)'!L52,0)</f>
        <v>0</v>
      </c>
      <c r="Q52" s="51">
        <f>IF('G011A (7.AY)'!C52&lt;&gt;"",'G011A (7.AY)'!C52,0)</f>
        <v>0</v>
      </c>
      <c r="R52" s="52">
        <f>IF('G011A (7.AY)'!L52&lt;&gt;"",'G011A (7.AY)'!L52,0)</f>
        <v>0</v>
      </c>
      <c r="S52" s="51">
        <f>IF('G011A (8.AY)'!C52&lt;&gt;"",'G011A (8.AY)'!C52,0)</f>
        <v>0</v>
      </c>
      <c r="T52" s="52">
        <f>IF('G011A (8.AY)'!L52&lt;&gt;"",'G011A (8.AY)'!L52,0)</f>
        <v>0</v>
      </c>
      <c r="U52" s="51">
        <f>IF('G011A (9.AY)'!C52&lt;&gt;"",'G011A (9.AY)'!C52,0)</f>
        <v>0</v>
      </c>
      <c r="V52" s="52">
        <f>IF('G011A (9.AY)'!L52&lt;&gt;"",'G011A (9.AY)'!L52,0)</f>
        <v>0</v>
      </c>
      <c r="W52" s="51">
        <f>IF('G011A (10.AY)'!C52&lt;&gt;"",'G011A (10.AY)'!C52,0)</f>
        <v>0</v>
      </c>
      <c r="X52" s="52">
        <f>IF('G011A (10.AY)'!L52&lt;&gt;"",'G011A (10.AY)'!L52,0)</f>
        <v>0</v>
      </c>
      <c r="Y52" s="51">
        <f>IF('G011A (11.AY)'!C52&lt;&gt;"",'G011A (11.AY)'!C52,0)</f>
        <v>0</v>
      </c>
      <c r="Z52" s="52">
        <f>IF('G011A (11.AY)'!L52&lt;&gt;"",'G011A (11.AY)'!L52,0)</f>
        <v>0</v>
      </c>
      <c r="AA52" s="51">
        <f>IF('G011A (12.AY)'!C52&lt;&gt;"",'G011A (12.AY)'!C52,0)</f>
        <v>0</v>
      </c>
      <c r="AB52" s="52">
        <f>IF('G011A (12.AY)'!L52&lt;&gt;"",'G011A (12.AY)'!L52,0)</f>
        <v>0</v>
      </c>
      <c r="AC52" s="49">
        <f t="shared" si="17"/>
        <v>0</v>
      </c>
      <c r="AD52" s="50">
        <f t="shared" si="18"/>
        <v>0</v>
      </c>
      <c r="AE52" s="50">
        <f t="shared" si="19"/>
        <v>0</v>
      </c>
      <c r="AF52" s="53">
        <f t="shared" si="20"/>
        <v>0</v>
      </c>
      <c r="AG52" s="3"/>
      <c r="AH52" s="28">
        <f t="shared" si="21"/>
        <v>0</v>
      </c>
      <c r="AI52" s="28">
        <f t="shared" si="22"/>
        <v>0</v>
      </c>
      <c r="AJ52" s="28">
        <f t="shared" si="23"/>
        <v>0</v>
      </c>
      <c r="AK52" s="28">
        <f t="shared" si="24"/>
        <v>0</v>
      </c>
      <c r="AL52" s="28">
        <f t="shared" si="25"/>
        <v>0</v>
      </c>
      <c r="AM52" s="28">
        <f t="shared" si="26"/>
        <v>0</v>
      </c>
      <c r="AN52" s="28">
        <f t="shared" si="27"/>
        <v>0</v>
      </c>
      <c r="AO52" s="28">
        <f t="shared" si="28"/>
        <v>0</v>
      </c>
      <c r="AP52" s="28">
        <f t="shared" si="29"/>
        <v>0</v>
      </c>
      <c r="AQ52" s="28">
        <f t="shared" si="30"/>
        <v>0</v>
      </c>
      <c r="AR52" s="28">
        <f t="shared" si="31"/>
        <v>0</v>
      </c>
      <c r="AS52" s="28">
        <f t="shared" si="32"/>
        <v>0</v>
      </c>
      <c r="AT52" s="28">
        <f t="shared" si="33"/>
        <v>0</v>
      </c>
      <c r="AU52" s="3"/>
      <c r="AV52" s="3"/>
      <c r="AW52" s="3"/>
      <c r="AX52" s="3"/>
      <c r="AY52" s="3"/>
    </row>
    <row r="53" spans="1:51" ht="21.9" customHeight="1" x14ac:dyDescent="0.25">
      <c r="A53" s="137">
        <v>34</v>
      </c>
      <c r="B53" s="48" t="str">
        <f>IF('Proje ve Personel Bilgileri'!B47&gt;0,'Proje ve Personel Bilgileri'!B47,"")</f>
        <v/>
      </c>
      <c r="C53" s="301" t="str">
        <f>IF('Proje ve Personel Bilgileri'!F47&gt;0,'Proje ve Personel Bilgileri'!F47,"")</f>
        <v/>
      </c>
      <c r="D53" s="301" t="str">
        <f>IF('Proje ve Personel Bilgileri'!G47&gt;0,'Proje ve Personel Bilgileri'!G47,"")</f>
        <v/>
      </c>
      <c r="E53" s="49">
        <f>IF('G011A (1.AY)'!C53&lt;&gt;"",'G011A (1.AY)'!C53,0)</f>
        <v>0</v>
      </c>
      <c r="F53" s="50">
        <f>IF('G011A (1.AY)'!L53&lt;&gt;"",'G011A (1.AY)'!L53,0)</f>
        <v>0</v>
      </c>
      <c r="G53" s="51">
        <f>IF('G011A (2.AY)'!C53&lt;&gt;"",'G011A (2.AY)'!C53,0)</f>
        <v>0</v>
      </c>
      <c r="H53" s="52">
        <f>IF('G011A (2.AY)'!L53&lt;&gt;"",'G011A (2.AY)'!L53,0)</f>
        <v>0</v>
      </c>
      <c r="I53" s="51">
        <f>IF('G011A (3.AY)'!C53&lt;&gt;"",'G011A (3.AY)'!C53,0)</f>
        <v>0</v>
      </c>
      <c r="J53" s="52">
        <f>IF('G011A (3.AY)'!L53&lt;&gt;"",'G011A (3.AY)'!L53,0)</f>
        <v>0</v>
      </c>
      <c r="K53" s="51">
        <f>IF('G011A (4.AY)'!C53&lt;&gt;"",'G011A (4.AY)'!C53,0)</f>
        <v>0</v>
      </c>
      <c r="L53" s="52">
        <f>IF('G011A (4.AY)'!L53&lt;&gt;"",'G011A (4.AY)'!L53,0)</f>
        <v>0</v>
      </c>
      <c r="M53" s="51">
        <f>IF('G011A (5.AY)'!C53&lt;&gt;"",'G011A (5.AY)'!C53,0)</f>
        <v>0</v>
      </c>
      <c r="N53" s="52">
        <f>IF('G011A (5.AY)'!L53&lt;&gt;"",'G011A (5.AY)'!L53,0)</f>
        <v>0</v>
      </c>
      <c r="O53" s="51">
        <f>IF('G011A (6.AY)'!C53&lt;&gt;"",'G011A (6.AY)'!C53,0)</f>
        <v>0</v>
      </c>
      <c r="P53" s="52">
        <f>IF('G011A (6.AY)'!L53&lt;&gt;"",'G011A (6.AY)'!L53,0)</f>
        <v>0</v>
      </c>
      <c r="Q53" s="51">
        <f>IF('G011A (7.AY)'!C53&lt;&gt;"",'G011A (7.AY)'!C53,0)</f>
        <v>0</v>
      </c>
      <c r="R53" s="52">
        <f>IF('G011A (7.AY)'!L53&lt;&gt;"",'G011A (7.AY)'!L53,0)</f>
        <v>0</v>
      </c>
      <c r="S53" s="51">
        <f>IF('G011A (8.AY)'!C53&lt;&gt;"",'G011A (8.AY)'!C53,0)</f>
        <v>0</v>
      </c>
      <c r="T53" s="52">
        <f>IF('G011A (8.AY)'!L53&lt;&gt;"",'G011A (8.AY)'!L53,0)</f>
        <v>0</v>
      </c>
      <c r="U53" s="51">
        <f>IF('G011A (9.AY)'!C53&lt;&gt;"",'G011A (9.AY)'!C53,0)</f>
        <v>0</v>
      </c>
      <c r="V53" s="52">
        <f>IF('G011A (9.AY)'!L53&lt;&gt;"",'G011A (9.AY)'!L53,0)</f>
        <v>0</v>
      </c>
      <c r="W53" s="51">
        <f>IF('G011A (10.AY)'!C53&lt;&gt;"",'G011A (10.AY)'!C53,0)</f>
        <v>0</v>
      </c>
      <c r="X53" s="52">
        <f>IF('G011A (10.AY)'!L53&lt;&gt;"",'G011A (10.AY)'!L53,0)</f>
        <v>0</v>
      </c>
      <c r="Y53" s="51">
        <f>IF('G011A (11.AY)'!C53&lt;&gt;"",'G011A (11.AY)'!C53,0)</f>
        <v>0</v>
      </c>
      <c r="Z53" s="52">
        <f>IF('G011A (11.AY)'!L53&lt;&gt;"",'G011A (11.AY)'!L53,0)</f>
        <v>0</v>
      </c>
      <c r="AA53" s="51">
        <f>IF('G011A (12.AY)'!C53&lt;&gt;"",'G011A (12.AY)'!C53,0)</f>
        <v>0</v>
      </c>
      <c r="AB53" s="52">
        <f>IF('G011A (12.AY)'!L53&lt;&gt;"",'G011A (12.AY)'!L53,0)</f>
        <v>0</v>
      </c>
      <c r="AC53" s="49">
        <f t="shared" si="17"/>
        <v>0</v>
      </c>
      <c r="AD53" s="50">
        <f t="shared" si="18"/>
        <v>0</v>
      </c>
      <c r="AE53" s="50">
        <f t="shared" si="19"/>
        <v>0</v>
      </c>
      <c r="AF53" s="53">
        <f t="shared" si="20"/>
        <v>0</v>
      </c>
      <c r="AG53" s="3"/>
      <c r="AH53" s="28">
        <f t="shared" si="21"/>
        <v>0</v>
      </c>
      <c r="AI53" s="28">
        <f t="shared" si="22"/>
        <v>0</v>
      </c>
      <c r="AJ53" s="28">
        <f t="shared" si="23"/>
        <v>0</v>
      </c>
      <c r="AK53" s="28">
        <f t="shared" si="24"/>
        <v>0</v>
      </c>
      <c r="AL53" s="28">
        <f t="shared" si="25"/>
        <v>0</v>
      </c>
      <c r="AM53" s="28">
        <f t="shared" si="26"/>
        <v>0</v>
      </c>
      <c r="AN53" s="28">
        <f t="shared" si="27"/>
        <v>0</v>
      </c>
      <c r="AO53" s="28">
        <f t="shared" si="28"/>
        <v>0</v>
      </c>
      <c r="AP53" s="28">
        <f t="shared" si="29"/>
        <v>0</v>
      </c>
      <c r="AQ53" s="28">
        <f t="shared" si="30"/>
        <v>0</v>
      </c>
      <c r="AR53" s="28">
        <f t="shared" si="31"/>
        <v>0</v>
      </c>
      <c r="AS53" s="28">
        <f t="shared" si="32"/>
        <v>0</v>
      </c>
      <c r="AT53" s="28">
        <f t="shared" si="33"/>
        <v>0</v>
      </c>
      <c r="AU53" s="3"/>
      <c r="AV53" s="3"/>
      <c r="AW53" s="3"/>
      <c r="AX53" s="3"/>
      <c r="AY53" s="3"/>
    </row>
    <row r="54" spans="1:51" ht="21.9" customHeight="1" x14ac:dyDescent="0.25">
      <c r="A54" s="137">
        <v>35</v>
      </c>
      <c r="B54" s="48" t="str">
        <f>IF('Proje ve Personel Bilgileri'!B48&gt;0,'Proje ve Personel Bilgileri'!B48,"")</f>
        <v/>
      </c>
      <c r="C54" s="301" t="str">
        <f>IF('Proje ve Personel Bilgileri'!F48&gt;0,'Proje ve Personel Bilgileri'!F48,"")</f>
        <v/>
      </c>
      <c r="D54" s="301" t="str">
        <f>IF('Proje ve Personel Bilgileri'!G48&gt;0,'Proje ve Personel Bilgileri'!G48,"")</f>
        <v/>
      </c>
      <c r="E54" s="49">
        <f>IF('G011A (1.AY)'!C54&lt;&gt;"",'G011A (1.AY)'!C54,0)</f>
        <v>0</v>
      </c>
      <c r="F54" s="50">
        <f>IF('G011A (1.AY)'!L54&lt;&gt;"",'G011A (1.AY)'!L54,0)</f>
        <v>0</v>
      </c>
      <c r="G54" s="51">
        <f>IF('G011A (2.AY)'!C54&lt;&gt;"",'G011A (2.AY)'!C54,0)</f>
        <v>0</v>
      </c>
      <c r="H54" s="52">
        <f>IF('G011A (2.AY)'!L54&lt;&gt;"",'G011A (2.AY)'!L54,0)</f>
        <v>0</v>
      </c>
      <c r="I54" s="51">
        <f>IF('G011A (3.AY)'!C54&lt;&gt;"",'G011A (3.AY)'!C54,0)</f>
        <v>0</v>
      </c>
      <c r="J54" s="52">
        <f>IF('G011A (3.AY)'!L54&lt;&gt;"",'G011A (3.AY)'!L54,0)</f>
        <v>0</v>
      </c>
      <c r="K54" s="51">
        <f>IF('G011A (4.AY)'!C54&lt;&gt;"",'G011A (4.AY)'!C54,0)</f>
        <v>0</v>
      </c>
      <c r="L54" s="52">
        <f>IF('G011A (4.AY)'!L54&lt;&gt;"",'G011A (4.AY)'!L54,0)</f>
        <v>0</v>
      </c>
      <c r="M54" s="51">
        <f>IF('G011A (5.AY)'!C54&lt;&gt;"",'G011A (5.AY)'!C54,0)</f>
        <v>0</v>
      </c>
      <c r="N54" s="52">
        <f>IF('G011A (5.AY)'!L54&lt;&gt;"",'G011A (5.AY)'!L54,0)</f>
        <v>0</v>
      </c>
      <c r="O54" s="51">
        <f>IF('G011A (6.AY)'!C54&lt;&gt;"",'G011A (6.AY)'!C54,0)</f>
        <v>0</v>
      </c>
      <c r="P54" s="52">
        <f>IF('G011A (6.AY)'!L54&lt;&gt;"",'G011A (6.AY)'!L54,0)</f>
        <v>0</v>
      </c>
      <c r="Q54" s="51">
        <f>IF('G011A (7.AY)'!C54&lt;&gt;"",'G011A (7.AY)'!C54,0)</f>
        <v>0</v>
      </c>
      <c r="R54" s="52">
        <f>IF('G011A (7.AY)'!L54&lt;&gt;"",'G011A (7.AY)'!L54,0)</f>
        <v>0</v>
      </c>
      <c r="S54" s="51">
        <f>IF('G011A (8.AY)'!C54&lt;&gt;"",'G011A (8.AY)'!C54,0)</f>
        <v>0</v>
      </c>
      <c r="T54" s="52">
        <f>IF('G011A (8.AY)'!L54&lt;&gt;"",'G011A (8.AY)'!L54,0)</f>
        <v>0</v>
      </c>
      <c r="U54" s="51">
        <f>IF('G011A (9.AY)'!C54&lt;&gt;"",'G011A (9.AY)'!C54,0)</f>
        <v>0</v>
      </c>
      <c r="V54" s="52">
        <f>IF('G011A (9.AY)'!L54&lt;&gt;"",'G011A (9.AY)'!L54,0)</f>
        <v>0</v>
      </c>
      <c r="W54" s="51">
        <f>IF('G011A (10.AY)'!C54&lt;&gt;"",'G011A (10.AY)'!C54,0)</f>
        <v>0</v>
      </c>
      <c r="X54" s="52">
        <f>IF('G011A (10.AY)'!L54&lt;&gt;"",'G011A (10.AY)'!L54,0)</f>
        <v>0</v>
      </c>
      <c r="Y54" s="51">
        <f>IF('G011A (11.AY)'!C54&lt;&gt;"",'G011A (11.AY)'!C54,0)</f>
        <v>0</v>
      </c>
      <c r="Z54" s="52">
        <f>IF('G011A (11.AY)'!L54&lt;&gt;"",'G011A (11.AY)'!L54,0)</f>
        <v>0</v>
      </c>
      <c r="AA54" s="51">
        <f>IF('G011A (12.AY)'!C54&lt;&gt;"",'G011A (12.AY)'!C54,0)</f>
        <v>0</v>
      </c>
      <c r="AB54" s="52">
        <f>IF('G011A (12.AY)'!L54&lt;&gt;"",'G011A (12.AY)'!L54,0)</f>
        <v>0</v>
      </c>
      <c r="AC54" s="49">
        <f t="shared" si="17"/>
        <v>0</v>
      </c>
      <c r="AD54" s="50">
        <f t="shared" si="18"/>
        <v>0</v>
      </c>
      <c r="AE54" s="50">
        <f t="shared" si="19"/>
        <v>0</v>
      </c>
      <c r="AF54" s="53">
        <f t="shared" si="20"/>
        <v>0</v>
      </c>
      <c r="AG54" s="3"/>
      <c r="AH54" s="28">
        <f t="shared" si="21"/>
        <v>0</v>
      </c>
      <c r="AI54" s="28">
        <f t="shared" si="22"/>
        <v>0</v>
      </c>
      <c r="AJ54" s="28">
        <f t="shared" si="23"/>
        <v>0</v>
      </c>
      <c r="AK54" s="28">
        <f t="shared" si="24"/>
        <v>0</v>
      </c>
      <c r="AL54" s="28">
        <f t="shared" si="25"/>
        <v>0</v>
      </c>
      <c r="AM54" s="28">
        <f t="shared" si="26"/>
        <v>0</v>
      </c>
      <c r="AN54" s="28">
        <f t="shared" si="27"/>
        <v>0</v>
      </c>
      <c r="AO54" s="28">
        <f t="shared" si="28"/>
        <v>0</v>
      </c>
      <c r="AP54" s="28">
        <f t="shared" si="29"/>
        <v>0</v>
      </c>
      <c r="AQ54" s="28">
        <f t="shared" si="30"/>
        <v>0</v>
      </c>
      <c r="AR54" s="28">
        <f t="shared" si="31"/>
        <v>0</v>
      </c>
      <c r="AS54" s="28">
        <f t="shared" si="32"/>
        <v>0</v>
      </c>
      <c r="AT54" s="28">
        <f t="shared" si="33"/>
        <v>0</v>
      </c>
      <c r="AU54" s="3"/>
      <c r="AV54" s="3"/>
      <c r="AW54" s="3"/>
      <c r="AX54" s="3"/>
      <c r="AY54" s="3"/>
    </row>
    <row r="55" spans="1:51" ht="21.9" customHeight="1" x14ac:dyDescent="0.25">
      <c r="A55" s="137">
        <v>36</v>
      </c>
      <c r="B55" s="48" t="str">
        <f>IF('Proje ve Personel Bilgileri'!B49&gt;0,'Proje ve Personel Bilgileri'!B49,"")</f>
        <v/>
      </c>
      <c r="C55" s="301" t="str">
        <f>IF('Proje ve Personel Bilgileri'!F49&gt;0,'Proje ve Personel Bilgileri'!F49,"")</f>
        <v/>
      </c>
      <c r="D55" s="301" t="str">
        <f>IF('Proje ve Personel Bilgileri'!G49&gt;0,'Proje ve Personel Bilgileri'!G49,"")</f>
        <v/>
      </c>
      <c r="E55" s="49">
        <f>IF('G011A (1.AY)'!C55&lt;&gt;"",'G011A (1.AY)'!C55,0)</f>
        <v>0</v>
      </c>
      <c r="F55" s="50">
        <f>IF('G011A (1.AY)'!L55&lt;&gt;"",'G011A (1.AY)'!L55,0)</f>
        <v>0</v>
      </c>
      <c r="G55" s="51">
        <f>IF('G011A (2.AY)'!C55&lt;&gt;"",'G011A (2.AY)'!C55,0)</f>
        <v>0</v>
      </c>
      <c r="H55" s="52">
        <f>IF('G011A (2.AY)'!L55&lt;&gt;"",'G011A (2.AY)'!L55,0)</f>
        <v>0</v>
      </c>
      <c r="I55" s="51">
        <f>IF('G011A (3.AY)'!C55&lt;&gt;"",'G011A (3.AY)'!C55,0)</f>
        <v>0</v>
      </c>
      <c r="J55" s="52">
        <f>IF('G011A (3.AY)'!L55&lt;&gt;"",'G011A (3.AY)'!L55,0)</f>
        <v>0</v>
      </c>
      <c r="K55" s="51">
        <f>IF('G011A (4.AY)'!C55&lt;&gt;"",'G011A (4.AY)'!C55,0)</f>
        <v>0</v>
      </c>
      <c r="L55" s="52">
        <f>IF('G011A (4.AY)'!L55&lt;&gt;"",'G011A (4.AY)'!L55,0)</f>
        <v>0</v>
      </c>
      <c r="M55" s="51">
        <f>IF('G011A (5.AY)'!C55&lt;&gt;"",'G011A (5.AY)'!C55,0)</f>
        <v>0</v>
      </c>
      <c r="N55" s="52">
        <f>IF('G011A (5.AY)'!L55&lt;&gt;"",'G011A (5.AY)'!L55,0)</f>
        <v>0</v>
      </c>
      <c r="O55" s="51">
        <f>IF('G011A (6.AY)'!C55&lt;&gt;"",'G011A (6.AY)'!C55,0)</f>
        <v>0</v>
      </c>
      <c r="P55" s="52">
        <f>IF('G011A (6.AY)'!L55&lt;&gt;"",'G011A (6.AY)'!L55,0)</f>
        <v>0</v>
      </c>
      <c r="Q55" s="51">
        <f>IF('G011A (7.AY)'!C55&lt;&gt;"",'G011A (7.AY)'!C55,0)</f>
        <v>0</v>
      </c>
      <c r="R55" s="52">
        <f>IF('G011A (7.AY)'!L55&lt;&gt;"",'G011A (7.AY)'!L55,0)</f>
        <v>0</v>
      </c>
      <c r="S55" s="51">
        <f>IF('G011A (8.AY)'!C55&lt;&gt;"",'G011A (8.AY)'!C55,0)</f>
        <v>0</v>
      </c>
      <c r="T55" s="52">
        <f>IF('G011A (8.AY)'!L55&lt;&gt;"",'G011A (8.AY)'!L55,0)</f>
        <v>0</v>
      </c>
      <c r="U55" s="51">
        <f>IF('G011A (9.AY)'!C55&lt;&gt;"",'G011A (9.AY)'!C55,0)</f>
        <v>0</v>
      </c>
      <c r="V55" s="52">
        <f>IF('G011A (9.AY)'!L55&lt;&gt;"",'G011A (9.AY)'!L55,0)</f>
        <v>0</v>
      </c>
      <c r="W55" s="51">
        <f>IF('G011A (10.AY)'!C55&lt;&gt;"",'G011A (10.AY)'!C55,0)</f>
        <v>0</v>
      </c>
      <c r="X55" s="52">
        <f>IF('G011A (10.AY)'!L55&lt;&gt;"",'G011A (10.AY)'!L55,0)</f>
        <v>0</v>
      </c>
      <c r="Y55" s="51">
        <f>IF('G011A (11.AY)'!C55&lt;&gt;"",'G011A (11.AY)'!C55,0)</f>
        <v>0</v>
      </c>
      <c r="Z55" s="52">
        <f>IF('G011A (11.AY)'!L55&lt;&gt;"",'G011A (11.AY)'!L55,0)</f>
        <v>0</v>
      </c>
      <c r="AA55" s="51">
        <f>IF('G011A (12.AY)'!C55&lt;&gt;"",'G011A (12.AY)'!C55,0)</f>
        <v>0</v>
      </c>
      <c r="AB55" s="52">
        <f>IF('G011A (12.AY)'!L55&lt;&gt;"",'G011A (12.AY)'!L55,0)</f>
        <v>0</v>
      </c>
      <c r="AC55" s="49">
        <f t="shared" si="17"/>
        <v>0</v>
      </c>
      <c r="AD55" s="50">
        <f t="shared" si="18"/>
        <v>0</v>
      </c>
      <c r="AE55" s="50">
        <f t="shared" si="19"/>
        <v>0</v>
      </c>
      <c r="AF55" s="53">
        <f t="shared" si="20"/>
        <v>0</v>
      </c>
      <c r="AG55" s="3"/>
      <c r="AH55" s="28">
        <f t="shared" si="21"/>
        <v>0</v>
      </c>
      <c r="AI55" s="28">
        <f t="shared" si="22"/>
        <v>0</v>
      </c>
      <c r="AJ55" s="28">
        <f t="shared" si="23"/>
        <v>0</v>
      </c>
      <c r="AK55" s="28">
        <f t="shared" si="24"/>
        <v>0</v>
      </c>
      <c r="AL55" s="28">
        <f t="shared" si="25"/>
        <v>0</v>
      </c>
      <c r="AM55" s="28">
        <f t="shared" si="26"/>
        <v>0</v>
      </c>
      <c r="AN55" s="28">
        <f t="shared" si="27"/>
        <v>0</v>
      </c>
      <c r="AO55" s="28">
        <f t="shared" si="28"/>
        <v>0</v>
      </c>
      <c r="AP55" s="28">
        <f t="shared" si="29"/>
        <v>0</v>
      </c>
      <c r="AQ55" s="28">
        <f t="shared" si="30"/>
        <v>0</v>
      </c>
      <c r="AR55" s="28">
        <f t="shared" si="31"/>
        <v>0</v>
      </c>
      <c r="AS55" s="28">
        <f t="shared" si="32"/>
        <v>0</v>
      </c>
      <c r="AT55" s="28">
        <f t="shared" si="33"/>
        <v>0</v>
      </c>
      <c r="AU55" s="3"/>
      <c r="AV55" s="3"/>
      <c r="AW55" s="3"/>
      <c r="AX55" s="3"/>
      <c r="AY55" s="3"/>
    </row>
    <row r="56" spans="1:51" ht="21.9" customHeight="1" x14ac:dyDescent="0.25">
      <c r="A56" s="137">
        <v>37</v>
      </c>
      <c r="B56" s="48" t="str">
        <f>IF('Proje ve Personel Bilgileri'!B50&gt;0,'Proje ve Personel Bilgileri'!B50,"")</f>
        <v/>
      </c>
      <c r="C56" s="301" t="str">
        <f>IF('Proje ve Personel Bilgileri'!F50&gt;0,'Proje ve Personel Bilgileri'!F50,"")</f>
        <v/>
      </c>
      <c r="D56" s="301" t="str">
        <f>IF('Proje ve Personel Bilgileri'!G50&gt;0,'Proje ve Personel Bilgileri'!G50,"")</f>
        <v/>
      </c>
      <c r="E56" s="49">
        <f>IF('G011A (1.AY)'!C56&lt;&gt;"",'G011A (1.AY)'!C56,0)</f>
        <v>0</v>
      </c>
      <c r="F56" s="50">
        <f>IF('G011A (1.AY)'!L56&lt;&gt;"",'G011A (1.AY)'!L56,0)</f>
        <v>0</v>
      </c>
      <c r="G56" s="51">
        <f>IF('G011A (2.AY)'!C56&lt;&gt;"",'G011A (2.AY)'!C56,0)</f>
        <v>0</v>
      </c>
      <c r="H56" s="52">
        <f>IF('G011A (2.AY)'!L56&lt;&gt;"",'G011A (2.AY)'!L56,0)</f>
        <v>0</v>
      </c>
      <c r="I56" s="51">
        <f>IF('G011A (3.AY)'!C56&lt;&gt;"",'G011A (3.AY)'!C56,0)</f>
        <v>0</v>
      </c>
      <c r="J56" s="52">
        <f>IF('G011A (3.AY)'!L56&lt;&gt;"",'G011A (3.AY)'!L56,0)</f>
        <v>0</v>
      </c>
      <c r="K56" s="51">
        <f>IF('G011A (4.AY)'!C56&lt;&gt;"",'G011A (4.AY)'!C56,0)</f>
        <v>0</v>
      </c>
      <c r="L56" s="52">
        <f>IF('G011A (4.AY)'!L56&lt;&gt;"",'G011A (4.AY)'!L56,0)</f>
        <v>0</v>
      </c>
      <c r="M56" s="51">
        <f>IF('G011A (5.AY)'!C56&lt;&gt;"",'G011A (5.AY)'!C56,0)</f>
        <v>0</v>
      </c>
      <c r="N56" s="52">
        <f>IF('G011A (5.AY)'!L56&lt;&gt;"",'G011A (5.AY)'!L56,0)</f>
        <v>0</v>
      </c>
      <c r="O56" s="51">
        <f>IF('G011A (6.AY)'!C56&lt;&gt;"",'G011A (6.AY)'!C56,0)</f>
        <v>0</v>
      </c>
      <c r="P56" s="52">
        <f>IF('G011A (6.AY)'!L56&lt;&gt;"",'G011A (6.AY)'!L56,0)</f>
        <v>0</v>
      </c>
      <c r="Q56" s="51">
        <f>IF('G011A (7.AY)'!C56&lt;&gt;"",'G011A (7.AY)'!C56,0)</f>
        <v>0</v>
      </c>
      <c r="R56" s="52">
        <f>IF('G011A (7.AY)'!L56&lt;&gt;"",'G011A (7.AY)'!L56,0)</f>
        <v>0</v>
      </c>
      <c r="S56" s="51">
        <f>IF('G011A (8.AY)'!C56&lt;&gt;"",'G011A (8.AY)'!C56,0)</f>
        <v>0</v>
      </c>
      <c r="T56" s="52">
        <f>IF('G011A (8.AY)'!L56&lt;&gt;"",'G011A (8.AY)'!L56,0)</f>
        <v>0</v>
      </c>
      <c r="U56" s="51">
        <f>IF('G011A (9.AY)'!C56&lt;&gt;"",'G011A (9.AY)'!C56,0)</f>
        <v>0</v>
      </c>
      <c r="V56" s="52">
        <f>IF('G011A (9.AY)'!L56&lt;&gt;"",'G011A (9.AY)'!L56,0)</f>
        <v>0</v>
      </c>
      <c r="W56" s="51">
        <f>IF('G011A (10.AY)'!C56&lt;&gt;"",'G011A (10.AY)'!C56,0)</f>
        <v>0</v>
      </c>
      <c r="X56" s="52">
        <f>IF('G011A (10.AY)'!L56&lt;&gt;"",'G011A (10.AY)'!L56,0)</f>
        <v>0</v>
      </c>
      <c r="Y56" s="51">
        <f>IF('G011A (11.AY)'!C56&lt;&gt;"",'G011A (11.AY)'!C56,0)</f>
        <v>0</v>
      </c>
      <c r="Z56" s="52">
        <f>IF('G011A (11.AY)'!L56&lt;&gt;"",'G011A (11.AY)'!L56,0)</f>
        <v>0</v>
      </c>
      <c r="AA56" s="51">
        <f>IF('G011A (12.AY)'!C56&lt;&gt;"",'G011A (12.AY)'!C56,0)</f>
        <v>0</v>
      </c>
      <c r="AB56" s="52">
        <f>IF('G011A (12.AY)'!L56&lt;&gt;"",'G011A (12.AY)'!L56,0)</f>
        <v>0</v>
      </c>
      <c r="AC56" s="49">
        <f t="shared" si="17"/>
        <v>0</v>
      </c>
      <c r="AD56" s="50">
        <f t="shared" si="18"/>
        <v>0</v>
      </c>
      <c r="AE56" s="50">
        <f t="shared" si="19"/>
        <v>0</v>
      </c>
      <c r="AF56" s="53">
        <f t="shared" si="20"/>
        <v>0</v>
      </c>
      <c r="AG56" s="3"/>
      <c r="AH56" s="28">
        <f t="shared" si="21"/>
        <v>0</v>
      </c>
      <c r="AI56" s="28">
        <f t="shared" si="22"/>
        <v>0</v>
      </c>
      <c r="AJ56" s="28">
        <f t="shared" si="23"/>
        <v>0</v>
      </c>
      <c r="AK56" s="28">
        <f t="shared" si="24"/>
        <v>0</v>
      </c>
      <c r="AL56" s="28">
        <f t="shared" si="25"/>
        <v>0</v>
      </c>
      <c r="AM56" s="28">
        <f t="shared" si="26"/>
        <v>0</v>
      </c>
      <c r="AN56" s="28">
        <f t="shared" si="27"/>
        <v>0</v>
      </c>
      <c r="AO56" s="28">
        <f t="shared" si="28"/>
        <v>0</v>
      </c>
      <c r="AP56" s="28">
        <f t="shared" si="29"/>
        <v>0</v>
      </c>
      <c r="AQ56" s="28">
        <f t="shared" si="30"/>
        <v>0</v>
      </c>
      <c r="AR56" s="28">
        <f t="shared" si="31"/>
        <v>0</v>
      </c>
      <c r="AS56" s="28">
        <f t="shared" si="32"/>
        <v>0</v>
      </c>
      <c r="AT56" s="28">
        <f t="shared" si="33"/>
        <v>0</v>
      </c>
      <c r="AU56" s="3"/>
      <c r="AV56" s="3"/>
      <c r="AW56" s="3"/>
      <c r="AX56" s="3"/>
      <c r="AY56" s="3"/>
    </row>
    <row r="57" spans="1:51" ht="21.9" customHeight="1" x14ac:dyDescent="0.25">
      <c r="A57" s="137">
        <v>38</v>
      </c>
      <c r="B57" s="48" t="str">
        <f>IF('Proje ve Personel Bilgileri'!B51&gt;0,'Proje ve Personel Bilgileri'!B51,"")</f>
        <v/>
      </c>
      <c r="C57" s="301" t="str">
        <f>IF('Proje ve Personel Bilgileri'!F51&gt;0,'Proje ve Personel Bilgileri'!F51,"")</f>
        <v/>
      </c>
      <c r="D57" s="301" t="str">
        <f>IF('Proje ve Personel Bilgileri'!G51&gt;0,'Proje ve Personel Bilgileri'!G51,"")</f>
        <v/>
      </c>
      <c r="E57" s="49">
        <f>IF('G011A (1.AY)'!C57&lt;&gt;"",'G011A (1.AY)'!C57,0)</f>
        <v>0</v>
      </c>
      <c r="F57" s="50">
        <f>IF('G011A (1.AY)'!L57&lt;&gt;"",'G011A (1.AY)'!L57,0)</f>
        <v>0</v>
      </c>
      <c r="G57" s="51">
        <f>IF('G011A (2.AY)'!C57&lt;&gt;"",'G011A (2.AY)'!C57,0)</f>
        <v>0</v>
      </c>
      <c r="H57" s="52">
        <f>IF('G011A (2.AY)'!L57&lt;&gt;"",'G011A (2.AY)'!L57,0)</f>
        <v>0</v>
      </c>
      <c r="I57" s="51">
        <f>IF('G011A (3.AY)'!C57&lt;&gt;"",'G011A (3.AY)'!C57,0)</f>
        <v>0</v>
      </c>
      <c r="J57" s="52">
        <f>IF('G011A (3.AY)'!L57&lt;&gt;"",'G011A (3.AY)'!L57,0)</f>
        <v>0</v>
      </c>
      <c r="K57" s="51">
        <f>IF('G011A (4.AY)'!C57&lt;&gt;"",'G011A (4.AY)'!C57,0)</f>
        <v>0</v>
      </c>
      <c r="L57" s="52">
        <f>IF('G011A (4.AY)'!L57&lt;&gt;"",'G011A (4.AY)'!L57,0)</f>
        <v>0</v>
      </c>
      <c r="M57" s="51">
        <f>IF('G011A (5.AY)'!C57&lt;&gt;"",'G011A (5.AY)'!C57,0)</f>
        <v>0</v>
      </c>
      <c r="N57" s="52">
        <f>IF('G011A (5.AY)'!L57&lt;&gt;"",'G011A (5.AY)'!L57,0)</f>
        <v>0</v>
      </c>
      <c r="O57" s="51">
        <f>IF('G011A (6.AY)'!C57&lt;&gt;"",'G011A (6.AY)'!C57,0)</f>
        <v>0</v>
      </c>
      <c r="P57" s="52">
        <f>IF('G011A (6.AY)'!L57&lt;&gt;"",'G011A (6.AY)'!L57,0)</f>
        <v>0</v>
      </c>
      <c r="Q57" s="51">
        <f>IF('G011A (7.AY)'!C57&lt;&gt;"",'G011A (7.AY)'!C57,0)</f>
        <v>0</v>
      </c>
      <c r="R57" s="52">
        <f>IF('G011A (7.AY)'!L57&lt;&gt;"",'G011A (7.AY)'!L57,0)</f>
        <v>0</v>
      </c>
      <c r="S57" s="51">
        <f>IF('G011A (8.AY)'!C57&lt;&gt;"",'G011A (8.AY)'!C57,0)</f>
        <v>0</v>
      </c>
      <c r="T57" s="52">
        <f>IF('G011A (8.AY)'!L57&lt;&gt;"",'G011A (8.AY)'!L57,0)</f>
        <v>0</v>
      </c>
      <c r="U57" s="51">
        <f>IF('G011A (9.AY)'!C57&lt;&gt;"",'G011A (9.AY)'!C57,0)</f>
        <v>0</v>
      </c>
      <c r="V57" s="52">
        <f>IF('G011A (9.AY)'!L57&lt;&gt;"",'G011A (9.AY)'!L57,0)</f>
        <v>0</v>
      </c>
      <c r="W57" s="51">
        <f>IF('G011A (10.AY)'!C57&lt;&gt;"",'G011A (10.AY)'!C57,0)</f>
        <v>0</v>
      </c>
      <c r="X57" s="52">
        <f>IF('G011A (10.AY)'!L57&lt;&gt;"",'G011A (10.AY)'!L57,0)</f>
        <v>0</v>
      </c>
      <c r="Y57" s="51">
        <f>IF('G011A (11.AY)'!C57&lt;&gt;"",'G011A (11.AY)'!C57,0)</f>
        <v>0</v>
      </c>
      <c r="Z57" s="52">
        <f>IF('G011A (11.AY)'!L57&lt;&gt;"",'G011A (11.AY)'!L57,0)</f>
        <v>0</v>
      </c>
      <c r="AA57" s="51">
        <f>IF('G011A (12.AY)'!C57&lt;&gt;"",'G011A (12.AY)'!C57,0)</f>
        <v>0</v>
      </c>
      <c r="AB57" s="52">
        <f>IF('G011A (12.AY)'!L57&lt;&gt;"",'G011A (12.AY)'!L57,0)</f>
        <v>0</v>
      </c>
      <c r="AC57" s="49">
        <f t="shared" si="17"/>
        <v>0</v>
      </c>
      <c r="AD57" s="50">
        <f t="shared" si="18"/>
        <v>0</v>
      </c>
      <c r="AE57" s="50">
        <f t="shared" si="19"/>
        <v>0</v>
      </c>
      <c r="AF57" s="53">
        <f t="shared" si="20"/>
        <v>0</v>
      </c>
      <c r="AG57" s="3"/>
      <c r="AH57" s="28">
        <f t="shared" si="21"/>
        <v>0</v>
      </c>
      <c r="AI57" s="28">
        <f t="shared" si="22"/>
        <v>0</v>
      </c>
      <c r="AJ57" s="28">
        <f t="shared" si="23"/>
        <v>0</v>
      </c>
      <c r="AK57" s="28">
        <f t="shared" si="24"/>
        <v>0</v>
      </c>
      <c r="AL57" s="28">
        <f t="shared" si="25"/>
        <v>0</v>
      </c>
      <c r="AM57" s="28">
        <f t="shared" si="26"/>
        <v>0</v>
      </c>
      <c r="AN57" s="28">
        <f t="shared" si="27"/>
        <v>0</v>
      </c>
      <c r="AO57" s="28">
        <f t="shared" si="28"/>
        <v>0</v>
      </c>
      <c r="AP57" s="28">
        <f t="shared" si="29"/>
        <v>0</v>
      </c>
      <c r="AQ57" s="28">
        <f t="shared" si="30"/>
        <v>0</v>
      </c>
      <c r="AR57" s="28">
        <f t="shared" si="31"/>
        <v>0</v>
      </c>
      <c r="AS57" s="28">
        <f t="shared" si="32"/>
        <v>0</v>
      </c>
      <c r="AT57" s="28">
        <f t="shared" si="33"/>
        <v>0</v>
      </c>
      <c r="AU57" s="3"/>
      <c r="AV57" s="3"/>
      <c r="AW57" s="3"/>
      <c r="AX57" s="3"/>
      <c r="AY57" s="3"/>
    </row>
    <row r="58" spans="1:51" ht="21.9" customHeight="1" x14ac:dyDescent="0.25">
      <c r="A58" s="137">
        <v>39</v>
      </c>
      <c r="B58" s="48" t="str">
        <f>IF('Proje ve Personel Bilgileri'!B52&gt;0,'Proje ve Personel Bilgileri'!B52,"")</f>
        <v/>
      </c>
      <c r="C58" s="301" t="str">
        <f>IF('Proje ve Personel Bilgileri'!F52&gt;0,'Proje ve Personel Bilgileri'!F52,"")</f>
        <v/>
      </c>
      <c r="D58" s="301" t="str">
        <f>IF('Proje ve Personel Bilgileri'!G52&gt;0,'Proje ve Personel Bilgileri'!G52,"")</f>
        <v/>
      </c>
      <c r="E58" s="49">
        <f>IF('G011A (1.AY)'!C58&lt;&gt;"",'G011A (1.AY)'!C58,0)</f>
        <v>0</v>
      </c>
      <c r="F58" s="50">
        <f>IF('G011A (1.AY)'!L58&lt;&gt;"",'G011A (1.AY)'!L58,0)</f>
        <v>0</v>
      </c>
      <c r="G58" s="51">
        <f>IF('G011A (2.AY)'!C58&lt;&gt;"",'G011A (2.AY)'!C58,0)</f>
        <v>0</v>
      </c>
      <c r="H58" s="52">
        <f>IF('G011A (2.AY)'!L58&lt;&gt;"",'G011A (2.AY)'!L58,0)</f>
        <v>0</v>
      </c>
      <c r="I58" s="51">
        <f>IF('G011A (3.AY)'!C58&lt;&gt;"",'G011A (3.AY)'!C58,0)</f>
        <v>0</v>
      </c>
      <c r="J58" s="52">
        <f>IF('G011A (3.AY)'!L58&lt;&gt;"",'G011A (3.AY)'!L58,0)</f>
        <v>0</v>
      </c>
      <c r="K58" s="51">
        <f>IF('G011A (4.AY)'!C58&lt;&gt;"",'G011A (4.AY)'!C58,0)</f>
        <v>0</v>
      </c>
      <c r="L58" s="52">
        <f>IF('G011A (4.AY)'!L58&lt;&gt;"",'G011A (4.AY)'!L58,0)</f>
        <v>0</v>
      </c>
      <c r="M58" s="51">
        <f>IF('G011A (5.AY)'!C58&lt;&gt;"",'G011A (5.AY)'!C58,0)</f>
        <v>0</v>
      </c>
      <c r="N58" s="52">
        <f>IF('G011A (5.AY)'!L58&lt;&gt;"",'G011A (5.AY)'!L58,0)</f>
        <v>0</v>
      </c>
      <c r="O58" s="51">
        <f>IF('G011A (6.AY)'!C58&lt;&gt;"",'G011A (6.AY)'!C58,0)</f>
        <v>0</v>
      </c>
      <c r="P58" s="52">
        <f>IF('G011A (6.AY)'!L58&lt;&gt;"",'G011A (6.AY)'!L58,0)</f>
        <v>0</v>
      </c>
      <c r="Q58" s="51">
        <f>IF('G011A (7.AY)'!C58&lt;&gt;"",'G011A (7.AY)'!C58,0)</f>
        <v>0</v>
      </c>
      <c r="R58" s="52">
        <f>IF('G011A (7.AY)'!L58&lt;&gt;"",'G011A (7.AY)'!L58,0)</f>
        <v>0</v>
      </c>
      <c r="S58" s="51">
        <f>IF('G011A (8.AY)'!C58&lt;&gt;"",'G011A (8.AY)'!C58,0)</f>
        <v>0</v>
      </c>
      <c r="T58" s="52">
        <f>IF('G011A (8.AY)'!L58&lt;&gt;"",'G011A (8.AY)'!L58,0)</f>
        <v>0</v>
      </c>
      <c r="U58" s="51">
        <f>IF('G011A (9.AY)'!C58&lt;&gt;"",'G011A (9.AY)'!C58,0)</f>
        <v>0</v>
      </c>
      <c r="V58" s="52">
        <f>IF('G011A (9.AY)'!L58&lt;&gt;"",'G011A (9.AY)'!L58,0)</f>
        <v>0</v>
      </c>
      <c r="W58" s="51">
        <f>IF('G011A (10.AY)'!C58&lt;&gt;"",'G011A (10.AY)'!C58,0)</f>
        <v>0</v>
      </c>
      <c r="X58" s="52">
        <f>IF('G011A (10.AY)'!L58&lt;&gt;"",'G011A (10.AY)'!L58,0)</f>
        <v>0</v>
      </c>
      <c r="Y58" s="51">
        <f>IF('G011A (11.AY)'!C58&lt;&gt;"",'G011A (11.AY)'!C58,0)</f>
        <v>0</v>
      </c>
      <c r="Z58" s="52">
        <f>IF('G011A (11.AY)'!L58&lt;&gt;"",'G011A (11.AY)'!L58,0)</f>
        <v>0</v>
      </c>
      <c r="AA58" s="51">
        <f>IF('G011A (12.AY)'!C58&lt;&gt;"",'G011A (12.AY)'!C58,0)</f>
        <v>0</v>
      </c>
      <c r="AB58" s="52">
        <f>IF('G011A (12.AY)'!L58&lt;&gt;"",'G011A (12.AY)'!L58,0)</f>
        <v>0</v>
      </c>
      <c r="AC58" s="49">
        <f t="shared" si="17"/>
        <v>0</v>
      </c>
      <c r="AD58" s="50">
        <f t="shared" si="18"/>
        <v>0</v>
      </c>
      <c r="AE58" s="50">
        <f t="shared" si="19"/>
        <v>0</v>
      </c>
      <c r="AF58" s="53">
        <f t="shared" si="20"/>
        <v>0</v>
      </c>
      <c r="AG58" s="3"/>
      <c r="AH58" s="28">
        <f t="shared" si="21"/>
        <v>0</v>
      </c>
      <c r="AI58" s="28">
        <f t="shared" si="22"/>
        <v>0</v>
      </c>
      <c r="AJ58" s="28">
        <f t="shared" si="23"/>
        <v>0</v>
      </c>
      <c r="AK58" s="28">
        <f t="shared" si="24"/>
        <v>0</v>
      </c>
      <c r="AL58" s="28">
        <f t="shared" si="25"/>
        <v>0</v>
      </c>
      <c r="AM58" s="28">
        <f t="shared" si="26"/>
        <v>0</v>
      </c>
      <c r="AN58" s="28">
        <f t="shared" si="27"/>
        <v>0</v>
      </c>
      <c r="AO58" s="28">
        <f t="shared" si="28"/>
        <v>0</v>
      </c>
      <c r="AP58" s="28">
        <f t="shared" si="29"/>
        <v>0</v>
      </c>
      <c r="AQ58" s="28">
        <f t="shared" si="30"/>
        <v>0</v>
      </c>
      <c r="AR58" s="28">
        <f t="shared" si="31"/>
        <v>0</v>
      </c>
      <c r="AS58" s="28">
        <f t="shared" si="32"/>
        <v>0</v>
      </c>
      <c r="AT58" s="28">
        <f t="shared" si="33"/>
        <v>0</v>
      </c>
      <c r="AU58" s="3"/>
      <c r="AV58" s="3"/>
      <c r="AW58" s="3"/>
      <c r="AX58" s="3"/>
      <c r="AY58" s="3"/>
    </row>
    <row r="59" spans="1:51" ht="21.9" customHeight="1" thickBot="1" x14ac:dyDescent="0.3">
      <c r="A59" s="138">
        <v>40</v>
      </c>
      <c r="B59" s="54" t="str">
        <f>IF('Proje ve Personel Bilgileri'!B53&gt;0,'Proje ve Personel Bilgileri'!B53,"")</f>
        <v/>
      </c>
      <c r="C59" s="302" t="str">
        <f>IF('Proje ve Personel Bilgileri'!F53&gt;0,'Proje ve Personel Bilgileri'!F53,"")</f>
        <v/>
      </c>
      <c r="D59" s="302" t="str">
        <f>IF('Proje ve Personel Bilgileri'!G53&gt;0,'Proje ve Personel Bilgileri'!G53,"")</f>
        <v/>
      </c>
      <c r="E59" s="55">
        <f>IF('G011A (1.AY)'!C59&lt;&gt;"",'G011A (1.AY)'!C59,0)</f>
        <v>0</v>
      </c>
      <c r="F59" s="56">
        <f>IF('G011A (1.AY)'!L59&lt;&gt;"",'G011A (1.AY)'!L59,0)</f>
        <v>0</v>
      </c>
      <c r="G59" s="57">
        <f>IF('G011A (2.AY)'!C59&lt;&gt;"",'G011A (2.AY)'!C59,0)</f>
        <v>0</v>
      </c>
      <c r="H59" s="58">
        <f>IF('G011A (2.AY)'!L59&lt;&gt;"",'G011A (2.AY)'!L59,0)</f>
        <v>0</v>
      </c>
      <c r="I59" s="57">
        <f>IF('G011A (3.AY)'!C59&lt;&gt;"",'G011A (3.AY)'!C59,0)</f>
        <v>0</v>
      </c>
      <c r="J59" s="58">
        <f>IF('G011A (3.AY)'!L59&lt;&gt;"",'G011A (3.AY)'!L59,0)</f>
        <v>0</v>
      </c>
      <c r="K59" s="57">
        <f>IF('G011A (4.AY)'!C59&lt;&gt;"",'G011A (4.AY)'!C59,0)</f>
        <v>0</v>
      </c>
      <c r="L59" s="58">
        <f>IF('G011A (4.AY)'!L59&lt;&gt;"",'G011A (4.AY)'!L59,0)</f>
        <v>0</v>
      </c>
      <c r="M59" s="57">
        <f>IF('G011A (5.AY)'!C59&lt;&gt;"",'G011A (5.AY)'!C59,0)</f>
        <v>0</v>
      </c>
      <c r="N59" s="58">
        <f>IF('G011A (5.AY)'!L59&lt;&gt;"",'G011A (5.AY)'!L59,0)</f>
        <v>0</v>
      </c>
      <c r="O59" s="57">
        <f>IF('G011A (6.AY)'!C59&lt;&gt;"",'G011A (6.AY)'!C59,0)</f>
        <v>0</v>
      </c>
      <c r="P59" s="58">
        <f>IF('G011A (6.AY)'!L59&lt;&gt;"",'G011A (6.AY)'!L59,0)</f>
        <v>0</v>
      </c>
      <c r="Q59" s="57">
        <f>IF('G011A (7.AY)'!C59&lt;&gt;"",'G011A (7.AY)'!C59,0)</f>
        <v>0</v>
      </c>
      <c r="R59" s="58">
        <f>IF('G011A (7.AY)'!L59&lt;&gt;"",'G011A (7.AY)'!L59,0)</f>
        <v>0</v>
      </c>
      <c r="S59" s="57">
        <f>IF('G011A (8.AY)'!C59&lt;&gt;"",'G011A (8.AY)'!C59,0)</f>
        <v>0</v>
      </c>
      <c r="T59" s="58">
        <f>IF('G011A (8.AY)'!L59&lt;&gt;"",'G011A (8.AY)'!L59,0)</f>
        <v>0</v>
      </c>
      <c r="U59" s="57">
        <f>IF('G011A (9.AY)'!C59&lt;&gt;"",'G011A (9.AY)'!C59,0)</f>
        <v>0</v>
      </c>
      <c r="V59" s="58">
        <f>IF('G011A (9.AY)'!L59&lt;&gt;"",'G011A (9.AY)'!L59,0)</f>
        <v>0</v>
      </c>
      <c r="W59" s="57">
        <f>IF('G011A (10.AY)'!C59&lt;&gt;"",'G011A (10.AY)'!C59,0)</f>
        <v>0</v>
      </c>
      <c r="X59" s="58">
        <f>IF('G011A (10.AY)'!L59&lt;&gt;"",'G011A (10.AY)'!L59,0)</f>
        <v>0</v>
      </c>
      <c r="Y59" s="57">
        <f>IF('G011A (11.AY)'!C59&lt;&gt;"",'G011A (11.AY)'!C59,0)</f>
        <v>0</v>
      </c>
      <c r="Z59" s="58">
        <f>IF('G011A (11.AY)'!L59&lt;&gt;"",'G011A (11.AY)'!L59,0)</f>
        <v>0</v>
      </c>
      <c r="AA59" s="57">
        <f>IF('G011A (12.AY)'!C59&lt;&gt;"",'G011A (12.AY)'!C59,0)</f>
        <v>0</v>
      </c>
      <c r="AB59" s="58">
        <f>IF('G011A (12.AY)'!L59&lt;&gt;"",'G011A (12.AY)'!L59,0)</f>
        <v>0</v>
      </c>
      <c r="AC59" s="55">
        <f t="shared" si="17"/>
        <v>0</v>
      </c>
      <c r="AD59" s="56">
        <f t="shared" si="18"/>
        <v>0</v>
      </c>
      <c r="AE59" s="56">
        <f t="shared" si="19"/>
        <v>0</v>
      </c>
      <c r="AF59" s="59">
        <f t="shared" si="20"/>
        <v>0</v>
      </c>
      <c r="AG59" s="3"/>
      <c r="AH59" s="28">
        <f t="shared" si="21"/>
        <v>0</v>
      </c>
      <c r="AI59" s="28">
        <f t="shared" si="22"/>
        <v>0</v>
      </c>
      <c r="AJ59" s="28">
        <f t="shared" si="23"/>
        <v>0</v>
      </c>
      <c r="AK59" s="28">
        <f t="shared" si="24"/>
        <v>0</v>
      </c>
      <c r="AL59" s="28">
        <f t="shared" si="25"/>
        <v>0</v>
      </c>
      <c r="AM59" s="28">
        <f t="shared" si="26"/>
        <v>0</v>
      </c>
      <c r="AN59" s="28">
        <f t="shared" si="27"/>
        <v>0</v>
      </c>
      <c r="AO59" s="28">
        <f t="shared" si="28"/>
        <v>0</v>
      </c>
      <c r="AP59" s="28">
        <f t="shared" si="29"/>
        <v>0</v>
      </c>
      <c r="AQ59" s="28">
        <f t="shared" si="30"/>
        <v>0</v>
      </c>
      <c r="AR59" s="28">
        <f t="shared" si="31"/>
        <v>0</v>
      </c>
      <c r="AS59" s="28">
        <f t="shared" si="32"/>
        <v>0</v>
      </c>
      <c r="AT59" s="28">
        <f t="shared" si="33"/>
        <v>0</v>
      </c>
      <c r="AU59" s="3"/>
      <c r="AV59" s="28">
        <f>IF(SUM(AC40:AC59)&gt;0,1,0)</f>
        <v>0</v>
      </c>
      <c r="AW59" s="3"/>
      <c r="AX59" s="3"/>
      <c r="AY59" s="3"/>
    </row>
    <row r="60" spans="1:51" x14ac:dyDescent="0.25">
      <c r="A60" s="3"/>
      <c r="B60" s="240"/>
      <c r="C60" s="240"/>
      <c r="D60" s="240"/>
      <c r="E60" s="240"/>
      <c r="F60" s="240"/>
      <c r="G60" s="240"/>
      <c r="H60" s="240"/>
      <c r="I60" s="240"/>
      <c r="J60" s="240"/>
      <c r="K60" s="240"/>
      <c r="L60" s="241"/>
      <c r="M60" s="3"/>
      <c r="N60" s="4"/>
      <c r="O60" s="4"/>
      <c r="P60" s="4"/>
      <c r="Q60" s="4"/>
      <c r="R60" s="4"/>
      <c r="S60" s="4"/>
      <c r="T60" s="4"/>
      <c r="U60" s="4"/>
      <c r="V60" s="4"/>
      <c r="W60" s="4"/>
      <c r="X60" s="4"/>
      <c r="Y60" s="4"/>
      <c r="Z60" s="4"/>
      <c r="AA60" s="4"/>
      <c r="AB60" s="4"/>
      <c r="AC60" s="4"/>
      <c r="AD60" s="4"/>
      <c r="AE60" s="4"/>
      <c r="AF60" s="3"/>
      <c r="AG60" s="3"/>
      <c r="AH60" s="3"/>
      <c r="AI60" s="3"/>
      <c r="AJ60" s="3"/>
      <c r="AK60" s="3"/>
      <c r="AL60" s="3"/>
      <c r="AM60" s="3"/>
      <c r="AN60" s="3"/>
      <c r="AO60" s="3"/>
      <c r="AP60" s="3"/>
      <c r="AQ60" s="3"/>
      <c r="AR60" s="3"/>
      <c r="AS60" s="3"/>
      <c r="AT60" s="3"/>
      <c r="AU60" s="3"/>
      <c r="AV60" s="3"/>
      <c r="AW60" s="3"/>
      <c r="AX60" s="3"/>
      <c r="AY60" s="3"/>
    </row>
    <row r="61" spans="1:51" x14ac:dyDescent="0.25">
      <c r="A61" s="245" t="s">
        <v>98</v>
      </c>
      <c r="B61" s="240"/>
      <c r="C61" s="240"/>
      <c r="D61" s="240"/>
      <c r="E61" s="240"/>
      <c r="F61" s="240"/>
      <c r="G61" s="240"/>
      <c r="H61" s="240"/>
      <c r="I61" s="240"/>
      <c r="J61" s="240"/>
      <c r="K61" s="240"/>
      <c r="L61" s="241"/>
      <c r="M61" s="3"/>
      <c r="N61" s="4"/>
      <c r="O61" s="4"/>
      <c r="P61" s="4"/>
      <c r="Q61" s="4"/>
      <c r="R61" s="4"/>
      <c r="S61" s="4"/>
      <c r="T61" s="4"/>
      <c r="U61" s="4"/>
      <c r="V61" s="4"/>
      <c r="W61" s="4"/>
      <c r="X61" s="4"/>
      <c r="Y61" s="4"/>
      <c r="Z61" s="4"/>
      <c r="AA61" s="4"/>
      <c r="AB61" s="4"/>
      <c r="AC61" s="4"/>
      <c r="AD61" s="4"/>
      <c r="AE61" s="4"/>
      <c r="AF61" s="3"/>
      <c r="AG61" s="3"/>
      <c r="AH61" s="3"/>
      <c r="AI61" s="3"/>
      <c r="AJ61" s="3"/>
      <c r="AK61" s="3"/>
      <c r="AL61" s="3"/>
      <c r="AM61" s="3"/>
      <c r="AN61" s="3"/>
      <c r="AO61" s="3"/>
      <c r="AP61" s="3"/>
      <c r="AQ61" s="3"/>
      <c r="AR61" s="3"/>
      <c r="AS61" s="3"/>
      <c r="AT61" s="3"/>
      <c r="AU61" s="3"/>
      <c r="AV61" s="3"/>
      <c r="AW61" s="3"/>
      <c r="AX61" s="3"/>
      <c r="AY61" s="3"/>
    </row>
    <row r="62" spans="1:51" x14ac:dyDescent="0.25">
      <c r="A62" s="3"/>
      <c r="B62" s="3"/>
      <c r="C62" s="3"/>
      <c r="D62" s="3"/>
      <c r="E62" s="4"/>
      <c r="F62" s="3"/>
      <c r="G62" s="3"/>
      <c r="H62" s="3"/>
      <c r="I62" s="3"/>
      <c r="J62" s="3"/>
      <c r="K62" s="3"/>
      <c r="L62" s="241"/>
      <c r="M62" s="3"/>
      <c r="N62" s="4"/>
      <c r="O62" s="4"/>
      <c r="P62" s="4"/>
      <c r="Q62" s="4"/>
      <c r="R62" s="4"/>
      <c r="S62" s="4"/>
      <c r="T62" s="4"/>
      <c r="U62" s="4"/>
      <c r="V62" s="4"/>
      <c r="W62" s="4"/>
      <c r="X62" s="4"/>
      <c r="Y62" s="4"/>
      <c r="Z62" s="4"/>
      <c r="AA62" s="4"/>
      <c r="AB62" s="4"/>
      <c r="AC62" s="4"/>
      <c r="AD62" s="3"/>
      <c r="AE62" s="3"/>
      <c r="AF62" s="3"/>
      <c r="AG62" s="3"/>
      <c r="AH62" s="3"/>
      <c r="AI62" s="3"/>
      <c r="AJ62" s="3"/>
      <c r="AK62" s="3"/>
      <c r="AL62" s="3"/>
      <c r="AM62" s="3"/>
      <c r="AN62" s="3"/>
      <c r="AO62" s="3"/>
      <c r="AP62" s="3"/>
      <c r="AQ62" s="3"/>
      <c r="AR62" s="3"/>
      <c r="AS62" s="3"/>
      <c r="AT62" s="3"/>
      <c r="AU62" s="3"/>
      <c r="AV62" s="3"/>
      <c r="AW62" s="3"/>
      <c r="AX62" s="3"/>
      <c r="AY62" s="3"/>
    </row>
    <row r="63" spans="1:51" ht="21.1" x14ac:dyDescent="0.35">
      <c r="A63" s="308" t="s">
        <v>37</v>
      </c>
      <c r="B63" s="310">
        <f ca="1">IF(imzatarihi&gt;0,imzatarihi,"")</f>
        <v>45653</v>
      </c>
      <c r="C63" s="308"/>
      <c r="D63" s="308"/>
      <c r="E63" s="380" t="s">
        <v>38</v>
      </c>
      <c r="F63" s="380"/>
      <c r="G63" s="308" t="str">
        <f>IF(kurulusyetkilisi&gt;0,kurulusyetkilisi,"")</f>
        <v/>
      </c>
      <c r="H63" s="308"/>
      <c r="I63" s="308"/>
      <c r="J63" s="3"/>
      <c r="K63" s="3"/>
      <c r="L63" s="241"/>
      <c r="M63" s="3"/>
      <c r="N63" s="4"/>
      <c r="O63" s="4"/>
      <c r="P63" s="4"/>
      <c r="Q63" s="4"/>
      <c r="R63" s="4"/>
      <c r="S63" s="4"/>
      <c r="T63" s="4"/>
      <c r="U63" s="4"/>
      <c r="V63" s="4"/>
      <c r="W63" s="4"/>
      <c r="X63" s="4"/>
      <c r="Y63" s="4"/>
      <c r="Z63" s="4"/>
      <c r="AA63" s="4"/>
      <c r="AB63" s="4"/>
      <c r="AC63" s="4"/>
      <c r="AD63" s="3"/>
      <c r="AE63" s="3"/>
      <c r="AF63" s="3"/>
      <c r="AG63" s="3"/>
      <c r="AH63" s="3"/>
      <c r="AI63" s="3"/>
      <c r="AJ63" s="3"/>
      <c r="AK63" s="3"/>
      <c r="AL63" s="3"/>
      <c r="AM63" s="3"/>
      <c r="AN63" s="3"/>
      <c r="AO63" s="3"/>
      <c r="AP63" s="3"/>
      <c r="AQ63" s="3"/>
      <c r="AR63" s="3"/>
      <c r="AS63" s="3"/>
      <c r="AT63" s="3"/>
      <c r="AU63" s="3"/>
      <c r="AV63" s="3"/>
      <c r="AW63" s="3"/>
      <c r="AX63" s="3"/>
      <c r="AY63" s="3"/>
    </row>
    <row r="64" spans="1:51" ht="21.1" x14ac:dyDescent="0.35">
      <c r="A64" s="311"/>
      <c r="B64" s="311"/>
      <c r="C64" s="311"/>
      <c r="D64" s="311"/>
      <c r="E64" s="380" t="s">
        <v>39</v>
      </c>
      <c r="F64" s="380"/>
      <c r="G64" s="394"/>
      <c r="H64" s="394"/>
      <c r="I64" s="394"/>
      <c r="J64" s="3"/>
      <c r="K64" s="3"/>
      <c r="L64" s="241"/>
      <c r="M64" s="3"/>
      <c r="N64" s="4"/>
      <c r="O64" s="4"/>
      <c r="P64" s="4"/>
      <c r="Q64" s="4"/>
      <c r="R64" s="4"/>
      <c r="S64" s="4"/>
      <c r="T64" s="4"/>
      <c r="U64" s="4"/>
      <c r="V64" s="4"/>
      <c r="W64" s="4"/>
      <c r="X64" s="4"/>
      <c r="Y64" s="4"/>
      <c r="Z64" s="4"/>
      <c r="AA64" s="4"/>
      <c r="AB64" s="4"/>
      <c r="AC64" s="4"/>
      <c r="AD64" s="3"/>
      <c r="AE64" s="3"/>
      <c r="AF64" s="3"/>
      <c r="AG64" s="3"/>
      <c r="AH64" s="3"/>
      <c r="AI64" s="3"/>
      <c r="AJ64" s="3"/>
      <c r="AK64" s="3"/>
      <c r="AL64" s="3"/>
      <c r="AM64" s="3"/>
      <c r="AN64" s="3"/>
      <c r="AO64" s="3"/>
      <c r="AP64" s="3"/>
      <c r="AQ64" s="3"/>
      <c r="AR64" s="3"/>
      <c r="AS64" s="3"/>
      <c r="AT64" s="3"/>
      <c r="AU64" s="3"/>
      <c r="AV64" s="3"/>
      <c r="AW64" s="3"/>
      <c r="AX64" s="3"/>
      <c r="AY64" s="3"/>
    </row>
    <row r="65" spans="1:51" ht="15.8" customHeight="1" x14ac:dyDescent="0.25">
      <c r="A65" s="381" t="s">
        <v>44</v>
      </c>
      <c r="B65" s="381"/>
      <c r="C65" s="381"/>
      <c r="D65" s="381"/>
      <c r="E65" s="381"/>
      <c r="F65" s="381"/>
      <c r="G65" s="381"/>
      <c r="H65" s="381"/>
      <c r="I65" s="381"/>
      <c r="J65" s="381"/>
      <c r="K65" s="381"/>
      <c r="L65" s="381"/>
      <c r="M65" s="381"/>
      <c r="N65" s="381"/>
      <c r="O65" s="381"/>
      <c r="P65" s="381"/>
      <c r="Q65" s="381"/>
      <c r="R65" s="381"/>
      <c r="S65" s="381"/>
      <c r="T65" s="381"/>
      <c r="U65" s="381"/>
      <c r="V65" s="381"/>
      <c r="W65" s="381"/>
      <c r="X65" s="381"/>
      <c r="Y65" s="381"/>
      <c r="Z65" s="381"/>
      <c r="AA65" s="381"/>
      <c r="AB65" s="381"/>
      <c r="AC65" s="381"/>
      <c r="AD65" s="381"/>
      <c r="AE65" s="381"/>
      <c r="AF65" s="381"/>
      <c r="AG65" s="3"/>
      <c r="AH65" s="3"/>
      <c r="AI65" s="3"/>
      <c r="AJ65" s="3"/>
      <c r="AK65" s="3"/>
      <c r="AL65" s="3"/>
      <c r="AM65" s="3"/>
      <c r="AN65" s="3"/>
      <c r="AO65" s="3"/>
      <c r="AP65" s="3"/>
      <c r="AQ65" s="3"/>
      <c r="AR65" s="3"/>
      <c r="AS65" s="3"/>
      <c r="AT65" s="3"/>
      <c r="AU65" s="3"/>
      <c r="AV65" s="3"/>
      <c r="AW65" s="3"/>
      <c r="AX65" s="3"/>
      <c r="AY65" s="3"/>
    </row>
    <row r="66" spans="1:51" x14ac:dyDescent="0.25">
      <c r="A66" s="382" t="str">
        <f>IF(Yil&gt;0,CONCATENATE(Yil,"  yılına aittir."),"")</f>
        <v/>
      </c>
      <c r="B66" s="382"/>
      <c r="C66" s="382"/>
      <c r="D66" s="382"/>
      <c r="E66" s="382"/>
      <c r="F66" s="382"/>
      <c r="G66" s="382"/>
      <c r="H66" s="382"/>
      <c r="I66" s="382"/>
      <c r="J66" s="382"/>
      <c r="K66" s="382"/>
      <c r="L66" s="382"/>
      <c r="M66" s="382"/>
      <c r="N66" s="382"/>
      <c r="O66" s="382"/>
      <c r="P66" s="382"/>
      <c r="Q66" s="382"/>
      <c r="R66" s="382"/>
      <c r="S66" s="382"/>
      <c r="T66" s="382"/>
      <c r="U66" s="382"/>
      <c r="V66" s="382"/>
      <c r="W66" s="382"/>
      <c r="X66" s="382"/>
      <c r="Y66" s="382"/>
      <c r="Z66" s="382"/>
      <c r="AA66" s="382"/>
      <c r="AB66" s="382"/>
      <c r="AC66" s="382"/>
      <c r="AD66" s="382"/>
      <c r="AE66" s="382"/>
      <c r="AF66" s="382"/>
      <c r="AG66" s="3"/>
      <c r="AH66" s="3"/>
      <c r="AI66" s="3"/>
      <c r="AJ66" s="3"/>
      <c r="AK66" s="3"/>
      <c r="AL66" s="3"/>
      <c r="AM66" s="3"/>
      <c r="AN66" s="3"/>
      <c r="AO66" s="3"/>
      <c r="AP66" s="3"/>
      <c r="AQ66" s="3"/>
      <c r="AR66" s="3"/>
      <c r="AS66" s="3"/>
      <c r="AT66" s="3"/>
      <c r="AU66" s="3"/>
      <c r="AV66" s="3"/>
      <c r="AW66" s="3"/>
      <c r="AX66" s="3"/>
      <c r="AY66" s="3"/>
    </row>
    <row r="67" spans="1:51" ht="19.7" thickBot="1" x14ac:dyDescent="0.4">
      <c r="A67" s="383" t="s">
        <v>50</v>
      </c>
      <c r="B67" s="383"/>
      <c r="C67" s="383"/>
      <c r="D67" s="383"/>
      <c r="E67" s="383"/>
      <c r="F67" s="383"/>
      <c r="G67" s="383"/>
      <c r="H67" s="383"/>
      <c r="I67" s="383"/>
      <c r="J67" s="383"/>
      <c r="K67" s="383"/>
      <c r="L67" s="383"/>
      <c r="M67" s="383"/>
      <c r="N67" s="383"/>
      <c r="O67" s="383"/>
      <c r="P67" s="383"/>
      <c r="Q67" s="383"/>
      <c r="R67" s="383"/>
      <c r="S67" s="383"/>
      <c r="T67" s="383"/>
      <c r="U67" s="383"/>
      <c r="V67" s="383"/>
      <c r="W67" s="383"/>
      <c r="X67" s="383"/>
      <c r="Y67" s="383"/>
      <c r="Z67" s="383"/>
      <c r="AA67" s="383"/>
      <c r="AB67" s="383"/>
      <c r="AC67" s="383"/>
      <c r="AD67" s="383"/>
      <c r="AE67" s="383"/>
      <c r="AF67" s="383"/>
      <c r="AG67" s="3"/>
      <c r="AH67" s="3"/>
      <c r="AI67" s="3"/>
      <c r="AJ67" s="3"/>
      <c r="AK67" s="3"/>
      <c r="AL67" s="3"/>
      <c r="AM67" s="3"/>
      <c r="AN67" s="3"/>
      <c r="AO67" s="3"/>
      <c r="AP67" s="3"/>
      <c r="AQ67" s="3"/>
      <c r="AR67" s="3"/>
      <c r="AS67" s="3"/>
      <c r="AT67" s="3"/>
      <c r="AU67" s="3"/>
      <c r="AV67" s="3"/>
      <c r="AW67" s="3"/>
      <c r="AX67" s="3"/>
      <c r="AY67" s="3"/>
    </row>
    <row r="68" spans="1:51" ht="31.6" customHeight="1" thickBot="1" x14ac:dyDescent="0.3">
      <c r="A68" s="243" t="s">
        <v>1</v>
      </c>
      <c r="B68" s="384" t="str">
        <f>IF(ProjeNo&gt;0,ProjeNo,"")</f>
        <v/>
      </c>
      <c r="C68" s="385"/>
      <c r="D68" s="385"/>
      <c r="E68" s="385"/>
      <c r="F68" s="385"/>
      <c r="G68" s="385"/>
      <c r="H68" s="385"/>
      <c r="I68" s="385"/>
      <c r="J68" s="385"/>
      <c r="K68" s="385"/>
      <c r="L68" s="385"/>
      <c r="M68" s="385"/>
      <c r="N68" s="385"/>
      <c r="O68" s="385"/>
      <c r="P68" s="385"/>
      <c r="Q68" s="385"/>
      <c r="R68" s="385"/>
      <c r="S68" s="385"/>
      <c r="T68" s="385"/>
      <c r="U68" s="385"/>
      <c r="V68" s="385"/>
      <c r="W68" s="385"/>
      <c r="X68" s="385"/>
      <c r="Y68" s="385"/>
      <c r="Z68" s="385"/>
      <c r="AA68" s="385"/>
      <c r="AB68" s="385"/>
      <c r="AC68" s="385"/>
      <c r="AD68" s="385"/>
      <c r="AE68" s="385"/>
      <c r="AF68" s="386"/>
      <c r="AG68" s="3"/>
      <c r="AH68" s="3"/>
      <c r="AI68" s="3"/>
      <c r="AJ68" s="3"/>
      <c r="AK68" s="3"/>
      <c r="AL68" s="3"/>
      <c r="AM68" s="3"/>
      <c r="AN68" s="3"/>
      <c r="AO68" s="3"/>
      <c r="AP68" s="3"/>
      <c r="AQ68" s="3"/>
      <c r="AR68" s="3"/>
      <c r="AS68" s="3"/>
      <c r="AT68" s="3"/>
      <c r="AU68" s="3"/>
      <c r="AV68" s="3"/>
      <c r="AW68" s="3"/>
      <c r="AX68" s="3"/>
      <c r="AY68" s="3"/>
    </row>
    <row r="69" spans="1:51" ht="31.6" customHeight="1" thickBot="1" x14ac:dyDescent="0.3">
      <c r="A69" s="244" t="s">
        <v>11</v>
      </c>
      <c r="B69" s="387" t="str">
        <f>IF(ProjeAdi&gt;0,ProjeAdi,"")</f>
        <v/>
      </c>
      <c r="C69" s="388"/>
      <c r="D69" s="388"/>
      <c r="E69" s="388"/>
      <c r="F69" s="388"/>
      <c r="G69" s="388"/>
      <c r="H69" s="388"/>
      <c r="I69" s="388"/>
      <c r="J69" s="388"/>
      <c r="K69" s="388"/>
      <c r="L69" s="388"/>
      <c r="M69" s="388"/>
      <c r="N69" s="388"/>
      <c r="O69" s="388"/>
      <c r="P69" s="388"/>
      <c r="Q69" s="388"/>
      <c r="R69" s="388"/>
      <c r="S69" s="388"/>
      <c r="T69" s="388"/>
      <c r="U69" s="388"/>
      <c r="V69" s="388"/>
      <c r="W69" s="388"/>
      <c r="X69" s="388"/>
      <c r="Y69" s="388"/>
      <c r="Z69" s="388"/>
      <c r="AA69" s="388"/>
      <c r="AB69" s="388"/>
      <c r="AC69" s="388"/>
      <c r="AD69" s="388"/>
      <c r="AE69" s="388"/>
      <c r="AF69" s="389"/>
      <c r="AG69" s="3"/>
      <c r="AH69" s="3"/>
      <c r="AI69" s="3"/>
      <c r="AJ69" s="3"/>
      <c r="AK69" s="3"/>
      <c r="AL69" s="3"/>
      <c r="AM69" s="3"/>
      <c r="AN69" s="3"/>
      <c r="AO69" s="3"/>
      <c r="AP69" s="3"/>
      <c r="AQ69" s="3"/>
      <c r="AR69" s="3"/>
      <c r="AS69" s="3"/>
      <c r="AT69" s="3"/>
      <c r="AU69" s="3"/>
      <c r="AV69" s="3"/>
      <c r="AW69" s="3"/>
      <c r="AX69" s="3"/>
      <c r="AY69" s="3"/>
    </row>
    <row r="70" spans="1:51" ht="75.099999999999994" customHeight="1" thickBot="1" x14ac:dyDescent="0.3">
      <c r="A70" s="390" t="s">
        <v>7</v>
      </c>
      <c r="B70" s="378" t="s">
        <v>51</v>
      </c>
      <c r="C70" s="378" t="s">
        <v>113</v>
      </c>
      <c r="D70" s="378" t="s">
        <v>114</v>
      </c>
      <c r="E70" s="392" t="str">
        <f>IF('G011A (1.AY)'!$F$3&gt;0,'G011A (1.AY)'!$F$3,"")</f>
        <v/>
      </c>
      <c r="F70" s="393"/>
      <c r="G70" s="392" t="str">
        <f>IF('G011A (2.AY)'!$F$3&gt;0,'G011A (2.AY)'!$F$3,"")</f>
        <v/>
      </c>
      <c r="H70" s="393"/>
      <c r="I70" s="392" t="str">
        <f>IF('G011A (3.AY)'!$F$3&gt;0,'G011A (3.AY)'!$F$3,"")</f>
        <v/>
      </c>
      <c r="J70" s="393"/>
      <c r="K70" s="392" t="str">
        <f>IF('G011A (4.AY)'!$F$3&gt;0,'G011A (4.AY)'!$F$3,"")</f>
        <v/>
      </c>
      <c r="L70" s="393"/>
      <c r="M70" s="392" t="str">
        <f>IF('G011A (5.AY)'!$F$3&gt;0,'G011A (5.AY)'!$F$3,"")</f>
        <v/>
      </c>
      <c r="N70" s="393"/>
      <c r="O70" s="392" t="str">
        <f>IF('G011A (6.AY)'!$F$3&gt;0,'G011A (6.AY)'!$F$3,"")</f>
        <v/>
      </c>
      <c r="P70" s="393"/>
      <c r="Q70" s="392" t="str">
        <f>IF('G011A (7.AY)'!$F$3&gt;0,'G011A (7.AY)'!$F$3,"")</f>
        <v/>
      </c>
      <c r="R70" s="393"/>
      <c r="S70" s="392" t="str">
        <f>IF('G011A (8.AY)'!$F$3&gt;0,'G011A (8.AY)'!$F$3,"")</f>
        <v/>
      </c>
      <c r="T70" s="393"/>
      <c r="U70" s="392" t="str">
        <f>IF('G011A (9.AY)'!$F$3&gt;0,'G011A (9.AY)'!$F$3,"")</f>
        <v/>
      </c>
      <c r="V70" s="393"/>
      <c r="W70" s="392" t="str">
        <f>IF('G011A (10.AY)'!$F$3&gt;0,'G011A (10.AY)'!$F$3,"")</f>
        <v/>
      </c>
      <c r="X70" s="393"/>
      <c r="Y70" s="392" t="str">
        <f>IF('G011A (11.AY)'!$F$3&gt;0,'G011A (11.AY)'!$F$3,"")</f>
        <v/>
      </c>
      <c r="Z70" s="393"/>
      <c r="AA70" s="392" t="str">
        <f>IF('G011A (12.AY)'!$F$3&gt;0,'G011A (12.AY)'!$F$3,"")</f>
        <v/>
      </c>
      <c r="AB70" s="393"/>
      <c r="AC70" s="378" t="s">
        <v>45</v>
      </c>
      <c r="AD70" s="378" t="s">
        <v>46</v>
      </c>
      <c r="AE70" s="378" t="s">
        <v>47</v>
      </c>
      <c r="AF70" s="378" t="s">
        <v>48</v>
      </c>
      <c r="AG70" s="238"/>
      <c r="AH70" s="238"/>
      <c r="AI70" s="3"/>
      <c r="AJ70" s="3"/>
      <c r="AK70" s="3"/>
      <c r="AL70" s="3"/>
      <c r="AM70" s="3"/>
      <c r="AN70" s="238"/>
      <c r="AO70" s="3"/>
      <c r="AP70" s="3"/>
      <c r="AQ70" s="3"/>
      <c r="AR70" s="3"/>
      <c r="AS70" s="3"/>
      <c r="AT70" s="3"/>
      <c r="AU70" s="3"/>
      <c r="AV70" s="3"/>
      <c r="AW70" s="3"/>
      <c r="AX70" s="3"/>
      <c r="AY70" s="3"/>
    </row>
    <row r="71" spans="1:51" ht="49.6" customHeight="1" thickBot="1" x14ac:dyDescent="0.3">
      <c r="A71" s="391"/>
      <c r="B71" s="379"/>
      <c r="C71" s="379"/>
      <c r="D71" s="379"/>
      <c r="E71" s="242" t="s">
        <v>29</v>
      </c>
      <c r="F71" s="242" t="s">
        <v>49</v>
      </c>
      <c r="G71" s="242" t="s">
        <v>29</v>
      </c>
      <c r="H71" s="242" t="s">
        <v>49</v>
      </c>
      <c r="I71" s="242" t="s">
        <v>29</v>
      </c>
      <c r="J71" s="242" t="s">
        <v>49</v>
      </c>
      <c r="K71" s="242" t="s">
        <v>29</v>
      </c>
      <c r="L71" s="242" t="s">
        <v>49</v>
      </c>
      <c r="M71" s="242" t="s">
        <v>29</v>
      </c>
      <c r="N71" s="242" t="s">
        <v>49</v>
      </c>
      <c r="O71" s="242" t="s">
        <v>29</v>
      </c>
      <c r="P71" s="242" t="s">
        <v>49</v>
      </c>
      <c r="Q71" s="242" t="s">
        <v>29</v>
      </c>
      <c r="R71" s="242" t="s">
        <v>49</v>
      </c>
      <c r="S71" s="242" t="s">
        <v>29</v>
      </c>
      <c r="T71" s="242" t="s">
        <v>49</v>
      </c>
      <c r="U71" s="242" t="s">
        <v>29</v>
      </c>
      <c r="V71" s="242" t="s">
        <v>49</v>
      </c>
      <c r="W71" s="242" t="s">
        <v>29</v>
      </c>
      <c r="X71" s="242" t="s">
        <v>49</v>
      </c>
      <c r="Y71" s="242" t="s">
        <v>29</v>
      </c>
      <c r="Z71" s="242" t="s">
        <v>49</v>
      </c>
      <c r="AA71" s="242" t="s">
        <v>29</v>
      </c>
      <c r="AB71" s="242" t="s">
        <v>49</v>
      </c>
      <c r="AC71" s="379"/>
      <c r="AD71" s="379"/>
      <c r="AE71" s="379"/>
      <c r="AF71" s="379"/>
      <c r="AG71" s="3"/>
      <c r="AH71" s="3"/>
      <c r="AI71" s="3"/>
      <c r="AJ71" s="3"/>
      <c r="AK71" s="3"/>
      <c r="AL71" s="3"/>
      <c r="AM71" s="3"/>
      <c r="AN71" s="3"/>
      <c r="AO71" s="3"/>
      <c r="AP71" s="3"/>
      <c r="AQ71" s="3"/>
      <c r="AR71" s="3"/>
      <c r="AS71" s="3"/>
      <c r="AT71" s="139" t="s">
        <v>74</v>
      </c>
      <c r="AU71" s="3"/>
      <c r="AV71" s="3"/>
      <c r="AW71" s="3"/>
      <c r="AX71" s="3"/>
      <c r="AY71" s="3"/>
    </row>
    <row r="72" spans="1:51" ht="21.9" customHeight="1" x14ac:dyDescent="0.25">
      <c r="A72" s="136">
        <v>41</v>
      </c>
      <c r="B72" s="42" t="str">
        <f>IF('Proje ve Personel Bilgileri'!B54&gt;0,'Proje ve Personel Bilgileri'!B54,"")</f>
        <v/>
      </c>
      <c r="C72" s="42" t="str">
        <f>IF('Proje ve Personel Bilgileri'!F54&gt;0,'Proje ve Personel Bilgileri'!F54,"")</f>
        <v/>
      </c>
      <c r="D72" s="42" t="str">
        <f>IF('Proje ve Personel Bilgileri'!G54&gt;0,'Proje ve Personel Bilgileri'!G54,"")</f>
        <v/>
      </c>
      <c r="E72" s="43">
        <f>IF('G011A (1.AY)'!C72&lt;&gt;"",'G011A (1.AY)'!C72,0)</f>
        <v>0</v>
      </c>
      <c r="F72" s="44">
        <f>IF('G011A (1.AY)'!L72&lt;&gt;"",'G011A (1.AY)'!L72,0)</f>
        <v>0</v>
      </c>
      <c r="G72" s="43">
        <f>IF('G011A (2.AY)'!C72&lt;&gt;"",'G011A (2.AY)'!C72,0)</f>
        <v>0</v>
      </c>
      <c r="H72" s="44">
        <f>IF('G011A (2.AY)'!L72&lt;&gt;"",'G011A (2.AY)'!L72,0)</f>
        <v>0</v>
      </c>
      <c r="I72" s="43">
        <f>IF('G011A (3.AY)'!C72&lt;&gt;"",'G011A (3.AY)'!C72,0)</f>
        <v>0</v>
      </c>
      <c r="J72" s="44">
        <f>IF('G011A (3.AY)'!L72&lt;&gt;"",'G011A (3.AY)'!L72,0)</f>
        <v>0</v>
      </c>
      <c r="K72" s="43">
        <f>IF('G011A (4.AY)'!C72&lt;&gt;"",'G011A (4.AY)'!C72,0)</f>
        <v>0</v>
      </c>
      <c r="L72" s="44">
        <f>IF('G011A (4.AY)'!L72&lt;&gt;"",'G011A (4.AY)'!L72,0)</f>
        <v>0</v>
      </c>
      <c r="M72" s="43">
        <f>IF('G011A (5.AY)'!C72&lt;&gt;"",'G011A (5.AY)'!C72,0)</f>
        <v>0</v>
      </c>
      <c r="N72" s="44">
        <f>IF('G011A (5.AY)'!L72&lt;&gt;"",'G011A (5.AY)'!L72,0)</f>
        <v>0</v>
      </c>
      <c r="O72" s="43">
        <f>IF('G011A (6.AY)'!C72&lt;&gt;"",'G011A (6.AY)'!C72,0)</f>
        <v>0</v>
      </c>
      <c r="P72" s="44">
        <f>IF('G011A (6.AY)'!L72&lt;&gt;"",'G011A (6.AY)'!L72,0)</f>
        <v>0</v>
      </c>
      <c r="Q72" s="43">
        <f>IF('G011A (7.AY)'!C72&lt;&gt;"",'G011A (7.AY)'!C72,0)</f>
        <v>0</v>
      </c>
      <c r="R72" s="44">
        <f>IF('G011A (7.AY)'!L72&lt;&gt;"",'G011A (7.AY)'!L72,0)</f>
        <v>0</v>
      </c>
      <c r="S72" s="43">
        <f>IF('G011A (8.AY)'!C72&lt;&gt;"",'G011A (8.AY)'!C72,0)</f>
        <v>0</v>
      </c>
      <c r="T72" s="44">
        <f>IF('G011A (8.AY)'!L72&lt;&gt;"",'G011A (8.AY)'!L72,0)</f>
        <v>0</v>
      </c>
      <c r="U72" s="43">
        <f>IF('G011A (9.AY)'!C72&lt;&gt;"",'G011A (9.AY)'!C72,0)</f>
        <v>0</v>
      </c>
      <c r="V72" s="44">
        <f>IF('G011A (9.AY)'!L72&lt;&gt;"",'G011A (9.AY)'!L72,0)</f>
        <v>0</v>
      </c>
      <c r="W72" s="43">
        <f>IF('G011A (10.AY)'!C72&lt;&gt;"",'G011A (10.AY)'!C72,0)</f>
        <v>0</v>
      </c>
      <c r="X72" s="44">
        <f>IF('G011A (10.AY)'!L72&lt;&gt;"",'G011A (10.AY)'!L72,0)</f>
        <v>0</v>
      </c>
      <c r="Y72" s="43">
        <f>IF('G011A (11.AY)'!C72&lt;&gt;"",'G011A (11.AY)'!C72,0)</f>
        <v>0</v>
      </c>
      <c r="Z72" s="44">
        <f>IF('G011A (11.AY)'!L72&lt;&gt;"",'G011A (11.AY)'!L72,0)</f>
        <v>0</v>
      </c>
      <c r="AA72" s="43">
        <f>IF('G011A (12.AY)'!C72&lt;&gt;"",'G011A (12.AY)'!C72,0)</f>
        <v>0</v>
      </c>
      <c r="AB72" s="44">
        <f>IF('G011A (12.AY)'!L72&lt;&gt;"",'G011A (12.AY)'!L72,0)</f>
        <v>0</v>
      </c>
      <c r="AC72" s="45">
        <f>E72+G72+I72+K72+M72+O72+Q72+S72+U72+W72+Y72+AA72</f>
        <v>0</v>
      </c>
      <c r="AD72" s="46">
        <f>F72+H72+J72+L72+N72+P72+R72+T72+V72+X72+Z72+AB72</f>
        <v>0</v>
      </c>
      <c r="AE72" s="44">
        <f>IF(AC72=0,0,AC72/30)</f>
        <v>0</v>
      </c>
      <c r="AF72" s="47">
        <f>IF(AD72=0,0,AD72/AE72)</f>
        <v>0</v>
      </c>
      <c r="AG72" s="3"/>
      <c r="AH72" s="28">
        <f>IF(E72&gt;0,1,0)</f>
        <v>0</v>
      </c>
      <c r="AI72" s="28">
        <f>IF(G72&gt;0,1,0)</f>
        <v>0</v>
      </c>
      <c r="AJ72" s="28">
        <f>IF(I72&gt;0,1,0)</f>
        <v>0</v>
      </c>
      <c r="AK72" s="28">
        <f>IF(K72&gt;0,1,0)</f>
        <v>0</v>
      </c>
      <c r="AL72" s="28">
        <f>IF(M72&gt;0,1,0)</f>
        <v>0</v>
      </c>
      <c r="AM72" s="28">
        <f>IF(O72&gt;0,1,0)</f>
        <v>0</v>
      </c>
      <c r="AN72" s="28">
        <f>IF(Q72&gt;0,1,0)</f>
        <v>0</v>
      </c>
      <c r="AO72" s="28">
        <f>IF(S72&gt;0,1,0)</f>
        <v>0</v>
      </c>
      <c r="AP72" s="28">
        <f>IF(U72&gt;0,1,0)</f>
        <v>0</v>
      </c>
      <c r="AQ72" s="28">
        <f>IF(W72&gt;0,1,0)</f>
        <v>0</v>
      </c>
      <c r="AR72" s="28">
        <f>IF(Y72&gt;0,1,0)</f>
        <v>0</v>
      </c>
      <c r="AS72" s="28">
        <f>IF(AA72&gt;0,1,0)</f>
        <v>0</v>
      </c>
      <c r="AT72" s="28">
        <f>SUM(AH72:AS72)</f>
        <v>0</v>
      </c>
      <c r="AU72" s="3"/>
      <c r="AV72" s="3"/>
      <c r="AW72" s="3"/>
      <c r="AX72" s="3"/>
      <c r="AY72" s="3"/>
    </row>
    <row r="73" spans="1:51" ht="21.9" customHeight="1" x14ac:dyDescent="0.25">
      <c r="A73" s="137">
        <v>42</v>
      </c>
      <c r="B73" s="48" t="str">
        <f>IF('Proje ve Personel Bilgileri'!B55&gt;0,'Proje ve Personel Bilgileri'!B55,"")</f>
        <v/>
      </c>
      <c r="C73" s="301" t="str">
        <f>IF('Proje ve Personel Bilgileri'!F55&gt;0,'Proje ve Personel Bilgileri'!F55,"")</f>
        <v/>
      </c>
      <c r="D73" s="301" t="str">
        <f>IF('Proje ve Personel Bilgileri'!G55&gt;0,'Proje ve Personel Bilgileri'!G55,"")</f>
        <v/>
      </c>
      <c r="E73" s="49">
        <f>IF('G011A (1.AY)'!C73&lt;&gt;"",'G011A (1.AY)'!C73,0)</f>
        <v>0</v>
      </c>
      <c r="F73" s="50">
        <f>IF('G011A (1.AY)'!L73&lt;&gt;"",'G011A (1.AY)'!L73,0)</f>
        <v>0</v>
      </c>
      <c r="G73" s="51">
        <f>IF('G011A (2.AY)'!C73&lt;&gt;"",'G011A (2.AY)'!C73,0)</f>
        <v>0</v>
      </c>
      <c r="H73" s="52">
        <f>IF('G011A (2.AY)'!L73&lt;&gt;"",'G011A (2.AY)'!L73,0)</f>
        <v>0</v>
      </c>
      <c r="I73" s="51">
        <f>IF('G011A (3.AY)'!C73&lt;&gt;"",'G011A (3.AY)'!C73,0)</f>
        <v>0</v>
      </c>
      <c r="J73" s="52">
        <f>IF('G011A (3.AY)'!L73&lt;&gt;"",'G011A (3.AY)'!L73,0)</f>
        <v>0</v>
      </c>
      <c r="K73" s="51">
        <f>IF('G011A (4.AY)'!C73&lt;&gt;"",'G011A (4.AY)'!C73,0)</f>
        <v>0</v>
      </c>
      <c r="L73" s="52">
        <f>IF('G011A (4.AY)'!L73&lt;&gt;"",'G011A (4.AY)'!L73,0)</f>
        <v>0</v>
      </c>
      <c r="M73" s="51">
        <f>IF('G011A (5.AY)'!C73&lt;&gt;"",'G011A (5.AY)'!C73,0)</f>
        <v>0</v>
      </c>
      <c r="N73" s="52">
        <f>IF('G011A (5.AY)'!L73&lt;&gt;"",'G011A (5.AY)'!L73,0)</f>
        <v>0</v>
      </c>
      <c r="O73" s="51">
        <f>IF('G011A (6.AY)'!C73&lt;&gt;"",'G011A (6.AY)'!C73,0)</f>
        <v>0</v>
      </c>
      <c r="P73" s="52">
        <f>IF('G011A (6.AY)'!L73&lt;&gt;"",'G011A (6.AY)'!L73,0)</f>
        <v>0</v>
      </c>
      <c r="Q73" s="51">
        <f>IF('G011A (7.AY)'!C73&lt;&gt;"",'G011A (7.AY)'!C73,0)</f>
        <v>0</v>
      </c>
      <c r="R73" s="52">
        <f>IF('G011A (7.AY)'!L73&lt;&gt;"",'G011A (7.AY)'!L73,0)</f>
        <v>0</v>
      </c>
      <c r="S73" s="51">
        <f>IF('G011A (8.AY)'!C73&lt;&gt;"",'G011A (8.AY)'!C73,0)</f>
        <v>0</v>
      </c>
      <c r="T73" s="52">
        <f>IF('G011A (8.AY)'!L73&lt;&gt;"",'G011A (8.AY)'!L73,0)</f>
        <v>0</v>
      </c>
      <c r="U73" s="51">
        <f>IF('G011A (9.AY)'!C73&lt;&gt;"",'G011A (9.AY)'!C73,0)</f>
        <v>0</v>
      </c>
      <c r="V73" s="52">
        <f>IF('G011A (9.AY)'!L73&lt;&gt;"",'G011A (9.AY)'!L73,0)</f>
        <v>0</v>
      </c>
      <c r="W73" s="51">
        <f>IF('G011A (10.AY)'!C73&lt;&gt;"",'G011A (10.AY)'!C73,0)</f>
        <v>0</v>
      </c>
      <c r="X73" s="52">
        <f>IF('G011A (10.AY)'!L73&lt;&gt;"",'G011A (10.AY)'!L73,0)</f>
        <v>0</v>
      </c>
      <c r="Y73" s="51">
        <f>IF('G011A (11.AY)'!C73&lt;&gt;"",'G011A (11.AY)'!C73,0)</f>
        <v>0</v>
      </c>
      <c r="Z73" s="52">
        <f>IF('G011A (11.AY)'!L73&lt;&gt;"",'G011A (11.AY)'!L73,0)</f>
        <v>0</v>
      </c>
      <c r="AA73" s="51">
        <f>IF('G011A (12.AY)'!C73&lt;&gt;"",'G011A (12.AY)'!C73,0)</f>
        <v>0</v>
      </c>
      <c r="AB73" s="52">
        <f>IF('G011A (12.AY)'!L73&lt;&gt;"",'G011A (12.AY)'!L73,0)</f>
        <v>0</v>
      </c>
      <c r="AC73" s="49">
        <f t="shared" ref="AC73:AC91" si="34">E73+G73+I73+K73+M73+O73+Q73+S73+U73+W73+Y73+AA73</f>
        <v>0</v>
      </c>
      <c r="AD73" s="50">
        <f t="shared" ref="AD73:AD91" si="35">F73+H73+J73+L73+N73+P73+R73+T73+V73+X73+Z73+AB73</f>
        <v>0</v>
      </c>
      <c r="AE73" s="50">
        <f t="shared" ref="AE73:AE91" si="36">IF(AC73=0,0,AC73/30)</f>
        <v>0</v>
      </c>
      <c r="AF73" s="53">
        <f t="shared" ref="AF73:AF91" si="37">IF(AD73=0,0,AD73/AE73)</f>
        <v>0</v>
      </c>
      <c r="AG73" s="3"/>
      <c r="AH73" s="28">
        <f t="shared" ref="AH73:AH91" si="38">IF(E73&gt;0,1,0)</f>
        <v>0</v>
      </c>
      <c r="AI73" s="28">
        <f t="shared" ref="AI73:AI91" si="39">IF(G73&gt;0,1,0)</f>
        <v>0</v>
      </c>
      <c r="AJ73" s="28">
        <f t="shared" ref="AJ73:AJ91" si="40">IF(I73&gt;0,1,0)</f>
        <v>0</v>
      </c>
      <c r="AK73" s="28">
        <f t="shared" ref="AK73:AK91" si="41">IF(K73&gt;0,1,0)</f>
        <v>0</v>
      </c>
      <c r="AL73" s="28">
        <f t="shared" ref="AL73:AL91" si="42">IF(M73&gt;0,1,0)</f>
        <v>0</v>
      </c>
      <c r="AM73" s="28">
        <f t="shared" ref="AM73:AM91" si="43">IF(O73&gt;0,1,0)</f>
        <v>0</v>
      </c>
      <c r="AN73" s="28">
        <f t="shared" ref="AN73:AN91" si="44">IF(Q73&gt;0,1,0)</f>
        <v>0</v>
      </c>
      <c r="AO73" s="28">
        <f t="shared" ref="AO73:AO91" si="45">IF(S73&gt;0,1,0)</f>
        <v>0</v>
      </c>
      <c r="AP73" s="28">
        <f t="shared" ref="AP73:AP91" si="46">IF(U73&gt;0,1,0)</f>
        <v>0</v>
      </c>
      <c r="AQ73" s="28">
        <f t="shared" ref="AQ73:AQ91" si="47">IF(W73&gt;0,1,0)</f>
        <v>0</v>
      </c>
      <c r="AR73" s="28">
        <f t="shared" ref="AR73:AR91" si="48">IF(Y73&gt;0,1,0)</f>
        <v>0</v>
      </c>
      <c r="AS73" s="28">
        <f t="shared" ref="AS73:AS91" si="49">IF(AA73&gt;0,1,0)</f>
        <v>0</v>
      </c>
      <c r="AT73" s="28">
        <f t="shared" ref="AT73:AT91" si="50">SUM(AH73:AS73)</f>
        <v>0</v>
      </c>
      <c r="AU73" s="3"/>
      <c r="AV73" s="3"/>
      <c r="AW73" s="3"/>
      <c r="AX73" s="3"/>
      <c r="AY73" s="3"/>
    </row>
    <row r="74" spans="1:51" ht="21.9" customHeight="1" x14ac:dyDescent="0.25">
      <c r="A74" s="137">
        <v>43</v>
      </c>
      <c r="B74" s="48" t="str">
        <f>IF('Proje ve Personel Bilgileri'!B56&gt;0,'Proje ve Personel Bilgileri'!B56,"")</f>
        <v/>
      </c>
      <c r="C74" s="301" t="str">
        <f>IF('Proje ve Personel Bilgileri'!F56&gt;0,'Proje ve Personel Bilgileri'!F56,"")</f>
        <v/>
      </c>
      <c r="D74" s="301" t="str">
        <f>IF('Proje ve Personel Bilgileri'!G56&gt;0,'Proje ve Personel Bilgileri'!G56,"")</f>
        <v/>
      </c>
      <c r="E74" s="49">
        <f>IF('G011A (1.AY)'!C74&lt;&gt;"",'G011A (1.AY)'!C74,0)</f>
        <v>0</v>
      </c>
      <c r="F74" s="50">
        <f>IF('G011A (1.AY)'!L74&lt;&gt;"",'G011A (1.AY)'!L74,0)</f>
        <v>0</v>
      </c>
      <c r="G74" s="51">
        <f>IF('G011A (2.AY)'!C74&lt;&gt;"",'G011A (2.AY)'!C74,0)</f>
        <v>0</v>
      </c>
      <c r="H74" s="52">
        <f>IF('G011A (2.AY)'!L74&lt;&gt;"",'G011A (2.AY)'!L74,0)</f>
        <v>0</v>
      </c>
      <c r="I74" s="51">
        <f>IF('G011A (3.AY)'!C74&lt;&gt;"",'G011A (3.AY)'!C74,0)</f>
        <v>0</v>
      </c>
      <c r="J74" s="52">
        <f>IF('G011A (3.AY)'!L74&lt;&gt;"",'G011A (3.AY)'!L74,0)</f>
        <v>0</v>
      </c>
      <c r="K74" s="51">
        <f>IF('G011A (4.AY)'!C74&lt;&gt;"",'G011A (4.AY)'!C74,0)</f>
        <v>0</v>
      </c>
      <c r="L74" s="52">
        <f>IF('G011A (4.AY)'!L74&lt;&gt;"",'G011A (4.AY)'!L74,0)</f>
        <v>0</v>
      </c>
      <c r="M74" s="51">
        <f>IF('G011A (5.AY)'!C74&lt;&gt;"",'G011A (5.AY)'!C74,0)</f>
        <v>0</v>
      </c>
      <c r="N74" s="52">
        <f>IF('G011A (5.AY)'!L74&lt;&gt;"",'G011A (5.AY)'!L74,0)</f>
        <v>0</v>
      </c>
      <c r="O74" s="51">
        <f>IF('G011A (6.AY)'!C74&lt;&gt;"",'G011A (6.AY)'!C74,0)</f>
        <v>0</v>
      </c>
      <c r="P74" s="52">
        <f>IF('G011A (6.AY)'!L74&lt;&gt;"",'G011A (6.AY)'!L74,0)</f>
        <v>0</v>
      </c>
      <c r="Q74" s="51">
        <f>IF('G011A (7.AY)'!C74&lt;&gt;"",'G011A (7.AY)'!C74,0)</f>
        <v>0</v>
      </c>
      <c r="R74" s="52">
        <f>IF('G011A (7.AY)'!L74&lt;&gt;"",'G011A (7.AY)'!L74,0)</f>
        <v>0</v>
      </c>
      <c r="S74" s="51">
        <f>IF('G011A (8.AY)'!C74&lt;&gt;"",'G011A (8.AY)'!C74,0)</f>
        <v>0</v>
      </c>
      <c r="T74" s="52">
        <f>IF('G011A (8.AY)'!L74&lt;&gt;"",'G011A (8.AY)'!L74,0)</f>
        <v>0</v>
      </c>
      <c r="U74" s="51">
        <f>IF('G011A (9.AY)'!C74&lt;&gt;"",'G011A (9.AY)'!C74,0)</f>
        <v>0</v>
      </c>
      <c r="V74" s="52">
        <f>IF('G011A (9.AY)'!L74&lt;&gt;"",'G011A (9.AY)'!L74,0)</f>
        <v>0</v>
      </c>
      <c r="W74" s="51">
        <f>IF('G011A (10.AY)'!C74&lt;&gt;"",'G011A (10.AY)'!C74,0)</f>
        <v>0</v>
      </c>
      <c r="X74" s="52">
        <f>IF('G011A (10.AY)'!L74&lt;&gt;"",'G011A (10.AY)'!L74,0)</f>
        <v>0</v>
      </c>
      <c r="Y74" s="51">
        <f>IF('G011A (11.AY)'!C74&lt;&gt;"",'G011A (11.AY)'!C74,0)</f>
        <v>0</v>
      </c>
      <c r="Z74" s="52">
        <f>IF('G011A (11.AY)'!L74&lt;&gt;"",'G011A (11.AY)'!L74,0)</f>
        <v>0</v>
      </c>
      <c r="AA74" s="51">
        <f>IF('G011A (12.AY)'!C74&lt;&gt;"",'G011A (12.AY)'!C74,0)</f>
        <v>0</v>
      </c>
      <c r="AB74" s="52">
        <f>IF('G011A (12.AY)'!L74&lt;&gt;"",'G011A (12.AY)'!L74,0)</f>
        <v>0</v>
      </c>
      <c r="AC74" s="49">
        <f t="shared" si="34"/>
        <v>0</v>
      </c>
      <c r="AD74" s="50">
        <f t="shared" si="35"/>
        <v>0</v>
      </c>
      <c r="AE74" s="50">
        <f t="shared" si="36"/>
        <v>0</v>
      </c>
      <c r="AF74" s="53">
        <f t="shared" si="37"/>
        <v>0</v>
      </c>
      <c r="AG74" s="3"/>
      <c r="AH74" s="28">
        <f t="shared" si="38"/>
        <v>0</v>
      </c>
      <c r="AI74" s="28">
        <f t="shared" si="39"/>
        <v>0</v>
      </c>
      <c r="AJ74" s="28">
        <f t="shared" si="40"/>
        <v>0</v>
      </c>
      <c r="AK74" s="28">
        <f t="shared" si="41"/>
        <v>0</v>
      </c>
      <c r="AL74" s="28">
        <f t="shared" si="42"/>
        <v>0</v>
      </c>
      <c r="AM74" s="28">
        <f t="shared" si="43"/>
        <v>0</v>
      </c>
      <c r="AN74" s="28">
        <f t="shared" si="44"/>
        <v>0</v>
      </c>
      <c r="AO74" s="28">
        <f t="shared" si="45"/>
        <v>0</v>
      </c>
      <c r="AP74" s="28">
        <f t="shared" si="46"/>
        <v>0</v>
      </c>
      <c r="AQ74" s="28">
        <f t="shared" si="47"/>
        <v>0</v>
      </c>
      <c r="AR74" s="28">
        <f t="shared" si="48"/>
        <v>0</v>
      </c>
      <c r="AS74" s="28">
        <f t="shared" si="49"/>
        <v>0</v>
      </c>
      <c r="AT74" s="28">
        <f t="shared" si="50"/>
        <v>0</v>
      </c>
      <c r="AU74" s="3"/>
      <c r="AV74" s="3"/>
      <c r="AW74" s="3"/>
      <c r="AX74" s="3"/>
      <c r="AY74" s="3"/>
    </row>
    <row r="75" spans="1:51" ht="21.9" customHeight="1" x14ac:dyDescent="0.25">
      <c r="A75" s="137">
        <v>44</v>
      </c>
      <c r="B75" s="48" t="str">
        <f>IF('Proje ve Personel Bilgileri'!B57&gt;0,'Proje ve Personel Bilgileri'!B57,"")</f>
        <v/>
      </c>
      <c r="C75" s="301" t="str">
        <f>IF('Proje ve Personel Bilgileri'!F57&gt;0,'Proje ve Personel Bilgileri'!F57,"")</f>
        <v/>
      </c>
      <c r="D75" s="301" t="str">
        <f>IF('Proje ve Personel Bilgileri'!G57&gt;0,'Proje ve Personel Bilgileri'!G57,"")</f>
        <v/>
      </c>
      <c r="E75" s="49">
        <f>IF('G011A (1.AY)'!C75&lt;&gt;"",'G011A (1.AY)'!C75,0)</f>
        <v>0</v>
      </c>
      <c r="F75" s="50">
        <f>IF('G011A (1.AY)'!L75&lt;&gt;"",'G011A (1.AY)'!L75,0)</f>
        <v>0</v>
      </c>
      <c r="G75" s="51">
        <f>IF('G011A (2.AY)'!C75&lt;&gt;"",'G011A (2.AY)'!C75,0)</f>
        <v>0</v>
      </c>
      <c r="H75" s="52">
        <f>IF('G011A (2.AY)'!L75&lt;&gt;"",'G011A (2.AY)'!L75,0)</f>
        <v>0</v>
      </c>
      <c r="I75" s="51">
        <f>IF('G011A (3.AY)'!C75&lt;&gt;"",'G011A (3.AY)'!C75,0)</f>
        <v>0</v>
      </c>
      <c r="J75" s="52">
        <f>IF('G011A (3.AY)'!L75&lt;&gt;"",'G011A (3.AY)'!L75,0)</f>
        <v>0</v>
      </c>
      <c r="K75" s="51">
        <f>IF('G011A (4.AY)'!C75&lt;&gt;"",'G011A (4.AY)'!C75,0)</f>
        <v>0</v>
      </c>
      <c r="L75" s="52">
        <f>IF('G011A (4.AY)'!L75&lt;&gt;"",'G011A (4.AY)'!L75,0)</f>
        <v>0</v>
      </c>
      <c r="M75" s="51">
        <f>IF('G011A (5.AY)'!C75&lt;&gt;"",'G011A (5.AY)'!C75,0)</f>
        <v>0</v>
      </c>
      <c r="N75" s="52">
        <f>IF('G011A (5.AY)'!L75&lt;&gt;"",'G011A (5.AY)'!L75,0)</f>
        <v>0</v>
      </c>
      <c r="O75" s="51">
        <f>IF('G011A (6.AY)'!C75&lt;&gt;"",'G011A (6.AY)'!C75,0)</f>
        <v>0</v>
      </c>
      <c r="P75" s="52">
        <f>IF('G011A (6.AY)'!L75&lt;&gt;"",'G011A (6.AY)'!L75,0)</f>
        <v>0</v>
      </c>
      <c r="Q75" s="51">
        <f>IF('G011A (7.AY)'!C75&lt;&gt;"",'G011A (7.AY)'!C75,0)</f>
        <v>0</v>
      </c>
      <c r="R75" s="52">
        <f>IF('G011A (7.AY)'!L75&lt;&gt;"",'G011A (7.AY)'!L75,0)</f>
        <v>0</v>
      </c>
      <c r="S75" s="51">
        <f>IF('G011A (8.AY)'!C75&lt;&gt;"",'G011A (8.AY)'!C75,0)</f>
        <v>0</v>
      </c>
      <c r="T75" s="52">
        <f>IF('G011A (8.AY)'!L75&lt;&gt;"",'G011A (8.AY)'!L75,0)</f>
        <v>0</v>
      </c>
      <c r="U75" s="51">
        <f>IF('G011A (9.AY)'!C75&lt;&gt;"",'G011A (9.AY)'!C75,0)</f>
        <v>0</v>
      </c>
      <c r="V75" s="52">
        <f>IF('G011A (9.AY)'!L75&lt;&gt;"",'G011A (9.AY)'!L75,0)</f>
        <v>0</v>
      </c>
      <c r="W75" s="51">
        <f>IF('G011A (10.AY)'!C75&lt;&gt;"",'G011A (10.AY)'!C75,0)</f>
        <v>0</v>
      </c>
      <c r="X75" s="52">
        <f>IF('G011A (10.AY)'!L75&lt;&gt;"",'G011A (10.AY)'!L75,0)</f>
        <v>0</v>
      </c>
      <c r="Y75" s="51">
        <f>IF('G011A (11.AY)'!C75&lt;&gt;"",'G011A (11.AY)'!C75,0)</f>
        <v>0</v>
      </c>
      <c r="Z75" s="52">
        <f>IF('G011A (11.AY)'!L75&lt;&gt;"",'G011A (11.AY)'!L75,0)</f>
        <v>0</v>
      </c>
      <c r="AA75" s="51">
        <f>IF('G011A (12.AY)'!C75&lt;&gt;"",'G011A (12.AY)'!C75,0)</f>
        <v>0</v>
      </c>
      <c r="AB75" s="52">
        <f>IF('G011A (12.AY)'!L75&lt;&gt;"",'G011A (12.AY)'!L75,0)</f>
        <v>0</v>
      </c>
      <c r="AC75" s="49">
        <f t="shared" si="34"/>
        <v>0</v>
      </c>
      <c r="AD75" s="50">
        <f t="shared" si="35"/>
        <v>0</v>
      </c>
      <c r="AE75" s="50">
        <f t="shared" si="36"/>
        <v>0</v>
      </c>
      <c r="AF75" s="53">
        <f t="shared" si="37"/>
        <v>0</v>
      </c>
      <c r="AG75" s="3"/>
      <c r="AH75" s="28">
        <f t="shared" si="38"/>
        <v>0</v>
      </c>
      <c r="AI75" s="28">
        <f t="shared" si="39"/>
        <v>0</v>
      </c>
      <c r="AJ75" s="28">
        <f t="shared" si="40"/>
        <v>0</v>
      </c>
      <c r="AK75" s="28">
        <f t="shared" si="41"/>
        <v>0</v>
      </c>
      <c r="AL75" s="28">
        <f t="shared" si="42"/>
        <v>0</v>
      </c>
      <c r="AM75" s="28">
        <f t="shared" si="43"/>
        <v>0</v>
      </c>
      <c r="AN75" s="28">
        <f t="shared" si="44"/>
        <v>0</v>
      </c>
      <c r="AO75" s="28">
        <f t="shared" si="45"/>
        <v>0</v>
      </c>
      <c r="AP75" s="28">
        <f t="shared" si="46"/>
        <v>0</v>
      </c>
      <c r="AQ75" s="28">
        <f t="shared" si="47"/>
        <v>0</v>
      </c>
      <c r="AR75" s="28">
        <f t="shared" si="48"/>
        <v>0</v>
      </c>
      <c r="AS75" s="28">
        <f t="shared" si="49"/>
        <v>0</v>
      </c>
      <c r="AT75" s="28">
        <f t="shared" si="50"/>
        <v>0</v>
      </c>
      <c r="AU75" s="3"/>
      <c r="AV75" s="3"/>
      <c r="AW75" s="3"/>
      <c r="AX75" s="3"/>
      <c r="AY75" s="3"/>
    </row>
    <row r="76" spans="1:51" ht="21.9" customHeight="1" x14ac:dyDescent="0.25">
      <c r="A76" s="137">
        <v>45</v>
      </c>
      <c r="B76" s="48" t="str">
        <f>IF('Proje ve Personel Bilgileri'!B58&gt;0,'Proje ve Personel Bilgileri'!B58,"")</f>
        <v/>
      </c>
      <c r="C76" s="301" t="str">
        <f>IF('Proje ve Personel Bilgileri'!F58&gt;0,'Proje ve Personel Bilgileri'!F58,"")</f>
        <v/>
      </c>
      <c r="D76" s="301" t="str">
        <f>IF('Proje ve Personel Bilgileri'!G58&gt;0,'Proje ve Personel Bilgileri'!G58,"")</f>
        <v/>
      </c>
      <c r="E76" s="49">
        <f>IF('G011A (1.AY)'!C76&lt;&gt;"",'G011A (1.AY)'!C76,0)</f>
        <v>0</v>
      </c>
      <c r="F76" s="50">
        <f>IF('G011A (1.AY)'!L76&lt;&gt;"",'G011A (1.AY)'!L76,0)</f>
        <v>0</v>
      </c>
      <c r="G76" s="51">
        <f>IF('G011A (2.AY)'!C76&lt;&gt;"",'G011A (2.AY)'!C76,0)</f>
        <v>0</v>
      </c>
      <c r="H76" s="52">
        <f>IF('G011A (2.AY)'!L76&lt;&gt;"",'G011A (2.AY)'!L76,0)</f>
        <v>0</v>
      </c>
      <c r="I76" s="51">
        <f>IF('G011A (3.AY)'!C76&lt;&gt;"",'G011A (3.AY)'!C76,0)</f>
        <v>0</v>
      </c>
      <c r="J76" s="52">
        <f>IF('G011A (3.AY)'!L76&lt;&gt;"",'G011A (3.AY)'!L76,0)</f>
        <v>0</v>
      </c>
      <c r="K76" s="51">
        <f>IF('G011A (4.AY)'!C76&lt;&gt;"",'G011A (4.AY)'!C76,0)</f>
        <v>0</v>
      </c>
      <c r="L76" s="52">
        <f>IF('G011A (4.AY)'!L76&lt;&gt;"",'G011A (4.AY)'!L76,0)</f>
        <v>0</v>
      </c>
      <c r="M76" s="51">
        <f>IF('G011A (5.AY)'!C76&lt;&gt;"",'G011A (5.AY)'!C76,0)</f>
        <v>0</v>
      </c>
      <c r="N76" s="52">
        <f>IF('G011A (5.AY)'!L76&lt;&gt;"",'G011A (5.AY)'!L76,0)</f>
        <v>0</v>
      </c>
      <c r="O76" s="51">
        <f>IF('G011A (6.AY)'!C76&lt;&gt;"",'G011A (6.AY)'!C76,0)</f>
        <v>0</v>
      </c>
      <c r="P76" s="52">
        <f>IF('G011A (6.AY)'!L76&lt;&gt;"",'G011A (6.AY)'!L76,0)</f>
        <v>0</v>
      </c>
      <c r="Q76" s="51">
        <f>IF('G011A (7.AY)'!C76&lt;&gt;"",'G011A (7.AY)'!C76,0)</f>
        <v>0</v>
      </c>
      <c r="R76" s="52">
        <f>IF('G011A (7.AY)'!L76&lt;&gt;"",'G011A (7.AY)'!L76,0)</f>
        <v>0</v>
      </c>
      <c r="S76" s="51">
        <f>IF('G011A (8.AY)'!C76&lt;&gt;"",'G011A (8.AY)'!C76,0)</f>
        <v>0</v>
      </c>
      <c r="T76" s="52">
        <f>IF('G011A (8.AY)'!L76&lt;&gt;"",'G011A (8.AY)'!L76,0)</f>
        <v>0</v>
      </c>
      <c r="U76" s="51">
        <f>IF('G011A (9.AY)'!C76&lt;&gt;"",'G011A (9.AY)'!C76,0)</f>
        <v>0</v>
      </c>
      <c r="V76" s="52">
        <f>IF('G011A (9.AY)'!L76&lt;&gt;"",'G011A (9.AY)'!L76,0)</f>
        <v>0</v>
      </c>
      <c r="W76" s="51">
        <f>IF('G011A (10.AY)'!C76&lt;&gt;"",'G011A (10.AY)'!C76,0)</f>
        <v>0</v>
      </c>
      <c r="X76" s="52">
        <f>IF('G011A (10.AY)'!L76&lt;&gt;"",'G011A (10.AY)'!L76,0)</f>
        <v>0</v>
      </c>
      <c r="Y76" s="51">
        <f>IF('G011A (11.AY)'!C76&lt;&gt;"",'G011A (11.AY)'!C76,0)</f>
        <v>0</v>
      </c>
      <c r="Z76" s="52">
        <f>IF('G011A (11.AY)'!L76&lt;&gt;"",'G011A (11.AY)'!L76,0)</f>
        <v>0</v>
      </c>
      <c r="AA76" s="51">
        <f>IF('G011A (12.AY)'!C76&lt;&gt;"",'G011A (12.AY)'!C76,0)</f>
        <v>0</v>
      </c>
      <c r="AB76" s="52">
        <f>IF('G011A (12.AY)'!L76&lt;&gt;"",'G011A (12.AY)'!L76,0)</f>
        <v>0</v>
      </c>
      <c r="AC76" s="49">
        <f t="shared" si="34"/>
        <v>0</v>
      </c>
      <c r="AD76" s="50">
        <f t="shared" si="35"/>
        <v>0</v>
      </c>
      <c r="AE76" s="50">
        <f t="shared" si="36"/>
        <v>0</v>
      </c>
      <c r="AF76" s="53">
        <f t="shared" si="37"/>
        <v>0</v>
      </c>
      <c r="AG76" s="3"/>
      <c r="AH76" s="28">
        <f t="shared" si="38"/>
        <v>0</v>
      </c>
      <c r="AI76" s="28">
        <f t="shared" si="39"/>
        <v>0</v>
      </c>
      <c r="AJ76" s="28">
        <f t="shared" si="40"/>
        <v>0</v>
      </c>
      <c r="AK76" s="28">
        <f t="shared" si="41"/>
        <v>0</v>
      </c>
      <c r="AL76" s="28">
        <f t="shared" si="42"/>
        <v>0</v>
      </c>
      <c r="AM76" s="28">
        <f t="shared" si="43"/>
        <v>0</v>
      </c>
      <c r="AN76" s="28">
        <f t="shared" si="44"/>
        <v>0</v>
      </c>
      <c r="AO76" s="28">
        <f t="shared" si="45"/>
        <v>0</v>
      </c>
      <c r="AP76" s="28">
        <f t="shared" si="46"/>
        <v>0</v>
      </c>
      <c r="AQ76" s="28">
        <f t="shared" si="47"/>
        <v>0</v>
      </c>
      <c r="AR76" s="28">
        <f t="shared" si="48"/>
        <v>0</v>
      </c>
      <c r="AS76" s="28">
        <f t="shared" si="49"/>
        <v>0</v>
      </c>
      <c r="AT76" s="28">
        <f t="shared" si="50"/>
        <v>0</v>
      </c>
      <c r="AU76" s="3"/>
      <c r="AV76" s="3"/>
      <c r="AW76" s="3"/>
      <c r="AX76" s="3"/>
      <c r="AY76" s="3"/>
    </row>
    <row r="77" spans="1:51" ht="21.9" customHeight="1" x14ac:dyDescent="0.25">
      <c r="A77" s="137">
        <v>46</v>
      </c>
      <c r="B77" s="48" t="str">
        <f>IF('Proje ve Personel Bilgileri'!B59&gt;0,'Proje ve Personel Bilgileri'!B59,"")</f>
        <v/>
      </c>
      <c r="C77" s="301" t="str">
        <f>IF('Proje ve Personel Bilgileri'!F59&gt;0,'Proje ve Personel Bilgileri'!F59,"")</f>
        <v/>
      </c>
      <c r="D77" s="301" t="str">
        <f>IF('Proje ve Personel Bilgileri'!G59&gt;0,'Proje ve Personel Bilgileri'!G59,"")</f>
        <v/>
      </c>
      <c r="E77" s="49">
        <f>IF('G011A (1.AY)'!C77&lt;&gt;"",'G011A (1.AY)'!C77,0)</f>
        <v>0</v>
      </c>
      <c r="F77" s="50">
        <f>IF('G011A (1.AY)'!L77&lt;&gt;"",'G011A (1.AY)'!L77,0)</f>
        <v>0</v>
      </c>
      <c r="G77" s="51">
        <f>IF('G011A (2.AY)'!C77&lt;&gt;"",'G011A (2.AY)'!C77,0)</f>
        <v>0</v>
      </c>
      <c r="H77" s="52">
        <f>IF('G011A (2.AY)'!L77&lt;&gt;"",'G011A (2.AY)'!L77,0)</f>
        <v>0</v>
      </c>
      <c r="I77" s="51">
        <f>IF('G011A (3.AY)'!C77&lt;&gt;"",'G011A (3.AY)'!C77,0)</f>
        <v>0</v>
      </c>
      <c r="J77" s="52">
        <f>IF('G011A (3.AY)'!L77&lt;&gt;"",'G011A (3.AY)'!L77,0)</f>
        <v>0</v>
      </c>
      <c r="K77" s="51">
        <f>IF('G011A (4.AY)'!C77&lt;&gt;"",'G011A (4.AY)'!C77,0)</f>
        <v>0</v>
      </c>
      <c r="L77" s="52">
        <f>IF('G011A (4.AY)'!L77&lt;&gt;"",'G011A (4.AY)'!L77,0)</f>
        <v>0</v>
      </c>
      <c r="M77" s="51">
        <f>IF('G011A (5.AY)'!C77&lt;&gt;"",'G011A (5.AY)'!C77,0)</f>
        <v>0</v>
      </c>
      <c r="N77" s="52">
        <f>IF('G011A (5.AY)'!L77&lt;&gt;"",'G011A (5.AY)'!L77,0)</f>
        <v>0</v>
      </c>
      <c r="O77" s="51">
        <f>IF('G011A (6.AY)'!C77&lt;&gt;"",'G011A (6.AY)'!C77,0)</f>
        <v>0</v>
      </c>
      <c r="P77" s="52">
        <f>IF('G011A (6.AY)'!L77&lt;&gt;"",'G011A (6.AY)'!L77,0)</f>
        <v>0</v>
      </c>
      <c r="Q77" s="51">
        <f>IF('G011A (7.AY)'!C77&lt;&gt;"",'G011A (7.AY)'!C77,0)</f>
        <v>0</v>
      </c>
      <c r="R77" s="52">
        <f>IF('G011A (7.AY)'!L77&lt;&gt;"",'G011A (7.AY)'!L77,0)</f>
        <v>0</v>
      </c>
      <c r="S77" s="51">
        <f>IF('G011A (8.AY)'!C77&lt;&gt;"",'G011A (8.AY)'!C77,0)</f>
        <v>0</v>
      </c>
      <c r="T77" s="52">
        <f>IF('G011A (8.AY)'!L77&lt;&gt;"",'G011A (8.AY)'!L77,0)</f>
        <v>0</v>
      </c>
      <c r="U77" s="51">
        <f>IF('G011A (9.AY)'!C77&lt;&gt;"",'G011A (9.AY)'!C77,0)</f>
        <v>0</v>
      </c>
      <c r="V77" s="52">
        <f>IF('G011A (9.AY)'!L77&lt;&gt;"",'G011A (9.AY)'!L77,0)</f>
        <v>0</v>
      </c>
      <c r="W77" s="51">
        <f>IF('G011A (10.AY)'!C77&lt;&gt;"",'G011A (10.AY)'!C77,0)</f>
        <v>0</v>
      </c>
      <c r="X77" s="52">
        <f>IF('G011A (10.AY)'!L77&lt;&gt;"",'G011A (10.AY)'!L77,0)</f>
        <v>0</v>
      </c>
      <c r="Y77" s="51">
        <f>IF('G011A (11.AY)'!C77&lt;&gt;"",'G011A (11.AY)'!C77,0)</f>
        <v>0</v>
      </c>
      <c r="Z77" s="52">
        <f>IF('G011A (11.AY)'!L77&lt;&gt;"",'G011A (11.AY)'!L77,0)</f>
        <v>0</v>
      </c>
      <c r="AA77" s="51">
        <f>IF('G011A (12.AY)'!C77&lt;&gt;"",'G011A (12.AY)'!C77,0)</f>
        <v>0</v>
      </c>
      <c r="AB77" s="52">
        <f>IF('G011A (12.AY)'!L77&lt;&gt;"",'G011A (12.AY)'!L77,0)</f>
        <v>0</v>
      </c>
      <c r="AC77" s="49">
        <f t="shared" si="34"/>
        <v>0</v>
      </c>
      <c r="AD77" s="50">
        <f t="shared" si="35"/>
        <v>0</v>
      </c>
      <c r="AE77" s="50">
        <f t="shared" si="36"/>
        <v>0</v>
      </c>
      <c r="AF77" s="53">
        <f t="shared" si="37"/>
        <v>0</v>
      </c>
      <c r="AG77" s="3"/>
      <c r="AH77" s="28">
        <f t="shared" si="38"/>
        <v>0</v>
      </c>
      <c r="AI77" s="28">
        <f t="shared" si="39"/>
        <v>0</v>
      </c>
      <c r="AJ77" s="28">
        <f t="shared" si="40"/>
        <v>0</v>
      </c>
      <c r="AK77" s="28">
        <f t="shared" si="41"/>
        <v>0</v>
      </c>
      <c r="AL77" s="28">
        <f t="shared" si="42"/>
        <v>0</v>
      </c>
      <c r="AM77" s="28">
        <f t="shared" si="43"/>
        <v>0</v>
      </c>
      <c r="AN77" s="28">
        <f t="shared" si="44"/>
        <v>0</v>
      </c>
      <c r="AO77" s="28">
        <f t="shared" si="45"/>
        <v>0</v>
      </c>
      <c r="AP77" s="28">
        <f t="shared" si="46"/>
        <v>0</v>
      </c>
      <c r="AQ77" s="28">
        <f t="shared" si="47"/>
        <v>0</v>
      </c>
      <c r="AR77" s="28">
        <f t="shared" si="48"/>
        <v>0</v>
      </c>
      <c r="AS77" s="28">
        <f t="shared" si="49"/>
        <v>0</v>
      </c>
      <c r="AT77" s="28">
        <f t="shared" si="50"/>
        <v>0</v>
      </c>
      <c r="AU77" s="3"/>
      <c r="AV77" s="3"/>
      <c r="AW77" s="3"/>
      <c r="AX77" s="3"/>
      <c r="AY77" s="3"/>
    </row>
    <row r="78" spans="1:51" ht="21.9" customHeight="1" x14ac:dyDescent="0.25">
      <c r="A78" s="137">
        <v>47</v>
      </c>
      <c r="B78" s="48" t="str">
        <f>IF('Proje ve Personel Bilgileri'!B60&gt;0,'Proje ve Personel Bilgileri'!B60,"")</f>
        <v/>
      </c>
      <c r="C78" s="301" t="str">
        <f>IF('Proje ve Personel Bilgileri'!F60&gt;0,'Proje ve Personel Bilgileri'!F60,"")</f>
        <v/>
      </c>
      <c r="D78" s="301" t="str">
        <f>IF('Proje ve Personel Bilgileri'!G60&gt;0,'Proje ve Personel Bilgileri'!G60,"")</f>
        <v/>
      </c>
      <c r="E78" s="49">
        <f>IF('G011A (1.AY)'!C78&lt;&gt;"",'G011A (1.AY)'!C78,0)</f>
        <v>0</v>
      </c>
      <c r="F78" s="50">
        <f>IF('G011A (1.AY)'!L78&lt;&gt;"",'G011A (1.AY)'!L78,0)</f>
        <v>0</v>
      </c>
      <c r="G78" s="51">
        <f>IF('G011A (2.AY)'!C78&lt;&gt;"",'G011A (2.AY)'!C78,0)</f>
        <v>0</v>
      </c>
      <c r="H78" s="52">
        <f>IF('G011A (2.AY)'!L78&lt;&gt;"",'G011A (2.AY)'!L78,0)</f>
        <v>0</v>
      </c>
      <c r="I78" s="51">
        <f>IF('G011A (3.AY)'!C78&lt;&gt;"",'G011A (3.AY)'!C78,0)</f>
        <v>0</v>
      </c>
      <c r="J78" s="52">
        <f>IF('G011A (3.AY)'!L78&lt;&gt;"",'G011A (3.AY)'!L78,0)</f>
        <v>0</v>
      </c>
      <c r="K78" s="51">
        <f>IF('G011A (4.AY)'!C78&lt;&gt;"",'G011A (4.AY)'!C78,0)</f>
        <v>0</v>
      </c>
      <c r="L78" s="52">
        <f>IF('G011A (4.AY)'!L78&lt;&gt;"",'G011A (4.AY)'!L78,0)</f>
        <v>0</v>
      </c>
      <c r="M78" s="51">
        <f>IF('G011A (5.AY)'!C78&lt;&gt;"",'G011A (5.AY)'!C78,0)</f>
        <v>0</v>
      </c>
      <c r="N78" s="52">
        <f>IF('G011A (5.AY)'!L78&lt;&gt;"",'G011A (5.AY)'!L78,0)</f>
        <v>0</v>
      </c>
      <c r="O78" s="51">
        <f>IF('G011A (6.AY)'!C78&lt;&gt;"",'G011A (6.AY)'!C78,0)</f>
        <v>0</v>
      </c>
      <c r="P78" s="52">
        <f>IF('G011A (6.AY)'!L78&lt;&gt;"",'G011A (6.AY)'!L78,0)</f>
        <v>0</v>
      </c>
      <c r="Q78" s="51">
        <f>IF('G011A (7.AY)'!C78&lt;&gt;"",'G011A (7.AY)'!C78,0)</f>
        <v>0</v>
      </c>
      <c r="R78" s="52">
        <f>IF('G011A (7.AY)'!L78&lt;&gt;"",'G011A (7.AY)'!L78,0)</f>
        <v>0</v>
      </c>
      <c r="S78" s="51">
        <f>IF('G011A (8.AY)'!C78&lt;&gt;"",'G011A (8.AY)'!C78,0)</f>
        <v>0</v>
      </c>
      <c r="T78" s="52">
        <f>IF('G011A (8.AY)'!L78&lt;&gt;"",'G011A (8.AY)'!L78,0)</f>
        <v>0</v>
      </c>
      <c r="U78" s="51">
        <f>IF('G011A (9.AY)'!C78&lt;&gt;"",'G011A (9.AY)'!C78,0)</f>
        <v>0</v>
      </c>
      <c r="V78" s="52">
        <f>IF('G011A (9.AY)'!L78&lt;&gt;"",'G011A (9.AY)'!L78,0)</f>
        <v>0</v>
      </c>
      <c r="W78" s="51">
        <f>IF('G011A (10.AY)'!C78&lt;&gt;"",'G011A (10.AY)'!C78,0)</f>
        <v>0</v>
      </c>
      <c r="X78" s="52">
        <f>IF('G011A (10.AY)'!L78&lt;&gt;"",'G011A (10.AY)'!L78,0)</f>
        <v>0</v>
      </c>
      <c r="Y78" s="51">
        <f>IF('G011A (11.AY)'!C78&lt;&gt;"",'G011A (11.AY)'!C78,0)</f>
        <v>0</v>
      </c>
      <c r="Z78" s="52">
        <f>IF('G011A (11.AY)'!L78&lt;&gt;"",'G011A (11.AY)'!L78,0)</f>
        <v>0</v>
      </c>
      <c r="AA78" s="51">
        <f>IF('G011A (12.AY)'!C78&lt;&gt;"",'G011A (12.AY)'!C78,0)</f>
        <v>0</v>
      </c>
      <c r="AB78" s="52">
        <f>IF('G011A (12.AY)'!L78&lt;&gt;"",'G011A (12.AY)'!L78,0)</f>
        <v>0</v>
      </c>
      <c r="AC78" s="49">
        <f t="shared" si="34"/>
        <v>0</v>
      </c>
      <c r="AD78" s="50">
        <f t="shared" si="35"/>
        <v>0</v>
      </c>
      <c r="AE78" s="50">
        <f t="shared" si="36"/>
        <v>0</v>
      </c>
      <c r="AF78" s="53">
        <f t="shared" si="37"/>
        <v>0</v>
      </c>
      <c r="AG78" s="3"/>
      <c r="AH78" s="28">
        <f t="shared" si="38"/>
        <v>0</v>
      </c>
      <c r="AI78" s="28">
        <f t="shared" si="39"/>
        <v>0</v>
      </c>
      <c r="AJ78" s="28">
        <f t="shared" si="40"/>
        <v>0</v>
      </c>
      <c r="AK78" s="28">
        <f t="shared" si="41"/>
        <v>0</v>
      </c>
      <c r="AL78" s="28">
        <f t="shared" si="42"/>
        <v>0</v>
      </c>
      <c r="AM78" s="28">
        <f t="shared" si="43"/>
        <v>0</v>
      </c>
      <c r="AN78" s="28">
        <f t="shared" si="44"/>
        <v>0</v>
      </c>
      <c r="AO78" s="28">
        <f t="shared" si="45"/>
        <v>0</v>
      </c>
      <c r="AP78" s="28">
        <f t="shared" si="46"/>
        <v>0</v>
      </c>
      <c r="AQ78" s="28">
        <f t="shared" si="47"/>
        <v>0</v>
      </c>
      <c r="AR78" s="28">
        <f t="shared" si="48"/>
        <v>0</v>
      </c>
      <c r="AS78" s="28">
        <f t="shared" si="49"/>
        <v>0</v>
      </c>
      <c r="AT78" s="28">
        <f t="shared" si="50"/>
        <v>0</v>
      </c>
      <c r="AU78" s="3"/>
      <c r="AV78" s="3"/>
      <c r="AW78" s="3"/>
      <c r="AX78" s="3"/>
      <c r="AY78" s="3"/>
    </row>
    <row r="79" spans="1:51" ht="21.9" customHeight="1" x14ac:dyDescent="0.25">
      <c r="A79" s="137">
        <v>48</v>
      </c>
      <c r="B79" s="48" t="str">
        <f>IF('Proje ve Personel Bilgileri'!B61&gt;0,'Proje ve Personel Bilgileri'!B61,"")</f>
        <v/>
      </c>
      <c r="C79" s="301" t="str">
        <f>IF('Proje ve Personel Bilgileri'!F61&gt;0,'Proje ve Personel Bilgileri'!F61,"")</f>
        <v/>
      </c>
      <c r="D79" s="301" t="str">
        <f>IF('Proje ve Personel Bilgileri'!G61&gt;0,'Proje ve Personel Bilgileri'!G61,"")</f>
        <v/>
      </c>
      <c r="E79" s="49">
        <f>IF('G011A (1.AY)'!C79&lt;&gt;"",'G011A (1.AY)'!C79,0)</f>
        <v>0</v>
      </c>
      <c r="F79" s="50">
        <f>IF('G011A (1.AY)'!L79&lt;&gt;"",'G011A (1.AY)'!L79,0)</f>
        <v>0</v>
      </c>
      <c r="G79" s="51">
        <f>IF('G011A (2.AY)'!C79&lt;&gt;"",'G011A (2.AY)'!C79,0)</f>
        <v>0</v>
      </c>
      <c r="H79" s="52">
        <f>IF('G011A (2.AY)'!L79&lt;&gt;"",'G011A (2.AY)'!L79,0)</f>
        <v>0</v>
      </c>
      <c r="I79" s="51">
        <f>IF('G011A (3.AY)'!C79&lt;&gt;"",'G011A (3.AY)'!C79,0)</f>
        <v>0</v>
      </c>
      <c r="J79" s="52">
        <f>IF('G011A (3.AY)'!L79&lt;&gt;"",'G011A (3.AY)'!L79,0)</f>
        <v>0</v>
      </c>
      <c r="K79" s="51">
        <f>IF('G011A (4.AY)'!C79&lt;&gt;"",'G011A (4.AY)'!C79,0)</f>
        <v>0</v>
      </c>
      <c r="L79" s="52">
        <f>IF('G011A (4.AY)'!L79&lt;&gt;"",'G011A (4.AY)'!L79,0)</f>
        <v>0</v>
      </c>
      <c r="M79" s="51">
        <f>IF('G011A (5.AY)'!C79&lt;&gt;"",'G011A (5.AY)'!C79,0)</f>
        <v>0</v>
      </c>
      <c r="N79" s="52">
        <f>IF('G011A (5.AY)'!L79&lt;&gt;"",'G011A (5.AY)'!L79,0)</f>
        <v>0</v>
      </c>
      <c r="O79" s="51">
        <f>IF('G011A (6.AY)'!C79&lt;&gt;"",'G011A (6.AY)'!C79,0)</f>
        <v>0</v>
      </c>
      <c r="P79" s="52">
        <f>IF('G011A (6.AY)'!L79&lt;&gt;"",'G011A (6.AY)'!L79,0)</f>
        <v>0</v>
      </c>
      <c r="Q79" s="51">
        <f>IF('G011A (7.AY)'!C79&lt;&gt;"",'G011A (7.AY)'!C79,0)</f>
        <v>0</v>
      </c>
      <c r="R79" s="52">
        <f>IF('G011A (7.AY)'!L79&lt;&gt;"",'G011A (7.AY)'!L79,0)</f>
        <v>0</v>
      </c>
      <c r="S79" s="51">
        <f>IF('G011A (8.AY)'!C79&lt;&gt;"",'G011A (8.AY)'!C79,0)</f>
        <v>0</v>
      </c>
      <c r="T79" s="52">
        <f>IF('G011A (8.AY)'!L79&lt;&gt;"",'G011A (8.AY)'!L79,0)</f>
        <v>0</v>
      </c>
      <c r="U79" s="51">
        <f>IF('G011A (9.AY)'!C79&lt;&gt;"",'G011A (9.AY)'!C79,0)</f>
        <v>0</v>
      </c>
      <c r="V79" s="52">
        <f>IF('G011A (9.AY)'!L79&lt;&gt;"",'G011A (9.AY)'!L79,0)</f>
        <v>0</v>
      </c>
      <c r="W79" s="51">
        <f>IF('G011A (10.AY)'!C79&lt;&gt;"",'G011A (10.AY)'!C79,0)</f>
        <v>0</v>
      </c>
      <c r="X79" s="52">
        <f>IF('G011A (10.AY)'!L79&lt;&gt;"",'G011A (10.AY)'!L79,0)</f>
        <v>0</v>
      </c>
      <c r="Y79" s="51">
        <f>IF('G011A (11.AY)'!C79&lt;&gt;"",'G011A (11.AY)'!C79,0)</f>
        <v>0</v>
      </c>
      <c r="Z79" s="52">
        <f>IF('G011A (11.AY)'!L79&lt;&gt;"",'G011A (11.AY)'!L79,0)</f>
        <v>0</v>
      </c>
      <c r="AA79" s="51">
        <f>IF('G011A (12.AY)'!C79&lt;&gt;"",'G011A (12.AY)'!C79,0)</f>
        <v>0</v>
      </c>
      <c r="AB79" s="52">
        <f>IF('G011A (12.AY)'!L79&lt;&gt;"",'G011A (12.AY)'!L79,0)</f>
        <v>0</v>
      </c>
      <c r="AC79" s="49">
        <f t="shared" si="34"/>
        <v>0</v>
      </c>
      <c r="AD79" s="50">
        <f t="shared" si="35"/>
        <v>0</v>
      </c>
      <c r="AE79" s="50">
        <f t="shared" si="36"/>
        <v>0</v>
      </c>
      <c r="AF79" s="53">
        <f t="shared" si="37"/>
        <v>0</v>
      </c>
      <c r="AG79" s="3"/>
      <c r="AH79" s="28">
        <f t="shared" si="38"/>
        <v>0</v>
      </c>
      <c r="AI79" s="28">
        <f t="shared" si="39"/>
        <v>0</v>
      </c>
      <c r="AJ79" s="28">
        <f t="shared" si="40"/>
        <v>0</v>
      </c>
      <c r="AK79" s="28">
        <f t="shared" si="41"/>
        <v>0</v>
      </c>
      <c r="AL79" s="28">
        <f t="shared" si="42"/>
        <v>0</v>
      </c>
      <c r="AM79" s="28">
        <f t="shared" si="43"/>
        <v>0</v>
      </c>
      <c r="AN79" s="28">
        <f t="shared" si="44"/>
        <v>0</v>
      </c>
      <c r="AO79" s="28">
        <f t="shared" si="45"/>
        <v>0</v>
      </c>
      <c r="AP79" s="28">
        <f t="shared" si="46"/>
        <v>0</v>
      </c>
      <c r="AQ79" s="28">
        <f t="shared" si="47"/>
        <v>0</v>
      </c>
      <c r="AR79" s="28">
        <f t="shared" si="48"/>
        <v>0</v>
      </c>
      <c r="AS79" s="28">
        <f t="shared" si="49"/>
        <v>0</v>
      </c>
      <c r="AT79" s="28">
        <f t="shared" si="50"/>
        <v>0</v>
      </c>
      <c r="AU79" s="3"/>
      <c r="AV79" s="3"/>
      <c r="AW79" s="3"/>
      <c r="AX79" s="3"/>
      <c r="AY79" s="3"/>
    </row>
    <row r="80" spans="1:51" ht="21.9" customHeight="1" x14ac:dyDescent="0.25">
      <c r="A80" s="137">
        <v>49</v>
      </c>
      <c r="B80" s="48" t="str">
        <f>IF('Proje ve Personel Bilgileri'!B62&gt;0,'Proje ve Personel Bilgileri'!B62,"")</f>
        <v/>
      </c>
      <c r="C80" s="301" t="str">
        <f>IF('Proje ve Personel Bilgileri'!F62&gt;0,'Proje ve Personel Bilgileri'!F62,"")</f>
        <v/>
      </c>
      <c r="D80" s="301" t="str">
        <f>IF('Proje ve Personel Bilgileri'!G62&gt;0,'Proje ve Personel Bilgileri'!G62,"")</f>
        <v/>
      </c>
      <c r="E80" s="49">
        <f>IF('G011A (1.AY)'!C80&lt;&gt;"",'G011A (1.AY)'!C80,0)</f>
        <v>0</v>
      </c>
      <c r="F80" s="50">
        <f>IF('G011A (1.AY)'!L80&lt;&gt;"",'G011A (1.AY)'!L80,0)</f>
        <v>0</v>
      </c>
      <c r="G80" s="51">
        <f>IF('G011A (2.AY)'!C80&lt;&gt;"",'G011A (2.AY)'!C80,0)</f>
        <v>0</v>
      </c>
      <c r="H80" s="52">
        <f>IF('G011A (2.AY)'!L80&lt;&gt;"",'G011A (2.AY)'!L80,0)</f>
        <v>0</v>
      </c>
      <c r="I80" s="51">
        <f>IF('G011A (3.AY)'!C80&lt;&gt;"",'G011A (3.AY)'!C80,0)</f>
        <v>0</v>
      </c>
      <c r="J80" s="52">
        <f>IF('G011A (3.AY)'!L80&lt;&gt;"",'G011A (3.AY)'!L80,0)</f>
        <v>0</v>
      </c>
      <c r="K80" s="51">
        <f>IF('G011A (4.AY)'!C80&lt;&gt;"",'G011A (4.AY)'!C80,0)</f>
        <v>0</v>
      </c>
      <c r="L80" s="52">
        <f>IF('G011A (4.AY)'!L80&lt;&gt;"",'G011A (4.AY)'!L80,0)</f>
        <v>0</v>
      </c>
      <c r="M80" s="51">
        <f>IF('G011A (5.AY)'!C80&lt;&gt;"",'G011A (5.AY)'!C80,0)</f>
        <v>0</v>
      </c>
      <c r="N80" s="52">
        <f>IF('G011A (5.AY)'!L80&lt;&gt;"",'G011A (5.AY)'!L80,0)</f>
        <v>0</v>
      </c>
      <c r="O80" s="51">
        <f>IF('G011A (6.AY)'!C80&lt;&gt;"",'G011A (6.AY)'!C80,0)</f>
        <v>0</v>
      </c>
      <c r="P80" s="52">
        <f>IF('G011A (6.AY)'!L80&lt;&gt;"",'G011A (6.AY)'!L80,0)</f>
        <v>0</v>
      </c>
      <c r="Q80" s="51">
        <f>IF('G011A (7.AY)'!C80&lt;&gt;"",'G011A (7.AY)'!C80,0)</f>
        <v>0</v>
      </c>
      <c r="R80" s="52">
        <f>IF('G011A (7.AY)'!L80&lt;&gt;"",'G011A (7.AY)'!L80,0)</f>
        <v>0</v>
      </c>
      <c r="S80" s="51">
        <f>IF('G011A (8.AY)'!C80&lt;&gt;"",'G011A (8.AY)'!C80,0)</f>
        <v>0</v>
      </c>
      <c r="T80" s="52">
        <f>IF('G011A (8.AY)'!L80&lt;&gt;"",'G011A (8.AY)'!L80,0)</f>
        <v>0</v>
      </c>
      <c r="U80" s="51">
        <f>IF('G011A (9.AY)'!C80&lt;&gt;"",'G011A (9.AY)'!C80,0)</f>
        <v>0</v>
      </c>
      <c r="V80" s="52">
        <f>IF('G011A (9.AY)'!L80&lt;&gt;"",'G011A (9.AY)'!L80,0)</f>
        <v>0</v>
      </c>
      <c r="W80" s="51">
        <f>IF('G011A (10.AY)'!C80&lt;&gt;"",'G011A (10.AY)'!C80,0)</f>
        <v>0</v>
      </c>
      <c r="X80" s="52">
        <f>IF('G011A (10.AY)'!L80&lt;&gt;"",'G011A (10.AY)'!L80,0)</f>
        <v>0</v>
      </c>
      <c r="Y80" s="51">
        <f>IF('G011A (11.AY)'!C80&lt;&gt;"",'G011A (11.AY)'!C80,0)</f>
        <v>0</v>
      </c>
      <c r="Z80" s="52">
        <f>IF('G011A (11.AY)'!L80&lt;&gt;"",'G011A (11.AY)'!L80,0)</f>
        <v>0</v>
      </c>
      <c r="AA80" s="51">
        <f>IF('G011A (12.AY)'!C80&lt;&gt;"",'G011A (12.AY)'!C80,0)</f>
        <v>0</v>
      </c>
      <c r="AB80" s="52">
        <f>IF('G011A (12.AY)'!L80&lt;&gt;"",'G011A (12.AY)'!L80,0)</f>
        <v>0</v>
      </c>
      <c r="AC80" s="49">
        <f t="shared" si="34"/>
        <v>0</v>
      </c>
      <c r="AD80" s="50">
        <f t="shared" si="35"/>
        <v>0</v>
      </c>
      <c r="AE80" s="50">
        <f t="shared" si="36"/>
        <v>0</v>
      </c>
      <c r="AF80" s="53">
        <f t="shared" si="37"/>
        <v>0</v>
      </c>
      <c r="AG80" s="3"/>
      <c r="AH80" s="28">
        <f t="shared" si="38"/>
        <v>0</v>
      </c>
      <c r="AI80" s="28">
        <f t="shared" si="39"/>
        <v>0</v>
      </c>
      <c r="AJ80" s="28">
        <f t="shared" si="40"/>
        <v>0</v>
      </c>
      <c r="AK80" s="28">
        <f t="shared" si="41"/>
        <v>0</v>
      </c>
      <c r="AL80" s="28">
        <f t="shared" si="42"/>
        <v>0</v>
      </c>
      <c r="AM80" s="28">
        <f t="shared" si="43"/>
        <v>0</v>
      </c>
      <c r="AN80" s="28">
        <f t="shared" si="44"/>
        <v>0</v>
      </c>
      <c r="AO80" s="28">
        <f t="shared" si="45"/>
        <v>0</v>
      </c>
      <c r="AP80" s="28">
        <f t="shared" si="46"/>
        <v>0</v>
      </c>
      <c r="AQ80" s="28">
        <f t="shared" si="47"/>
        <v>0</v>
      </c>
      <c r="AR80" s="28">
        <f t="shared" si="48"/>
        <v>0</v>
      </c>
      <c r="AS80" s="28">
        <f t="shared" si="49"/>
        <v>0</v>
      </c>
      <c r="AT80" s="28">
        <f t="shared" si="50"/>
        <v>0</v>
      </c>
      <c r="AU80" s="3"/>
      <c r="AV80" s="3"/>
      <c r="AW80" s="3"/>
      <c r="AX80" s="3"/>
      <c r="AY80" s="3"/>
    </row>
    <row r="81" spans="1:51" ht="21.9" customHeight="1" x14ac:dyDescent="0.25">
      <c r="A81" s="137">
        <v>50</v>
      </c>
      <c r="B81" s="48" t="str">
        <f>IF('Proje ve Personel Bilgileri'!B63&gt;0,'Proje ve Personel Bilgileri'!B63,"")</f>
        <v/>
      </c>
      <c r="C81" s="301" t="str">
        <f>IF('Proje ve Personel Bilgileri'!F63&gt;0,'Proje ve Personel Bilgileri'!F63,"")</f>
        <v/>
      </c>
      <c r="D81" s="301" t="str">
        <f>IF('Proje ve Personel Bilgileri'!G63&gt;0,'Proje ve Personel Bilgileri'!G63,"")</f>
        <v/>
      </c>
      <c r="E81" s="49">
        <f>IF('G011A (1.AY)'!C81&lt;&gt;"",'G011A (1.AY)'!C81,0)</f>
        <v>0</v>
      </c>
      <c r="F81" s="50">
        <f>IF('G011A (1.AY)'!L81&lt;&gt;"",'G011A (1.AY)'!L81,0)</f>
        <v>0</v>
      </c>
      <c r="G81" s="51">
        <f>IF('G011A (2.AY)'!C81&lt;&gt;"",'G011A (2.AY)'!C81,0)</f>
        <v>0</v>
      </c>
      <c r="H81" s="52">
        <f>IF('G011A (2.AY)'!L81&lt;&gt;"",'G011A (2.AY)'!L81,0)</f>
        <v>0</v>
      </c>
      <c r="I81" s="51">
        <f>IF('G011A (3.AY)'!C81&lt;&gt;"",'G011A (3.AY)'!C81,0)</f>
        <v>0</v>
      </c>
      <c r="J81" s="52">
        <f>IF('G011A (3.AY)'!L81&lt;&gt;"",'G011A (3.AY)'!L81,0)</f>
        <v>0</v>
      </c>
      <c r="K81" s="51">
        <f>IF('G011A (4.AY)'!C81&lt;&gt;"",'G011A (4.AY)'!C81,0)</f>
        <v>0</v>
      </c>
      <c r="L81" s="52">
        <f>IF('G011A (4.AY)'!L81&lt;&gt;"",'G011A (4.AY)'!L81,0)</f>
        <v>0</v>
      </c>
      <c r="M81" s="51">
        <f>IF('G011A (5.AY)'!C81&lt;&gt;"",'G011A (5.AY)'!C81,0)</f>
        <v>0</v>
      </c>
      <c r="N81" s="52">
        <f>IF('G011A (5.AY)'!L81&lt;&gt;"",'G011A (5.AY)'!L81,0)</f>
        <v>0</v>
      </c>
      <c r="O81" s="51">
        <f>IF('G011A (6.AY)'!C81&lt;&gt;"",'G011A (6.AY)'!C81,0)</f>
        <v>0</v>
      </c>
      <c r="P81" s="52">
        <f>IF('G011A (6.AY)'!L81&lt;&gt;"",'G011A (6.AY)'!L81,0)</f>
        <v>0</v>
      </c>
      <c r="Q81" s="51">
        <f>IF('G011A (7.AY)'!C81&lt;&gt;"",'G011A (7.AY)'!C81,0)</f>
        <v>0</v>
      </c>
      <c r="R81" s="52">
        <f>IF('G011A (7.AY)'!L81&lt;&gt;"",'G011A (7.AY)'!L81,0)</f>
        <v>0</v>
      </c>
      <c r="S81" s="51">
        <f>IF('G011A (8.AY)'!C81&lt;&gt;"",'G011A (8.AY)'!C81,0)</f>
        <v>0</v>
      </c>
      <c r="T81" s="52">
        <f>IF('G011A (8.AY)'!L81&lt;&gt;"",'G011A (8.AY)'!L81,0)</f>
        <v>0</v>
      </c>
      <c r="U81" s="51">
        <f>IF('G011A (9.AY)'!C81&lt;&gt;"",'G011A (9.AY)'!C81,0)</f>
        <v>0</v>
      </c>
      <c r="V81" s="52">
        <f>IF('G011A (9.AY)'!L81&lt;&gt;"",'G011A (9.AY)'!L81,0)</f>
        <v>0</v>
      </c>
      <c r="W81" s="51">
        <f>IF('G011A (10.AY)'!C81&lt;&gt;"",'G011A (10.AY)'!C81,0)</f>
        <v>0</v>
      </c>
      <c r="X81" s="52">
        <f>IF('G011A (10.AY)'!L81&lt;&gt;"",'G011A (10.AY)'!L81,0)</f>
        <v>0</v>
      </c>
      <c r="Y81" s="51">
        <f>IF('G011A (11.AY)'!C81&lt;&gt;"",'G011A (11.AY)'!C81,0)</f>
        <v>0</v>
      </c>
      <c r="Z81" s="52">
        <f>IF('G011A (11.AY)'!L81&lt;&gt;"",'G011A (11.AY)'!L81,0)</f>
        <v>0</v>
      </c>
      <c r="AA81" s="51">
        <f>IF('G011A (12.AY)'!C81&lt;&gt;"",'G011A (12.AY)'!C81,0)</f>
        <v>0</v>
      </c>
      <c r="AB81" s="52">
        <f>IF('G011A (12.AY)'!L81&lt;&gt;"",'G011A (12.AY)'!L81,0)</f>
        <v>0</v>
      </c>
      <c r="AC81" s="49">
        <f t="shared" si="34"/>
        <v>0</v>
      </c>
      <c r="AD81" s="50">
        <f t="shared" si="35"/>
        <v>0</v>
      </c>
      <c r="AE81" s="50">
        <f t="shared" si="36"/>
        <v>0</v>
      </c>
      <c r="AF81" s="53">
        <f t="shared" si="37"/>
        <v>0</v>
      </c>
      <c r="AG81" s="3"/>
      <c r="AH81" s="28">
        <f t="shared" si="38"/>
        <v>0</v>
      </c>
      <c r="AI81" s="28">
        <f t="shared" si="39"/>
        <v>0</v>
      </c>
      <c r="AJ81" s="28">
        <f t="shared" si="40"/>
        <v>0</v>
      </c>
      <c r="AK81" s="28">
        <f t="shared" si="41"/>
        <v>0</v>
      </c>
      <c r="AL81" s="28">
        <f t="shared" si="42"/>
        <v>0</v>
      </c>
      <c r="AM81" s="28">
        <f t="shared" si="43"/>
        <v>0</v>
      </c>
      <c r="AN81" s="28">
        <f t="shared" si="44"/>
        <v>0</v>
      </c>
      <c r="AO81" s="28">
        <f t="shared" si="45"/>
        <v>0</v>
      </c>
      <c r="AP81" s="28">
        <f t="shared" si="46"/>
        <v>0</v>
      </c>
      <c r="AQ81" s="28">
        <f t="shared" si="47"/>
        <v>0</v>
      </c>
      <c r="AR81" s="28">
        <f t="shared" si="48"/>
        <v>0</v>
      </c>
      <c r="AS81" s="28">
        <f t="shared" si="49"/>
        <v>0</v>
      </c>
      <c r="AT81" s="28">
        <f t="shared" si="50"/>
        <v>0</v>
      </c>
      <c r="AU81" s="3"/>
      <c r="AV81" s="3"/>
      <c r="AW81" s="3"/>
      <c r="AX81" s="3"/>
      <c r="AY81" s="3"/>
    </row>
    <row r="82" spans="1:51" ht="21.9" customHeight="1" x14ac:dyDescent="0.25">
      <c r="A82" s="137">
        <v>51</v>
      </c>
      <c r="B82" s="48" t="str">
        <f>IF('Proje ve Personel Bilgileri'!B64&gt;0,'Proje ve Personel Bilgileri'!B64,"")</f>
        <v/>
      </c>
      <c r="C82" s="301" t="str">
        <f>IF('Proje ve Personel Bilgileri'!F64&gt;0,'Proje ve Personel Bilgileri'!F64,"")</f>
        <v/>
      </c>
      <c r="D82" s="301" t="str">
        <f>IF('Proje ve Personel Bilgileri'!G64&gt;0,'Proje ve Personel Bilgileri'!G64,"")</f>
        <v/>
      </c>
      <c r="E82" s="49">
        <f>IF('G011A (1.AY)'!C82&lt;&gt;"",'G011A (1.AY)'!C82,0)</f>
        <v>0</v>
      </c>
      <c r="F82" s="50">
        <f>IF('G011A (1.AY)'!L82&lt;&gt;"",'G011A (1.AY)'!L82,0)</f>
        <v>0</v>
      </c>
      <c r="G82" s="51">
        <f>IF('G011A (2.AY)'!C82&lt;&gt;"",'G011A (2.AY)'!C82,0)</f>
        <v>0</v>
      </c>
      <c r="H82" s="52">
        <f>IF('G011A (2.AY)'!L82&lt;&gt;"",'G011A (2.AY)'!L82,0)</f>
        <v>0</v>
      </c>
      <c r="I82" s="51">
        <f>IF('G011A (3.AY)'!C82&lt;&gt;"",'G011A (3.AY)'!C82,0)</f>
        <v>0</v>
      </c>
      <c r="J82" s="52">
        <f>IF('G011A (3.AY)'!L82&lt;&gt;"",'G011A (3.AY)'!L82,0)</f>
        <v>0</v>
      </c>
      <c r="K82" s="51">
        <f>IF('G011A (4.AY)'!C82&lt;&gt;"",'G011A (4.AY)'!C82,0)</f>
        <v>0</v>
      </c>
      <c r="L82" s="52">
        <f>IF('G011A (4.AY)'!L82&lt;&gt;"",'G011A (4.AY)'!L82,0)</f>
        <v>0</v>
      </c>
      <c r="M82" s="51">
        <f>IF('G011A (5.AY)'!C82&lt;&gt;"",'G011A (5.AY)'!C82,0)</f>
        <v>0</v>
      </c>
      <c r="N82" s="52">
        <f>IF('G011A (5.AY)'!L82&lt;&gt;"",'G011A (5.AY)'!L82,0)</f>
        <v>0</v>
      </c>
      <c r="O82" s="51">
        <f>IF('G011A (6.AY)'!C82&lt;&gt;"",'G011A (6.AY)'!C82,0)</f>
        <v>0</v>
      </c>
      <c r="P82" s="52">
        <f>IF('G011A (6.AY)'!L82&lt;&gt;"",'G011A (6.AY)'!L82,0)</f>
        <v>0</v>
      </c>
      <c r="Q82" s="51">
        <f>IF('G011A (7.AY)'!C82&lt;&gt;"",'G011A (7.AY)'!C82,0)</f>
        <v>0</v>
      </c>
      <c r="R82" s="52">
        <f>IF('G011A (7.AY)'!L82&lt;&gt;"",'G011A (7.AY)'!L82,0)</f>
        <v>0</v>
      </c>
      <c r="S82" s="51">
        <f>IF('G011A (8.AY)'!C82&lt;&gt;"",'G011A (8.AY)'!C82,0)</f>
        <v>0</v>
      </c>
      <c r="T82" s="52">
        <f>IF('G011A (8.AY)'!L82&lt;&gt;"",'G011A (8.AY)'!L82,0)</f>
        <v>0</v>
      </c>
      <c r="U82" s="51">
        <f>IF('G011A (9.AY)'!C82&lt;&gt;"",'G011A (9.AY)'!C82,0)</f>
        <v>0</v>
      </c>
      <c r="V82" s="52">
        <f>IF('G011A (9.AY)'!L82&lt;&gt;"",'G011A (9.AY)'!L82,0)</f>
        <v>0</v>
      </c>
      <c r="W82" s="51">
        <f>IF('G011A (10.AY)'!C82&lt;&gt;"",'G011A (10.AY)'!C82,0)</f>
        <v>0</v>
      </c>
      <c r="X82" s="52">
        <f>IF('G011A (10.AY)'!L82&lt;&gt;"",'G011A (10.AY)'!L82,0)</f>
        <v>0</v>
      </c>
      <c r="Y82" s="51">
        <f>IF('G011A (11.AY)'!C82&lt;&gt;"",'G011A (11.AY)'!C82,0)</f>
        <v>0</v>
      </c>
      <c r="Z82" s="52">
        <f>IF('G011A (11.AY)'!L82&lt;&gt;"",'G011A (11.AY)'!L82,0)</f>
        <v>0</v>
      </c>
      <c r="AA82" s="51">
        <f>IF('G011A (12.AY)'!C82&lt;&gt;"",'G011A (12.AY)'!C82,0)</f>
        <v>0</v>
      </c>
      <c r="AB82" s="52">
        <f>IF('G011A (12.AY)'!L82&lt;&gt;"",'G011A (12.AY)'!L82,0)</f>
        <v>0</v>
      </c>
      <c r="AC82" s="49">
        <f t="shared" si="34"/>
        <v>0</v>
      </c>
      <c r="AD82" s="50">
        <f t="shared" si="35"/>
        <v>0</v>
      </c>
      <c r="AE82" s="50">
        <f t="shared" si="36"/>
        <v>0</v>
      </c>
      <c r="AF82" s="53">
        <f t="shared" si="37"/>
        <v>0</v>
      </c>
      <c r="AG82" s="3"/>
      <c r="AH82" s="28">
        <f t="shared" si="38"/>
        <v>0</v>
      </c>
      <c r="AI82" s="28">
        <f t="shared" si="39"/>
        <v>0</v>
      </c>
      <c r="AJ82" s="28">
        <f t="shared" si="40"/>
        <v>0</v>
      </c>
      <c r="AK82" s="28">
        <f t="shared" si="41"/>
        <v>0</v>
      </c>
      <c r="AL82" s="28">
        <f t="shared" si="42"/>
        <v>0</v>
      </c>
      <c r="AM82" s="28">
        <f t="shared" si="43"/>
        <v>0</v>
      </c>
      <c r="AN82" s="28">
        <f t="shared" si="44"/>
        <v>0</v>
      </c>
      <c r="AO82" s="28">
        <f t="shared" si="45"/>
        <v>0</v>
      </c>
      <c r="AP82" s="28">
        <f t="shared" si="46"/>
        <v>0</v>
      </c>
      <c r="AQ82" s="28">
        <f t="shared" si="47"/>
        <v>0</v>
      </c>
      <c r="AR82" s="28">
        <f t="shared" si="48"/>
        <v>0</v>
      </c>
      <c r="AS82" s="28">
        <f t="shared" si="49"/>
        <v>0</v>
      </c>
      <c r="AT82" s="28">
        <f t="shared" si="50"/>
        <v>0</v>
      </c>
      <c r="AU82" s="3"/>
      <c r="AV82" s="3"/>
      <c r="AW82" s="3"/>
      <c r="AX82" s="3"/>
      <c r="AY82" s="3"/>
    </row>
    <row r="83" spans="1:51" ht="21.9" customHeight="1" x14ac:dyDescent="0.25">
      <c r="A83" s="137">
        <v>52</v>
      </c>
      <c r="B83" s="48" t="str">
        <f>IF('Proje ve Personel Bilgileri'!B65&gt;0,'Proje ve Personel Bilgileri'!B65,"")</f>
        <v/>
      </c>
      <c r="C83" s="301" t="str">
        <f>IF('Proje ve Personel Bilgileri'!F65&gt;0,'Proje ve Personel Bilgileri'!F65,"")</f>
        <v/>
      </c>
      <c r="D83" s="301" t="str">
        <f>IF('Proje ve Personel Bilgileri'!G65&gt;0,'Proje ve Personel Bilgileri'!G65,"")</f>
        <v/>
      </c>
      <c r="E83" s="49">
        <f>IF('G011A (1.AY)'!C83&lt;&gt;"",'G011A (1.AY)'!C83,0)</f>
        <v>0</v>
      </c>
      <c r="F83" s="50">
        <f>IF('G011A (1.AY)'!L83&lt;&gt;"",'G011A (1.AY)'!L83,0)</f>
        <v>0</v>
      </c>
      <c r="G83" s="51">
        <f>IF('G011A (2.AY)'!C83&lt;&gt;"",'G011A (2.AY)'!C83,0)</f>
        <v>0</v>
      </c>
      <c r="H83" s="52">
        <f>IF('G011A (2.AY)'!L83&lt;&gt;"",'G011A (2.AY)'!L83,0)</f>
        <v>0</v>
      </c>
      <c r="I83" s="51">
        <f>IF('G011A (3.AY)'!C83&lt;&gt;"",'G011A (3.AY)'!C83,0)</f>
        <v>0</v>
      </c>
      <c r="J83" s="52">
        <f>IF('G011A (3.AY)'!L83&lt;&gt;"",'G011A (3.AY)'!L83,0)</f>
        <v>0</v>
      </c>
      <c r="K83" s="51">
        <f>IF('G011A (4.AY)'!C83&lt;&gt;"",'G011A (4.AY)'!C83,0)</f>
        <v>0</v>
      </c>
      <c r="L83" s="52">
        <f>IF('G011A (4.AY)'!L83&lt;&gt;"",'G011A (4.AY)'!L83,0)</f>
        <v>0</v>
      </c>
      <c r="M83" s="51">
        <f>IF('G011A (5.AY)'!C83&lt;&gt;"",'G011A (5.AY)'!C83,0)</f>
        <v>0</v>
      </c>
      <c r="N83" s="52">
        <f>IF('G011A (5.AY)'!L83&lt;&gt;"",'G011A (5.AY)'!L83,0)</f>
        <v>0</v>
      </c>
      <c r="O83" s="51">
        <f>IF('G011A (6.AY)'!C83&lt;&gt;"",'G011A (6.AY)'!C83,0)</f>
        <v>0</v>
      </c>
      <c r="P83" s="52">
        <f>IF('G011A (6.AY)'!L83&lt;&gt;"",'G011A (6.AY)'!L83,0)</f>
        <v>0</v>
      </c>
      <c r="Q83" s="51">
        <f>IF('G011A (7.AY)'!C83&lt;&gt;"",'G011A (7.AY)'!C83,0)</f>
        <v>0</v>
      </c>
      <c r="R83" s="52">
        <f>IF('G011A (7.AY)'!L83&lt;&gt;"",'G011A (7.AY)'!L83,0)</f>
        <v>0</v>
      </c>
      <c r="S83" s="51">
        <f>IF('G011A (8.AY)'!C83&lt;&gt;"",'G011A (8.AY)'!C83,0)</f>
        <v>0</v>
      </c>
      <c r="T83" s="52">
        <f>IF('G011A (8.AY)'!L83&lt;&gt;"",'G011A (8.AY)'!L83,0)</f>
        <v>0</v>
      </c>
      <c r="U83" s="51">
        <f>IF('G011A (9.AY)'!C83&lt;&gt;"",'G011A (9.AY)'!C83,0)</f>
        <v>0</v>
      </c>
      <c r="V83" s="52">
        <f>IF('G011A (9.AY)'!L83&lt;&gt;"",'G011A (9.AY)'!L83,0)</f>
        <v>0</v>
      </c>
      <c r="W83" s="51">
        <f>IF('G011A (10.AY)'!C83&lt;&gt;"",'G011A (10.AY)'!C83,0)</f>
        <v>0</v>
      </c>
      <c r="X83" s="52">
        <f>IF('G011A (10.AY)'!L83&lt;&gt;"",'G011A (10.AY)'!L83,0)</f>
        <v>0</v>
      </c>
      <c r="Y83" s="51">
        <f>IF('G011A (11.AY)'!C83&lt;&gt;"",'G011A (11.AY)'!C83,0)</f>
        <v>0</v>
      </c>
      <c r="Z83" s="52">
        <f>IF('G011A (11.AY)'!L83&lt;&gt;"",'G011A (11.AY)'!L83,0)</f>
        <v>0</v>
      </c>
      <c r="AA83" s="51">
        <f>IF('G011A (12.AY)'!C83&lt;&gt;"",'G011A (12.AY)'!C83,0)</f>
        <v>0</v>
      </c>
      <c r="AB83" s="52">
        <f>IF('G011A (12.AY)'!L83&lt;&gt;"",'G011A (12.AY)'!L83,0)</f>
        <v>0</v>
      </c>
      <c r="AC83" s="49">
        <f t="shared" si="34"/>
        <v>0</v>
      </c>
      <c r="AD83" s="50">
        <f t="shared" si="35"/>
        <v>0</v>
      </c>
      <c r="AE83" s="50">
        <f t="shared" si="36"/>
        <v>0</v>
      </c>
      <c r="AF83" s="53">
        <f t="shared" si="37"/>
        <v>0</v>
      </c>
      <c r="AG83" s="3"/>
      <c r="AH83" s="28">
        <f t="shared" si="38"/>
        <v>0</v>
      </c>
      <c r="AI83" s="28">
        <f t="shared" si="39"/>
        <v>0</v>
      </c>
      <c r="AJ83" s="28">
        <f t="shared" si="40"/>
        <v>0</v>
      </c>
      <c r="AK83" s="28">
        <f t="shared" si="41"/>
        <v>0</v>
      </c>
      <c r="AL83" s="28">
        <f t="shared" si="42"/>
        <v>0</v>
      </c>
      <c r="AM83" s="28">
        <f t="shared" si="43"/>
        <v>0</v>
      </c>
      <c r="AN83" s="28">
        <f t="shared" si="44"/>
        <v>0</v>
      </c>
      <c r="AO83" s="28">
        <f t="shared" si="45"/>
        <v>0</v>
      </c>
      <c r="AP83" s="28">
        <f t="shared" si="46"/>
        <v>0</v>
      </c>
      <c r="AQ83" s="28">
        <f t="shared" si="47"/>
        <v>0</v>
      </c>
      <c r="AR83" s="28">
        <f t="shared" si="48"/>
        <v>0</v>
      </c>
      <c r="AS83" s="28">
        <f t="shared" si="49"/>
        <v>0</v>
      </c>
      <c r="AT83" s="28">
        <f t="shared" si="50"/>
        <v>0</v>
      </c>
      <c r="AU83" s="3"/>
      <c r="AV83" s="3"/>
      <c r="AW83" s="3"/>
      <c r="AX83" s="3"/>
      <c r="AY83" s="3"/>
    </row>
    <row r="84" spans="1:51" ht="21.9" customHeight="1" x14ac:dyDescent="0.25">
      <c r="A84" s="137">
        <v>53</v>
      </c>
      <c r="B84" s="48" t="str">
        <f>IF('Proje ve Personel Bilgileri'!B66&gt;0,'Proje ve Personel Bilgileri'!B66,"")</f>
        <v/>
      </c>
      <c r="C84" s="301" t="str">
        <f>IF('Proje ve Personel Bilgileri'!F66&gt;0,'Proje ve Personel Bilgileri'!F66,"")</f>
        <v/>
      </c>
      <c r="D84" s="301" t="str">
        <f>IF('Proje ve Personel Bilgileri'!G66&gt;0,'Proje ve Personel Bilgileri'!G66,"")</f>
        <v/>
      </c>
      <c r="E84" s="49">
        <f>IF('G011A (1.AY)'!C84&lt;&gt;"",'G011A (1.AY)'!C84,0)</f>
        <v>0</v>
      </c>
      <c r="F84" s="50">
        <f>IF('G011A (1.AY)'!L84&lt;&gt;"",'G011A (1.AY)'!L84,0)</f>
        <v>0</v>
      </c>
      <c r="G84" s="51">
        <f>IF('G011A (2.AY)'!C84&lt;&gt;"",'G011A (2.AY)'!C84,0)</f>
        <v>0</v>
      </c>
      <c r="H84" s="52">
        <f>IF('G011A (2.AY)'!L84&lt;&gt;"",'G011A (2.AY)'!L84,0)</f>
        <v>0</v>
      </c>
      <c r="I84" s="51">
        <f>IF('G011A (3.AY)'!C84&lt;&gt;"",'G011A (3.AY)'!C84,0)</f>
        <v>0</v>
      </c>
      <c r="J84" s="52">
        <f>IF('G011A (3.AY)'!L84&lt;&gt;"",'G011A (3.AY)'!L84,0)</f>
        <v>0</v>
      </c>
      <c r="K84" s="51">
        <f>IF('G011A (4.AY)'!C84&lt;&gt;"",'G011A (4.AY)'!C84,0)</f>
        <v>0</v>
      </c>
      <c r="L84" s="52">
        <f>IF('G011A (4.AY)'!L84&lt;&gt;"",'G011A (4.AY)'!L84,0)</f>
        <v>0</v>
      </c>
      <c r="M84" s="51">
        <f>IF('G011A (5.AY)'!C84&lt;&gt;"",'G011A (5.AY)'!C84,0)</f>
        <v>0</v>
      </c>
      <c r="N84" s="52">
        <f>IF('G011A (5.AY)'!L84&lt;&gt;"",'G011A (5.AY)'!L84,0)</f>
        <v>0</v>
      </c>
      <c r="O84" s="51">
        <f>IF('G011A (6.AY)'!C84&lt;&gt;"",'G011A (6.AY)'!C84,0)</f>
        <v>0</v>
      </c>
      <c r="P84" s="52">
        <f>IF('G011A (6.AY)'!L84&lt;&gt;"",'G011A (6.AY)'!L84,0)</f>
        <v>0</v>
      </c>
      <c r="Q84" s="51">
        <f>IF('G011A (7.AY)'!C84&lt;&gt;"",'G011A (7.AY)'!C84,0)</f>
        <v>0</v>
      </c>
      <c r="R84" s="52">
        <f>IF('G011A (7.AY)'!L84&lt;&gt;"",'G011A (7.AY)'!L84,0)</f>
        <v>0</v>
      </c>
      <c r="S84" s="51">
        <f>IF('G011A (8.AY)'!C84&lt;&gt;"",'G011A (8.AY)'!C84,0)</f>
        <v>0</v>
      </c>
      <c r="T84" s="52">
        <f>IF('G011A (8.AY)'!L84&lt;&gt;"",'G011A (8.AY)'!L84,0)</f>
        <v>0</v>
      </c>
      <c r="U84" s="51">
        <f>IF('G011A (9.AY)'!C84&lt;&gt;"",'G011A (9.AY)'!C84,0)</f>
        <v>0</v>
      </c>
      <c r="V84" s="52">
        <f>IF('G011A (9.AY)'!L84&lt;&gt;"",'G011A (9.AY)'!L84,0)</f>
        <v>0</v>
      </c>
      <c r="W84" s="51">
        <f>IF('G011A (10.AY)'!C84&lt;&gt;"",'G011A (10.AY)'!C84,0)</f>
        <v>0</v>
      </c>
      <c r="X84" s="52">
        <f>IF('G011A (10.AY)'!L84&lt;&gt;"",'G011A (10.AY)'!L84,0)</f>
        <v>0</v>
      </c>
      <c r="Y84" s="51">
        <f>IF('G011A (11.AY)'!C84&lt;&gt;"",'G011A (11.AY)'!C84,0)</f>
        <v>0</v>
      </c>
      <c r="Z84" s="52">
        <f>IF('G011A (11.AY)'!L84&lt;&gt;"",'G011A (11.AY)'!L84,0)</f>
        <v>0</v>
      </c>
      <c r="AA84" s="51">
        <f>IF('G011A (12.AY)'!C84&lt;&gt;"",'G011A (12.AY)'!C84,0)</f>
        <v>0</v>
      </c>
      <c r="AB84" s="52">
        <f>IF('G011A (12.AY)'!L84&lt;&gt;"",'G011A (12.AY)'!L84,0)</f>
        <v>0</v>
      </c>
      <c r="AC84" s="49">
        <f t="shared" si="34"/>
        <v>0</v>
      </c>
      <c r="AD84" s="50">
        <f t="shared" si="35"/>
        <v>0</v>
      </c>
      <c r="AE84" s="50">
        <f t="shared" si="36"/>
        <v>0</v>
      </c>
      <c r="AF84" s="53">
        <f t="shared" si="37"/>
        <v>0</v>
      </c>
      <c r="AG84" s="3"/>
      <c r="AH84" s="28">
        <f t="shared" si="38"/>
        <v>0</v>
      </c>
      <c r="AI84" s="28">
        <f t="shared" si="39"/>
        <v>0</v>
      </c>
      <c r="AJ84" s="28">
        <f t="shared" si="40"/>
        <v>0</v>
      </c>
      <c r="AK84" s="28">
        <f t="shared" si="41"/>
        <v>0</v>
      </c>
      <c r="AL84" s="28">
        <f t="shared" si="42"/>
        <v>0</v>
      </c>
      <c r="AM84" s="28">
        <f t="shared" si="43"/>
        <v>0</v>
      </c>
      <c r="AN84" s="28">
        <f t="shared" si="44"/>
        <v>0</v>
      </c>
      <c r="AO84" s="28">
        <f t="shared" si="45"/>
        <v>0</v>
      </c>
      <c r="AP84" s="28">
        <f t="shared" si="46"/>
        <v>0</v>
      </c>
      <c r="AQ84" s="28">
        <f t="shared" si="47"/>
        <v>0</v>
      </c>
      <c r="AR84" s="28">
        <f t="shared" si="48"/>
        <v>0</v>
      </c>
      <c r="AS84" s="28">
        <f t="shared" si="49"/>
        <v>0</v>
      </c>
      <c r="AT84" s="28">
        <f t="shared" si="50"/>
        <v>0</v>
      </c>
      <c r="AU84" s="3"/>
      <c r="AV84" s="3"/>
      <c r="AW84" s="3"/>
      <c r="AX84" s="3"/>
      <c r="AY84" s="3"/>
    </row>
    <row r="85" spans="1:51" ht="21.9" customHeight="1" x14ac:dyDescent="0.25">
      <c r="A85" s="137">
        <v>54</v>
      </c>
      <c r="B85" s="48" t="str">
        <f>IF('Proje ve Personel Bilgileri'!B67&gt;0,'Proje ve Personel Bilgileri'!B67,"")</f>
        <v/>
      </c>
      <c r="C85" s="301" t="str">
        <f>IF('Proje ve Personel Bilgileri'!F67&gt;0,'Proje ve Personel Bilgileri'!F67,"")</f>
        <v/>
      </c>
      <c r="D85" s="301" t="str">
        <f>IF('Proje ve Personel Bilgileri'!G67&gt;0,'Proje ve Personel Bilgileri'!G67,"")</f>
        <v/>
      </c>
      <c r="E85" s="49">
        <f>IF('G011A (1.AY)'!C85&lt;&gt;"",'G011A (1.AY)'!C85,0)</f>
        <v>0</v>
      </c>
      <c r="F85" s="50">
        <f>IF('G011A (1.AY)'!L85&lt;&gt;"",'G011A (1.AY)'!L85,0)</f>
        <v>0</v>
      </c>
      <c r="G85" s="51">
        <f>IF('G011A (2.AY)'!C85&lt;&gt;"",'G011A (2.AY)'!C85,0)</f>
        <v>0</v>
      </c>
      <c r="H85" s="52">
        <f>IF('G011A (2.AY)'!L85&lt;&gt;"",'G011A (2.AY)'!L85,0)</f>
        <v>0</v>
      </c>
      <c r="I85" s="51">
        <f>IF('G011A (3.AY)'!C85&lt;&gt;"",'G011A (3.AY)'!C85,0)</f>
        <v>0</v>
      </c>
      <c r="J85" s="52">
        <f>IF('G011A (3.AY)'!L85&lt;&gt;"",'G011A (3.AY)'!L85,0)</f>
        <v>0</v>
      </c>
      <c r="K85" s="51">
        <f>IF('G011A (4.AY)'!C85&lt;&gt;"",'G011A (4.AY)'!C85,0)</f>
        <v>0</v>
      </c>
      <c r="L85" s="52">
        <f>IF('G011A (4.AY)'!L85&lt;&gt;"",'G011A (4.AY)'!L85,0)</f>
        <v>0</v>
      </c>
      <c r="M85" s="51">
        <f>IF('G011A (5.AY)'!C85&lt;&gt;"",'G011A (5.AY)'!C85,0)</f>
        <v>0</v>
      </c>
      <c r="N85" s="52">
        <f>IF('G011A (5.AY)'!L85&lt;&gt;"",'G011A (5.AY)'!L85,0)</f>
        <v>0</v>
      </c>
      <c r="O85" s="51">
        <f>IF('G011A (6.AY)'!C85&lt;&gt;"",'G011A (6.AY)'!C85,0)</f>
        <v>0</v>
      </c>
      <c r="P85" s="52">
        <f>IF('G011A (6.AY)'!L85&lt;&gt;"",'G011A (6.AY)'!L85,0)</f>
        <v>0</v>
      </c>
      <c r="Q85" s="51">
        <f>IF('G011A (7.AY)'!C85&lt;&gt;"",'G011A (7.AY)'!C85,0)</f>
        <v>0</v>
      </c>
      <c r="R85" s="52">
        <f>IF('G011A (7.AY)'!L85&lt;&gt;"",'G011A (7.AY)'!L85,0)</f>
        <v>0</v>
      </c>
      <c r="S85" s="51">
        <f>IF('G011A (8.AY)'!C85&lt;&gt;"",'G011A (8.AY)'!C85,0)</f>
        <v>0</v>
      </c>
      <c r="T85" s="52">
        <f>IF('G011A (8.AY)'!L85&lt;&gt;"",'G011A (8.AY)'!L85,0)</f>
        <v>0</v>
      </c>
      <c r="U85" s="51">
        <f>IF('G011A (9.AY)'!C85&lt;&gt;"",'G011A (9.AY)'!C85,0)</f>
        <v>0</v>
      </c>
      <c r="V85" s="52">
        <f>IF('G011A (9.AY)'!L85&lt;&gt;"",'G011A (9.AY)'!L85,0)</f>
        <v>0</v>
      </c>
      <c r="W85" s="51">
        <f>IF('G011A (10.AY)'!C85&lt;&gt;"",'G011A (10.AY)'!C85,0)</f>
        <v>0</v>
      </c>
      <c r="X85" s="52">
        <f>IF('G011A (10.AY)'!L85&lt;&gt;"",'G011A (10.AY)'!L85,0)</f>
        <v>0</v>
      </c>
      <c r="Y85" s="51">
        <f>IF('G011A (11.AY)'!C85&lt;&gt;"",'G011A (11.AY)'!C85,0)</f>
        <v>0</v>
      </c>
      <c r="Z85" s="52">
        <f>IF('G011A (11.AY)'!L85&lt;&gt;"",'G011A (11.AY)'!L85,0)</f>
        <v>0</v>
      </c>
      <c r="AA85" s="51">
        <f>IF('G011A (12.AY)'!C85&lt;&gt;"",'G011A (12.AY)'!C85,0)</f>
        <v>0</v>
      </c>
      <c r="AB85" s="52">
        <f>IF('G011A (12.AY)'!L85&lt;&gt;"",'G011A (12.AY)'!L85,0)</f>
        <v>0</v>
      </c>
      <c r="AC85" s="49">
        <f t="shared" si="34"/>
        <v>0</v>
      </c>
      <c r="AD85" s="50">
        <f t="shared" si="35"/>
        <v>0</v>
      </c>
      <c r="AE85" s="50">
        <f t="shared" si="36"/>
        <v>0</v>
      </c>
      <c r="AF85" s="53">
        <f t="shared" si="37"/>
        <v>0</v>
      </c>
      <c r="AG85" s="3"/>
      <c r="AH85" s="28">
        <f t="shared" si="38"/>
        <v>0</v>
      </c>
      <c r="AI85" s="28">
        <f t="shared" si="39"/>
        <v>0</v>
      </c>
      <c r="AJ85" s="28">
        <f t="shared" si="40"/>
        <v>0</v>
      </c>
      <c r="AK85" s="28">
        <f t="shared" si="41"/>
        <v>0</v>
      </c>
      <c r="AL85" s="28">
        <f t="shared" si="42"/>
        <v>0</v>
      </c>
      <c r="AM85" s="28">
        <f t="shared" si="43"/>
        <v>0</v>
      </c>
      <c r="AN85" s="28">
        <f t="shared" si="44"/>
        <v>0</v>
      </c>
      <c r="AO85" s="28">
        <f t="shared" si="45"/>
        <v>0</v>
      </c>
      <c r="AP85" s="28">
        <f t="shared" si="46"/>
        <v>0</v>
      </c>
      <c r="AQ85" s="28">
        <f t="shared" si="47"/>
        <v>0</v>
      </c>
      <c r="AR85" s="28">
        <f t="shared" si="48"/>
        <v>0</v>
      </c>
      <c r="AS85" s="28">
        <f t="shared" si="49"/>
        <v>0</v>
      </c>
      <c r="AT85" s="28">
        <f t="shared" si="50"/>
        <v>0</v>
      </c>
      <c r="AU85" s="3"/>
      <c r="AV85" s="3"/>
      <c r="AW85" s="3"/>
      <c r="AX85" s="3"/>
      <c r="AY85" s="3"/>
    </row>
    <row r="86" spans="1:51" ht="21.9" customHeight="1" x14ac:dyDescent="0.25">
      <c r="A86" s="137">
        <v>55</v>
      </c>
      <c r="B86" s="48" t="str">
        <f>IF('Proje ve Personel Bilgileri'!B68&gt;0,'Proje ve Personel Bilgileri'!B68,"")</f>
        <v/>
      </c>
      <c r="C86" s="301" t="str">
        <f>IF('Proje ve Personel Bilgileri'!F68&gt;0,'Proje ve Personel Bilgileri'!F68,"")</f>
        <v/>
      </c>
      <c r="D86" s="301" t="str">
        <f>IF('Proje ve Personel Bilgileri'!G68&gt;0,'Proje ve Personel Bilgileri'!G68,"")</f>
        <v/>
      </c>
      <c r="E86" s="49">
        <f>IF('G011A (1.AY)'!C86&lt;&gt;"",'G011A (1.AY)'!C86,0)</f>
        <v>0</v>
      </c>
      <c r="F86" s="50">
        <f>IF('G011A (1.AY)'!L86&lt;&gt;"",'G011A (1.AY)'!L86,0)</f>
        <v>0</v>
      </c>
      <c r="G86" s="51">
        <f>IF('G011A (2.AY)'!C86&lt;&gt;"",'G011A (2.AY)'!C86,0)</f>
        <v>0</v>
      </c>
      <c r="H86" s="52">
        <f>IF('G011A (2.AY)'!L86&lt;&gt;"",'G011A (2.AY)'!L86,0)</f>
        <v>0</v>
      </c>
      <c r="I86" s="51">
        <f>IF('G011A (3.AY)'!C86&lt;&gt;"",'G011A (3.AY)'!C86,0)</f>
        <v>0</v>
      </c>
      <c r="J86" s="52">
        <f>IF('G011A (3.AY)'!L86&lt;&gt;"",'G011A (3.AY)'!L86,0)</f>
        <v>0</v>
      </c>
      <c r="K86" s="51">
        <f>IF('G011A (4.AY)'!C86&lt;&gt;"",'G011A (4.AY)'!C86,0)</f>
        <v>0</v>
      </c>
      <c r="L86" s="52">
        <f>IF('G011A (4.AY)'!L86&lt;&gt;"",'G011A (4.AY)'!L86,0)</f>
        <v>0</v>
      </c>
      <c r="M86" s="51">
        <f>IF('G011A (5.AY)'!C86&lt;&gt;"",'G011A (5.AY)'!C86,0)</f>
        <v>0</v>
      </c>
      <c r="N86" s="52">
        <f>IF('G011A (5.AY)'!L86&lt;&gt;"",'G011A (5.AY)'!L86,0)</f>
        <v>0</v>
      </c>
      <c r="O86" s="51">
        <f>IF('G011A (6.AY)'!C86&lt;&gt;"",'G011A (6.AY)'!C86,0)</f>
        <v>0</v>
      </c>
      <c r="P86" s="52">
        <f>IF('G011A (6.AY)'!L86&lt;&gt;"",'G011A (6.AY)'!L86,0)</f>
        <v>0</v>
      </c>
      <c r="Q86" s="51">
        <f>IF('G011A (7.AY)'!C86&lt;&gt;"",'G011A (7.AY)'!C86,0)</f>
        <v>0</v>
      </c>
      <c r="R86" s="52">
        <f>IF('G011A (7.AY)'!L86&lt;&gt;"",'G011A (7.AY)'!L86,0)</f>
        <v>0</v>
      </c>
      <c r="S86" s="51">
        <f>IF('G011A (8.AY)'!C86&lt;&gt;"",'G011A (8.AY)'!C86,0)</f>
        <v>0</v>
      </c>
      <c r="T86" s="52">
        <f>IF('G011A (8.AY)'!L86&lt;&gt;"",'G011A (8.AY)'!L86,0)</f>
        <v>0</v>
      </c>
      <c r="U86" s="51">
        <f>IF('G011A (9.AY)'!C86&lt;&gt;"",'G011A (9.AY)'!C86,0)</f>
        <v>0</v>
      </c>
      <c r="V86" s="52">
        <f>IF('G011A (9.AY)'!L86&lt;&gt;"",'G011A (9.AY)'!L86,0)</f>
        <v>0</v>
      </c>
      <c r="W86" s="51">
        <f>IF('G011A (10.AY)'!C86&lt;&gt;"",'G011A (10.AY)'!C86,0)</f>
        <v>0</v>
      </c>
      <c r="X86" s="52">
        <f>IF('G011A (10.AY)'!L86&lt;&gt;"",'G011A (10.AY)'!L86,0)</f>
        <v>0</v>
      </c>
      <c r="Y86" s="51">
        <f>IF('G011A (11.AY)'!C86&lt;&gt;"",'G011A (11.AY)'!C86,0)</f>
        <v>0</v>
      </c>
      <c r="Z86" s="52">
        <f>IF('G011A (11.AY)'!L86&lt;&gt;"",'G011A (11.AY)'!L86,0)</f>
        <v>0</v>
      </c>
      <c r="AA86" s="51">
        <f>IF('G011A (12.AY)'!C86&lt;&gt;"",'G011A (12.AY)'!C86,0)</f>
        <v>0</v>
      </c>
      <c r="AB86" s="52">
        <f>IF('G011A (12.AY)'!L86&lt;&gt;"",'G011A (12.AY)'!L86,0)</f>
        <v>0</v>
      </c>
      <c r="AC86" s="49">
        <f t="shared" si="34"/>
        <v>0</v>
      </c>
      <c r="AD86" s="50">
        <f t="shared" si="35"/>
        <v>0</v>
      </c>
      <c r="AE86" s="50">
        <f t="shared" si="36"/>
        <v>0</v>
      </c>
      <c r="AF86" s="53">
        <f t="shared" si="37"/>
        <v>0</v>
      </c>
      <c r="AG86" s="3"/>
      <c r="AH86" s="28">
        <f t="shared" si="38"/>
        <v>0</v>
      </c>
      <c r="AI86" s="28">
        <f t="shared" si="39"/>
        <v>0</v>
      </c>
      <c r="AJ86" s="28">
        <f t="shared" si="40"/>
        <v>0</v>
      </c>
      <c r="AK86" s="28">
        <f t="shared" si="41"/>
        <v>0</v>
      </c>
      <c r="AL86" s="28">
        <f t="shared" si="42"/>
        <v>0</v>
      </c>
      <c r="AM86" s="28">
        <f t="shared" si="43"/>
        <v>0</v>
      </c>
      <c r="AN86" s="28">
        <f t="shared" si="44"/>
        <v>0</v>
      </c>
      <c r="AO86" s="28">
        <f t="shared" si="45"/>
        <v>0</v>
      </c>
      <c r="AP86" s="28">
        <f t="shared" si="46"/>
        <v>0</v>
      </c>
      <c r="AQ86" s="28">
        <f t="shared" si="47"/>
        <v>0</v>
      </c>
      <c r="AR86" s="28">
        <f t="shared" si="48"/>
        <v>0</v>
      </c>
      <c r="AS86" s="28">
        <f t="shared" si="49"/>
        <v>0</v>
      </c>
      <c r="AT86" s="28">
        <f t="shared" si="50"/>
        <v>0</v>
      </c>
      <c r="AU86" s="3"/>
      <c r="AV86" s="3"/>
      <c r="AW86" s="3"/>
      <c r="AX86" s="3"/>
      <c r="AY86" s="3"/>
    </row>
    <row r="87" spans="1:51" ht="21.9" customHeight="1" x14ac:dyDescent="0.25">
      <c r="A87" s="137">
        <v>56</v>
      </c>
      <c r="B87" s="48" t="str">
        <f>IF('Proje ve Personel Bilgileri'!B69&gt;0,'Proje ve Personel Bilgileri'!B69,"")</f>
        <v/>
      </c>
      <c r="C87" s="301" t="str">
        <f>IF('Proje ve Personel Bilgileri'!F69&gt;0,'Proje ve Personel Bilgileri'!F69,"")</f>
        <v/>
      </c>
      <c r="D87" s="301" t="str">
        <f>IF('Proje ve Personel Bilgileri'!G69&gt;0,'Proje ve Personel Bilgileri'!G69,"")</f>
        <v/>
      </c>
      <c r="E87" s="49">
        <f>IF('G011A (1.AY)'!C87&lt;&gt;"",'G011A (1.AY)'!C87,0)</f>
        <v>0</v>
      </c>
      <c r="F87" s="50">
        <f>IF('G011A (1.AY)'!L87&lt;&gt;"",'G011A (1.AY)'!L87,0)</f>
        <v>0</v>
      </c>
      <c r="G87" s="51">
        <f>IF('G011A (2.AY)'!C87&lt;&gt;"",'G011A (2.AY)'!C87,0)</f>
        <v>0</v>
      </c>
      <c r="H87" s="52">
        <f>IF('G011A (2.AY)'!L87&lt;&gt;"",'G011A (2.AY)'!L87,0)</f>
        <v>0</v>
      </c>
      <c r="I87" s="51">
        <f>IF('G011A (3.AY)'!C87&lt;&gt;"",'G011A (3.AY)'!C87,0)</f>
        <v>0</v>
      </c>
      <c r="J87" s="52">
        <f>IF('G011A (3.AY)'!L87&lt;&gt;"",'G011A (3.AY)'!L87,0)</f>
        <v>0</v>
      </c>
      <c r="K87" s="51">
        <f>IF('G011A (4.AY)'!C87&lt;&gt;"",'G011A (4.AY)'!C87,0)</f>
        <v>0</v>
      </c>
      <c r="L87" s="52">
        <f>IF('G011A (4.AY)'!L87&lt;&gt;"",'G011A (4.AY)'!L87,0)</f>
        <v>0</v>
      </c>
      <c r="M87" s="51">
        <f>IF('G011A (5.AY)'!C87&lt;&gt;"",'G011A (5.AY)'!C87,0)</f>
        <v>0</v>
      </c>
      <c r="N87" s="52">
        <f>IF('G011A (5.AY)'!L87&lt;&gt;"",'G011A (5.AY)'!L87,0)</f>
        <v>0</v>
      </c>
      <c r="O87" s="51">
        <f>IF('G011A (6.AY)'!C87&lt;&gt;"",'G011A (6.AY)'!C87,0)</f>
        <v>0</v>
      </c>
      <c r="P87" s="52">
        <f>IF('G011A (6.AY)'!L87&lt;&gt;"",'G011A (6.AY)'!L87,0)</f>
        <v>0</v>
      </c>
      <c r="Q87" s="51">
        <f>IF('G011A (7.AY)'!C87&lt;&gt;"",'G011A (7.AY)'!C87,0)</f>
        <v>0</v>
      </c>
      <c r="R87" s="52">
        <f>IF('G011A (7.AY)'!L87&lt;&gt;"",'G011A (7.AY)'!L87,0)</f>
        <v>0</v>
      </c>
      <c r="S87" s="51">
        <f>IF('G011A (8.AY)'!C87&lt;&gt;"",'G011A (8.AY)'!C87,0)</f>
        <v>0</v>
      </c>
      <c r="T87" s="52">
        <f>IF('G011A (8.AY)'!L87&lt;&gt;"",'G011A (8.AY)'!L87,0)</f>
        <v>0</v>
      </c>
      <c r="U87" s="51">
        <f>IF('G011A (9.AY)'!C87&lt;&gt;"",'G011A (9.AY)'!C87,0)</f>
        <v>0</v>
      </c>
      <c r="V87" s="52">
        <f>IF('G011A (9.AY)'!L87&lt;&gt;"",'G011A (9.AY)'!L87,0)</f>
        <v>0</v>
      </c>
      <c r="W87" s="51">
        <f>IF('G011A (10.AY)'!C87&lt;&gt;"",'G011A (10.AY)'!C87,0)</f>
        <v>0</v>
      </c>
      <c r="X87" s="52">
        <f>IF('G011A (10.AY)'!L87&lt;&gt;"",'G011A (10.AY)'!L87,0)</f>
        <v>0</v>
      </c>
      <c r="Y87" s="51">
        <f>IF('G011A (11.AY)'!C87&lt;&gt;"",'G011A (11.AY)'!C87,0)</f>
        <v>0</v>
      </c>
      <c r="Z87" s="52">
        <f>IF('G011A (11.AY)'!L87&lt;&gt;"",'G011A (11.AY)'!L87,0)</f>
        <v>0</v>
      </c>
      <c r="AA87" s="51">
        <f>IF('G011A (12.AY)'!C87&lt;&gt;"",'G011A (12.AY)'!C87,0)</f>
        <v>0</v>
      </c>
      <c r="AB87" s="52">
        <f>IF('G011A (12.AY)'!L87&lt;&gt;"",'G011A (12.AY)'!L87,0)</f>
        <v>0</v>
      </c>
      <c r="AC87" s="49">
        <f t="shared" si="34"/>
        <v>0</v>
      </c>
      <c r="AD87" s="50">
        <f t="shared" si="35"/>
        <v>0</v>
      </c>
      <c r="AE87" s="50">
        <f t="shared" si="36"/>
        <v>0</v>
      </c>
      <c r="AF87" s="53">
        <f t="shared" si="37"/>
        <v>0</v>
      </c>
      <c r="AG87" s="3"/>
      <c r="AH87" s="28">
        <f t="shared" si="38"/>
        <v>0</v>
      </c>
      <c r="AI87" s="28">
        <f t="shared" si="39"/>
        <v>0</v>
      </c>
      <c r="AJ87" s="28">
        <f t="shared" si="40"/>
        <v>0</v>
      </c>
      <c r="AK87" s="28">
        <f t="shared" si="41"/>
        <v>0</v>
      </c>
      <c r="AL87" s="28">
        <f t="shared" si="42"/>
        <v>0</v>
      </c>
      <c r="AM87" s="28">
        <f t="shared" si="43"/>
        <v>0</v>
      </c>
      <c r="AN87" s="28">
        <f t="shared" si="44"/>
        <v>0</v>
      </c>
      <c r="AO87" s="28">
        <f t="shared" si="45"/>
        <v>0</v>
      </c>
      <c r="AP87" s="28">
        <f t="shared" si="46"/>
        <v>0</v>
      </c>
      <c r="AQ87" s="28">
        <f t="shared" si="47"/>
        <v>0</v>
      </c>
      <c r="AR87" s="28">
        <f t="shared" si="48"/>
        <v>0</v>
      </c>
      <c r="AS87" s="28">
        <f t="shared" si="49"/>
        <v>0</v>
      </c>
      <c r="AT87" s="28">
        <f t="shared" si="50"/>
        <v>0</v>
      </c>
      <c r="AU87" s="3"/>
      <c r="AV87" s="3"/>
      <c r="AW87" s="3"/>
      <c r="AX87" s="3"/>
      <c r="AY87" s="3"/>
    </row>
    <row r="88" spans="1:51" ht="21.9" customHeight="1" x14ac:dyDescent="0.25">
      <c r="A88" s="137">
        <v>57</v>
      </c>
      <c r="B88" s="48" t="str">
        <f>IF('Proje ve Personel Bilgileri'!B70&gt;0,'Proje ve Personel Bilgileri'!B70,"")</f>
        <v/>
      </c>
      <c r="C88" s="301" t="str">
        <f>IF('Proje ve Personel Bilgileri'!F70&gt;0,'Proje ve Personel Bilgileri'!F70,"")</f>
        <v/>
      </c>
      <c r="D88" s="301" t="str">
        <f>IF('Proje ve Personel Bilgileri'!G70&gt;0,'Proje ve Personel Bilgileri'!G70,"")</f>
        <v/>
      </c>
      <c r="E88" s="49">
        <f>IF('G011A (1.AY)'!C88&lt;&gt;"",'G011A (1.AY)'!C88,0)</f>
        <v>0</v>
      </c>
      <c r="F88" s="50">
        <f>IF('G011A (1.AY)'!L88&lt;&gt;"",'G011A (1.AY)'!L88,0)</f>
        <v>0</v>
      </c>
      <c r="G88" s="51">
        <f>IF('G011A (2.AY)'!C88&lt;&gt;"",'G011A (2.AY)'!C88,0)</f>
        <v>0</v>
      </c>
      <c r="H88" s="52">
        <f>IF('G011A (2.AY)'!L88&lt;&gt;"",'G011A (2.AY)'!L88,0)</f>
        <v>0</v>
      </c>
      <c r="I88" s="51">
        <f>IF('G011A (3.AY)'!C88&lt;&gt;"",'G011A (3.AY)'!C88,0)</f>
        <v>0</v>
      </c>
      <c r="J88" s="52">
        <f>IF('G011A (3.AY)'!L88&lt;&gt;"",'G011A (3.AY)'!L88,0)</f>
        <v>0</v>
      </c>
      <c r="K88" s="51">
        <f>IF('G011A (4.AY)'!C88&lt;&gt;"",'G011A (4.AY)'!C88,0)</f>
        <v>0</v>
      </c>
      <c r="L88" s="52">
        <f>IF('G011A (4.AY)'!L88&lt;&gt;"",'G011A (4.AY)'!L88,0)</f>
        <v>0</v>
      </c>
      <c r="M88" s="51">
        <f>IF('G011A (5.AY)'!C88&lt;&gt;"",'G011A (5.AY)'!C88,0)</f>
        <v>0</v>
      </c>
      <c r="N88" s="52">
        <f>IF('G011A (5.AY)'!L88&lt;&gt;"",'G011A (5.AY)'!L88,0)</f>
        <v>0</v>
      </c>
      <c r="O88" s="51">
        <f>IF('G011A (6.AY)'!C88&lt;&gt;"",'G011A (6.AY)'!C88,0)</f>
        <v>0</v>
      </c>
      <c r="P88" s="52">
        <f>IF('G011A (6.AY)'!L88&lt;&gt;"",'G011A (6.AY)'!L88,0)</f>
        <v>0</v>
      </c>
      <c r="Q88" s="51">
        <f>IF('G011A (7.AY)'!C88&lt;&gt;"",'G011A (7.AY)'!C88,0)</f>
        <v>0</v>
      </c>
      <c r="R88" s="52">
        <f>IF('G011A (7.AY)'!L88&lt;&gt;"",'G011A (7.AY)'!L88,0)</f>
        <v>0</v>
      </c>
      <c r="S88" s="51">
        <f>IF('G011A (8.AY)'!C88&lt;&gt;"",'G011A (8.AY)'!C88,0)</f>
        <v>0</v>
      </c>
      <c r="T88" s="52">
        <f>IF('G011A (8.AY)'!L88&lt;&gt;"",'G011A (8.AY)'!L88,0)</f>
        <v>0</v>
      </c>
      <c r="U88" s="51">
        <f>IF('G011A (9.AY)'!C88&lt;&gt;"",'G011A (9.AY)'!C88,0)</f>
        <v>0</v>
      </c>
      <c r="V88" s="52">
        <f>IF('G011A (9.AY)'!L88&lt;&gt;"",'G011A (9.AY)'!L88,0)</f>
        <v>0</v>
      </c>
      <c r="W88" s="51">
        <f>IF('G011A (10.AY)'!C88&lt;&gt;"",'G011A (10.AY)'!C88,0)</f>
        <v>0</v>
      </c>
      <c r="X88" s="52">
        <f>IF('G011A (10.AY)'!L88&lt;&gt;"",'G011A (10.AY)'!L88,0)</f>
        <v>0</v>
      </c>
      <c r="Y88" s="51">
        <f>IF('G011A (11.AY)'!C88&lt;&gt;"",'G011A (11.AY)'!C88,0)</f>
        <v>0</v>
      </c>
      <c r="Z88" s="52">
        <f>IF('G011A (11.AY)'!L88&lt;&gt;"",'G011A (11.AY)'!L88,0)</f>
        <v>0</v>
      </c>
      <c r="AA88" s="51">
        <f>IF('G011A (12.AY)'!C88&lt;&gt;"",'G011A (12.AY)'!C88,0)</f>
        <v>0</v>
      </c>
      <c r="AB88" s="52">
        <f>IF('G011A (12.AY)'!L88&lt;&gt;"",'G011A (12.AY)'!L88,0)</f>
        <v>0</v>
      </c>
      <c r="AC88" s="49">
        <f t="shared" si="34"/>
        <v>0</v>
      </c>
      <c r="AD88" s="50">
        <f t="shared" si="35"/>
        <v>0</v>
      </c>
      <c r="AE88" s="50">
        <f t="shared" si="36"/>
        <v>0</v>
      </c>
      <c r="AF88" s="53">
        <f t="shared" si="37"/>
        <v>0</v>
      </c>
      <c r="AG88" s="3"/>
      <c r="AH88" s="28">
        <f t="shared" si="38"/>
        <v>0</v>
      </c>
      <c r="AI88" s="28">
        <f t="shared" si="39"/>
        <v>0</v>
      </c>
      <c r="AJ88" s="28">
        <f t="shared" si="40"/>
        <v>0</v>
      </c>
      <c r="AK88" s="28">
        <f t="shared" si="41"/>
        <v>0</v>
      </c>
      <c r="AL88" s="28">
        <f t="shared" si="42"/>
        <v>0</v>
      </c>
      <c r="AM88" s="28">
        <f t="shared" si="43"/>
        <v>0</v>
      </c>
      <c r="AN88" s="28">
        <f t="shared" si="44"/>
        <v>0</v>
      </c>
      <c r="AO88" s="28">
        <f t="shared" si="45"/>
        <v>0</v>
      </c>
      <c r="AP88" s="28">
        <f t="shared" si="46"/>
        <v>0</v>
      </c>
      <c r="AQ88" s="28">
        <f t="shared" si="47"/>
        <v>0</v>
      </c>
      <c r="AR88" s="28">
        <f t="shared" si="48"/>
        <v>0</v>
      </c>
      <c r="AS88" s="28">
        <f t="shared" si="49"/>
        <v>0</v>
      </c>
      <c r="AT88" s="28">
        <f t="shared" si="50"/>
        <v>0</v>
      </c>
      <c r="AU88" s="3"/>
      <c r="AV88" s="3"/>
      <c r="AW88" s="3"/>
      <c r="AX88" s="3"/>
      <c r="AY88" s="3"/>
    </row>
    <row r="89" spans="1:51" ht="21.9" customHeight="1" x14ac:dyDescent="0.25">
      <c r="A89" s="137">
        <v>58</v>
      </c>
      <c r="B89" s="48" t="str">
        <f>IF('Proje ve Personel Bilgileri'!B71&gt;0,'Proje ve Personel Bilgileri'!B71,"")</f>
        <v/>
      </c>
      <c r="C89" s="301" t="str">
        <f>IF('Proje ve Personel Bilgileri'!F71&gt;0,'Proje ve Personel Bilgileri'!F71,"")</f>
        <v/>
      </c>
      <c r="D89" s="301" t="str">
        <f>IF('Proje ve Personel Bilgileri'!G71&gt;0,'Proje ve Personel Bilgileri'!G71,"")</f>
        <v/>
      </c>
      <c r="E89" s="49">
        <f>IF('G011A (1.AY)'!C89&lt;&gt;"",'G011A (1.AY)'!C89,0)</f>
        <v>0</v>
      </c>
      <c r="F89" s="50">
        <f>IF('G011A (1.AY)'!L89&lt;&gt;"",'G011A (1.AY)'!L89,0)</f>
        <v>0</v>
      </c>
      <c r="G89" s="51">
        <f>IF('G011A (2.AY)'!C89&lt;&gt;"",'G011A (2.AY)'!C89,0)</f>
        <v>0</v>
      </c>
      <c r="H89" s="52">
        <f>IF('G011A (2.AY)'!L89&lt;&gt;"",'G011A (2.AY)'!L89,0)</f>
        <v>0</v>
      </c>
      <c r="I89" s="51">
        <f>IF('G011A (3.AY)'!C89&lt;&gt;"",'G011A (3.AY)'!C89,0)</f>
        <v>0</v>
      </c>
      <c r="J89" s="52">
        <f>IF('G011A (3.AY)'!L89&lt;&gt;"",'G011A (3.AY)'!L89,0)</f>
        <v>0</v>
      </c>
      <c r="K89" s="51">
        <f>IF('G011A (4.AY)'!C89&lt;&gt;"",'G011A (4.AY)'!C89,0)</f>
        <v>0</v>
      </c>
      <c r="L89" s="52">
        <f>IF('G011A (4.AY)'!L89&lt;&gt;"",'G011A (4.AY)'!L89,0)</f>
        <v>0</v>
      </c>
      <c r="M89" s="51">
        <f>IF('G011A (5.AY)'!C89&lt;&gt;"",'G011A (5.AY)'!C89,0)</f>
        <v>0</v>
      </c>
      <c r="N89" s="52">
        <f>IF('G011A (5.AY)'!L89&lt;&gt;"",'G011A (5.AY)'!L89,0)</f>
        <v>0</v>
      </c>
      <c r="O89" s="51">
        <f>IF('G011A (6.AY)'!C89&lt;&gt;"",'G011A (6.AY)'!C89,0)</f>
        <v>0</v>
      </c>
      <c r="P89" s="52">
        <f>IF('G011A (6.AY)'!L89&lt;&gt;"",'G011A (6.AY)'!L89,0)</f>
        <v>0</v>
      </c>
      <c r="Q89" s="51">
        <f>IF('G011A (7.AY)'!C89&lt;&gt;"",'G011A (7.AY)'!C89,0)</f>
        <v>0</v>
      </c>
      <c r="R89" s="52">
        <f>IF('G011A (7.AY)'!L89&lt;&gt;"",'G011A (7.AY)'!L89,0)</f>
        <v>0</v>
      </c>
      <c r="S89" s="51">
        <f>IF('G011A (8.AY)'!C89&lt;&gt;"",'G011A (8.AY)'!C89,0)</f>
        <v>0</v>
      </c>
      <c r="T89" s="52">
        <f>IF('G011A (8.AY)'!L89&lt;&gt;"",'G011A (8.AY)'!L89,0)</f>
        <v>0</v>
      </c>
      <c r="U89" s="51">
        <f>IF('G011A (9.AY)'!C89&lt;&gt;"",'G011A (9.AY)'!C89,0)</f>
        <v>0</v>
      </c>
      <c r="V89" s="52">
        <f>IF('G011A (9.AY)'!L89&lt;&gt;"",'G011A (9.AY)'!L89,0)</f>
        <v>0</v>
      </c>
      <c r="W89" s="51">
        <f>IF('G011A (10.AY)'!C89&lt;&gt;"",'G011A (10.AY)'!C89,0)</f>
        <v>0</v>
      </c>
      <c r="X89" s="52">
        <f>IF('G011A (10.AY)'!L89&lt;&gt;"",'G011A (10.AY)'!L89,0)</f>
        <v>0</v>
      </c>
      <c r="Y89" s="51">
        <f>IF('G011A (11.AY)'!C89&lt;&gt;"",'G011A (11.AY)'!C89,0)</f>
        <v>0</v>
      </c>
      <c r="Z89" s="52">
        <f>IF('G011A (11.AY)'!L89&lt;&gt;"",'G011A (11.AY)'!L89,0)</f>
        <v>0</v>
      </c>
      <c r="AA89" s="51">
        <f>IF('G011A (12.AY)'!C89&lt;&gt;"",'G011A (12.AY)'!C89,0)</f>
        <v>0</v>
      </c>
      <c r="AB89" s="52">
        <f>IF('G011A (12.AY)'!L89&lt;&gt;"",'G011A (12.AY)'!L89,0)</f>
        <v>0</v>
      </c>
      <c r="AC89" s="49">
        <f t="shared" si="34"/>
        <v>0</v>
      </c>
      <c r="AD89" s="50">
        <f t="shared" si="35"/>
        <v>0</v>
      </c>
      <c r="AE89" s="50">
        <f t="shared" si="36"/>
        <v>0</v>
      </c>
      <c r="AF89" s="53">
        <f t="shared" si="37"/>
        <v>0</v>
      </c>
      <c r="AG89" s="3"/>
      <c r="AH89" s="28">
        <f t="shared" si="38"/>
        <v>0</v>
      </c>
      <c r="AI89" s="28">
        <f t="shared" si="39"/>
        <v>0</v>
      </c>
      <c r="AJ89" s="28">
        <f t="shared" si="40"/>
        <v>0</v>
      </c>
      <c r="AK89" s="28">
        <f t="shared" si="41"/>
        <v>0</v>
      </c>
      <c r="AL89" s="28">
        <f t="shared" si="42"/>
        <v>0</v>
      </c>
      <c r="AM89" s="28">
        <f t="shared" si="43"/>
        <v>0</v>
      </c>
      <c r="AN89" s="28">
        <f t="shared" si="44"/>
        <v>0</v>
      </c>
      <c r="AO89" s="28">
        <f t="shared" si="45"/>
        <v>0</v>
      </c>
      <c r="AP89" s="28">
        <f t="shared" si="46"/>
        <v>0</v>
      </c>
      <c r="AQ89" s="28">
        <f t="shared" si="47"/>
        <v>0</v>
      </c>
      <c r="AR89" s="28">
        <f t="shared" si="48"/>
        <v>0</v>
      </c>
      <c r="AS89" s="28">
        <f t="shared" si="49"/>
        <v>0</v>
      </c>
      <c r="AT89" s="28">
        <f t="shared" si="50"/>
        <v>0</v>
      </c>
      <c r="AU89" s="3"/>
      <c r="AV89" s="3"/>
      <c r="AW89" s="3"/>
      <c r="AX89" s="3"/>
      <c r="AY89" s="3"/>
    </row>
    <row r="90" spans="1:51" ht="21.9" customHeight="1" x14ac:dyDescent="0.25">
      <c r="A90" s="137">
        <v>59</v>
      </c>
      <c r="B90" s="48" t="str">
        <f>IF('Proje ve Personel Bilgileri'!B72&gt;0,'Proje ve Personel Bilgileri'!B72,"")</f>
        <v/>
      </c>
      <c r="C90" s="301" t="str">
        <f>IF('Proje ve Personel Bilgileri'!F72&gt;0,'Proje ve Personel Bilgileri'!F72,"")</f>
        <v/>
      </c>
      <c r="D90" s="301" t="str">
        <f>IF('Proje ve Personel Bilgileri'!G72&gt;0,'Proje ve Personel Bilgileri'!G72,"")</f>
        <v/>
      </c>
      <c r="E90" s="49">
        <f>IF('G011A (1.AY)'!C90&lt;&gt;"",'G011A (1.AY)'!C90,0)</f>
        <v>0</v>
      </c>
      <c r="F90" s="50">
        <f>IF('G011A (1.AY)'!L90&lt;&gt;"",'G011A (1.AY)'!L90,0)</f>
        <v>0</v>
      </c>
      <c r="G90" s="51">
        <f>IF('G011A (2.AY)'!C90&lt;&gt;"",'G011A (2.AY)'!C90,0)</f>
        <v>0</v>
      </c>
      <c r="H90" s="52">
        <f>IF('G011A (2.AY)'!L90&lt;&gt;"",'G011A (2.AY)'!L90,0)</f>
        <v>0</v>
      </c>
      <c r="I90" s="51">
        <f>IF('G011A (3.AY)'!C90&lt;&gt;"",'G011A (3.AY)'!C90,0)</f>
        <v>0</v>
      </c>
      <c r="J90" s="52">
        <f>IF('G011A (3.AY)'!L90&lt;&gt;"",'G011A (3.AY)'!L90,0)</f>
        <v>0</v>
      </c>
      <c r="K90" s="51">
        <f>IF('G011A (4.AY)'!C90&lt;&gt;"",'G011A (4.AY)'!C90,0)</f>
        <v>0</v>
      </c>
      <c r="L90" s="52">
        <f>IF('G011A (4.AY)'!L90&lt;&gt;"",'G011A (4.AY)'!L90,0)</f>
        <v>0</v>
      </c>
      <c r="M90" s="51">
        <f>IF('G011A (5.AY)'!C90&lt;&gt;"",'G011A (5.AY)'!C90,0)</f>
        <v>0</v>
      </c>
      <c r="N90" s="52">
        <f>IF('G011A (5.AY)'!L90&lt;&gt;"",'G011A (5.AY)'!L90,0)</f>
        <v>0</v>
      </c>
      <c r="O90" s="51">
        <f>IF('G011A (6.AY)'!C90&lt;&gt;"",'G011A (6.AY)'!C90,0)</f>
        <v>0</v>
      </c>
      <c r="P90" s="52">
        <f>IF('G011A (6.AY)'!L90&lt;&gt;"",'G011A (6.AY)'!L90,0)</f>
        <v>0</v>
      </c>
      <c r="Q90" s="51">
        <f>IF('G011A (7.AY)'!C90&lt;&gt;"",'G011A (7.AY)'!C90,0)</f>
        <v>0</v>
      </c>
      <c r="R90" s="52">
        <f>IF('G011A (7.AY)'!L90&lt;&gt;"",'G011A (7.AY)'!L90,0)</f>
        <v>0</v>
      </c>
      <c r="S90" s="51">
        <f>IF('G011A (8.AY)'!C90&lt;&gt;"",'G011A (8.AY)'!C90,0)</f>
        <v>0</v>
      </c>
      <c r="T90" s="52">
        <f>IF('G011A (8.AY)'!L90&lt;&gt;"",'G011A (8.AY)'!L90,0)</f>
        <v>0</v>
      </c>
      <c r="U90" s="51">
        <f>IF('G011A (9.AY)'!C90&lt;&gt;"",'G011A (9.AY)'!C90,0)</f>
        <v>0</v>
      </c>
      <c r="V90" s="52">
        <f>IF('G011A (9.AY)'!L90&lt;&gt;"",'G011A (9.AY)'!L90,0)</f>
        <v>0</v>
      </c>
      <c r="W90" s="51">
        <f>IF('G011A (10.AY)'!C90&lt;&gt;"",'G011A (10.AY)'!C90,0)</f>
        <v>0</v>
      </c>
      <c r="X90" s="52">
        <f>IF('G011A (10.AY)'!L90&lt;&gt;"",'G011A (10.AY)'!L90,0)</f>
        <v>0</v>
      </c>
      <c r="Y90" s="51">
        <f>IF('G011A (11.AY)'!C90&lt;&gt;"",'G011A (11.AY)'!C90,0)</f>
        <v>0</v>
      </c>
      <c r="Z90" s="52">
        <f>IF('G011A (11.AY)'!L90&lt;&gt;"",'G011A (11.AY)'!L90,0)</f>
        <v>0</v>
      </c>
      <c r="AA90" s="51">
        <f>IF('G011A (12.AY)'!C90&lt;&gt;"",'G011A (12.AY)'!C90,0)</f>
        <v>0</v>
      </c>
      <c r="AB90" s="52">
        <f>IF('G011A (12.AY)'!L90&lt;&gt;"",'G011A (12.AY)'!L90,0)</f>
        <v>0</v>
      </c>
      <c r="AC90" s="49">
        <f t="shared" si="34"/>
        <v>0</v>
      </c>
      <c r="AD90" s="50">
        <f t="shared" si="35"/>
        <v>0</v>
      </c>
      <c r="AE90" s="50">
        <f t="shared" si="36"/>
        <v>0</v>
      </c>
      <c r="AF90" s="53">
        <f t="shared" si="37"/>
        <v>0</v>
      </c>
      <c r="AG90" s="3"/>
      <c r="AH90" s="28">
        <f t="shared" si="38"/>
        <v>0</v>
      </c>
      <c r="AI90" s="28">
        <f t="shared" si="39"/>
        <v>0</v>
      </c>
      <c r="AJ90" s="28">
        <f t="shared" si="40"/>
        <v>0</v>
      </c>
      <c r="AK90" s="28">
        <f t="shared" si="41"/>
        <v>0</v>
      </c>
      <c r="AL90" s="28">
        <f t="shared" si="42"/>
        <v>0</v>
      </c>
      <c r="AM90" s="28">
        <f t="shared" si="43"/>
        <v>0</v>
      </c>
      <c r="AN90" s="28">
        <f t="shared" si="44"/>
        <v>0</v>
      </c>
      <c r="AO90" s="28">
        <f t="shared" si="45"/>
        <v>0</v>
      </c>
      <c r="AP90" s="28">
        <f t="shared" si="46"/>
        <v>0</v>
      </c>
      <c r="AQ90" s="28">
        <f t="shared" si="47"/>
        <v>0</v>
      </c>
      <c r="AR90" s="28">
        <f t="shared" si="48"/>
        <v>0</v>
      </c>
      <c r="AS90" s="28">
        <f t="shared" si="49"/>
        <v>0</v>
      </c>
      <c r="AT90" s="28">
        <f t="shared" si="50"/>
        <v>0</v>
      </c>
      <c r="AU90" s="3"/>
      <c r="AV90" s="3"/>
      <c r="AW90" s="3"/>
      <c r="AX90" s="3"/>
      <c r="AY90" s="3"/>
    </row>
    <row r="91" spans="1:51" ht="21.9" customHeight="1" thickBot="1" x14ac:dyDescent="0.3">
      <c r="A91" s="138">
        <v>60</v>
      </c>
      <c r="B91" s="54" t="str">
        <f>IF('Proje ve Personel Bilgileri'!B73&gt;0,'Proje ve Personel Bilgileri'!B73,"")</f>
        <v/>
      </c>
      <c r="C91" s="302" t="str">
        <f>IF('Proje ve Personel Bilgileri'!F73&gt;0,'Proje ve Personel Bilgileri'!F73,"")</f>
        <v/>
      </c>
      <c r="D91" s="302" t="str">
        <f>IF('Proje ve Personel Bilgileri'!G73&gt;0,'Proje ve Personel Bilgileri'!G73,"")</f>
        <v/>
      </c>
      <c r="E91" s="55">
        <f>IF('G011A (1.AY)'!C91&lt;&gt;"",'G011A (1.AY)'!C91,0)</f>
        <v>0</v>
      </c>
      <c r="F91" s="56">
        <f>IF('G011A (1.AY)'!L91&lt;&gt;"",'G011A (1.AY)'!L91,0)</f>
        <v>0</v>
      </c>
      <c r="G91" s="57">
        <f>IF('G011A (2.AY)'!C91&lt;&gt;"",'G011A (2.AY)'!C91,0)</f>
        <v>0</v>
      </c>
      <c r="H91" s="58">
        <f>IF('G011A (2.AY)'!L91&lt;&gt;"",'G011A (2.AY)'!L91,0)</f>
        <v>0</v>
      </c>
      <c r="I91" s="57">
        <f>IF('G011A (3.AY)'!C91&lt;&gt;"",'G011A (3.AY)'!C91,0)</f>
        <v>0</v>
      </c>
      <c r="J91" s="58">
        <f>IF('G011A (3.AY)'!L91&lt;&gt;"",'G011A (3.AY)'!L91,0)</f>
        <v>0</v>
      </c>
      <c r="K91" s="57">
        <f>IF('G011A (4.AY)'!C91&lt;&gt;"",'G011A (4.AY)'!C91,0)</f>
        <v>0</v>
      </c>
      <c r="L91" s="58">
        <f>IF('G011A (4.AY)'!L91&lt;&gt;"",'G011A (4.AY)'!L91,0)</f>
        <v>0</v>
      </c>
      <c r="M91" s="57">
        <f>IF('G011A (5.AY)'!C91&lt;&gt;"",'G011A (5.AY)'!C91,0)</f>
        <v>0</v>
      </c>
      <c r="N91" s="58">
        <f>IF('G011A (5.AY)'!L91&lt;&gt;"",'G011A (5.AY)'!L91,0)</f>
        <v>0</v>
      </c>
      <c r="O91" s="57">
        <f>IF('G011A (6.AY)'!C91&lt;&gt;"",'G011A (6.AY)'!C91,0)</f>
        <v>0</v>
      </c>
      <c r="P91" s="58">
        <f>IF('G011A (6.AY)'!L91&lt;&gt;"",'G011A (6.AY)'!L91,0)</f>
        <v>0</v>
      </c>
      <c r="Q91" s="57">
        <f>IF('G011A (7.AY)'!C91&lt;&gt;"",'G011A (7.AY)'!C91,0)</f>
        <v>0</v>
      </c>
      <c r="R91" s="58">
        <f>IF('G011A (7.AY)'!L91&lt;&gt;"",'G011A (7.AY)'!L91,0)</f>
        <v>0</v>
      </c>
      <c r="S91" s="57">
        <f>IF('G011A (8.AY)'!C91&lt;&gt;"",'G011A (8.AY)'!C91,0)</f>
        <v>0</v>
      </c>
      <c r="T91" s="58">
        <f>IF('G011A (8.AY)'!L91&lt;&gt;"",'G011A (8.AY)'!L91,0)</f>
        <v>0</v>
      </c>
      <c r="U91" s="57">
        <f>IF('G011A (9.AY)'!C91&lt;&gt;"",'G011A (9.AY)'!C91,0)</f>
        <v>0</v>
      </c>
      <c r="V91" s="58">
        <f>IF('G011A (9.AY)'!L91&lt;&gt;"",'G011A (9.AY)'!L91,0)</f>
        <v>0</v>
      </c>
      <c r="W91" s="57">
        <f>IF('G011A (10.AY)'!C91&lt;&gt;"",'G011A (10.AY)'!C91,0)</f>
        <v>0</v>
      </c>
      <c r="X91" s="58">
        <f>IF('G011A (10.AY)'!L91&lt;&gt;"",'G011A (10.AY)'!L91,0)</f>
        <v>0</v>
      </c>
      <c r="Y91" s="57">
        <f>IF('G011A (11.AY)'!C91&lt;&gt;"",'G011A (11.AY)'!C91,0)</f>
        <v>0</v>
      </c>
      <c r="Z91" s="58">
        <f>IF('G011A (11.AY)'!L91&lt;&gt;"",'G011A (11.AY)'!L91,0)</f>
        <v>0</v>
      </c>
      <c r="AA91" s="57">
        <f>IF('G011A (12.AY)'!C91&lt;&gt;"",'G011A (12.AY)'!C91,0)</f>
        <v>0</v>
      </c>
      <c r="AB91" s="58">
        <f>IF('G011A (12.AY)'!L91&lt;&gt;"",'G011A (12.AY)'!L91,0)</f>
        <v>0</v>
      </c>
      <c r="AC91" s="55">
        <f t="shared" si="34"/>
        <v>0</v>
      </c>
      <c r="AD91" s="56">
        <f t="shared" si="35"/>
        <v>0</v>
      </c>
      <c r="AE91" s="56">
        <f t="shared" si="36"/>
        <v>0</v>
      </c>
      <c r="AF91" s="59">
        <f t="shared" si="37"/>
        <v>0</v>
      </c>
      <c r="AG91" s="3"/>
      <c r="AH91" s="28">
        <f t="shared" si="38"/>
        <v>0</v>
      </c>
      <c r="AI91" s="28">
        <f t="shared" si="39"/>
        <v>0</v>
      </c>
      <c r="AJ91" s="28">
        <f t="shared" si="40"/>
        <v>0</v>
      </c>
      <c r="AK91" s="28">
        <f t="shared" si="41"/>
        <v>0</v>
      </c>
      <c r="AL91" s="28">
        <f t="shared" si="42"/>
        <v>0</v>
      </c>
      <c r="AM91" s="28">
        <f t="shared" si="43"/>
        <v>0</v>
      </c>
      <c r="AN91" s="28">
        <f t="shared" si="44"/>
        <v>0</v>
      </c>
      <c r="AO91" s="28">
        <f t="shared" si="45"/>
        <v>0</v>
      </c>
      <c r="AP91" s="28">
        <f t="shared" si="46"/>
        <v>0</v>
      </c>
      <c r="AQ91" s="28">
        <f t="shared" si="47"/>
        <v>0</v>
      </c>
      <c r="AR91" s="28">
        <f t="shared" si="48"/>
        <v>0</v>
      </c>
      <c r="AS91" s="28">
        <f t="shared" si="49"/>
        <v>0</v>
      </c>
      <c r="AT91" s="28">
        <f t="shared" si="50"/>
        <v>0</v>
      </c>
      <c r="AU91" s="3"/>
      <c r="AV91" s="28">
        <f>IF(SUM(AC72:AC91)&gt;0,1,0)</f>
        <v>0</v>
      </c>
      <c r="AW91" s="3"/>
      <c r="AX91" s="3"/>
      <c r="AY91" s="3"/>
    </row>
    <row r="92" spans="1:51" x14ac:dyDescent="0.25">
      <c r="A92" s="3"/>
      <c r="B92" s="240"/>
      <c r="C92" s="240"/>
      <c r="D92" s="240"/>
      <c r="E92" s="240"/>
      <c r="F92" s="240"/>
      <c r="G92" s="240"/>
      <c r="H92" s="240"/>
      <c r="I92" s="240"/>
      <c r="J92" s="240"/>
      <c r="K92" s="240"/>
      <c r="L92" s="241"/>
      <c r="M92" s="3"/>
      <c r="N92" s="4"/>
      <c r="O92" s="4"/>
      <c r="P92" s="4"/>
      <c r="Q92" s="4"/>
      <c r="R92" s="4"/>
      <c r="S92" s="4"/>
      <c r="T92" s="4"/>
      <c r="U92" s="4"/>
      <c r="V92" s="4"/>
      <c r="W92" s="4"/>
      <c r="X92" s="4"/>
      <c r="Y92" s="4"/>
      <c r="Z92" s="4"/>
      <c r="AA92" s="4"/>
      <c r="AB92" s="4"/>
      <c r="AC92" s="4"/>
      <c r="AD92" s="4"/>
      <c r="AE92" s="4"/>
      <c r="AF92" s="3"/>
      <c r="AG92" s="3"/>
      <c r="AH92" s="3"/>
      <c r="AI92" s="3"/>
      <c r="AJ92" s="3"/>
      <c r="AK92" s="3"/>
      <c r="AL92" s="3"/>
      <c r="AM92" s="3"/>
      <c r="AN92" s="3"/>
      <c r="AO92" s="3"/>
      <c r="AP92" s="3"/>
      <c r="AQ92" s="3"/>
      <c r="AR92" s="3"/>
      <c r="AS92" s="3"/>
      <c r="AT92" s="3"/>
      <c r="AU92" s="3"/>
      <c r="AV92" s="3"/>
      <c r="AW92" s="3"/>
      <c r="AX92" s="3"/>
      <c r="AY92" s="3"/>
    </row>
    <row r="93" spans="1:51" x14ac:dyDescent="0.25">
      <c r="A93" s="245" t="s">
        <v>98</v>
      </c>
      <c r="B93" s="240"/>
      <c r="C93" s="240"/>
      <c r="D93" s="240"/>
      <c r="E93" s="240"/>
      <c r="F93" s="240"/>
      <c r="G93" s="240"/>
      <c r="H93" s="240"/>
      <c r="I93" s="240"/>
      <c r="J93" s="240"/>
      <c r="K93" s="240"/>
      <c r="L93" s="241"/>
      <c r="M93" s="3"/>
      <c r="N93" s="4"/>
      <c r="O93" s="4"/>
      <c r="P93" s="4"/>
      <c r="Q93" s="4"/>
      <c r="R93" s="4"/>
      <c r="S93" s="4"/>
      <c r="T93" s="4"/>
      <c r="U93" s="4"/>
      <c r="V93" s="4"/>
      <c r="W93" s="4"/>
      <c r="X93" s="4"/>
      <c r="Y93" s="4"/>
      <c r="Z93" s="4"/>
      <c r="AA93" s="4"/>
      <c r="AB93" s="4"/>
      <c r="AC93" s="4"/>
      <c r="AD93" s="4"/>
      <c r="AE93" s="4"/>
      <c r="AF93" s="3"/>
      <c r="AG93" s="3"/>
      <c r="AH93" s="3"/>
      <c r="AI93" s="3"/>
      <c r="AJ93" s="3"/>
      <c r="AK93" s="3"/>
      <c r="AL93" s="3"/>
      <c r="AM93" s="3"/>
      <c r="AN93" s="3"/>
      <c r="AO93" s="3"/>
      <c r="AP93" s="3"/>
      <c r="AQ93" s="3"/>
      <c r="AR93" s="3"/>
      <c r="AS93" s="3"/>
      <c r="AT93" s="3"/>
      <c r="AU93" s="3"/>
      <c r="AV93" s="3"/>
      <c r="AW93" s="3"/>
      <c r="AX93" s="3"/>
      <c r="AY93" s="3"/>
    </row>
    <row r="94" spans="1:51" x14ac:dyDescent="0.25">
      <c r="A94" s="3"/>
      <c r="B94" s="3"/>
      <c r="C94" s="3"/>
      <c r="D94" s="3"/>
      <c r="E94" s="4"/>
      <c r="F94" s="3"/>
      <c r="G94" s="3"/>
      <c r="H94" s="3"/>
      <c r="I94" s="3"/>
      <c r="J94" s="3"/>
      <c r="K94" s="3"/>
      <c r="L94" s="241"/>
      <c r="M94" s="3"/>
      <c r="N94" s="4"/>
      <c r="O94" s="4"/>
      <c r="P94" s="4"/>
      <c r="Q94" s="4"/>
      <c r="R94" s="4"/>
      <c r="S94" s="4"/>
      <c r="T94" s="4"/>
      <c r="U94" s="4"/>
      <c r="V94" s="4"/>
      <c r="W94" s="4"/>
      <c r="X94" s="4"/>
      <c r="Y94" s="4"/>
      <c r="Z94" s="4"/>
      <c r="AA94" s="4"/>
      <c r="AB94" s="4"/>
      <c r="AC94" s="4"/>
      <c r="AD94" s="3"/>
      <c r="AE94" s="3"/>
      <c r="AF94" s="3"/>
      <c r="AG94" s="3"/>
      <c r="AH94" s="3"/>
      <c r="AI94" s="3"/>
      <c r="AJ94" s="3"/>
      <c r="AK94" s="3"/>
      <c r="AL94" s="3"/>
      <c r="AM94" s="3"/>
      <c r="AN94" s="3"/>
      <c r="AO94" s="3"/>
      <c r="AP94" s="3"/>
      <c r="AQ94" s="3"/>
      <c r="AR94" s="3"/>
      <c r="AS94" s="3"/>
      <c r="AT94" s="3"/>
      <c r="AU94" s="3"/>
      <c r="AV94" s="3"/>
      <c r="AW94" s="3"/>
      <c r="AX94" s="3"/>
      <c r="AY94" s="3"/>
    </row>
    <row r="95" spans="1:51" ht="21.1" x14ac:dyDescent="0.35">
      <c r="A95" s="308" t="s">
        <v>37</v>
      </c>
      <c r="B95" s="310">
        <f ca="1">IF(imzatarihi&gt;0,imzatarihi,"")</f>
        <v>45653</v>
      </c>
      <c r="C95" s="308"/>
      <c r="D95" s="308"/>
      <c r="E95" s="380" t="s">
        <v>38</v>
      </c>
      <c r="F95" s="380"/>
      <c r="G95" s="308" t="str">
        <f>IF(kurulusyetkilisi&gt;0,kurulusyetkilisi,"")</f>
        <v/>
      </c>
      <c r="H95" s="308"/>
      <c r="I95" s="308"/>
      <c r="J95" s="3"/>
      <c r="K95" s="3"/>
      <c r="L95" s="241"/>
      <c r="M95" s="3"/>
      <c r="N95" s="4"/>
      <c r="O95" s="4"/>
      <c r="P95" s="4"/>
      <c r="Q95" s="4"/>
      <c r="R95" s="4"/>
      <c r="S95" s="4"/>
      <c r="T95" s="4"/>
      <c r="U95" s="4"/>
      <c r="V95" s="4"/>
      <c r="W95" s="4"/>
      <c r="X95" s="4"/>
      <c r="Y95" s="4"/>
      <c r="Z95" s="4"/>
      <c r="AA95" s="4"/>
      <c r="AB95" s="4"/>
      <c r="AC95" s="4"/>
      <c r="AD95" s="3"/>
      <c r="AE95" s="3"/>
      <c r="AF95" s="3"/>
      <c r="AG95" s="3"/>
      <c r="AH95" s="3"/>
      <c r="AI95" s="3"/>
      <c r="AJ95" s="3"/>
      <c r="AK95" s="3"/>
      <c r="AL95" s="3"/>
      <c r="AM95" s="3"/>
      <c r="AN95" s="3"/>
      <c r="AO95" s="3"/>
      <c r="AP95" s="3"/>
      <c r="AQ95" s="3"/>
      <c r="AR95" s="3"/>
      <c r="AS95" s="3"/>
      <c r="AT95" s="3"/>
      <c r="AU95" s="3"/>
      <c r="AV95" s="3"/>
      <c r="AW95" s="3"/>
      <c r="AX95" s="3"/>
      <c r="AY95" s="3"/>
    </row>
    <row r="96" spans="1:51" ht="21.1" x14ac:dyDescent="0.35">
      <c r="A96" s="311"/>
      <c r="B96" s="311"/>
      <c r="C96" s="311"/>
      <c r="D96" s="311"/>
      <c r="E96" s="380" t="s">
        <v>39</v>
      </c>
      <c r="F96" s="380"/>
      <c r="G96" s="394"/>
      <c r="H96" s="394"/>
      <c r="I96" s="394"/>
      <c r="J96" s="3"/>
      <c r="K96" s="3"/>
      <c r="L96" s="241"/>
      <c r="M96" s="3"/>
      <c r="N96" s="4"/>
      <c r="O96" s="4"/>
      <c r="P96" s="4"/>
      <c r="Q96" s="4"/>
      <c r="R96" s="4"/>
      <c r="S96" s="4"/>
      <c r="T96" s="4"/>
      <c r="U96" s="4"/>
      <c r="V96" s="4"/>
      <c r="W96" s="4"/>
      <c r="X96" s="4"/>
      <c r="Y96" s="4"/>
      <c r="Z96" s="4"/>
      <c r="AA96" s="4"/>
      <c r="AB96" s="4"/>
      <c r="AC96" s="4"/>
      <c r="AD96" s="3"/>
      <c r="AE96" s="3"/>
      <c r="AF96" s="3"/>
      <c r="AG96" s="3"/>
      <c r="AH96" s="3"/>
      <c r="AI96" s="3"/>
      <c r="AJ96" s="3"/>
      <c r="AK96" s="3"/>
      <c r="AL96" s="3"/>
      <c r="AM96" s="3"/>
      <c r="AN96" s="3"/>
      <c r="AO96" s="3"/>
      <c r="AP96" s="3"/>
      <c r="AQ96" s="3"/>
      <c r="AR96" s="3"/>
      <c r="AS96" s="3"/>
      <c r="AT96" s="3"/>
      <c r="AU96" s="3"/>
      <c r="AV96" s="3"/>
      <c r="AW96" s="3"/>
      <c r="AX96" s="3"/>
      <c r="AY96" s="3"/>
    </row>
    <row r="97" spans="1:51" ht="15.8" customHeight="1" x14ac:dyDescent="0.25">
      <c r="A97" s="381" t="s">
        <v>44</v>
      </c>
      <c r="B97" s="381"/>
      <c r="C97" s="381"/>
      <c r="D97" s="381"/>
      <c r="E97" s="381"/>
      <c r="F97" s="381"/>
      <c r="G97" s="381"/>
      <c r="H97" s="381"/>
      <c r="I97" s="381"/>
      <c r="J97" s="381"/>
      <c r="K97" s="381"/>
      <c r="L97" s="381"/>
      <c r="M97" s="381"/>
      <c r="N97" s="381"/>
      <c r="O97" s="381"/>
      <c r="P97" s="381"/>
      <c r="Q97" s="381"/>
      <c r="R97" s="381"/>
      <c r="S97" s="381"/>
      <c r="T97" s="381"/>
      <c r="U97" s="381"/>
      <c r="V97" s="381"/>
      <c r="W97" s="381"/>
      <c r="X97" s="381"/>
      <c r="Y97" s="381"/>
      <c r="Z97" s="381"/>
      <c r="AA97" s="381"/>
      <c r="AB97" s="381"/>
      <c r="AC97" s="381"/>
      <c r="AD97" s="381"/>
      <c r="AE97" s="381"/>
      <c r="AF97" s="381"/>
      <c r="AG97" s="3"/>
      <c r="AH97" s="3"/>
      <c r="AI97" s="3"/>
      <c r="AJ97" s="3"/>
      <c r="AK97" s="3"/>
      <c r="AL97" s="3"/>
      <c r="AM97" s="3"/>
      <c r="AN97" s="3"/>
      <c r="AO97" s="3"/>
      <c r="AP97" s="3"/>
      <c r="AQ97" s="3"/>
      <c r="AR97" s="3"/>
      <c r="AS97" s="3"/>
      <c r="AT97" s="3"/>
      <c r="AU97" s="3"/>
      <c r="AV97" s="3"/>
      <c r="AW97" s="3"/>
      <c r="AX97" s="3"/>
      <c r="AY97" s="3"/>
    </row>
    <row r="98" spans="1:51" x14ac:dyDescent="0.25">
      <c r="A98" s="382" t="str">
        <f>IF(Yil&gt;0,CONCATENATE(Yil,"  yılına aittir."),"")</f>
        <v/>
      </c>
      <c r="B98" s="382"/>
      <c r="C98" s="382"/>
      <c r="D98" s="382"/>
      <c r="E98" s="382"/>
      <c r="F98" s="382"/>
      <c r="G98" s="382"/>
      <c r="H98" s="382"/>
      <c r="I98" s="382"/>
      <c r="J98" s="382"/>
      <c r="K98" s="382"/>
      <c r="L98" s="382"/>
      <c r="M98" s="382"/>
      <c r="N98" s="382"/>
      <c r="O98" s="382"/>
      <c r="P98" s="382"/>
      <c r="Q98" s="382"/>
      <c r="R98" s="382"/>
      <c r="S98" s="382"/>
      <c r="T98" s="382"/>
      <c r="U98" s="382"/>
      <c r="V98" s="382"/>
      <c r="W98" s="382"/>
      <c r="X98" s="382"/>
      <c r="Y98" s="382"/>
      <c r="Z98" s="382"/>
      <c r="AA98" s="382"/>
      <c r="AB98" s="382"/>
      <c r="AC98" s="382"/>
      <c r="AD98" s="382"/>
      <c r="AE98" s="382"/>
      <c r="AF98" s="382"/>
      <c r="AG98" s="3"/>
      <c r="AH98" s="3"/>
      <c r="AI98" s="3"/>
      <c r="AJ98" s="3"/>
      <c r="AK98" s="3"/>
      <c r="AL98" s="3"/>
      <c r="AM98" s="3"/>
      <c r="AN98" s="3"/>
      <c r="AO98" s="3"/>
      <c r="AP98" s="3"/>
      <c r="AQ98" s="3"/>
      <c r="AR98" s="3"/>
      <c r="AS98" s="3"/>
      <c r="AT98" s="3"/>
      <c r="AU98" s="3"/>
      <c r="AV98" s="3"/>
      <c r="AW98" s="3"/>
      <c r="AX98" s="3"/>
      <c r="AY98" s="3"/>
    </row>
    <row r="99" spans="1:51" ht="19.7" thickBot="1" x14ac:dyDescent="0.4">
      <c r="A99" s="383" t="s">
        <v>50</v>
      </c>
      <c r="B99" s="383"/>
      <c r="C99" s="383"/>
      <c r="D99" s="383"/>
      <c r="E99" s="383"/>
      <c r="F99" s="383"/>
      <c r="G99" s="383"/>
      <c r="H99" s="383"/>
      <c r="I99" s="383"/>
      <c r="J99" s="383"/>
      <c r="K99" s="383"/>
      <c r="L99" s="383"/>
      <c r="M99" s="383"/>
      <c r="N99" s="383"/>
      <c r="O99" s="383"/>
      <c r="P99" s="383"/>
      <c r="Q99" s="383"/>
      <c r="R99" s="383"/>
      <c r="S99" s="383"/>
      <c r="T99" s="383"/>
      <c r="U99" s="383"/>
      <c r="V99" s="383"/>
      <c r="W99" s="383"/>
      <c r="X99" s="383"/>
      <c r="Y99" s="383"/>
      <c r="Z99" s="383"/>
      <c r="AA99" s="383"/>
      <c r="AB99" s="383"/>
      <c r="AC99" s="383"/>
      <c r="AD99" s="383"/>
      <c r="AE99" s="383"/>
      <c r="AF99" s="383"/>
      <c r="AG99" s="3"/>
      <c r="AH99" s="3"/>
      <c r="AI99" s="3"/>
      <c r="AJ99" s="3"/>
      <c r="AK99" s="3"/>
      <c r="AL99" s="3"/>
      <c r="AM99" s="3"/>
      <c r="AN99" s="3"/>
      <c r="AO99" s="3"/>
      <c r="AP99" s="3"/>
      <c r="AQ99" s="3"/>
      <c r="AR99" s="3"/>
      <c r="AS99" s="3"/>
      <c r="AT99" s="3"/>
      <c r="AU99" s="3"/>
      <c r="AV99" s="3"/>
      <c r="AW99" s="3"/>
      <c r="AX99" s="3"/>
      <c r="AY99" s="3"/>
    </row>
    <row r="100" spans="1:51" ht="31.6" customHeight="1" thickBot="1" x14ac:dyDescent="0.3">
      <c r="A100" s="243" t="s">
        <v>1</v>
      </c>
      <c r="B100" s="384" t="str">
        <f>IF(ProjeNo&gt;0,ProjeNo,"")</f>
        <v/>
      </c>
      <c r="C100" s="385"/>
      <c r="D100" s="385"/>
      <c r="E100" s="385"/>
      <c r="F100" s="385"/>
      <c r="G100" s="385"/>
      <c r="H100" s="385"/>
      <c r="I100" s="385"/>
      <c r="J100" s="385"/>
      <c r="K100" s="385"/>
      <c r="L100" s="385"/>
      <c r="M100" s="385"/>
      <c r="N100" s="385"/>
      <c r="O100" s="385"/>
      <c r="P100" s="385"/>
      <c r="Q100" s="385"/>
      <c r="R100" s="385"/>
      <c r="S100" s="385"/>
      <c r="T100" s="385"/>
      <c r="U100" s="385"/>
      <c r="V100" s="385"/>
      <c r="W100" s="385"/>
      <c r="X100" s="385"/>
      <c r="Y100" s="385"/>
      <c r="Z100" s="385"/>
      <c r="AA100" s="385"/>
      <c r="AB100" s="385"/>
      <c r="AC100" s="385"/>
      <c r="AD100" s="385"/>
      <c r="AE100" s="385"/>
      <c r="AF100" s="386"/>
      <c r="AG100" s="3"/>
      <c r="AH100" s="3"/>
      <c r="AI100" s="3"/>
      <c r="AJ100" s="3"/>
      <c r="AK100" s="3"/>
      <c r="AL100" s="3"/>
      <c r="AM100" s="3"/>
      <c r="AN100" s="3"/>
      <c r="AO100" s="3"/>
      <c r="AP100" s="3"/>
      <c r="AQ100" s="3"/>
      <c r="AR100" s="3"/>
      <c r="AS100" s="3"/>
      <c r="AT100" s="3"/>
      <c r="AU100" s="3"/>
      <c r="AV100" s="3"/>
      <c r="AW100" s="3"/>
      <c r="AX100" s="3"/>
      <c r="AY100" s="3"/>
    </row>
    <row r="101" spans="1:51" ht="31.6" customHeight="1" thickBot="1" x14ac:dyDescent="0.3">
      <c r="A101" s="244" t="s">
        <v>11</v>
      </c>
      <c r="B101" s="387" t="str">
        <f>IF(ProjeAdi&gt;0,ProjeAdi,"")</f>
        <v/>
      </c>
      <c r="C101" s="388"/>
      <c r="D101" s="388"/>
      <c r="E101" s="388"/>
      <c r="F101" s="388"/>
      <c r="G101" s="388"/>
      <c r="H101" s="388"/>
      <c r="I101" s="388"/>
      <c r="J101" s="388"/>
      <c r="K101" s="388"/>
      <c r="L101" s="388"/>
      <c r="M101" s="388"/>
      <c r="N101" s="388"/>
      <c r="O101" s="388"/>
      <c r="P101" s="388"/>
      <c r="Q101" s="388"/>
      <c r="R101" s="388"/>
      <c r="S101" s="388"/>
      <c r="T101" s="388"/>
      <c r="U101" s="388"/>
      <c r="V101" s="388"/>
      <c r="W101" s="388"/>
      <c r="X101" s="388"/>
      <c r="Y101" s="388"/>
      <c r="Z101" s="388"/>
      <c r="AA101" s="388"/>
      <c r="AB101" s="388"/>
      <c r="AC101" s="388"/>
      <c r="AD101" s="388"/>
      <c r="AE101" s="388"/>
      <c r="AF101" s="389"/>
      <c r="AG101" s="3"/>
      <c r="AH101" s="3"/>
      <c r="AI101" s="3"/>
      <c r="AJ101" s="3"/>
      <c r="AK101" s="3"/>
      <c r="AL101" s="3"/>
      <c r="AM101" s="3"/>
      <c r="AN101" s="3"/>
      <c r="AO101" s="3"/>
      <c r="AP101" s="3"/>
      <c r="AQ101" s="3"/>
      <c r="AR101" s="3"/>
      <c r="AS101" s="3"/>
      <c r="AT101" s="3"/>
      <c r="AU101" s="3"/>
      <c r="AV101" s="3"/>
      <c r="AW101" s="3"/>
      <c r="AX101" s="3"/>
      <c r="AY101" s="3"/>
    </row>
    <row r="102" spans="1:51" ht="75.099999999999994" customHeight="1" thickBot="1" x14ac:dyDescent="0.3">
      <c r="A102" s="390" t="s">
        <v>7</v>
      </c>
      <c r="B102" s="378" t="s">
        <v>51</v>
      </c>
      <c r="C102" s="378" t="s">
        <v>113</v>
      </c>
      <c r="D102" s="378" t="s">
        <v>114</v>
      </c>
      <c r="E102" s="392" t="str">
        <f>IF('G011A (1.AY)'!$F$3&gt;0,'G011A (1.AY)'!$F$3,"")</f>
        <v/>
      </c>
      <c r="F102" s="393"/>
      <c r="G102" s="392" t="str">
        <f>IF('G011A (2.AY)'!$F$3&gt;0,'G011A (2.AY)'!$F$3,"")</f>
        <v/>
      </c>
      <c r="H102" s="393"/>
      <c r="I102" s="392" t="str">
        <f>IF('G011A (3.AY)'!$F$3&gt;0,'G011A (3.AY)'!$F$3,"")</f>
        <v/>
      </c>
      <c r="J102" s="393"/>
      <c r="K102" s="392" t="str">
        <f>IF('G011A (4.AY)'!$F$3&gt;0,'G011A (4.AY)'!$F$3,"")</f>
        <v/>
      </c>
      <c r="L102" s="393"/>
      <c r="M102" s="392" t="str">
        <f>IF('G011A (5.AY)'!$F$3&gt;0,'G011A (5.AY)'!$F$3,"")</f>
        <v/>
      </c>
      <c r="N102" s="393"/>
      <c r="O102" s="392" t="str">
        <f>IF('G011A (6.AY)'!$F$3&gt;0,'G011A (6.AY)'!$F$3,"")</f>
        <v/>
      </c>
      <c r="P102" s="393"/>
      <c r="Q102" s="392" t="str">
        <f>IF('G011A (7.AY)'!$F$3&gt;0,'G011A (7.AY)'!$F$3,"")</f>
        <v/>
      </c>
      <c r="R102" s="393"/>
      <c r="S102" s="392" t="str">
        <f>IF('G011A (8.AY)'!$F$3&gt;0,'G011A (8.AY)'!$F$3,"")</f>
        <v/>
      </c>
      <c r="T102" s="393"/>
      <c r="U102" s="392" t="str">
        <f>IF('G011A (9.AY)'!$F$3&gt;0,'G011A (9.AY)'!$F$3,"")</f>
        <v/>
      </c>
      <c r="V102" s="393"/>
      <c r="W102" s="392" t="str">
        <f>IF('G011A (10.AY)'!$F$3&gt;0,'G011A (10.AY)'!$F$3,"")</f>
        <v/>
      </c>
      <c r="X102" s="393"/>
      <c r="Y102" s="392" t="str">
        <f>IF('G011A (11.AY)'!$F$3&gt;0,'G011A (11.AY)'!$F$3,"")</f>
        <v/>
      </c>
      <c r="Z102" s="393"/>
      <c r="AA102" s="392" t="str">
        <f>IF('G011A (12.AY)'!$F$3&gt;0,'G011A (12.AY)'!$F$3,"")</f>
        <v/>
      </c>
      <c r="AB102" s="393"/>
      <c r="AC102" s="378" t="s">
        <v>45</v>
      </c>
      <c r="AD102" s="378" t="s">
        <v>46</v>
      </c>
      <c r="AE102" s="378" t="s">
        <v>47</v>
      </c>
      <c r="AF102" s="378" t="s">
        <v>48</v>
      </c>
      <c r="AG102" s="238"/>
      <c r="AH102" s="238"/>
      <c r="AI102" s="3"/>
      <c r="AJ102" s="3"/>
      <c r="AK102" s="3"/>
      <c r="AL102" s="3"/>
      <c r="AM102" s="3"/>
      <c r="AN102" s="238"/>
      <c r="AO102" s="3"/>
      <c r="AP102" s="3"/>
      <c r="AQ102" s="3"/>
      <c r="AR102" s="3"/>
      <c r="AS102" s="3"/>
      <c r="AT102" s="3"/>
      <c r="AU102" s="3"/>
      <c r="AV102" s="3"/>
      <c r="AW102" s="3"/>
      <c r="AX102" s="3"/>
      <c r="AY102" s="3"/>
    </row>
    <row r="103" spans="1:51" ht="49.6" customHeight="1" thickBot="1" x14ac:dyDescent="0.3">
      <c r="A103" s="391"/>
      <c r="B103" s="379"/>
      <c r="C103" s="379"/>
      <c r="D103" s="379"/>
      <c r="E103" s="242" t="s">
        <v>29</v>
      </c>
      <c r="F103" s="242" t="s">
        <v>49</v>
      </c>
      <c r="G103" s="242" t="s">
        <v>29</v>
      </c>
      <c r="H103" s="242" t="s">
        <v>49</v>
      </c>
      <c r="I103" s="242" t="s">
        <v>29</v>
      </c>
      <c r="J103" s="242" t="s">
        <v>49</v>
      </c>
      <c r="K103" s="242" t="s">
        <v>29</v>
      </c>
      <c r="L103" s="242" t="s">
        <v>49</v>
      </c>
      <c r="M103" s="242" t="s">
        <v>29</v>
      </c>
      <c r="N103" s="242" t="s">
        <v>49</v>
      </c>
      <c r="O103" s="242" t="s">
        <v>29</v>
      </c>
      <c r="P103" s="242" t="s">
        <v>49</v>
      </c>
      <c r="Q103" s="242" t="s">
        <v>29</v>
      </c>
      <c r="R103" s="242" t="s">
        <v>49</v>
      </c>
      <c r="S103" s="242" t="s">
        <v>29</v>
      </c>
      <c r="T103" s="242" t="s">
        <v>49</v>
      </c>
      <c r="U103" s="242" t="s">
        <v>29</v>
      </c>
      <c r="V103" s="242" t="s">
        <v>49</v>
      </c>
      <c r="W103" s="242" t="s">
        <v>29</v>
      </c>
      <c r="X103" s="242" t="s">
        <v>49</v>
      </c>
      <c r="Y103" s="242" t="s">
        <v>29</v>
      </c>
      <c r="Z103" s="242" t="s">
        <v>49</v>
      </c>
      <c r="AA103" s="242" t="s">
        <v>29</v>
      </c>
      <c r="AB103" s="242" t="s">
        <v>49</v>
      </c>
      <c r="AC103" s="379"/>
      <c r="AD103" s="379"/>
      <c r="AE103" s="379"/>
      <c r="AF103" s="379"/>
      <c r="AG103" s="3"/>
      <c r="AH103" s="3"/>
      <c r="AI103" s="3"/>
      <c r="AJ103" s="3"/>
      <c r="AK103" s="3"/>
      <c r="AL103" s="3"/>
      <c r="AM103" s="3"/>
      <c r="AN103" s="3"/>
      <c r="AO103" s="3"/>
      <c r="AP103" s="3"/>
      <c r="AQ103" s="3"/>
      <c r="AR103" s="3"/>
      <c r="AS103" s="3"/>
      <c r="AT103" s="139" t="s">
        <v>74</v>
      </c>
      <c r="AU103" s="3"/>
      <c r="AV103" s="3"/>
      <c r="AW103" s="3"/>
      <c r="AX103" s="3"/>
      <c r="AY103" s="3"/>
    </row>
    <row r="104" spans="1:51" ht="21.9" customHeight="1" x14ac:dyDescent="0.25">
      <c r="A104" s="136">
        <v>61</v>
      </c>
      <c r="B104" s="42" t="str">
        <f>IF('Proje ve Personel Bilgileri'!B74&gt;0,'Proje ve Personel Bilgileri'!B74,"")</f>
        <v/>
      </c>
      <c r="C104" s="42" t="str">
        <f>IF('Proje ve Personel Bilgileri'!F74&gt;0,'Proje ve Personel Bilgileri'!F74,"")</f>
        <v/>
      </c>
      <c r="D104" s="42" t="str">
        <f>IF('Proje ve Personel Bilgileri'!G74&gt;0,'Proje ve Personel Bilgileri'!G74,"")</f>
        <v/>
      </c>
      <c r="E104" s="43">
        <f>IF('G011A (1.AY)'!C104&lt;&gt;"",'G011A (1.AY)'!C104,0)</f>
        <v>0</v>
      </c>
      <c r="F104" s="44">
        <f>IF('G011A (1.AY)'!L104&lt;&gt;"",'G011A (1.AY)'!L104,0)</f>
        <v>0</v>
      </c>
      <c r="G104" s="43">
        <f>IF('G011A (2.AY)'!C104&lt;&gt;"",'G011A (2.AY)'!C104,0)</f>
        <v>0</v>
      </c>
      <c r="H104" s="44">
        <f>IF('G011A (2.AY)'!L104&lt;&gt;"",'G011A (2.AY)'!L104,0)</f>
        <v>0</v>
      </c>
      <c r="I104" s="43">
        <f>IF('G011A (3.AY)'!C104&lt;&gt;"",'G011A (3.AY)'!C104,0)</f>
        <v>0</v>
      </c>
      <c r="J104" s="44">
        <f>IF('G011A (3.AY)'!L104&lt;&gt;"",'G011A (3.AY)'!L104,0)</f>
        <v>0</v>
      </c>
      <c r="K104" s="43">
        <f>IF('G011A (4.AY)'!C104&lt;&gt;"",'G011A (4.AY)'!C104,0)</f>
        <v>0</v>
      </c>
      <c r="L104" s="44">
        <f>IF('G011A (4.AY)'!L104&lt;&gt;"",'G011A (4.AY)'!L104,0)</f>
        <v>0</v>
      </c>
      <c r="M104" s="43">
        <f>IF('G011A (5.AY)'!C104&lt;&gt;"",'G011A (5.AY)'!C104,0)</f>
        <v>0</v>
      </c>
      <c r="N104" s="44">
        <f>IF('G011A (5.AY)'!L104&lt;&gt;"",'G011A (5.AY)'!L104,0)</f>
        <v>0</v>
      </c>
      <c r="O104" s="43">
        <f>IF('G011A (6.AY)'!C104&lt;&gt;"",'G011A (6.AY)'!C104,0)</f>
        <v>0</v>
      </c>
      <c r="P104" s="44">
        <f>IF('G011A (6.AY)'!L104&lt;&gt;"",'G011A (6.AY)'!L104,0)</f>
        <v>0</v>
      </c>
      <c r="Q104" s="43">
        <f>IF('G011A (7.AY)'!C104&lt;&gt;"",'G011A (7.AY)'!C104,0)</f>
        <v>0</v>
      </c>
      <c r="R104" s="44">
        <f>IF('G011A (7.AY)'!L104&lt;&gt;"",'G011A (7.AY)'!L104,0)</f>
        <v>0</v>
      </c>
      <c r="S104" s="43">
        <f>IF('G011A (8.AY)'!C104&lt;&gt;"",'G011A (8.AY)'!C104,0)</f>
        <v>0</v>
      </c>
      <c r="T104" s="44">
        <f>IF('G011A (8.AY)'!L104&lt;&gt;"",'G011A (8.AY)'!L104,0)</f>
        <v>0</v>
      </c>
      <c r="U104" s="43">
        <f>IF('G011A (9.AY)'!C104&lt;&gt;"",'G011A (9.AY)'!C104,0)</f>
        <v>0</v>
      </c>
      <c r="V104" s="44">
        <f>IF('G011A (9.AY)'!L104&lt;&gt;"",'G011A (9.AY)'!L104,0)</f>
        <v>0</v>
      </c>
      <c r="W104" s="43">
        <f>IF('G011A (10.AY)'!C104&lt;&gt;"",'G011A (10.AY)'!C104,0)</f>
        <v>0</v>
      </c>
      <c r="X104" s="44">
        <f>IF('G011A (10.AY)'!L104&lt;&gt;"",'G011A (10.AY)'!L104,0)</f>
        <v>0</v>
      </c>
      <c r="Y104" s="43">
        <f>IF('G011A (11.AY)'!C104&lt;&gt;"",'G011A (11.AY)'!C104,0)</f>
        <v>0</v>
      </c>
      <c r="Z104" s="44">
        <f>IF('G011A (11.AY)'!L104&lt;&gt;"",'G011A (11.AY)'!L104,0)</f>
        <v>0</v>
      </c>
      <c r="AA104" s="43">
        <f>IF('G011A (12.AY)'!C104&lt;&gt;"",'G011A (12.AY)'!C104,0)</f>
        <v>0</v>
      </c>
      <c r="AB104" s="44">
        <f>IF('G011A (12.AY)'!L104&lt;&gt;"",'G011A (12.AY)'!L104,0)</f>
        <v>0</v>
      </c>
      <c r="AC104" s="45">
        <f>E104+G104+I104+K104+M104+O104+Q104+S104+U104+W104+Y104+AA104</f>
        <v>0</v>
      </c>
      <c r="AD104" s="46">
        <f>F104+H104+J104+L104+N104+P104+R104+T104+V104+X104+Z104+AB104</f>
        <v>0</v>
      </c>
      <c r="AE104" s="44">
        <f>IF(AC104=0,0,AC104/30)</f>
        <v>0</v>
      </c>
      <c r="AF104" s="47">
        <f>IF(AD104=0,0,AD104/AE104)</f>
        <v>0</v>
      </c>
      <c r="AG104" s="3"/>
      <c r="AH104" s="28">
        <f>IF(E104&gt;0,1,0)</f>
        <v>0</v>
      </c>
      <c r="AI104" s="28">
        <f>IF(G104&gt;0,1,0)</f>
        <v>0</v>
      </c>
      <c r="AJ104" s="28">
        <f>IF(I104&gt;0,1,0)</f>
        <v>0</v>
      </c>
      <c r="AK104" s="28">
        <f>IF(K104&gt;0,1,0)</f>
        <v>0</v>
      </c>
      <c r="AL104" s="28">
        <f>IF(M104&gt;0,1,0)</f>
        <v>0</v>
      </c>
      <c r="AM104" s="28">
        <f>IF(O104&gt;0,1,0)</f>
        <v>0</v>
      </c>
      <c r="AN104" s="28">
        <f>IF(Q104&gt;0,1,0)</f>
        <v>0</v>
      </c>
      <c r="AO104" s="28">
        <f>IF(S104&gt;0,1,0)</f>
        <v>0</v>
      </c>
      <c r="AP104" s="28">
        <f>IF(U104&gt;0,1,0)</f>
        <v>0</v>
      </c>
      <c r="AQ104" s="28">
        <f>IF(W104&gt;0,1,0)</f>
        <v>0</v>
      </c>
      <c r="AR104" s="28">
        <f>IF(Y104&gt;0,1,0)</f>
        <v>0</v>
      </c>
      <c r="AS104" s="28">
        <f>IF(AA104&gt;0,1,0)</f>
        <v>0</v>
      </c>
      <c r="AT104" s="28">
        <f>SUM(AH104:AS104)</f>
        <v>0</v>
      </c>
      <c r="AU104" s="3"/>
      <c r="AV104" s="3"/>
      <c r="AW104" s="3"/>
      <c r="AX104" s="3"/>
      <c r="AY104" s="3"/>
    </row>
    <row r="105" spans="1:51" ht="21.9" customHeight="1" x14ac:dyDescent="0.25">
      <c r="A105" s="137">
        <v>62</v>
      </c>
      <c r="B105" s="48" t="str">
        <f>IF('Proje ve Personel Bilgileri'!B75&gt;0,'Proje ve Personel Bilgileri'!B75,"")</f>
        <v/>
      </c>
      <c r="C105" s="301" t="str">
        <f>IF('Proje ve Personel Bilgileri'!F75&gt;0,'Proje ve Personel Bilgileri'!F75,"")</f>
        <v/>
      </c>
      <c r="D105" s="301" t="str">
        <f>IF('Proje ve Personel Bilgileri'!G75&gt;0,'Proje ve Personel Bilgileri'!G75,"")</f>
        <v/>
      </c>
      <c r="E105" s="49">
        <f>IF('G011A (1.AY)'!C105&lt;&gt;"",'G011A (1.AY)'!C105,0)</f>
        <v>0</v>
      </c>
      <c r="F105" s="50">
        <f>IF('G011A (1.AY)'!L105&lt;&gt;"",'G011A (1.AY)'!L105,0)</f>
        <v>0</v>
      </c>
      <c r="G105" s="51">
        <f>IF('G011A (2.AY)'!C105&lt;&gt;"",'G011A (2.AY)'!C105,0)</f>
        <v>0</v>
      </c>
      <c r="H105" s="52">
        <f>IF('G011A (2.AY)'!L105&lt;&gt;"",'G011A (2.AY)'!L105,0)</f>
        <v>0</v>
      </c>
      <c r="I105" s="51">
        <f>IF('G011A (3.AY)'!C105&lt;&gt;"",'G011A (3.AY)'!C105,0)</f>
        <v>0</v>
      </c>
      <c r="J105" s="52">
        <f>IF('G011A (3.AY)'!L105&lt;&gt;"",'G011A (3.AY)'!L105,0)</f>
        <v>0</v>
      </c>
      <c r="K105" s="51">
        <f>IF('G011A (4.AY)'!C105&lt;&gt;"",'G011A (4.AY)'!C105,0)</f>
        <v>0</v>
      </c>
      <c r="L105" s="52">
        <f>IF('G011A (4.AY)'!L105&lt;&gt;"",'G011A (4.AY)'!L105,0)</f>
        <v>0</v>
      </c>
      <c r="M105" s="51">
        <f>IF('G011A (5.AY)'!C105&lt;&gt;"",'G011A (5.AY)'!C105,0)</f>
        <v>0</v>
      </c>
      <c r="N105" s="52">
        <f>IF('G011A (5.AY)'!L105&lt;&gt;"",'G011A (5.AY)'!L105,0)</f>
        <v>0</v>
      </c>
      <c r="O105" s="51">
        <f>IF('G011A (6.AY)'!C105&lt;&gt;"",'G011A (6.AY)'!C105,0)</f>
        <v>0</v>
      </c>
      <c r="P105" s="52">
        <f>IF('G011A (6.AY)'!L105&lt;&gt;"",'G011A (6.AY)'!L105,0)</f>
        <v>0</v>
      </c>
      <c r="Q105" s="51">
        <f>IF('G011A (7.AY)'!C105&lt;&gt;"",'G011A (7.AY)'!C105,0)</f>
        <v>0</v>
      </c>
      <c r="R105" s="52">
        <f>IF('G011A (7.AY)'!L105&lt;&gt;"",'G011A (7.AY)'!L105,0)</f>
        <v>0</v>
      </c>
      <c r="S105" s="51">
        <f>IF('G011A (8.AY)'!C105&lt;&gt;"",'G011A (8.AY)'!C105,0)</f>
        <v>0</v>
      </c>
      <c r="T105" s="52">
        <f>IF('G011A (8.AY)'!L105&lt;&gt;"",'G011A (8.AY)'!L105,0)</f>
        <v>0</v>
      </c>
      <c r="U105" s="51">
        <f>IF('G011A (9.AY)'!C105&lt;&gt;"",'G011A (9.AY)'!C105,0)</f>
        <v>0</v>
      </c>
      <c r="V105" s="52">
        <f>IF('G011A (9.AY)'!L105&lt;&gt;"",'G011A (9.AY)'!L105,0)</f>
        <v>0</v>
      </c>
      <c r="W105" s="51">
        <f>IF('G011A (10.AY)'!C105&lt;&gt;"",'G011A (10.AY)'!C105,0)</f>
        <v>0</v>
      </c>
      <c r="X105" s="52">
        <f>IF('G011A (10.AY)'!L105&lt;&gt;"",'G011A (10.AY)'!L105,0)</f>
        <v>0</v>
      </c>
      <c r="Y105" s="51">
        <f>IF('G011A (11.AY)'!C105&lt;&gt;"",'G011A (11.AY)'!C105,0)</f>
        <v>0</v>
      </c>
      <c r="Z105" s="52">
        <f>IF('G011A (11.AY)'!L105&lt;&gt;"",'G011A (11.AY)'!L105,0)</f>
        <v>0</v>
      </c>
      <c r="AA105" s="51">
        <f>IF('G011A (12.AY)'!C105&lt;&gt;"",'G011A (12.AY)'!C105,0)</f>
        <v>0</v>
      </c>
      <c r="AB105" s="52">
        <f>IF('G011A (12.AY)'!L105&lt;&gt;"",'G011A (12.AY)'!L105,0)</f>
        <v>0</v>
      </c>
      <c r="AC105" s="49">
        <f t="shared" ref="AC105:AC123" si="51">E105+G105+I105+K105+M105+O105+Q105+S105+U105+W105+Y105+AA105</f>
        <v>0</v>
      </c>
      <c r="AD105" s="50">
        <f t="shared" ref="AD105:AD123" si="52">F105+H105+J105+L105+N105+P105+R105+T105+V105+X105+Z105+AB105</f>
        <v>0</v>
      </c>
      <c r="AE105" s="50">
        <f t="shared" ref="AE105:AE123" si="53">IF(AC105=0,0,AC105/30)</f>
        <v>0</v>
      </c>
      <c r="AF105" s="53">
        <f t="shared" ref="AF105:AF123" si="54">IF(AD105=0,0,AD105/AE105)</f>
        <v>0</v>
      </c>
      <c r="AG105" s="3"/>
      <c r="AH105" s="28">
        <f t="shared" ref="AH105:AH123" si="55">IF(E105&gt;0,1,0)</f>
        <v>0</v>
      </c>
      <c r="AI105" s="28">
        <f t="shared" ref="AI105:AI123" si="56">IF(G105&gt;0,1,0)</f>
        <v>0</v>
      </c>
      <c r="AJ105" s="28">
        <f t="shared" ref="AJ105:AJ123" si="57">IF(I105&gt;0,1,0)</f>
        <v>0</v>
      </c>
      <c r="AK105" s="28">
        <f t="shared" ref="AK105:AK123" si="58">IF(K105&gt;0,1,0)</f>
        <v>0</v>
      </c>
      <c r="AL105" s="28">
        <f t="shared" ref="AL105:AL123" si="59">IF(M105&gt;0,1,0)</f>
        <v>0</v>
      </c>
      <c r="AM105" s="28">
        <f t="shared" ref="AM105:AM123" si="60">IF(O105&gt;0,1,0)</f>
        <v>0</v>
      </c>
      <c r="AN105" s="28">
        <f t="shared" ref="AN105:AN123" si="61">IF(Q105&gt;0,1,0)</f>
        <v>0</v>
      </c>
      <c r="AO105" s="28">
        <f t="shared" ref="AO105:AO123" si="62">IF(S105&gt;0,1,0)</f>
        <v>0</v>
      </c>
      <c r="AP105" s="28">
        <f t="shared" ref="AP105:AP123" si="63">IF(U105&gt;0,1,0)</f>
        <v>0</v>
      </c>
      <c r="AQ105" s="28">
        <f t="shared" ref="AQ105:AQ123" si="64">IF(W105&gt;0,1,0)</f>
        <v>0</v>
      </c>
      <c r="AR105" s="28">
        <f t="shared" ref="AR105:AR123" si="65">IF(Y105&gt;0,1,0)</f>
        <v>0</v>
      </c>
      <c r="AS105" s="28">
        <f t="shared" ref="AS105:AS123" si="66">IF(AA105&gt;0,1,0)</f>
        <v>0</v>
      </c>
      <c r="AT105" s="28">
        <f t="shared" ref="AT105:AT123" si="67">SUM(AH105:AS105)</f>
        <v>0</v>
      </c>
      <c r="AU105" s="3"/>
      <c r="AV105" s="3"/>
      <c r="AW105" s="3"/>
      <c r="AX105" s="3"/>
      <c r="AY105" s="3"/>
    </row>
    <row r="106" spans="1:51" ht="21.9" customHeight="1" x14ac:dyDescent="0.25">
      <c r="A106" s="137">
        <v>63</v>
      </c>
      <c r="B106" s="48" t="str">
        <f>IF('Proje ve Personel Bilgileri'!B76&gt;0,'Proje ve Personel Bilgileri'!B76,"")</f>
        <v/>
      </c>
      <c r="C106" s="301" t="str">
        <f>IF('Proje ve Personel Bilgileri'!F76&gt;0,'Proje ve Personel Bilgileri'!F76,"")</f>
        <v/>
      </c>
      <c r="D106" s="301" t="str">
        <f>IF('Proje ve Personel Bilgileri'!G76&gt;0,'Proje ve Personel Bilgileri'!G76,"")</f>
        <v/>
      </c>
      <c r="E106" s="49">
        <f>IF('G011A (1.AY)'!C106&lt;&gt;"",'G011A (1.AY)'!C106,0)</f>
        <v>0</v>
      </c>
      <c r="F106" s="50">
        <f>IF('G011A (1.AY)'!L106&lt;&gt;"",'G011A (1.AY)'!L106,0)</f>
        <v>0</v>
      </c>
      <c r="G106" s="51">
        <f>IF('G011A (2.AY)'!C106&lt;&gt;"",'G011A (2.AY)'!C106,0)</f>
        <v>0</v>
      </c>
      <c r="H106" s="52">
        <f>IF('G011A (2.AY)'!L106&lt;&gt;"",'G011A (2.AY)'!L106,0)</f>
        <v>0</v>
      </c>
      <c r="I106" s="51">
        <f>IF('G011A (3.AY)'!C106&lt;&gt;"",'G011A (3.AY)'!C106,0)</f>
        <v>0</v>
      </c>
      <c r="J106" s="52">
        <f>IF('G011A (3.AY)'!L106&lt;&gt;"",'G011A (3.AY)'!L106,0)</f>
        <v>0</v>
      </c>
      <c r="K106" s="51">
        <f>IF('G011A (4.AY)'!C106&lt;&gt;"",'G011A (4.AY)'!C106,0)</f>
        <v>0</v>
      </c>
      <c r="L106" s="52">
        <f>IF('G011A (4.AY)'!L106&lt;&gt;"",'G011A (4.AY)'!L106,0)</f>
        <v>0</v>
      </c>
      <c r="M106" s="51">
        <f>IF('G011A (5.AY)'!C106&lt;&gt;"",'G011A (5.AY)'!C106,0)</f>
        <v>0</v>
      </c>
      <c r="N106" s="52">
        <f>IF('G011A (5.AY)'!L106&lt;&gt;"",'G011A (5.AY)'!L106,0)</f>
        <v>0</v>
      </c>
      <c r="O106" s="51">
        <f>IF('G011A (6.AY)'!C106&lt;&gt;"",'G011A (6.AY)'!C106,0)</f>
        <v>0</v>
      </c>
      <c r="P106" s="52">
        <f>IF('G011A (6.AY)'!L106&lt;&gt;"",'G011A (6.AY)'!L106,0)</f>
        <v>0</v>
      </c>
      <c r="Q106" s="51">
        <f>IF('G011A (7.AY)'!C106&lt;&gt;"",'G011A (7.AY)'!C106,0)</f>
        <v>0</v>
      </c>
      <c r="R106" s="52">
        <f>IF('G011A (7.AY)'!L106&lt;&gt;"",'G011A (7.AY)'!L106,0)</f>
        <v>0</v>
      </c>
      <c r="S106" s="51">
        <f>IF('G011A (8.AY)'!C106&lt;&gt;"",'G011A (8.AY)'!C106,0)</f>
        <v>0</v>
      </c>
      <c r="T106" s="52">
        <f>IF('G011A (8.AY)'!L106&lt;&gt;"",'G011A (8.AY)'!L106,0)</f>
        <v>0</v>
      </c>
      <c r="U106" s="51">
        <f>IF('G011A (9.AY)'!C106&lt;&gt;"",'G011A (9.AY)'!C106,0)</f>
        <v>0</v>
      </c>
      <c r="V106" s="52">
        <f>IF('G011A (9.AY)'!L106&lt;&gt;"",'G011A (9.AY)'!L106,0)</f>
        <v>0</v>
      </c>
      <c r="W106" s="51">
        <f>IF('G011A (10.AY)'!C106&lt;&gt;"",'G011A (10.AY)'!C106,0)</f>
        <v>0</v>
      </c>
      <c r="X106" s="52">
        <f>IF('G011A (10.AY)'!L106&lt;&gt;"",'G011A (10.AY)'!L106,0)</f>
        <v>0</v>
      </c>
      <c r="Y106" s="51">
        <f>IF('G011A (11.AY)'!C106&lt;&gt;"",'G011A (11.AY)'!C106,0)</f>
        <v>0</v>
      </c>
      <c r="Z106" s="52">
        <f>IF('G011A (11.AY)'!L106&lt;&gt;"",'G011A (11.AY)'!L106,0)</f>
        <v>0</v>
      </c>
      <c r="AA106" s="51">
        <f>IF('G011A (12.AY)'!C106&lt;&gt;"",'G011A (12.AY)'!C106,0)</f>
        <v>0</v>
      </c>
      <c r="AB106" s="52">
        <f>IF('G011A (12.AY)'!L106&lt;&gt;"",'G011A (12.AY)'!L106,0)</f>
        <v>0</v>
      </c>
      <c r="AC106" s="49">
        <f t="shared" si="51"/>
        <v>0</v>
      </c>
      <c r="AD106" s="50">
        <f t="shared" si="52"/>
        <v>0</v>
      </c>
      <c r="AE106" s="50">
        <f t="shared" si="53"/>
        <v>0</v>
      </c>
      <c r="AF106" s="53">
        <f t="shared" si="54"/>
        <v>0</v>
      </c>
      <c r="AG106" s="3"/>
      <c r="AH106" s="28">
        <f t="shared" si="55"/>
        <v>0</v>
      </c>
      <c r="AI106" s="28">
        <f t="shared" si="56"/>
        <v>0</v>
      </c>
      <c r="AJ106" s="28">
        <f t="shared" si="57"/>
        <v>0</v>
      </c>
      <c r="AK106" s="28">
        <f t="shared" si="58"/>
        <v>0</v>
      </c>
      <c r="AL106" s="28">
        <f t="shared" si="59"/>
        <v>0</v>
      </c>
      <c r="AM106" s="28">
        <f t="shared" si="60"/>
        <v>0</v>
      </c>
      <c r="AN106" s="28">
        <f t="shared" si="61"/>
        <v>0</v>
      </c>
      <c r="AO106" s="28">
        <f t="shared" si="62"/>
        <v>0</v>
      </c>
      <c r="AP106" s="28">
        <f t="shared" si="63"/>
        <v>0</v>
      </c>
      <c r="AQ106" s="28">
        <f t="shared" si="64"/>
        <v>0</v>
      </c>
      <c r="AR106" s="28">
        <f t="shared" si="65"/>
        <v>0</v>
      </c>
      <c r="AS106" s="28">
        <f t="shared" si="66"/>
        <v>0</v>
      </c>
      <c r="AT106" s="28">
        <f t="shared" si="67"/>
        <v>0</v>
      </c>
      <c r="AU106" s="3"/>
      <c r="AV106" s="3"/>
      <c r="AW106" s="3"/>
      <c r="AX106" s="3"/>
      <c r="AY106" s="3"/>
    </row>
    <row r="107" spans="1:51" ht="21.9" customHeight="1" x14ac:dyDescent="0.25">
      <c r="A107" s="137">
        <v>64</v>
      </c>
      <c r="B107" s="48" t="str">
        <f>IF('Proje ve Personel Bilgileri'!B77&gt;0,'Proje ve Personel Bilgileri'!B77,"")</f>
        <v/>
      </c>
      <c r="C107" s="301" t="str">
        <f>IF('Proje ve Personel Bilgileri'!F77&gt;0,'Proje ve Personel Bilgileri'!F77,"")</f>
        <v/>
      </c>
      <c r="D107" s="301" t="str">
        <f>IF('Proje ve Personel Bilgileri'!G77&gt;0,'Proje ve Personel Bilgileri'!G77,"")</f>
        <v/>
      </c>
      <c r="E107" s="49">
        <f>IF('G011A (1.AY)'!C107&lt;&gt;"",'G011A (1.AY)'!C107,0)</f>
        <v>0</v>
      </c>
      <c r="F107" s="50">
        <f>IF('G011A (1.AY)'!L107&lt;&gt;"",'G011A (1.AY)'!L107,0)</f>
        <v>0</v>
      </c>
      <c r="G107" s="51">
        <f>IF('G011A (2.AY)'!C107&lt;&gt;"",'G011A (2.AY)'!C107,0)</f>
        <v>0</v>
      </c>
      <c r="H107" s="52">
        <f>IF('G011A (2.AY)'!L107&lt;&gt;"",'G011A (2.AY)'!L107,0)</f>
        <v>0</v>
      </c>
      <c r="I107" s="51">
        <f>IF('G011A (3.AY)'!C107&lt;&gt;"",'G011A (3.AY)'!C107,0)</f>
        <v>0</v>
      </c>
      <c r="J107" s="52">
        <f>IF('G011A (3.AY)'!L107&lt;&gt;"",'G011A (3.AY)'!L107,0)</f>
        <v>0</v>
      </c>
      <c r="K107" s="51">
        <f>IF('G011A (4.AY)'!C107&lt;&gt;"",'G011A (4.AY)'!C107,0)</f>
        <v>0</v>
      </c>
      <c r="L107" s="52">
        <f>IF('G011A (4.AY)'!L107&lt;&gt;"",'G011A (4.AY)'!L107,0)</f>
        <v>0</v>
      </c>
      <c r="M107" s="51">
        <f>IF('G011A (5.AY)'!C107&lt;&gt;"",'G011A (5.AY)'!C107,0)</f>
        <v>0</v>
      </c>
      <c r="N107" s="52">
        <f>IF('G011A (5.AY)'!L107&lt;&gt;"",'G011A (5.AY)'!L107,0)</f>
        <v>0</v>
      </c>
      <c r="O107" s="51">
        <f>IF('G011A (6.AY)'!C107&lt;&gt;"",'G011A (6.AY)'!C107,0)</f>
        <v>0</v>
      </c>
      <c r="P107" s="52">
        <f>IF('G011A (6.AY)'!L107&lt;&gt;"",'G011A (6.AY)'!L107,0)</f>
        <v>0</v>
      </c>
      <c r="Q107" s="51">
        <f>IF('G011A (7.AY)'!C107&lt;&gt;"",'G011A (7.AY)'!C107,0)</f>
        <v>0</v>
      </c>
      <c r="R107" s="52">
        <f>IF('G011A (7.AY)'!L107&lt;&gt;"",'G011A (7.AY)'!L107,0)</f>
        <v>0</v>
      </c>
      <c r="S107" s="51">
        <f>IF('G011A (8.AY)'!C107&lt;&gt;"",'G011A (8.AY)'!C107,0)</f>
        <v>0</v>
      </c>
      <c r="T107" s="52">
        <f>IF('G011A (8.AY)'!L107&lt;&gt;"",'G011A (8.AY)'!L107,0)</f>
        <v>0</v>
      </c>
      <c r="U107" s="51">
        <f>IF('G011A (9.AY)'!C107&lt;&gt;"",'G011A (9.AY)'!C107,0)</f>
        <v>0</v>
      </c>
      <c r="V107" s="52">
        <f>IF('G011A (9.AY)'!L107&lt;&gt;"",'G011A (9.AY)'!L107,0)</f>
        <v>0</v>
      </c>
      <c r="W107" s="51">
        <f>IF('G011A (10.AY)'!C107&lt;&gt;"",'G011A (10.AY)'!C107,0)</f>
        <v>0</v>
      </c>
      <c r="X107" s="52">
        <f>IF('G011A (10.AY)'!L107&lt;&gt;"",'G011A (10.AY)'!L107,0)</f>
        <v>0</v>
      </c>
      <c r="Y107" s="51">
        <f>IF('G011A (11.AY)'!C107&lt;&gt;"",'G011A (11.AY)'!C107,0)</f>
        <v>0</v>
      </c>
      <c r="Z107" s="52">
        <f>IF('G011A (11.AY)'!L107&lt;&gt;"",'G011A (11.AY)'!L107,0)</f>
        <v>0</v>
      </c>
      <c r="AA107" s="51">
        <f>IF('G011A (12.AY)'!C107&lt;&gt;"",'G011A (12.AY)'!C107,0)</f>
        <v>0</v>
      </c>
      <c r="AB107" s="52">
        <f>IF('G011A (12.AY)'!L107&lt;&gt;"",'G011A (12.AY)'!L107,0)</f>
        <v>0</v>
      </c>
      <c r="AC107" s="49">
        <f t="shared" si="51"/>
        <v>0</v>
      </c>
      <c r="AD107" s="50">
        <f t="shared" si="52"/>
        <v>0</v>
      </c>
      <c r="AE107" s="50">
        <f t="shared" si="53"/>
        <v>0</v>
      </c>
      <c r="AF107" s="53">
        <f t="shared" si="54"/>
        <v>0</v>
      </c>
      <c r="AG107" s="3"/>
      <c r="AH107" s="28">
        <f t="shared" si="55"/>
        <v>0</v>
      </c>
      <c r="AI107" s="28">
        <f t="shared" si="56"/>
        <v>0</v>
      </c>
      <c r="AJ107" s="28">
        <f t="shared" si="57"/>
        <v>0</v>
      </c>
      <c r="AK107" s="28">
        <f t="shared" si="58"/>
        <v>0</v>
      </c>
      <c r="AL107" s="28">
        <f t="shared" si="59"/>
        <v>0</v>
      </c>
      <c r="AM107" s="28">
        <f t="shared" si="60"/>
        <v>0</v>
      </c>
      <c r="AN107" s="28">
        <f t="shared" si="61"/>
        <v>0</v>
      </c>
      <c r="AO107" s="28">
        <f t="shared" si="62"/>
        <v>0</v>
      </c>
      <c r="AP107" s="28">
        <f t="shared" si="63"/>
        <v>0</v>
      </c>
      <c r="AQ107" s="28">
        <f t="shared" si="64"/>
        <v>0</v>
      </c>
      <c r="AR107" s="28">
        <f t="shared" si="65"/>
        <v>0</v>
      </c>
      <c r="AS107" s="28">
        <f t="shared" si="66"/>
        <v>0</v>
      </c>
      <c r="AT107" s="28">
        <f t="shared" si="67"/>
        <v>0</v>
      </c>
      <c r="AU107" s="3"/>
      <c r="AV107" s="3"/>
      <c r="AW107" s="3"/>
      <c r="AX107" s="3"/>
      <c r="AY107" s="3"/>
    </row>
    <row r="108" spans="1:51" ht="21.9" customHeight="1" x14ac:dyDescent="0.25">
      <c r="A108" s="137">
        <v>65</v>
      </c>
      <c r="B108" s="48" t="str">
        <f>IF('Proje ve Personel Bilgileri'!B78&gt;0,'Proje ve Personel Bilgileri'!B78,"")</f>
        <v/>
      </c>
      <c r="C108" s="301" t="str">
        <f>IF('Proje ve Personel Bilgileri'!F78&gt;0,'Proje ve Personel Bilgileri'!F78,"")</f>
        <v/>
      </c>
      <c r="D108" s="301" t="str">
        <f>IF('Proje ve Personel Bilgileri'!G78&gt;0,'Proje ve Personel Bilgileri'!G78,"")</f>
        <v/>
      </c>
      <c r="E108" s="49">
        <f>IF('G011A (1.AY)'!C108&lt;&gt;"",'G011A (1.AY)'!C108,0)</f>
        <v>0</v>
      </c>
      <c r="F108" s="50">
        <f>IF('G011A (1.AY)'!L108&lt;&gt;"",'G011A (1.AY)'!L108,0)</f>
        <v>0</v>
      </c>
      <c r="G108" s="51">
        <f>IF('G011A (2.AY)'!C108&lt;&gt;"",'G011A (2.AY)'!C108,0)</f>
        <v>0</v>
      </c>
      <c r="H108" s="52">
        <f>IF('G011A (2.AY)'!L108&lt;&gt;"",'G011A (2.AY)'!L108,0)</f>
        <v>0</v>
      </c>
      <c r="I108" s="51">
        <f>IF('G011A (3.AY)'!C108&lt;&gt;"",'G011A (3.AY)'!C108,0)</f>
        <v>0</v>
      </c>
      <c r="J108" s="52">
        <f>IF('G011A (3.AY)'!L108&lt;&gt;"",'G011A (3.AY)'!L108,0)</f>
        <v>0</v>
      </c>
      <c r="K108" s="51">
        <f>IF('G011A (4.AY)'!C108&lt;&gt;"",'G011A (4.AY)'!C108,0)</f>
        <v>0</v>
      </c>
      <c r="L108" s="52">
        <f>IF('G011A (4.AY)'!L108&lt;&gt;"",'G011A (4.AY)'!L108,0)</f>
        <v>0</v>
      </c>
      <c r="M108" s="51">
        <f>IF('G011A (5.AY)'!C108&lt;&gt;"",'G011A (5.AY)'!C108,0)</f>
        <v>0</v>
      </c>
      <c r="N108" s="52">
        <f>IF('G011A (5.AY)'!L108&lt;&gt;"",'G011A (5.AY)'!L108,0)</f>
        <v>0</v>
      </c>
      <c r="O108" s="51">
        <f>IF('G011A (6.AY)'!C108&lt;&gt;"",'G011A (6.AY)'!C108,0)</f>
        <v>0</v>
      </c>
      <c r="P108" s="52">
        <f>IF('G011A (6.AY)'!L108&lt;&gt;"",'G011A (6.AY)'!L108,0)</f>
        <v>0</v>
      </c>
      <c r="Q108" s="51">
        <f>IF('G011A (7.AY)'!C108&lt;&gt;"",'G011A (7.AY)'!C108,0)</f>
        <v>0</v>
      </c>
      <c r="R108" s="52">
        <f>IF('G011A (7.AY)'!L108&lt;&gt;"",'G011A (7.AY)'!L108,0)</f>
        <v>0</v>
      </c>
      <c r="S108" s="51">
        <f>IF('G011A (8.AY)'!C108&lt;&gt;"",'G011A (8.AY)'!C108,0)</f>
        <v>0</v>
      </c>
      <c r="T108" s="52">
        <f>IF('G011A (8.AY)'!L108&lt;&gt;"",'G011A (8.AY)'!L108,0)</f>
        <v>0</v>
      </c>
      <c r="U108" s="51">
        <f>IF('G011A (9.AY)'!C108&lt;&gt;"",'G011A (9.AY)'!C108,0)</f>
        <v>0</v>
      </c>
      <c r="V108" s="52">
        <f>IF('G011A (9.AY)'!L108&lt;&gt;"",'G011A (9.AY)'!L108,0)</f>
        <v>0</v>
      </c>
      <c r="W108" s="51">
        <f>IF('G011A (10.AY)'!C108&lt;&gt;"",'G011A (10.AY)'!C108,0)</f>
        <v>0</v>
      </c>
      <c r="X108" s="52">
        <f>IF('G011A (10.AY)'!L108&lt;&gt;"",'G011A (10.AY)'!L108,0)</f>
        <v>0</v>
      </c>
      <c r="Y108" s="51">
        <f>IF('G011A (11.AY)'!C108&lt;&gt;"",'G011A (11.AY)'!C108,0)</f>
        <v>0</v>
      </c>
      <c r="Z108" s="52">
        <f>IF('G011A (11.AY)'!L108&lt;&gt;"",'G011A (11.AY)'!L108,0)</f>
        <v>0</v>
      </c>
      <c r="AA108" s="51">
        <f>IF('G011A (12.AY)'!C108&lt;&gt;"",'G011A (12.AY)'!C108,0)</f>
        <v>0</v>
      </c>
      <c r="AB108" s="52">
        <f>IF('G011A (12.AY)'!L108&lt;&gt;"",'G011A (12.AY)'!L108,0)</f>
        <v>0</v>
      </c>
      <c r="AC108" s="49">
        <f t="shared" si="51"/>
        <v>0</v>
      </c>
      <c r="AD108" s="50">
        <f t="shared" si="52"/>
        <v>0</v>
      </c>
      <c r="AE108" s="50">
        <f t="shared" si="53"/>
        <v>0</v>
      </c>
      <c r="AF108" s="53">
        <f t="shared" si="54"/>
        <v>0</v>
      </c>
      <c r="AG108" s="3"/>
      <c r="AH108" s="28">
        <f t="shared" si="55"/>
        <v>0</v>
      </c>
      <c r="AI108" s="28">
        <f t="shared" si="56"/>
        <v>0</v>
      </c>
      <c r="AJ108" s="28">
        <f t="shared" si="57"/>
        <v>0</v>
      </c>
      <c r="AK108" s="28">
        <f t="shared" si="58"/>
        <v>0</v>
      </c>
      <c r="AL108" s="28">
        <f t="shared" si="59"/>
        <v>0</v>
      </c>
      <c r="AM108" s="28">
        <f t="shared" si="60"/>
        <v>0</v>
      </c>
      <c r="AN108" s="28">
        <f t="shared" si="61"/>
        <v>0</v>
      </c>
      <c r="AO108" s="28">
        <f t="shared" si="62"/>
        <v>0</v>
      </c>
      <c r="AP108" s="28">
        <f t="shared" si="63"/>
        <v>0</v>
      </c>
      <c r="AQ108" s="28">
        <f t="shared" si="64"/>
        <v>0</v>
      </c>
      <c r="AR108" s="28">
        <f t="shared" si="65"/>
        <v>0</v>
      </c>
      <c r="AS108" s="28">
        <f t="shared" si="66"/>
        <v>0</v>
      </c>
      <c r="AT108" s="28">
        <f t="shared" si="67"/>
        <v>0</v>
      </c>
      <c r="AU108" s="3"/>
      <c r="AV108" s="3"/>
      <c r="AW108" s="3"/>
      <c r="AX108" s="3"/>
      <c r="AY108" s="3"/>
    </row>
    <row r="109" spans="1:51" ht="21.9" customHeight="1" x14ac:dyDescent="0.25">
      <c r="A109" s="137">
        <v>66</v>
      </c>
      <c r="B109" s="48" t="str">
        <f>IF('Proje ve Personel Bilgileri'!B79&gt;0,'Proje ve Personel Bilgileri'!B79,"")</f>
        <v/>
      </c>
      <c r="C109" s="301" t="str">
        <f>IF('Proje ve Personel Bilgileri'!F79&gt;0,'Proje ve Personel Bilgileri'!F79,"")</f>
        <v/>
      </c>
      <c r="D109" s="301" t="str">
        <f>IF('Proje ve Personel Bilgileri'!G79&gt;0,'Proje ve Personel Bilgileri'!G79,"")</f>
        <v/>
      </c>
      <c r="E109" s="49">
        <f>IF('G011A (1.AY)'!C109&lt;&gt;"",'G011A (1.AY)'!C109,0)</f>
        <v>0</v>
      </c>
      <c r="F109" s="50">
        <f>IF('G011A (1.AY)'!L109&lt;&gt;"",'G011A (1.AY)'!L109,0)</f>
        <v>0</v>
      </c>
      <c r="G109" s="51">
        <f>IF('G011A (2.AY)'!C109&lt;&gt;"",'G011A (2.AY)'!C109,0)</f>
        <v>0</v>
      </c>
      <c r="H109" s="52">
        <f>IF('G011A (2.AY)'!L109&lt;&gt;"",'G011A (2.AY)'!L109,0)</f>
        <v>0</v>
      </c>
      <c r="I109" s="51">
        <f>IF('G011A (3.AY)'!C109&lt;&gt;"",'G011A (3.AY)'!C109,0)</f>
        <v>0</v>
      </c>
      <c r="J109" s="52">
        <f>IF('G011A (3.AY)'!L109&lt;&gt;"",'G011A (3.AY)'!L109,0)</f>
        <v>0</v>
      </c>
      <c r="K109" s="51">
        <f>IF('G011A (4.AY)'!C109&lt;&gt;"",'G011A (4.AY)'!C109,0)</f>
        <v>0</v>
      </c>
      <c r="L109" s="52">
        <f>IF('G011A (4.AY)'!L109&lt;&gt;"",'G011A (4.AY)'!L109,0)</f>
        <v>0</v>
      </c>
      <c r="M109" s="51">
        <f>IF('G011A (5.AY)'!C109&lt;&gt;"",'G011A (5.AY)'!C109,0)</f>
        <v>0</v>
      </c>
      <c r="N109" s="52">
        <f>IF('G011A (5.AY)'!L109&lt;&gt;"",'G011A (5.AY)'!L109,0)</f>
        <v>0</v>
      </c>
      <c r="O109" s="51">
        <f>IF('G011A (6.AY)'!C109&lt;&gt;"",'G011A (6.AY)'!C109,0)</f>
        <v>0</v>
      </c>
      <c r="P109" s="52">
        <f>IF('G011A (6.AY)'!L109&lt;&gt;"",'G011A (6.AY)'!L109,0)</f>
        <v>0</v>
      </c>
      <c r="Q109" s="51">
        <f>IF('G011A (7.AY)'!C109&lt;&gt;"",'G011A (7.AY)'!C109,0)</f>
        <v>0</v>
      </c>
      <c r="R109" s="52">
        <f>IF('G011A (7.AY)'!L109&lt;&gt;"",'G011A (7.AY)'!L109,0)</f>
        <v>0</v>
      </c>
      <c r="S109" s="51">
        <f>IF('G011A (8.AY)'!C109&lt;&gt;"",'G011A (8.AY)'!C109,0)</f>
        <v>0</v>
      </c>
      <c r="T109" s="52">
        <f>IF('G011A (8.AY)'!L109&lt;&gt;"",'G011A (8.AY)'!L109,0)</f>
        <v>0</v>
      </c>
      <c r="U109" s="51">
        <f>IF('G011A (9.AY)'!C109&lt;&gt;"",'G011A (9.AY)'!C109,0)</f>
        <v>0</v>
      </c>
      <c r="V109" s="52">
        <f>IF('G011A (9.AY)'!L109&lt;&gt;"",'G011A (9.AY)'!L109,0)</f>
        <v>0</v>
      </c>
      <c r="W109" s="51">
        <f>IF('G011A (10.AY)'!C109&lt;&gt;"",'G011A (10.AY)'!C109,0)</f>
        <v>0</v>
      </c>
      <c r="X109" s="52">
        <f>IF('G011A (10.AY)'!L109&lt;&gt;"",'G011A (10.AY)'!L109,0)</f>
        <v>0</v>
      </c>
      <c r="Y109" s="51">
        <f>IF('G011A (11.AY)'!C109&lt;&gt;"",'G011A (11.AY)'!C109,0)</f>
        <v>0</v>
      </c>
      <c r="Z109" s="52">
        <f>IF('G011A (11.AY)'!L109&lt;&gt;"",'G011A (11.AY)'!L109,0)</f>
        <v>0</v>
      </c>
      <c r="AA109" s="51">
        <f>IF('G011A (12.AY)'!C109&lt;&gt;"",'G011A (12.AY)'!C109,0)</f>
        <v>0</v>
      </c>
      <c r="AB109" s="52">
        <f>IF('G011A (12.AY)'!L109&lt;&gt;"",'G011A (12.AY)'!L109,0)</f>
        <v>0</v>
      </c>
      <c r="AC109" s="49">
        <f t="shared" si="51"/>
        <v>0</v>
      </c>
      <c r="AD109" s="50">
        <f t="shared" si="52"/>
        <v>0</v>
      </c>
      <c r="AE109" s="50">
        <f t="shared" si="53"/>
        <v>0</v>
      </c>
      <c r="AF109" s="53">
        <f t="shared" si="54"/>
        <v>0</v>
      </c>
      <c r="AG109" s="3"/>
      <c r="AH109" s="28">
        <f t="shared" si="55"/>
        <v>0</v>
      </c>
      <c r="AI109" s="28">
        <f t="shared" si="56"/>
        <v>0</v>
      </c>
      <c r="AJ109" s="28">
        <f t="shared" si="57"/>
        <v>0</v>
      </c>
      <c r="AK109" s="28">
        <f t="shared" si="58"/>
        <v>0</v>
      </c>
      <c r="AL109" s="28">
        <f t="shared" si="59"/>
        <v>0</v>
      </c>
      <c r="AM109" s="28">
        <f t="shared" si="60"/>
        <v>0</v>
      </c>
      <c r="AN109" s="28">
        <f t="shared" si="61"/>
        <v>0</v>
      </c>
      <c r="AO109" s="28">
        <f t="shared" si="62"/>
        <v>0</v>
      </c>
      <c r="AP109" s="28">
        <f t="shared" si="63"/>
        <v>0</v>
      </c>
      <c r="AQ109" s="28">
        <f t="shared" si="64"/>
        <v>0</v>
      </c>
      <c r="AR109" s="28">
        <f t="shared" si="65"/>
        <v>0</v>
      </c>
      <c r="AS109" s="28">
        <f t="shared" si="66"/>
        <v>0</v>
      </c>
      <c r="AT109" s="28">
        <f t="shared" si="67"/>
        <v>0</v>
      </c>
      <c r="AU109" s="3"/>
      <c r="AV109" s="3"/>
      <c r="AW109" s="3"/>
      <c r="AX109" s="3"/>
      <c r="AY109" s="3"/>
    </row>
    <row r="110" spans="1:51" ht="21.9" customHeight="1" x14ac:dyDescent="0.25">
      <c r="A110" s="137">
        <v>67</v>
      </c>
      <c r="B110" s="48" t="str">
        <f>IF('Proje ve Personel Bilgileri'!B80&gt;0,'Proje ve Personel Bilgileri'!B80,"")</f>
        <v/>
      </c>
      <c r="C110" s="301" t="str">
        <f>IF('Proje ve Personel Bilgileri'!F80&gt;0,'Proje ve Personel Bilgileri'!F80,"")</f>
        <v/>
      </c>
      <c r="D110" s="301" t="str">
        <f>IF('Proje ve Personel Bilgileri'!G80&gt;0,'Proje ve Personel Bilgileri'!G80,"")</f>
        <v/>
      </c>
      <c r="E110" s="49">
        <f>IF('G011A (1.AY)'!C110&lt;&gt;"",'G011A (1.AY)'!C110,0)</f>
        <v>0</v>
      </c>
      <c r="F110" s="50">
        <f>IF('G011A (1.AY)'!L110&lt;&gt;"",'G011A (1.AY)'!L110,0)</f>
        <v>0</v>
      </c>
      <c r="G110" s="51">
        <f>IF('G011A (2.AY)'!C110&lt;&gt;"",'G011A (2.AY)'!C110,0)</f>
        <v>0</v>
      </c>
      <c r="H110" s="52">
        <f>IF('G011A (2.AY)'!L110&lt;&gt;"",'G011A (2.AY)'!L110,0)</f>
        <v>0</v>
      </c>
      <c r="I110" s="51">
        <f>IF('G011A (3.AY)'!C110&lt;&gt;"",'G011A (3.AY)'!C110,0)</f>
        <v>0</v>
      </c>
      <c r="J110" s="52">
        <f>IF('G011A (3.AY)'!L110&lt;&gt;"",'G011A (3.AY)'!L110,0)</f>
        <v>0</v>
      </c>
      <c r="K110" s="51">
        <f>IF('G011A (4.AY)'!C110&lt;&gt;"",'G011A (4.AY)'!C110,0)</f>
        <v>0</v>
      </c>
      <c r="L110" s="52">
        <f>IF('G011A (4.AY)'!L110&lt;&gt;"",'G011A (4.AY)'!L110,0)</f>
        <v>0</v>
      </c>
      <c r="M110" s="51">
        <f>IF('G011A (5.AY)'!C110&lt;&gt;"",'G011A (5.AY)'!C110,0)</f>
        <v>0</v>
      </c>
      <c r="N110" s="52">
        <f>IF('G011A (5.AY)'!L110&lt;&gt;"",'G011A (5.AY)'!L110,0)</f>
        <v>0</v>
      </c>
      <c r="O110" s="51">
        <f>IF('G011A (6.AY)'!C110&lt;&gt;"",'G011A (6.AY)'!C110,0)</f>
        <v>0</v>
      </c>
      <c r="P110" s="52">
        <f>IF('G011A (6.AY)'!L110&lt;&gt;"",'G011A (6.AY)'!L110,0)</f>
        <v>0</v>
      </c>
      <c r="Q110" s="51">
        <f>IF('G011A (7.AY)'!C110&lt;&gt;"",'G011A (7.AY)'!C110,0)</f>
        <v>0</v>
      </c>
      <c r="R110" s="52">
        <f>IF('G011A (7.AY)'!L110&lt;&gt;"",'G011A (7.AY)'!L110,0)</f>
        <v>0</v>
      </c>
      <c r="S110" s="51">
        <f>IF('G011A (8.AY)'!C110&lt;&gt;"",'G011A (8.AY)'!C110,0)</f>
        <v>0</v>
      </c>
      <c r="T110" s="52">
        <f>IF('G011A (8.AY)'!L110&lt;&gt;"",'G011A (8.AY)'!L110,0)</f>
        <v>0</v>
      </c>
      <c r="U110" s="51">
        <f>IF('G011A (9.AY)'!C110&lt;&gt;"",'G011A (9.AY)'!C110,0)</f>
        <v>0</v>
      </c>
      <c r="V110" s="52">
        <f>IF('G011A (9.AY)'!L110&lt;&gt;"",'G011A (9.AY)'!L110,0)</f>
        <v>0</v>
      </c>
      <c r="W110" s="51">
        <f>IF('G011A (10.AY)'!C110&lt;&gt;"",'G011A (10.AY)'!C110,0)</f>
        <v>0</v>
      </c>
      <c r="X110" s="52">
        <f>IF('G011A (10.AY)'!L110&lt;&gt;"",'G011A (10.AY)'!L110,0)</f>
        <v>0</v>
      </c>
      <c r="Y110" s="51">
        <f>IF('G011A (11.AY)'!C110&lt;&gt;"",'G011A (11.AY)'!C110,0)</f>
        <v>0</v>
      </c>
      <c r="Z110" s="52">
        <f>IF('G011A (11.AY)'!L110&lt;&gt;"",'G011A (11.AY)'!L110,0)</f>
        <v>0</v>
      </c>
      <c r="AA110" s="51">
        <f>IF('G011A (12.AY)'!C110&lt;&gt;"",'G011A (12.AY)'!C110,0)</f>
        <v>0</v>
      </c>
      <c r="AB110" s="52">
        <f>IF('G011A (12.AY)'!L110&lt;&gt;"",'G011A (12.AY)'!L110,0)</f>
        <v>0</v>
      </c>
      <c r="AC110" s="49">
        <f t="shared" si="51"/>
        <v>0</v>
      </c>
      <c r="AD110" s="50">
        <f t="shared" si="52"/>
        <v>0</v>
      </c>
      <c r="AE110" s="50">
        <f t="shared" si="53"/>
        <v>0</v>
      </c>
      <c r="AF110" s="53">
        <f t="shared" si="54"/>
        <v>0</v>
      </c>
      <c r="AG110" s="3"/>
      <c r="AH110" s="28">
        <f t="shared" si="55"/>
        <v>0</v>
      </c>
      <c r="AI110" s="28">
        <f t="shared" si="56"/>
        <v>0</v>
      </c>
      <c r="AJ110" s="28">
        <f t="shared" si="57"/>
        <v>0</v>
      </c>
      <c r="AK110" s="28">
        <f t="shared" si="58"/>
        <v>0</v>
      </c>
      <c r="AL110" s="28">
        <f t="shared" si="59"/>
        <v>0</v>
      </c>
      <c r="AM110" s="28">
        <f t="shared" si="60"/>
        <v>0</v>
      </c>
      <c r="AN110" s="28">
        <f t="shared" si="61"/>
        <v>0</v>
      </c>
      <c r="AO110" s="28">
        <f t="shared" si="62"/>
        <v>0</v>
      </c>
      <c r="AP110" s="28">
        <f t="shared" si="63"/>
        <v>0</v>
      </c>
      <c r="AQ110" s="28">
        <f t="shared" si="64"/>
        <v>0</v>
      </c>
      <c r="AR110" s="28">
        <f t="shared" si="65"/>
        <v>0</v>
      </c>
      <c r="AS110" s="28">
        <f t="shared" si="66"/>
        <v>0</v>
      </c>
      <c r="AT110" s="28">
        <f t="shared" si="67"/>
        <v>0</v>
      </c>
      <c r="AU110" s="3"/>
      <c r="AV110" s="3"/>
      <c r="AW110" s="3"/>
      <c r="AX110" s="3"/>
      <c r="AY110" s="3"/>
    </row>
    <row r="111" spans="1:51" ht="21.9" customHeight="1" x14ac:dyDescent="0.25">
      <c r="A111" s="137">
        <v>68</v>
      </c>
      <c r="B111" s="48" t="str">
        <f>IF('Proje ve Personel Bilgileri'!B81&gt;0,'Proje ve Personel Bilgileri'!B81,"")</f>
        <v/>
      </c>
      <c r="C111" s="301" t="str">
        <f>IF('Proje ve Personel Bilgileri'!F81&gt;0,'Proje ve Personel Bilgileri'!F81,"")</f>
        <v/>
      </c>
      <c r="D111" s="301" t="str">
        <f>IF('Proje ve Personel Bilgileri'!G81&gt;0,'Proje ve Personel Bilgileri'!G81,"")</f>
        <v/>
      </c>
      <c r="E111" s="49">
        <f>IF('G011A (1.AY)'!C111&lt;&gt;"",'G011A (1.AY)'!C111,0)</f>
        <v>0</v>
      </c>
      <c r="F111" s="50">
        <f>IF('G011A (1.AY)'!L111&lt;&gt;"",'G011A (1.AY)'!L111,0)</f>
        <v>0</v>
      </c>
      <c r="G111" s="51">
        <f>IF('G011A (2.AY)'!C111&lt;&gt;"",'G011A (2.AY)'!C111,0)</f>
        <v>0</v>
      </c>
      <c r="H111" s="52">
        <f>IF('G011A (2.AY)'!L111&lt;&gt;"",'G011A (2.AY)'!L111,0)</f>
        <v>0</v>
      </c>
      <c r="I111" s="51">
        <f>IF('G011A (3.AY)'!C111&lt;&gt;"",'G011A (3.AY)'!C111,0)</f>
        <v>0</v>
      </c>
      <c r="J111" s="52">
        <f>IF('G011A (3.AY)'!L111&lt;&gt;"",'G011A (3.AY)'!L111,0)</f>
        <v>0</v>
      </c>
      <c r="K111" s="51">
        <f>IF('G011A (4.AY)'!C111&lt;&gt;"",'G011A (4.AY)'!C111,0)</f>
        <v>0</v>
      </c>
      <c r="L111" s="52">
        <f>IF('G011A (4.AY)'!L111&lt;&gt;"",'G011A (4.AY)'!L111,0)</f>
        <v>0</v>
      </c>
      <c r="M111" s="51">
        <f>IF('G011A (5.AY)'!C111&lt;&gt;"",'G011A (5.AY)'!C111,0)</f>
        <v>0</v>
      </c>
      <c r="N111" s="52">
        <f>IF('G011A (5.AY)'!L111&lt;&gt;"",'G011A (5.AY)'!L111,0)</f>
        <v>0</v>
      </c>
      <c r="O111" s="51">
        <f>IF('G011A (6.AY)'!C111&lt;&gt;"",'G011A (6.AY)'!C111,0)</f>
        <v>0</v>
      </c>
      <c r="P111" s="52">
        <f>IF('G011A (6.AY)'!L111&lt;&gt;"",'G011A (6.AY)'!L111,0)</f>
        <v>0</v>
      </c>
      <c r="Q111" s="51">
        <f>IF('G011A (7.AY)'!C111&lt;&gt;"",'G011A (7.AY)'!C111,0)</f>
        <v>0</v>
      </c>
      <c r="R111" s="52">
        <f>IF('G011A (7.AY)'!L111&lt;&gt;"",'G011A (7.AY)'!L111,0)</f>
        <v>0</v>
      </c>
      <c r="S111" s="51">
        <f>IF('G011A (8.AY)'!C111&lt;&gt;"",'G011A (8.AY)'!C111,0)</f>
        <v>0</v>
      </c>
      <c r="T111" s="52">
        <f>IF('G011A (8.AY)'!L111&lt;&gt;"",'G011A (8.AY)'!L111,0)</f>
        <v>0</v>
      </c>
      <c r="U111" s="51">
        <f>IF('G011A (9.AY)'!C111&lt;&gt;"",'G011A (9.AY)'!C111,0)</f>
        <v>0</v>
      </c>
      <c r="V111" s="52">
        <f>IF('G011A (9.AY)'!L111&lt;&gt;"",'G011A (9.AY)'!L111,0)</f>
        <v>0</v>
      </c>
      <c r="W111" s="51">
        <f>IF('G011A (10.AY)'!C111&lt;&gt;"",'G011A (10.AY)'!C111,0)</f>
        <v>0</v>
      </c>
      <c r="X111" s="52">
        <f>IF('G011A (10.AY)'!L111&lt;&gt;"",'G011A (10.AY)'!L111,0)</f>
        <v>0</v>
      </c>
      <c r="Y111" s="51">
        <f>IF('G011A (11.AY)'!C111&lt;&gt;"",'G011A (11.AY)'!C111,0)</f>
        <v>0</v>
      </c>
      <c r="Z111" s="52">
        <f>IF('G011A (11.AY)'!L111&lt;&gt;"",'G011A (11.AY)'!L111,0)</f>
        <v>0</v>
      </c>
      <c r="AA111" s="51">
        <f>IF('G011A (12.AY)'!C111&lt;&gt;"",'G011A (12.AY)'!C111,0)</f>
        <v>0</v>
      </c>
      <c r="AB111" s="52">
        <f>IF('G011A (12.AY)'!L111&lt;&gt;"",'G011A (12.AY)'!L111,0)</f>
        <v>0</v>
      </c>
      <c r="AC111" s="49">
        <f t="shared" si="51"/>
        <v>0</v>
      </c>
      <c r="AD111" s="50">
        <f t="shared" si="52"/>
        <v>0</v>
      </c>
      <c r="AE111" s="50">
        <f t="shared" si="53"/>
        <v>0</v>
      </c>
      <c r="AF111" s="53">
        <f t="shared" si="54"/>
        <v>0</v>
      </c>
      <c r="AG111" s="3"/>
      <c r="AH111" s="28">
        <f t="shared" si="55"/>
        <v>0</v>
      </c>
      <c r="AI111" s="28">
        <f t="shared" si="56"/>
        <v>0</v>
      </c>
      <c r="AJ111" s="28">
        <f t="shared" si="57"/>
        <v>0</v>
      </c>
      <c r="AK111" s="28">
        <f t="shared" si="58"/>
        <v>0</v>
      </c>
      <c r="AL111" s="28">
        <f t="shared" si="59"/>
        <v>0</v>
      </c>
      <c r="AM111" s="28">
        <f t="shared" si="60"/>
        <v>0</v>
      </c>
      <c r="AN111" s="28">
        <f t="shared" si="61"/>
        <v>0</v>
      </c>
      <c r="AO111" s="28">
        <f t="shared" si="62"/>
        <v>0</v>
      </c>
      <c r="AP111" s="28">
        <f t="shared" si="63"/>
        <v>0</v>
      </c>
      <c r="AQ111" s="28">
        <f t="shared" si="64"/>
        <v>0</v>
      </c>
      <c r="AR111" s="28">
        <f t="shared" si="65"/>
        <v>0</v>
      </c>
      <c r="AS111" s="28">
        <f t="shared" si="66"/>
        <v>0</v>
      </c>
      <c r="AT111" s="28">
        <f t="shared" si="67"/>
        <v>0</v>
      </c>
      <c r="AU111" s="3"/>
      <c r="AV111" s="3"/>
      <c r="AW111" s="3"/>
      <c r="AX111" s="3"/>
      <c r="AY111" s="3"/>
    </row>
    <row r="112" spans="1:51" ht="21.9" customHeight="1" x14ac:dyDescent="0.25">
      <c r="A112" s="137">
        <v>69</v>
      </c>
      <c r="B112" s="48" t="str">
        <f>IF('Proje ve Personel Bilgileri'!B82&gt;0,'Proje ve Personel Bilgileri'!B82,"")</f>
        <v/>
      </c>
      <c r="C112" s="301" t="str">
        <f>IF('Proje ve Personel Bilgileri'!F82&gt;0,'Proje ve Personel Bilgileri'!F82,"")</f>
        <v/>
      </c>
      <c r="D112" s="301" t="str">
        <f>IF('Proje ve Personel Bilgileri'!G82&gt;0,'Proje ve Personel Bilgileri'!G82,"")</f>
        <v/>
      </c>
      <c r="E112" s="49">
        <f>IF('G011A (1.AY)'!C112&lt;&gt;"",'G011A (1.AY)'!C112,0)</f>
        <v>0</v>
      </c>
      <c r="F112" s="50">
        <f>IF('G011A (1.AY)'!L112&lt;&gt;"",'G011A (1.AY)'!L112,0)</f>
        <v>0</v>
      </c>
      <c r="G112" s="51">
        <f>IF('G011A (2.AY)'!C112&lt;&gt;"",'G011A (2.AY)'!C112,0)</f>
        <v>0</v>
      </c>
      <c r="H112" s="52">
        <f>IF('G011A (2.AY)'!L112&lt;&gt;"",'G011A (2.AY)'!L112,0)</f>
        <v>0</v>
      </c>
      <c r="I112" s="51">
        <f>IF('G011A (3.AY)'!C112&lt;&gt;"",'G011A (3.AY)'!C112,0)</f>
        <v>0</v>
      </c>
      <c r="J112" s="52">
        <f>IF('G011A (3.AY)'!L112&lt;&gt;"",'G011A (3.AY)'!L112,0)</f>
        <v>0</v>
      </c>
      <c r="K112" s="51">
        <f>IF('G011A (4.AY)'!C112&lt;&gt;"",'G011A (4.AY)'!C112,0)</f>
        <v>0</v>
      </c>
      <c r="L112" s="52">
        <f>IF('G011A (4.AY)'!L112&lt;&gt;"",'G011A (4.AY)'!L112,0)</f>
        <v>0</v>
      </c>
      <c r="M112" s="51">
        <f>IF('G011A (5.AY)'!C112&lt;&gt;"",'G011A (5.AY)'!C112,0)</f>
        <v>0</v>
      </c>
      <c r="N112" s="52">
        <f>IF('G011A (5.AY)'!L112&lt;&gt;"",'G011A (5.AY)'!L112,0)</f>
        <v>0</v>
      </c>
      <c r="O112" s="51">
        <f>IF('G011A (6.AY)'!C112&lt;&gt;"",'G011A (6.AY)'!C112,0)</f>
        <v>0</v>
      </c>
      <c r="P112" s="52">
        <f>IF('G011A (6.AY)'!L112&lt;&gt;"",'G011A (6.AY)'!L112,0)</f>
        <v>0</v>
      </c>
      <c r="Q112" s="51">
        <f>IF('G011A (7.AY)'!C112&lt;&gt;"",'G011A (7.AY)'!C112,0)</f>
        <v>0</v>
      </c>
      <c r="R112" s="52">
        <f>IF('G011A (7.AY)'!L112&lt;&gt;"",'G011A (7.AY)'!L112,0)</f>
        <v>0</v>
      </c>
      <c r="S112" s="51">
        <f>IF('G011A (8.AY)'!C112&lt;&gt;"",'G011A (8.AY)'!C112,0)</f>
        <v>0</v>
      </c>
      <c r="T112" s="52">
        <f>IF('G011A (8.AY)'!L112&lt;&gt;"",'G011A (8.AY)'!L112,0)</f>
        <v>0</v>
      </c>
      <c r="U112" s="51">
        <f>IF('G011A (9.AY)'!C112&lt;&gt;"",'G011A (9.AY)'!C112,0)</f>
        <v>0</v>
      </c>
      <c r="V112" s="52">
        <f>IF('G011A (9.AY)'!L112&lt;&gt;"",'G011A (9.AY)'!L112,0)</f>
        <v>0</v>
      </c>
      <c r="W112" s="51">
        <f>IF('G011A (10.AY)'!C112&lt;&gt;"",'G011A (10.AY)'!C112,0)</f>
        <v>0</v>
      </c>
      <c r="X112" s="52">
        <f>IF('G011A (10.AY)'!L112&lt;&gt;"",'G011A (10.AY)'!L112,0)</f>
        <v>0</v>
      </c>
      <c r="Y112" s="51">
        <f>IF('G011A (11.AY)'!C112&lt;&gt;"",'G011A (11.AY)'!C112,0)</f>
        <v>0</v>
      </c>
      <c r="Z112" s="52">
        <f>IF('G011A (11.AY)'!L112&lt;&gt;"",'G011A (11.AY)'!L112,0)</f>
        <v>0</v>
      </c>
      <c r="AA112" s="51">
        <f>IF('G011A (12.AY)'!C112&lt;&gt;"",'G011A (12.AY)'!C112,0)</f>
        <v>0</v>
      </c>
      <c r="AB112" s="52">
        <f>IF('G011A (12.AY)'!L112&lt;&gt;"",'G011A (12.AY)'!L112,0)</f>
        <v>0</v>
      </c>
      <c r="AC112" s="49">
        <f t="shared" si="51"/>
        <v>0</v>
      </c>
      <c r="AD112" s="50">
        <f t="shared" si="52"/>
        <v>0</v>
      </c>
      <c r="AE112" s="50">
        <f t="shared" si="53"/>
        <v>0</v>
      </c>
      <c r="AF112" s="53">
        <f t="shared" si="54"/>
        <v>0</v>
      </c>
      <c r="AG112" s="3"/>
      <c r="AH112" s="28">
        <f t="shared" si="55"/>
        <v>0</v>
      </c>
      <c r="AI112" s="28">
        <f t="shared" si="56"/>
        <v>0</v>
      </c>
      <c r="AJ112" s="28">
        <f t="shared" si="57"/>
        <v>0</v>
      </c>
      <c r="AK112" s="28">
        <f t="shared" si="58"/>
        <v>0</v>
      </c>
      <c r="AL112" s="28">
        <f t="shared" si="59"/>
        <v>0</v>
      </c>
      <c r="AM112" s="28">
        <f t="shared" si="60"/>
        <v>0</v>
      </c>
      <c r="AN112" s="28">
        <f t="shared" si="61"/>
        <v>0</v>
      </c>
      <c r="AO112" s="28">
        <f t="shared" si="62"/>
        <v>0</v>
      </c>
      <c r="AP112" s="28">
        <f t="shared" si="63"/>
        <v>0</v>
      </c>
      <c r="AQ112" s="28">
        <f t="shared" si="64"/>
        <v>0</v>
      </c>
      <c r="AR112" s="28">
        <f t="shared" si="65"/>
        <v>0</v>
      </c>
      <c r="AS112" s="28">
        <f t="shared" si="66"/>
        <v>0</v>
      </c>
      <c r="AT112" s="28">
        <f t="shared" si="67"/>
        <v>0</v>
      </c>
      <c r="AU112" s="3"/>
      <c r="AV112" s="3"/>
      <c r="AW112" s="3"/>
      <c r="AX112" s="3"/>
      <c r="AY112" s="3"/>
    </row>
    <row r="113" spans="1:51" ht="21.9" customHeight="1" x14ac:dyDescent="0.25">
      <c r="A113" s="137">
        <v>70</v>
      </c>
      <c r="B113" s="48" t="str">
        <f>IF('Proje ve Personel Bilgileri'!B83&gt;0,'Proje ve Personel Bilgileri'!B83,"")</f>
        <v/>
      </c>
      <c r="C113" s="301" t="str">
        <f>IF('Proje ve Personel Bilgileri'!F83&gt;0,'Proje ve Personel Bilgileri'!F83,"")</f>
        <v/>
      </c>
      <c r="D113" s="301" t="str">
        <f>IF('Proje ve Personel Bilgileri'!G83&gt;0,'Proje ve Personel Bilgileri'!G83,"")</f>
        <v/>
      </c>
      <c r="E113" s="49">
        <f>IF('G011A (1.AY)'!C113&lt;&gt;"",'G011A (1.AY)'!C113,0)</f>
        <v>0</v>
      </c>
      <c r="F113" s="50">
        <f>IF('G011A (1.AY)'!L113&lt;&gt;"",'G011A (1.AY)'!L113,0)</f>
        <v>0</v>
      </c>
      <c r="G113" s="51">
        <f>IF('G011A (2.AY)'!C113&lt;&gt;"",'G011A (2.AY)'!C113,0)</f>
        <v>0</v>
      </c>
      <c r="H113" s="52">
        <f>IF('G011A (2.AY)'!L113&lt;&gt;"",'G011A (2.AY)'!L113,0)</f>
        <v>0</v>
      </c>
      <c r="I113" s="51">
        <f>IF('G011A (3.AY)'!C113&lt;&gt;"",'G011A (3.AY)'!C113,0)</f>
        <v>0</v>
      </c>
      <c r="J113" s="52">
        <f>IF('G011A (3.AY)'!L113&lt;&gt;"",'G011A (3.AY)'!L113,0)</f>
        <v>0</v>
      </c>
      <c r="K113" s="51">
        <f>IF('G011A (4.AY)'!C113&lt;&gt;"",'G011A (4.AY)'!C113,0)</f>
        <v>0</v>
      </c>
      <c r="L113" s="52">
        <f>IF('G011A (4.AY)'!L113&lt;&gt;"",'G011A (4.AY)'!L113,0)</f>
        <v>0</v>
      </c>
      <c r="M113" s="51">
        <f>IF('G011A (5.AY)'!C113&lt;&gt;"",'G011A (5.AY)'!C113,0)</f>
        <v>0</v>
      </c>
      <c r="N113" s="52">
        <f>IF('G011A (5.AY)'!L113&lt;&gt;"",'G011A (5.AY)'!L113,0)</f>
        <v>0</v>
      </c>
      <c r="O113" s="51">
        <f>IF('G011A (6.AY)'!C113&lt;&gt;"",'G011A (6.AY)'!C113,0)</f>
        <v>0</v>
      </c>
      <c r="P113" s="52">
        <f>IF('G011A (6.AY)'!L113&lt;&gt;"",'G011A (6.AY)'!L113,0)</f>
        <v>0</v>
      </c>
      <c r="Q113" s="51">
        <f>IF('G011A (7.AY)'!C113&lt;&gt;"",'G011A (7.AY)'!C113,0)</f>
        <v>0</v>
      </c>
      <c r="R113" s="52">
        <f>IF('G011A (7.AY)'!L113&lt;&gt;"",'G011A (7.AY)'!L113,0)</f>
        <v>0</v>
      </c>
      <c r="S113" s="51">
        <f>IF('G011A (8.AY)'!C113&lt;&gt;"",'G011A (8.AY)'!C113,0)</f>
        <v>0</v>
      </c>
      <c r="T113" s="52">
        <f>IF('G011A (8.AY)'!L113&lt;&gt;"",'G011A (8.AY)'!L113,0)</f>
        <v>0</v>
      </c>
      <c r="U113" s="51">
        <f>IF('G011A (9.AY)'!C113&lt;&gt;"",'G011A (9.AY)'!C113,0)</f>
        <v>0</v>
      </c>
      <c r="V113" s="52">
        <f>IF('G011A (9.AY)'!L113&lt;&gt;"",'G011A (9.AY)'!L113,0)</f>
        <v>0</v>
      </c>
      <c r="W113" s="51">
        <f>IF('G011A (10.AY)'!C113&lt;&gt;"",'G011A (10.AY)'!C113,0)</f>
        <v>0</v>
      </c>
      <c r="X113" s="52">
        <f>IF('G011A (10.AY)'!L113&lt;&gt;"",'G011A (10.AY)'!L113,0)</f>
        <v>0</v>
      </c>
      <c r="Y113" s="51">
        <f>IF('G011A (11.AY)'!C113&lt;&gt;"",'G011A (11.AY)'!C113,0)</f>
        <v>0</v>
      </c>
      <c r="Z113" s="52">
        <f>IF('G011A (11.AY)'!L113&lt;&gt;"",'G011A (11.AY)'!L113,0)</f>
        <v>0</v>
      </c>
      <c r="AA113" s="51">
        <f>IF('G011A (12.AY)'!C113&lt;&gt;"",'G011A (12.AY)'!C113,0)</f>
        <v>0</v>
      </c>
      <c r="AB113" s="52">
        <f>IF('G011A (12.AY)'!L113&lt;&gt;"",'G011A (12.AY)'!L113,0)</f>
        <v>0</v>
      </c>
      <c r="AC113" s="49">
        <f t="shared" si="51"/>
        <v>0</v>
      </c>
      <c r="AD113" s="50">
        <f t="shared" si="52"/>
        <v>0</v>
      </c>
      <c r="AE113" s="50">
        <f t="shared" si="53"/>
        <v>0</v>
      </c>
      <c r="AF113" s="53">
        <f t="shared" si="54"/>
        <v>0</v>
      </c>
      <c r="AG113" s="3"/>
      <c r="AH113" s="28">
        <f t="shared" si="55"/>
        <v>0</v>
      </c>
      <c r="AI113" s="28">
        <f t="shared" si="56"/>
        <v>0</v>
      </c>
      <c r="AJ113" s="28">
        <f t="shared" si="57"/>
        <v>0</v>
      </c>
      <c r="AK113" s="28">
        <f t="shared" si="58"/>
        <v>0</v>
      </c>
      <c r="AL113" s="28">
        <f t="shared" si="59"/>
        <v>0</v>
      </c>
      <c r="AM113" s="28">
        <f t="shared" si="60"/>
        <v>0</v>
      </c>
      <c r="AN113" s="28">
        <f t="shared" si="61"/>
        <v>0</v>
      </c>
      <c r="AO113" s="28">
        <f t="shared" si="62"/>
        <v>0</v>
      </c>
      <c r="AP113" s="28">
        <f t="shared" si="63"/>
        <v>0</v>
      </c>
      <c r="AQ113" s="28">
        <f t="shared" si="64"/>
        <v>0</v>
      </c>
      <c r="AR113" s="28">
        <f t="shared" si="65"/>
        <v>0</v>
      </c>
      <c r="AS113" s="28">
        <f t="shared" si="66"/>
        <v>0</v>
      </c>
      <c r="AT113" s="28">
        <f t="shared" si="67"/>
        <v>0</v>
      </c>
      <c r="AU113" s="3"/>
      <c r="AV113" s="3"/>
      <c r="AW113" s="3"/>
      <c r="AX113" s="3"/>
      <c r="AY113" s="3"/>
    </row>
    <row r="114" spans="1:51" ht="21.9" customHeight="1" x14ac:dyDescent="0.25">
      <c r="A114" s="137">
        <v>71</v>
      </c>
      <c r="B114" s="48" t="str">
        <f>IF('Proje ve Personel Bilgileri'!B84&gt;0,'Proje ve Personel Bilgileri'!B84,"")</f>
        <v/>
      </c>
      <c r="C114" s="301" t="str">
        <f>IF('Proje ve Personel Bilgileri'!F84&gt;0,'Proje ve Personel Bilgileri'!F84,"")</f>
        <v/>
      </c>
      <c r="D114" s="301" t="str">
        <f>IF('Proje ve Personel Bilgileri'!G84&gt;0,'Proje ve Personel Bilgileri'!G84,"")</f>
        <v/>
      </c>
      <c r="E114" s="49">
        <f>IF('G011A (1.AY)'!C114&lt;&gt;"",'G011A (1.AY)'!C114,0)</f>
        <v>0</v>
      </c>
      <c r="F114" s="50">
        <f>IF('G011A (1.AY)'!L114&lt;&gt;"",'G011A (1.AY)'!L114,0)</f>
        <v>0</v>
      </c>
      <c r="G114" s="51">
        <f>IF('G011A (2.AY)'!C114&lt;&gt;"",'G011A (2.AY)'!C114,0)</f>
        <v>0</v>
      </c>
      <c r="H114" s="52">
        <f>IF('G011A (2.AY)'!L114&lt;&gt;"",'G011A (2.AY)'!L114,0)</f>
        <v>0</v>
      </c>
      <c r="I114" s="51">
        <f>IF('G011A (3.AY)'!C114&lt;&gt;"",'G011A (3.AY)'!C114,0)</f>
        <v>0</v>
      </c>
      <c r="J114" s="52">
        <f>IF('G011A (3.AY)'!L114&lt;&gt;"",'G011A (3.AY)'!L114,0)</f>
        <v>0</v>
      </c>
      <c r="K114" s="51">
        <f>IF('G011A (4.AY)'!C114&lt;&gt;"",'G011A (4.AY)'!C114,0)</f>
        <v>0</v>
      </c>
      <c r="L114" s="52">
        <f>IF('G011A (4.AY)'!L114&lt;&gt;"",'G011A (4.AY)'!L114,0)</f>
        <v>0</v>
      </c>
      <c r="M114" s="51">
        <f>IF('G011A (5.AY)'!C114&lt;&gt;"",'G011A (5.AY)'!C114,0)</f>
        <v>0</v>
      </c>
      <c r="N114" s="52">
        <f>IF('G011A (5.AY)'!L114&lt;&gt;"",'G011A (5.AY)'!L114,0)</f>
        <v>0</v>
      </c>
      <c r="O114" s="51">
        <f>IF('G011A (6.AY)'!C114&lt;&gt;"",'G011A (6.AY)'!C114,0)</f>
        <v>0</v>
      </c>
      <c r="P114" s="52">
        <f>IF('G011A (6.AY)'!L114&lt;&gt;"",'G011A (6.AY)'!L114,0)</f>
        <v>0</v>
      </c>
      <c r="Q114" s="51">
        <f>IF('G011A (7.AY)'!C114&lt;&gt;"",'G011A (7.AY)'!C114,0)</f>
        <v>0</v>
      </c>
      <c r="R114" s="52">
        <f>IF('G011A (7.AY)'!L114&lt;&gt;"",'G011A (7.AY)'!L114,0)</f>
        <v>0</v>
      </c>
      <c r="S114" s="51">
        <f>IF('G011A (8.AY)'!C114&lt;&gt;"",'G011A (8.AY)'!C114,0)</f>
        <v>0</v>
      </c>
      <c r="T114" s="52">
        <f>IF('G011A (8.AY)'!L114&lt;&gt;"",'G011A (8.AY)'!L114,0)</f>
        <v>0</v>
      </c>
      <c r="U114" s="51">
        <f>IF('G011A (9.AY)'!C114&lt;&gt;"",'G011A (9.AY)'!C114,0)</f>
        <v>0</v>
      </c>
      <c r="V114" s="52">
        <f>IF('G011A (9.AY)'!L114&lt;&gt;"",'G011A (9.AY)'!L114,0)</f>
        <v>0</v>
      </c>
      <c r="W114" s="51">
        <f>IF('G011A (10.AY)'!C114&lt;&gt;"",'G011A (10.AY)'!C114,0)</f>
        <v>0</v>
      </c>
      <c r="X114" s="52">
        <f>IF('G011A (10.AY)'!L114&lt;&gt;"",'G011A (10.AY)'!L114,0)</f>
        <v>0</v>
      </c>
      <c r="Y114" s="51">
        <f>IF('G011A (11.AY)'!C114&lt;&gt;"",'G011A (11.AY)'!C114,0)</f>
        <v>0</v>
      </c>
      <c r="Z114" s="52">
        <f>IF('G011A (11.AY)'!L114&lt;&gt;"",'G011A (11.AY)'!L114,0)</f>
        <v>0</v>
      </c>
      <c r="AA114" s="51">
        <f>IF('G011A (12.AY)'!C114&lt;&gt;"",'G011A (12.AY)'!C114,0)</f>
        <v>0</v>
      </c>
      <c r="AB114" s="52">
        <f>IF('G011A (12.AY)'!L114&lt;&gt;"",'G011A (12.AY)'!L114,0)</f>
        <v>0</v>
      </c>
      <c r="AC114" s="49">
        <f t="shared" si="51"/>
        <v>0</v>
      </c>
      <c r="AD114" s="50">
        <f t="shared" si="52"/>
        <v>0</v>
      </c>
      <c r="AE114" s="50">
        <f t="shared" si="53"/>
        <v>0</v>
      </c>
      <c r="AF114" s="53">
        <f t="shared" si="54"/>
        <v>0</v>
      </c>
      <c r="AG114" s="3"/>
      <c r="AH114" s="28">
        <f t="shared" si="55"/>
        <v>0</v>
      </c>
      <c r="AI114" s="28">
        <f t="shared" si="56"/>
        <v>0</v>
      </c>
      <c r="AJ114" s="28">
        <f t="shared" si="57"/>
        <v>0</v>
      </c>
      <c r="AK114" s="28">
        <f t="shared" si="58"/>
        <v>0</v>
      </c>
      <c r="AL114" s="28">
        <f t="shared" si="59"/>
        <v>0</v>
      </c>
      <c r="AM114" s="28">
        <f t="shared" si="60"/>
        <v>0</v>
      </c>
      <c r="AN114" s="28">
        <f t="shared" si="61"/>
        <v>0</v>
      </c>
      <c r="AO114" s="28">
        <f t="shared" si="62"/>
        <v>0</v>
      </c>
      <c r="AP114" s="28">
        <f t="shared" si="63"/>
        <v>0</v>
      </c>
      <c r="AQ114" s="28">
        <f t="shared" si="64"/>
        <v>0</v>
      </c>
      <c r="AR114" s="28">
        <f t="shared" si="65"/>
        <v>0</v>
      </c>
      <c r="AS114" s="28">
        <f t="shared" si="66"/>
        <v>0</v>
      </c>
      <c r="AT114" s="28">
        <f t="shared" si="67"/>
        <v>0</v>
      </c>
      <c r="AU114" s="3"/>
      <c r="AV114" s="3"/>
      <c r="AW114" s="3"/>
      <c r="AX114" s="3"/>
      <c r="AY114" s="3"/>
    </row>
    <row r="115" spans="1:51" ht="21.9" customHeight="1" x14ac:dyDescent="0.25">
      <c r="A115" s="137">
        <v>72</v>
      </c>
      <c r="B115" s="48" t="str">
        <f>IF('Proje ve Personel Bilgileri'!B85&gt;0,'Proje ve Personel Bilgileri'!B85,"")</f>
        <v/>
      </c>
      <c r="C115" s="301" t="str">
        <f>IF('Proje ve Personel Bilgileri'!F85&gt;0,'Proje ve Personel Bilgileri'!F85,"")</f>
        <v/>
      </c>
      <c r="D115" s="301" t="str">
        <f>IF('Proje ve Personel Bilgileri'!G85&gt;0,'Proje ve Personel Bilgileri'!G85,"")</f>
        <v/>
      </c>
      <c r="E115" s="49">
        <f>IF('G011A (1.AY)'!C115&lt;&gt;"",'G011A (1.AY)'!C115,0)</f>
        <v>0</v>
      </c>
      <c r="F115" s="50">
        <f>IF('G011A (1.AY)'!L115&lt;&gt;"",'G011A (1.AY)'!L115,0)</f>
        <v>0</v>
      </c>
      <c r="G115" s="51">
        <f>IF('G011A (2.AY)'!C115&lt;&gt;"",'G011A (2.AY)'!C115,0)</f>
        <v>0</v>
      </c>
      <c r="H115" s="52">
        <f>IF('G011A (2.AY)'!L115&lt;&gt;"",'G011A (2.AY)'!L115,0)</f>
        <v>0</v>
      </c>
      <c r="I115" s="51">
        <f>IF('G011A (3.AY)'!C115&lt;&gt;"",'G011A (3.AY)'!C115,0)</f>
        <v>0</v>
      </c>
      <c r="J115" s="52">
        <f>IF('G011A (3.AY)'!L115&lt;&gt;"",'G011A (3.AY)'!L115,0)</f>
        <v>0</v>
      </c>
      <c r="K115" s="51">
        <f>IF('G011A (4.AY)'!C115&lt;&gt;"",'G011A (4.AY)'!C115,0)</f>
        <v>0</v>
      </c>
      <c r="L115" s="52">
        <f>IF('G011A (4.AY)'!L115&lt;&gt;"",'G011A (4.AY)'!L115,0)</f>
        <v>0</v>
      </c>
      <c r="M115" s="51">
        <f>IF('G011A (5.AY)'!C115&lt;&gt;"",'G011A (5.AY)'!C115,0)</f>
        <v>0</v>
      </c>
      <c r="N115" s="52">
        <f>IF('G011A (5.AY)'!L115&lt;&gt;"",'G011A (5.AY)'!L115,0)</f>
        <v>0</v>
      </c>
      <c r="O115" s="51">
        <f>IF('G011A (6.AY)'!C115&lt;&gt;"",'G011A (6.AY)'!C115,0)</f>
        <v>0</v>
      </c>
      <c r="P115" s="52">
        <f>IF('G011A (6.AY)'!L115&lt;&gt;"",'G011A (6.AY)'!L115,0)</f>
        <v>0</v>
      </c>
      <c r="Q115" s="51">
        <f>IF('G011A (7.AY)'!C115&lt;&gt;"",'G011A (7.AY)'!C115,0)</f>
        <v>0</v>
      </c>
      <c r="R115" s="52">
        <f>IF('G011A (7.AY)'!L115&lt;&gt;"",'G011A (7.AY)'!L115,0)</f>
        <v>0</v>
      </c>
      <c r="S115" s="51">
        <f>IF('G011A (8.AY)'!C115&lt;&gt;"",'G011A (8.AY)'!C115,0)</f>
        <v>0</v>
      </c>
      <c r="T115" s="52">
        <f>IF('G011A (8.AY)'!L115&lt;&gt;"",'G011A (8.AY)'!L115,0)</f>
        <v>0</v>
      </c>
      <c r="U115" s="51">
        <f>IF('G011A (9.AY)'!C115&lt;&gt;"",'G011A (9.AY)'!C115,0)</f>
        <v>0</v>
      </c>
      <c r="V115" s="52">
        <f>IF('G011A (9.AY)'!L115&lt;&gt;"",'G011A (9.AY)'!L115,0)</f>
        <v>0</v>
      </c>
      <c r="W115" s="51">
        <f>IF('G011A (10.AY)'!C115&lt;&gt;"",'G011A (10.AY)'!C115,0)</f>
        <v>0</v>
      </c>
      <c r="X115" s="52">
        <f>IF('G011A (10.AY)'!L115&lt;&gt;"",'G011A (10.AY)'!L115,0)</f>
        <v>0</v>
      </c>
      <c r="Y115" s="51">
        <f>IF('G011A (11.AY)'!C115&lt;&gt;"",'G011A (11.AY)'!C115,0)</f>
        <v>0</v>
      </c>
      <c r="Z115" s="52">
        <f>IF('G011A (11.AY)'!L115&lt;&gt;"",'G011A (11.AY)'!L115,0)</f>
        <v>0</v>
      </c>
      <c r="AA115" s="51">
        <f>IF('G011A (12.AY)'!C115&lt;&gt;"",'G011A (12.AY)'!C115,0)</f>
        <v>0</v>
      </c>
      <c r="AB115" s="52">
        <f>IF('G011A (12.AY)'!L115&lt;&gt;"",'G011A (12.AY)'!L115,0)</f>
        <v>0</v>
      </c>
      <c r="AC115" s="49">
        <f t="shared" si="51"/>
        <v>0</v>
      </c>
      <c r="AD115" s="50">
        <f t="shared" si="52"/>
        <v>0</v>
      </c>
      <c r="AE115" s="50">
        <f t="shared" si="53"/>
        <v>0</v>
      </c>
      <c r="AF115" s="53">
        <f t="shared" si="54"/>
        <v>0</v>
      </c>
      <c r="AG115" s="3"/>
      <c r="AH115" s="28">
        <f t="shared" si="55"/>
        <v>0</v>
      </c>
      <c r="AI115" s="28">
        <f t="shared" si="56"/>
        <v>0</v>
      </c>
      <c r="AJ115" s="28">
        <f t="shared" si="57"/>
        <v>0</v>
      </c>
      <c r="AK115" s="28">
        <f t="shared" si="58"/>
        <v>0</v>
      </c>
      <c r="AL115" s="28">
        <f t="shared" si="59"/>
        <v>0</v>
      </c>
      <c r="AM115" s="28">
        <f t="shared" si="60"/>
        <v>0</v>
      </c>
      <c r="AN115" s="28">
        <f t="shared" si="61"/>
        <v>0</v>
      </c>
      <c r="AO115" s="28">
        <f t="shared" si="62"/>
        <v>0</v>
      </c>
      <c r="AP115" s="28">
        <f t="shared" si="63"/>
        <v>0</v>
      </c>
      <c r="AQ115" s="28">
        <f t="shared" si="64"/>
        <v>0</v>
      </c>
      <c r="AR115" s="28">
        <f t="shared" si="65"/>
        <v>0</v>
      </c>
      <c r="AS115" s="28">
        <f t="shared" si="66"/>
        <v>0</v>
      </c>
      <c r="AT115" s="28">
        <f t="shared" si="67"/>
        <v>0</v>
      </c>
      <c r="AU115" s="3"/>
      <c r="AV115" s="3"/>
      <c r="AW115" s="3"/>
      <c r="AX115" s="3"/>
      <c r="AY115" s="3"/>
    </row>
    <row r="116" spans="1:51" ht="21.9" customHeight="1" x14ac:dyDescent="0.25">
      <c r="A116" s="137">
        <v>73</v>
      </c>
      <c r="B116" s="48" t="str">
        <f>IF('Proje ve Personel Bilgileri'!B86&gt;0,'Proje ve Personel Bilgileri'!B86,"")</f>
        <v/>
      </c>
      <c r="C116" s="301" t="str">
        <f>IF('Proje ve Personel Bilgileri'!F86&gt;0,'Proje ve Personel Bilgileri'!F86,"")</f>
        <v/>
      </c>
      <c r="D116" s="301" t="str">
        <f>IF('Proje ve Personel Bilgileri'!G86&gt;0,'Proje ve Personel Bilgileri'!G86,"")</f>
        <v/>
      </c>
      <c r="E116" s="49">
        <f>IF('G011A (1.AY)'!C116&lt;&gt;"",'G011A (1.AY)'!C116,0)</f>
        <v>0</v>
      </c>
      <c r="F116" s="50">
        <f>IF('G011A (1.AY)'!L116&lt;&gt;"",'G011A (1.AY)'!L116,0)</f>
        <v>0</v>
      </c>
      <c r="G116" s="51">
        <f>IF('G011A (2.AY)'!C116&lt;&gt;"",'G011A (2.AY)'!C116,0)</f>
        <v>0</v>
      </c>
      <c r="H116" s="52">
        <f>IF('G011A (2.AY)'!L116&lt;&gt;"",'G011A (2.AY)'!L116,0)</f>
        <v>0</v>
      </c>
      <c r="I116" s="51">
        <f>IF('G011A (3.AY)'!C116&lt;&gt;"",'G011A (3.AY)'!C116,0)</f>
        <v>0</v>
      </c>
      <c r="J116" s="52">
        <f>IF('G011A (3.AY)'!L116&lt;&gt;"",'G011A (3.AY)'!L116,0)</f>
        <v>0</v>
      </c>
      <c r="K116" s="51">
        <f>IF('G011A (4.AY)'!C116&lt;&gt;"",'G011A (4.AY)'!C116,0)</f>
        <v>0</v>
      </c>
      <c r="L116" s="52">
        <f>IF('G011A (4.AY)'!L116&lt;&gt;"",'G011A (4.AY)'!L116,0)</f>
        <v>0</v>
      </c>
      <c r="M116" s="51">
        <f>IF('G011A (5.AY)'!C116&lt;&gt;"",'G011A (5.AY)'!C116,0)</f>
        <v>0</v>
      </c>
      <c r="N116" s="52">
        <f>IF('G011A (5.AY)'!L116&lt;&gt;"",'G011A (5.AY)'!L116,0)</f>
        <v>0</v>
      </c>
      <c r="O116" s="51">
        <f>IF('G011A (6.AY)'!C116&lt;&gt;"",'G011A (6.AY)'!C116,0)</f>
        <v>0</v>
      </c>
      <c r="P116" s="52">
        <f>IF('G011A (6.AY)'!L116&lt;&gt;"",'G011A (6.AY)'!L116,0)</f>
        <v>0</v>
      </c>
      <c r="Q116" s="51">
        <f>IF('G011A (7.AY)'!C116&lt;&gt;"",'G011A (7.AY)'!C116,0)</f>
        <v>0</v>
      </c>
      <c r="R116" s="52">
        <f>IF('G011A (7.AY)'!L116&lt;&gt;"",'G011A (7.AY)'!L116,0)</f>
        <v>0</v>
      </c>
      <c r="S116" s="51">
        <f>IF('G011A (8.AY)'!C116&lt;&gt;"",'G011A (8.AY)'!C116,0)</f>
        <v>0</v>
      </c>
      <c r="T116" s="52">
        <f>IF('G011A (8.AY)'!L116&lt;&gt;"",'G011A (8.AY)'!L116,0)</f>
        <v>0</v>
      </c>
      <c r="U116" s="51">
        <f>IF('G011A (9.AY)'!C116&lt;&gt;"",'G011A (9.AY)'!C116,0)</f>
        <v>0</v>
      </c>
      <c r="V116" s="52">
        <f>IF('G011A (9.AY)'!L116&lt;&gt;"",'G011A (9.AY)'!L116,0)</f>
        <v>0</v>
      </c>
      <c r="W116" s="51">
        <f>IF('G011A (10.AY)'!C116&lt;&gt;"",'G011A (10.AY)'!C116,0)</f>
        <v>0</v>
      </c>
      <c r="X116" s="52">
        <f>IF('G011A (10.AY)'!L116&lt;&gt;"",'G011A (10.AY)'!L116,0)</f>
        <v>0</v>
      </c>
      <c r="Y116" s="51">
        <f>IF('G011A (11.AY)'!C116&lt;&gt;"",'G011A (11.AY)'!C116,0)</f>
        <v>0</v>
      </c>
      <c r="Z116" s="52">
        <f>IF('G011A (11.AY)'!L116&lt;&gt;"",'G011A (11.AY)'!L116,0)</f>
        <v>0</v>
      </c>
      <c r="AA116" s="51">
        <f>IF('G011A (12.AY)'!C116&lt;&gt;"",'G011A (12.AY)'!C116,0)</f>
        <v>0</v>
      </c>
      <c r="AB116" s="52">
        <f>IF('G011A (12.AY)'!L116&lt;&gt;"",'G011A (12.AY)'!L116,0)</f>
        <v>0</v>
      </c>
      <c r="AC116" s="49">
        <f t="shared" si="51"/>
        <v>0</v>
      </c>
      <c r="AD116" s="50">
        <f t="shared" si="52"/>
        <v>0</v>
      </c>
      <c r="AE116" s="50">
        <f t="shared" si="53"/>
        <v>0</v>
      </c>
      <c r="AF116" s="53">
        <f t="shared" si="54"/>
        <v>0</v>
      </c>
      <c r="AG116" s="3"/>
      <c r="AH116" s="28">
        <f t="shared" si="55"/>
        <v>0</v>
      </c>
      <c r="AI116" s="28">
        <f t="shared" si="56"/>
        <v>0</v>
      </c>
      <c r="AJ116" s="28">
        <f t="shared" si="57"/>
        <v>0</v>
      </c>
      <c r="AK116" s="28">
        <f t="shared" si="58"/>
        <v>0</v>
      </c>
      <c r="AL116" s="28">
        <f t="shared" si="59"/>
        <v>0</v>
      </c>
      <c r="AM116" s="28">
        <f t="shared" si="60"/>
        <v>0</v>
      </c>
      <c r="AN116" s="28">
        <f t="shared" si="61"/>
        <v>0</v>
      </c>
      <c r="AO116" s="28">
        <f t="shared" si="62"/>
        <v>0</v>
      </c>
      <c r="AP116" s="28">
        <f t="shared" si="63"/>
        <v>0</v>
      </c>
      <c r="AQ116" s="28">
        <f t="shared" si="64"/>
        <v>0</v>
      </c>
      <c r="AR116" s="28">
        <f t="shared" si="65"/>
        <v>0</v>
      </c>
      <c r="AS116" s="28">
        <f t="shared" si="66"/>
        <v>0</v>
      </c>
      <c r="AT116" s="28">
        <f t="shared" si="67"/>
        <v>0</v>
      </c>
      <c r="AU116" s="3"/>
      <c r="AV116" s="3"/>
      <c r="AW116" s="3"/>
      <c r="AX116" s="3"/>
      <c r="AY116" s="3"/>
    </row>
    <row r="117" spans="1:51" ht="21.9" customHeight="1" x14ac:dyDescent="0.25">
      <c r="A117" s="137">
        <v>74</v>
      </c>
      <c r="B117" s="48" t="str">
        <f>IF('Proje ve Personel Bilgileri'!B87&gt;0,'Proje ve Personel Bilgileri'!B87,"")</f>
        <v/>
      </c>
      <c r="C117" s="301" t="str">
        <f>IF('Proje ve Personel Bilgileri'!F87&gt;0,'Proje ve Personel Bilgileri'!F87,"")</f>
        <v/>
      </c>
      <c r="D117" s="301" t="str">
        <f>IF('Proje ve Personel Bilgileri'!G87&gt;0,'Proje ve Personel Bilgileri'!G87,"")</f>
        <v/>
      </c>
      <c r="E117" s="49">
        <f>IF('G011A (1.AY)'!C117&lt;&gt;"",'G011A (1.AY)'!C117,0)</f>
        <v>0</v>
      </c>
      <c r="F117" s="50">
        <f>IF('G011A (1.AY)'!L117&lt;&gt;"",'G011A (1.AY)'!L117,0)</f>
        <v>0</v>
      </c>
      <c r="G117" s="51">
        <f>IF('G011A (2.AY)'!C117&lt;&gt;"",'G011A (2.AY)'!C117,0)</f>
        <v>0</v>
      </c>
      <c r="H117" s="52">
        <f>IF('G011A (2.AY)'!L117&lt;&gt;"",'G011A (2.AY)'!L117,0)</f>
        <v>0</v>
      </c>
      <c r="I117" s="51">
        <f>IF('G011A (3.AY)'!C117&lt;&gt;"",'G011A (3.AY)'!C117,0)</f>
        <v>0</v>
      </c>
      <c r="J117" s="52">
        <f>IF('G011A (3.AY)'!L117&lt;&gt;"",'G011A (3.AY)'!L117,0)</f>
        <v>0</v>
      </c>
      <c r="K117" s="51">
        <f>IF('G011A (4.AY)'!C117&lt;&gt;"",'G011A (4.AY)'!C117,0)</f>
        <v>0</v>
      </c>
      <c r="L117" s="52">
        <f>IF('G011A (4.AY)'!L117&lt;&gt;"",'G011A (4.AY)'!L117,0)</f>
        <v>0</v>
      </c>
      <c r="M117" s="51">
        <f>IF('G011A (5.AY)'!C117&lt;&gt;"",'G011A (5.AY)'!C117,0)</f>
        <v>0</v>
      </c>
      <c r="N117" s="52">
        <f>IF('G011A (5.AY)'!L117&lt;&gt;"",'G011A (5.AY)'!L117,0)</f>
        <v>0</v>
      </c>
      <c r="O117" s="51">
        <f>IF('G011A (6.AY)'!C117&lt;&gt;"",'G011A (6.AY)'!C117,0)</f>
        <v>0</v>
      </c>
      <c r="P117" s="52">
        <f>IF('G011A (6.AY)'!L117&lt;&gt;"",'G011A (6.AY)'!L117,0)</f>
        <v>0</v>
      </c>
      <c r="Q117" s="51">
        <f>IF('G011A (7.AY)'!C117&lt;&gt;"",'G011A (7.AY)'!C117,0)</f>
        <v>0</v>
      </c>
      <c r="R117" s="52">
        <f>IF('G011A (7.AY)'!L117&lt;&gt;"",'G011A (7.AY)'!L117,0)</f>
        <v>0</v>
      </c>
      <c r="S117" s="51">
        <f>IF('G011A (8.AY)'!C117&lt;&gt;"",'G011A (8.AY)'!C117,0)</f>
        <v>0</v>
      </c>
      <c r="T117" s="52">
        <f>IF('G011A (8.AY)'!L117&lt;&gt;"",'G011A (8.AY)'!L117,0)</f>
        <v>0</v>
      </c>
      <c r="U117" s="51">
        <f>IF('G011A (9.AY)'!C117&lt;&gt;"",'G011A (9.AY)'!C117,0)</f>
        <v>0</v>
      </c>
      <c r="V117" s="52">
        <f>IF('G011A (9.AY)'!L117&lt;&gt;"",'G011A (9.AY)'!L117,0)</f>
        <v>0</v>
      </c>
      <c r="W117" s="51">
        <f>IF('G011A (10.AY)'!C117&lt;&gt;"",'G011A (10.AY)'!C117,0)</f>
        <v>0</v>
      </c>
      <c r="X117" s="52">
        <f>IF('G011A (10.AY)'!L117&lt;&gt;"",'G011A (10.AY)'!L117,0)</f>
        <v>0</v>
      </c>
      <c r="Y117" s="51">
        <f>IF('G011A (11.AY)'!C117&lt;&gt;"",'G011A (11.AY)'!C117,0)</f>
        <v>0</v>
      </c>
      <c r="Z117" s="52">
        <f>IF('G011A (11.AY)'!L117&lt;&gt;"",'G011A (11.AY)'!L117,0)</f>
        <v>0</v>
      </c>
      <c r="AA117" s="51">
        <f>IF('G011A (12.AY)'!C117&lt;&gt;"",'G011A (12.AY)'!C117,0)</f>
        <v>0</v>
      </c>
      <c r="AB117" s="52">
        <f>IF('G011A (12.AY)'!L117&lt;&gt;"",'G011A (12.AY)'!L117,0)</f>
        <v>0</v>
      </c>
      <c r="AC117" s="49">
        <f t="shared" si="51"/>
        <v>0</v>
      </c>
      <c r="AD117" s="50">
        <f t="shared" si="52"/>
        <v>0</v>
      </c>
      <c r="AE117" s="50">
        <f t="shared" si="53"/>
        <v>0</v>
      </c>
      <c r="AF117" s="53">
        <f t="shared" si="54"/>
        <v>0</v>
      </c>
      <c r="AG117" s="3"/>
      <c r="AH117" s="28">
        <f t="shared" si="55"/>
        <v>0</v>
      </c>
      <c r="AI117" s="28">
        <f t="shared" si="56"/>
        <v>0</v>
      </c>
      <c r="AJ117" s="28">
        <f t="shared" si="57"/>
        <v>0</v>
      </c>
      <c r="AK117" s="28">
        <f t="shared" si="58"/>
        <v>0</v>
      </c>
      <c r="AL117" s="28">
        <f t="shared" si="59"/>
        <v>0</v>
      </c>
      <c r="AM117" s="28">
        <f t="shared" si="60"/>
        <v>0</v>
      </c>
      <c r="AN117" s="28">
        <f t="shared" si="61"/>
        <v>0</v>
      </c>
      <c r="AO117" s="28">
        <f t="shared" si="62"/>
        <v>0</v>
      </c>
      <c r="AP117" s="28">
        <f t="shared" si="63"/>
        <v>0</v>
      </c>
      <c r="AQ117" s="28">
        <f t="shared" si="64"/>
        <v>0</v>
      </c>
      <c r="AR117" s="28">
        <f t="shared" si="65"/>
        <v>0</v>
      </c>
      <c r="AS117" s="28">
        <f t="shared" si="66"/>
        <v>0</v>
      </c>
      <c r="AT117" s="28">
        <f t="shared" si="67"/>
        <v>0</v>
      </c>
      <c r="AU117" s="3"/>
      <c r="AV117" s="3"/>
      <c r="AW117" s="3"/>
      <c r="AX117" s="3"/>
      <c r="AY117" s="3"/>
    </row>
    <row r="118" spans="1:51" ht="21.9" customHeight="1" x14ac:dyDescent="0.25">
      <c r="A118" s="137">
        <v>75</v>
      </c>
      <c r="B118" s="48" t="str">
        <f>IF('Proje ve Personel Bilgileri'!B88&gt;0,'Proje ve Personel Bilgileri'!B88,"")</f>
        <v/>
      </c>
      <c r="C118" s="301" t="str">
        <f>IF('Proje ve Personel Bilgileri'!F88&gt;0,'Proje ve Personel Bilgileri'!F88,"")</f>
        <v/>
      </c>
      <c r="D118" s="301" t="str">
        <f>IF('Proje ve Personel Bilgileri'!G88&gt;0,'Proje ve Personel Bilgileri'!G88,"")</f>
        <v/>
      </c>
      <c r="E118" s="49">
        <f>IF('G011A (1.AY)'!C118&lt;&gt;"",'G011A (1.AY)'!C118,0)</f>
        <v>0</v>
      </c>
      <c r="F118" s="50">
        <f>IF('G011A (1.AY)'!L118&lt;&gt;"",'G011A (1.AY)'!L118,0)</f>
        <v>0</v>
      </c>
      <c r="G118" s="51">
        <f>IF('G011A (2.AY)'!C118&lt;&gt;"",'G011A (2.AY)'!C118,0)</f>
        <v>0</v>
      </c>
      <c r="H118" s="52">
        <f>IF('G011A (2.AY)'!L118&lt;&gt;"",'G011A (2.AY)'!L118,0)</f>
        <v>0</v>
      </c>
      <c r="I118" s="51">
        <f>IF('G011A (3.AY)'!C118&lt;&gt;"",'G011A (3.AY)'!C118,0)</f>
        <v>0</v>
      </c>
      <c r="J118" s="52">
        <f>IF('G011A (3.AY)'!L118&lt;&gt;"",'G011A (3.AY)'!L118,0)</f>
        <v>0</v>
      </c>
      <c r="K118" s="51">
        <f>IF('G011A (4.AY)'!C118&lt;&gt;"",'G011A (4.AY)'!C118,0)</f>
        <v>0</v>
      </c>
      <c r="L118" s="52">
        <f>IF('G011A (4.AY)'!L118&lt;&gt;"",'G011A (4.AY)'!L118,0)</f>
        <v>0</v>
      </c>
      <c r="M118" s="51">
        <f>IF('G011A (5.AY)'!C118&lt;&gt;"",'G011A (5.AY)'!C118,0)</f>
        <v>0</v>
      </c>
      <c r="N118" s="52">
        <f>IF('G011A (5.AY)'!L118&lt;&gt;"",'G011A (5.AY)'!L118,0)</f>
        <v>0</v>
      </c>
      <c r="O118" s="51">
        <f>IF('G011A (6.AY)'!C118&lt;&gt;"",'G011A (6.AY)'!C118,0)</f>
        <v>0</v>
      </c>
      <c r="P118" s="52">
        <f>IF('G011A (6.AY)'!L118&lt;&gt;"",'G011A (6.AY)'!L118,0)</f>
        <v>0</v>
      </c>
      <c r="Q118" s="51">
        <f>IF('G011A (7.AY)'!C118&lt;&gt;"",'G011A (7.AY)'!C118,0)</f>
        <v>0</v>
      </c>
      <c r="R118" s="52">
        <f>IF('G011A (7.AY)'!L118&lt;&gt;"",'G011A (7.AY)'!L118,0)</f>
        <v>0</v>
      </c>
      <c r="S118" s="51">
        <f>IF('G011A (8.AY)'!C118&lt;&gt;"",'G011A (8.AY)'!C118,0)</f>
        <v>0</v>
      </c>
      <c r="T118" s="52">
        <f>IF('G011A (8.AY)'!L118&lt;&gt;"",'G011A (8.AY)'!L118,0)</f>
        <v>0</v>
      </c>
      <c r="U118" s="51">
        <f>IF('G011A (9.AY)'!C118&lt;&gt;"",'G011A (9.AY)'!C118,0)</f>
        <v>0</v>
      </c>
      <c r="V118" s="52">
        <f>IF('G011A (9.AY)'!L118&lt;&gt;"",'G011A (9.AY)'!L118,0)</f>
        <v>0</v>
      </c>
      <c r="W118" s="51">
        <f>IF('G011A (10.AY)'!C118&lt;&gt;"",'G011A (10.AY)'!C118,0)</f>
        <v>0</v>
      </c>
      <c r="X118" s="52">
        <f>IF('G011A (10.AY)'!L118&lt;&gt;"",'G011A (10.AY)'!L118,0)</f>
        <v>0</v>
      </c>
      <c r="Y118" s="51">
        <f>IF('G011A (11.AY)'!C118&lt;&gt;"",'G011A (11.AY)'!C118,0)</f>
        <v>0</v>
      </c>
      <c r="Z118" s="52">
        <f>IF('G011A (11.AY)'!L118&lt;&gt;"",'G011A (11.AY)'!L118,0)</f>
        <v>0</v>
      </c>
      <c r="AA118" s="51">
        <f>IF('G011A (12.AY)'!C118&lt;&gt;"",'G011A (12.AY)'!C118,0)</f>
        <v>0</v>
      </c>
      <c r="AB118" s="52">
        <f>IF('G011A (12.AY)'!L118&lt;&gt;"",'G011A (12.AY)'!L118,0)</f>
        <v>0</v>
      </c>
      <c r="AC118" s="49">
        <f t="shared" si="51"/>
        <v>0</v>
      </c>
      <c r="AD118" s="50">
        <f t="shared" si="52"/>
        <v>0</v>
      </c>
      <c r="AE118" s="50">
        <f t="shared" si="53"/>
        <v>0</v>
      </c>
      <c r="AF118" s="53">
        <f t="shared" si="54"/>
        <v>0</v>
      </c>
      <c r="AG118" s="3"/>
      <c r="AH118" s="28">
        <f t="shared" si="55"/>
        <v>0</v>
      </c>
      <c r="AI118" s="28">
        <f t="shared" si="56"/>
        <v>0</v>
      </c>
      <c r="AJ118" s="28">
        <f t="shared" si="57"/>
        <v>0</v>
      </c>
      <c r="AK118" s="28">
        <f t="shared" si="58"/>
        <v>0</v>
      </c>
      <c r="AL118" s="28">
        <f t="shared" si="59"/>
        <v>0</v>
      </c>
      <c r="AM118" s="28">
        <f t="shared" si="60"/>
        <v>0</v>
      </c>
      <c r="AN118" s="28">
        <f t="shared" si="61"/>
        <v>0</v>
      </c>
      <c r="AO118" s="28">
        <f t="shared" si="62"/>
        <v>0</v>
      </c>
      <c r="AP118" s="28">
        <f t="shared" si="63"/>
        <v>0</v>
      </c>
      <c r="AQ118" s="28">
        <f t="shared" si="64"/>
        <v>0</v>
      </c>
      <c r="AR118" s="28">
        <f t="shared" si="65"/>
        <v>0</v>
      </c>
      <c r="AS118" s="28">
        <f t="shared" si="66"/>
        <v>0</v>
      </c>
      <c r="AT118" s="28">
        <f t="shared" si="67"/>
        <v>0</v>
      </c>
      <c r="AU118" s="3"/>
      <c r="AV118" s="3"/>
      <c r="AW118" s="3"/>
      <c r="AX118" s="3"/>
      <c r="AY118" s="3"/>
    </row>
    <row r="119" spans="1:51" ht="21.9" customHeight="1" x14ac:dyDescent="0.25">
      <c r="A119" s="137">
        <v>76</v>
      </c>
      <c r="B119" s="48" t="str">
        <f>IF('Proje ve Personel Bilgileri'!B89&gt;0,'Proje ve Personel Bilgileri'!B89,"")</f>
        <v/>
      </c>
      <c r="C119" s="301" t="str">
        <f>IF('Proje ve Personel Bilgileri'!F89&gt;0,'Proje ve Personel Bilgileri'!F89,"")</f>
        <v/>
      </c>
      <c r="D119" s="301" t="str">
        <f>IF('Proje ve Personel Bilgileri'!G89&gt;0,'Proje ve Personel Bilgileri'!G89,"")</f>
        <v/>
      </c>
      <c r="E119" s="49">
        <f>IF('G011A (1.AY)'!C119&lt;&gt;"",'G011A (1.AY)'!C119,0)</f>
        <v>0</v>
      </c>
      <c r="F119" s="50">
        <f>IF('G011A (1.AY)'!L119&lt;&gt;"",'G011A (1.AY)'!L119,0)</f>
        <v>0</v>
      </c>
      <c r="G119" s="51">
        <f>IF('G011A (2.AY)'!C119&lt;&gt;"",'G011A (2.AY)'!C119,0)</f>
        <v>0</v>
      </c>
      <c r="H119" s="52">
        <f>IF('G011A (2.AY)'!L119&lt;&gt;"",'G011A (2.AY)'!L119,0)</f>
        <v>0</v>
      </c>
      <c r="I119" s="51">
        <f>IF('G011A (3.AY)'!C119&lt;&gt;"",'G011A (3.AY)'!C119,0)</f>
        <v>0</v>
      </c>
      <c r="J119" s="52">
        <f>IF('G011A (3.AY)'!L119&lt;&gt;"",'G011A (3.AY)'!L119,0)</f>
        <v>0</v>
      </c>
      <c r="K119" s="51">
        <f>IF('G011A (4.AY)'!C119&lt;&gt;"",'G011A (4.AY)'!C119,0)</f>
        <v>0</v>
      </c>
      <c r="L119" s="52">
        <f>IF('G011A (4.AY)'!L119&lt;&gt;"",'G011A (4.AY)'!L119,0)</f>
        <v>0</v>
      </c>
      <c r="M119" s="51">
        <f>IF('G011A (5.AY)'!C119&lt;&gt;"",'G011A (5.AY)'!C119,0)</f>
        <v>0</v>
      </c>
      <c r="N119" s="52">
        <f>IF('G011A (5.AY)'!L119&lt;&gt;"",'G011A (5.AY)'!L119,0)</f>
        <v>0</v>
      </c>
      <c r="O119" s="51">
        <f>IF('G011A (6.AY)'!C119&lt;&gt;"",'G011A (6.AY)'!C119,0)</f>
        <v>0</v>
      </c>
      <c r="P119" s="52">
        <f>IF('G011A (6.AY)'!L119&lt;&gt;"",'G011A (6.AY)'!L119,0)</f>
        <v>0</v>
      </c>
      <c r="Q119" s="51">
        <f>IF('G011A (7.AY)'!C119&lt;&gt;"",'G011A (7.AY)'!C119,0)</f>
        <v>0</v>
      </c>
      <c r="R119" s="52">
        <f>IF('G011A (7.AY)'!L119&lt;&gt;"",'G011A (7.AY)'!L119,0)</f>
        <v>0</v>
      </c>
      <c r="S119" s="51">
        <f>IF('G011A (8.AY)'!C119&lt;&gt;"",'G011A (8.AY)'!C119,0)</f>
        <v>0</v>
      </c>
      <c r="T119" s="52">
        <f>IF('G011A (8.AY)'!L119&lt;&gt;"",'G011A (8.AY)'!L119,0)</f>
        <v>0</v>
      </c>
      <c r="U119" s="51">
        <f>IF('G011A (9.AY)'!C119&lt;&gt;"",'G011A (9.AY)'!C119,0)</f>
        <v>0</v>
      </c>
      <c r="V119" s="52">
        <f>IF('G011A (9.AY)'!L119&lt;&gt;"",'G011A (9.AY)'!L119,0)</f>
        <v>0</v>
      </c>
      <c r="W119" s="51">
        <f>IF('G011A (10.AY)'!C119&lt;&gt;"",'G011A (10.AY)'!C119,0)</f>
        <v>0</v>
      </c>
      <c r="X119" s="52">
        <f>IF('G011A (10.AY)'!L119&lt;&gt;"",'G011A (10.AY)'!L119,0)</f>
        <v>0</v>
      </c>
      <c r="Y119" s="51">
        <f>IF('G011A (11.AY)'!C119&lt;&gt;"",'G011A (11.AY)'!C119,0)</f>
        <v>0</v>
      </c>
      <c r="Z119" s="52">
        <f>IF('G011A (11.AY)'!L119&lt;&gt;"",'G011A (11.AY)'!L119,0)</f>
        <v>0</v>
      </c>
      <c r="AA119" s="51">
        <f>IF('G011A (12.AY)'!C119&lt;&gt;"",'G011A (12.AY)'!C119,0)</f>
        <v>0</v>
      </c>
      <c r="AB119" s="52">
        <f>IF('G011A (12.AY)'!L119&lt;&gt;"",'G011A (12.AY)'!L119,0)</f>
        <v>0</v>
      </c>
      <c r="AC119" s="49">
        <f t="shared" si="51"/>
        <v>0</v>
      </c>
      <c r="AD119" s="50">
        <f t="shared" si="52"/>
        <v>0</v>
      </c>
      <c r="AE119" s="50">
        <f t="shared" si="53"/>
        <v>0</v>
      </c>
      <c r="AF119" s="53">
        <f t="shared" si="54"/>
        <v>0</v>
      </c>
      <c r="AG119" s="3"/>
      <c r="AH119" s="28">
        <f t="shared" si="55"/>
        <v>0</v>
      </c>
      <c r="AI119" s="28">
        <f t="shared" si="56"/>
        <v>0</v>
      </c>
      <c r="AJ119" s="28">
        <f t="shared" si="57"/>
        <v>0</v>
      </c>
      <c r="AK119" s="28">
        <f t="shared" si="58"/>
        <v>0</v>
      </c>
      <c r="AL119" s="28">
        <f t="shared" si="59"/>
        <v>0</v>
      </c>
      <c r="AM119" s="28">
        <f t="shared" si="60"/>
        <v>0</v>
      </c>
      <c r="AN119" s="28">
        <f t="shared" si="61"/>
        <v>0</v>
      </c>
      <c r="AO119" s="28">
        <f t="shared" si="62"/>
        <v>0</v>
      </c>
      <c r="AP119" s="28">
        <f t="shared" si="63"/>
        <v>0</v>
      </c>
      <c r="AQ119" s="28">
        <f t="shared" si="64"/>
        <v>0</v>
      </c>
      <c r="AR119" s="28">
        <f t="shared" si="65"/>
        <v>0</v>
      </c>
      <c r="AS119" s="28">
        <f t="shared" si="66"/>
        <v>0</v>
      </c>
      <c r="AT119" s="28">
        <f t="shared" si="67"/>
        <v>0</v>
      </c>
      <c r="AU119" s="3"/>
      <c r="AV119" s="3"/>
      <c r="AW119" s="3"/>
      <c r="AX119" s="3"/>
      <c r="AY119" s="3"/>
    </row>
    <row r="120" spans="1:51" ht="21.9" customHeight="1" x14ac:dyDescent="0.25">
      <c r="A120" s="137">
        <v>77</v>
      </c>
      <c r="B120" s="48" t="str">
        <f>IF('Proje ve Personel Bilgileri'!B90&gt;0,'Proje ve Personel Bilgileri'!B90,"")</f>
        <v/>
      </c>
      <c r="C120" s="301" t="str">
        <f>IF('Proje ve Personel Bilgileri'!F90&gt;0,'Proje ve Personel Bilgileri'!F90,"")</f>
        <v/>
      </c>
      <c r="D120" s="301" t="str">
        <f>IF('Proje ve Personel Bilgileri'!G90&gt;0,'Proje ve Personel Bilgileri'!G90,"")</f>
        <v/>
      </c>
      <c r="E120" s="49">
        <f>IF('G011A (1.AY)'!C120&lt;&gt;"",'G011A (1.AY)'!C120,0)</f>
        <v>0</v>
      </c>
      <c r="F120" s="50">
        <f>IF('G011A (1.AY)'!L120&lt;&gt;"",'G011A (1.AY)'!L120,0)</f>
        <v>0</v>
      </c>
      <c r="G120" s="51">
        <f>IF('G011A (2.AY)'!C120&lt;&gt;"",'G011A (2.AY)'!C120,0)</f>
        <v>0</v>
      </c>
      <c r="H120" s="52">
        <f>IF('G011A (2.AY)'!L120&lt;&gt;"",'G011A (2.AY)'!L120,0)</f>
        <v>0</v>
      </c>
      <c r="I120" s="51">
        <f>IF('G011A (3.AY)'!C120&lt;&gt;"",'G011A (3.AY)'!C120,0)</f>
        <v>0</v>
      </c>
      <c r="J120" s="52">
        <f>IF('G011A (3.AY)'!L120&lt;&gt;"",'G011A (3.AY)'!L120,0)</f>
        <v>0</v>
      </c>
      <c r="K120" s="51">
        <f>IF('G011A (4.AY)'!C120&lt;&gt;"",'G011A (4.AY)'!C120,0)</f>
        <v>0</v>
      </c>
      <c r="L120" s="52">
        <f>IF('G011A (4.AY)'!L120&lt;&gt;"",'G011A (4.AY)'!L120,0)</f>
        <v>0</v>
      </c>
      <c r="M120" s="51">
        <f>IF('G011A (5.AY)'!C120&lt;&gt;"",'G011A (5.AY)'!C120,0)</f>
        <v>0</v>
      </c>
      <c r="N120" s="52">
        <f>IF('G011A (5.AY)'!L120&lt;&gt;"",'G011A (5.AY)'!L120,0)</f>
        <v>0</v>
      </c>
      <c r="O120" s="51">
        <f>IF('G011A (6.AY)'!C120&lt;&gt;"",'G011A (6.AY)'!C120,0)</f>
        <v>0</v>
      </c>
      <c r="P120" s="52">
        <f>IF('G011A (6.AY)'!L120&lt;&gt;"",'G011A (6.AY)'!L120,0)</f>
        <v>0</v>
      </c>
      <c r="Q120" s="51">
        <f>IF('G011A (7.AY)'!C120&lt;&gt;"",'G011A (7.AY)'!C120,0)</f>
        <v>0</v>
      </c>
      <c r="R120" s="52">
        <f>IF('G011A (7.AY)'!L120&lt;&gt;"",'G011A (7.AY)'!L120,0)</f>
        <v>0</v>
      </c>
      <c r="S120" s="51">
        <f>IF('G011A (8.AY)'!C120&lt;&gt;"",'G011A (8.AY)'!C120,0)</f>
        <v>0</v>
      </c>
      <c r="T120" s="52">
        <f>IF('G011A (8.AY)'!L120&lt;&gt;"",'G011A (8.AY)'!L120,0)</f>
        <v>0</v>
      </c>
      <c r="U120" s="51">
        <f>IF('G011A (9.AY)'!C120&lt;&gt;"",'G011A (9.AY)'!C120,0)</f>
        <v>0</v>
      </c>
      <c r="V120" s="52">
        <f>IF('G011A (9.AY)'!L120&lt;&gt;"",'G011A (9.AY)'!L120,0)</f>
        <v>0</v>
      </c>
      <c r="W120" s="51">
        <f>IF('G011A (10.AY)'!C120&lt;&gt;"",'G011A (10.AY)'!C120,0)</f>
        <v>0</v>
      </c>
      <c r="X120" s="52">
        <f>IF('G011A (10.AY)'!L120&lt;&gt;"",'G011A (10.AY)'!L120,0)</f>
        <v>0</v>
      </c>
      <c r="Y120" s="51">
        <f>IF('G011A (11.AY)'!C120&lt;&gt;"",'G011A (11.AY)'!C120,0)</f>
        <v>0</v>
      </c>
      <c r="Z120" s="52">
        <f>IF('G011A (11.AY)'!L120&lt;&gt;"",'G011A (11.AY)'!L120,0)</f>
        <v>0</v>
      </c>
      <c r="AA120" s="51">
        <f>IF('G011A (12.AY)'!C120&lt;&gt;"",'G011A (12.AY)'!C120,0)</f>
        <v>0</v>
      </c>
      <c r="AB120" s="52">
        <f>IF('G011A (12.AY)'!L120&lt;&gt;"",'G011A (12.AY)'!L120,0)</f>
        <v>0</v>
      </c>
      <c r="AC120" s="49">
        <f t="shared" si="51"/>
        <v>0</v>
      </c>
      <c r="AD120" s="50">
        <f t="shared" si="52"/>
        <v>0</v>
      </c>
      <c r="AE120" s="50">
        <f t="shared" si="53"/>
        <v>0</v>
      </c>
      <c r="AF120" s="53">
        <f t="shared" si="54"/>
        <v>0</v>
      </c>
      <c r="AG120" s="3"/>
      <c r="AH120" s="28">
        <f t="shared" si="55"/>
        <v>0</v>
      </c>
      <c r="AI120" s="28">
        <f t="shared" si="56"/>
        <v>0</v>
      </c>
      <c r="AJ120" s="28">
        <f t="shared" si="57"/>
        <v>0</v>
      </c>
      <c r="AK120" s="28">
        <f t="shared" si="58"/>
        <v>0</v>
      </c>
      <c r="AL120" s="28">
        <f t="shared" si="59"/>
        <v>0</v>
      </c>
      <c r="AM120" s="28">
        <f t="shared" si="60"/>
        <v>0</v>
      </c>
      <c r="AN120" s="28">
        <f t="shared" si="61"/>
        <v>0</v>
      </c>
      <c r="AO120" s="28">
        <f t="shared" si="62"/>
        <v>0</v>
      </c>
      <c r="AP120" s="28">
        <f t="shared" si="63"/>
        <v>0</v>
      </c>
      <c r="AQ120" s="28">
        <f t="shared" si="64"/>
        <v>0</v>
      </c>
      <c r="AR120" s="28">
        <f t="shared" si="65"/>
        <v>0</v>
      </c>
      <c r="AS120" s="28">
        <f t="shared" si="66"/>
        <v>0</v>
      </c>
      <c r="AT120" s="28">
        <f t="shared" si="67"/>
        <v>0</v>
      </c>
      <c r="AU120" s="3"/>
      <c r="AV120" s="3"/>
      <c r="AW120" s="3"/>
      <c r="AX120" s="3"/>
      <c r="AY120" s="3"/>
    </row>
    <row r="121" spans="1:51" ht="21.9" customHeight="1" x14ac:dyDescent="0.25">
      <c r="A121" s="137">
        <v>78</v>
      </c>
      <c r="B121" s="48" t="str">
        <f>IF('Proje ve Personel Bilgileri'!B91&gt;0,'Proje ve Personel Bilgileri'!B91,"")</f>
        <v/>
      </c>
      <c r="C121" s="301" t="str">
        <f>IF('Proje ve Personel Bilgileri'!F91&gt;0,'Proje ve Personel Bilgileri'!F91,"")</f>
        <v/>
      </c>
      <c r="D121" s="301" t="str">
        <f>IF('Proje ve Personel Bilgileri'!G91&gt;0,'Proje ve Personel Bilgileri'!G91,"")</f>
        <v/>
      </c>
      <c r="E121" s="49">
        <f>IF('G011A (1.AY)'!C121&lt;&gt;"",'G011A (1.AY)'!C121,0)</f>
        <v>0</v>
      </c>
      <c r="F121" s="50">
        <f>IF('G011A (1.AY)'!L121&lt;&gt;"",'G011A (1.AY)'!L121,0)</f>
        <v>0</v>
      </c>
      <c r="G121" s="51">
        <f>IF('G011A (2.AY)'!C121&lt;&gt;"",'G011A (2.AY)'!C121,0)</f>
        <v>0</v>
      </c>
      <c r="H121" s="52">
        <f>IF('G011A (2.AY)'!L121&lt;&gt;"",'G011A (2.AY)'!L121,0)</f>
        <v>0</v>
      </c>
      <c r="I121" s="51">
        <f>IF('G011A (3.AY)'!C121&lt;&gt;"",'G011A (3.AY)'!C121,0)</f>
        <v>0</v>
      </c>
      <c r="J121" s="52">
        <f>IF('G011A (3.AY)'!L121&lt;&gt;"",'G011A (3.AY)'!L121,0)</f>
        <v>0</v>
      </c>
      <c r="K121" s="51">
        <f>IF('G011A (4.AY)'!C121&lt;&gt;"",'G011A (4.AY)'!C121,0)</f>
        <v>0</v>
      </c>
      <c r="L121" s="52">
        <f>IF('G011A (4.AY)'!L121&lt;&gt;"",'G011A (4.AY)'!L121,0)</f>
        <v>0</v>
      </c>
      <c r="M121" s="51">
        <f>IF('G011A (5.AY)'!C121&lt;&gt;"",'G011A (5.AY)'!C121,0)</f>
        <v>0</v>
      </c>
      <c r="N121" s="52">
        <f>IF('G011A (5.AY)'!L121&lt;&gt;"",'G011A (5.AY)'!L121,0)</f>
        <v>0</v>
      </c>
      <c r="O121" s="51">
        <f>IF('G011A (6.AY)'!C121&lt;&gt;"",'G011A (6.AY)'!C121,0)</f>
        <v>0</v>
      </c>
      <c r="P121" s="52">
        <f>IF('G011A (6.AY)'!L121&lt;&gt;"",'G011A (6.AY)'!L121,0)</f>
        <v>0</v>
      </c>
      <c r="Q121" s="51">
        <f>IF('G011A (7.AY)'!C121&lt;&gt;"",'G011A (7.AY)'!C121,0)</f>
        <v>0</v>
      </c>
      <c r="R121" s="52">
        <f>IF('G011A (7.AY)'!L121&lt;&gt;"",'G011A (7.AY)'!L121,0)</f>
        <v>0</v>
      </c>
      <c r="S121" s="51">
        <f>IF('G011A (8.AY)'!C121&lt;&gt;"",'G011A (8.AY)'!C121,0)</f>
        <v>0</v>
      </c>
      <c r="T121" s="52">
        <f>IF('G011A (8.AY)'!L121&lt;&gt;"",'G011A (8.AY)'!L121,0)</f>
        <v>0</v>
      </c>
      <c r="U121" s="51">
        <f>IF('G011A (9.AY)'!C121&lt;&gt;"",'G011A (9.AY)'!C121,0)</f>
        <v>0</v>
      </c>
      <c r="V121" s="52">
        <f>IF('G011A (9.AY)'!L121&lt;&gt;"",'G011A (9.AY)'!L121,0)</f>
        <v>0</v>
      </c>
      <c r="W121" s="51">
        <f>IF('G011A (10.AY)'!C121&lt;&gt;"",'G011A (10.AY)'!C121,0)</f>
        <v>0</v>
      </c>
      <c r="X121" s="52">
        <f>IF('G011A (10.AY)'!L121&lt;&gt;"",'G011A (10.AY)'!L121,0)</f>
        <v>0</v>
      </c>
      <c r="Y121" s="51">
        <f>IF('G011A (11.AY)'!C121&lt;&gt;"",'G011A (11.AY)'!C121,0)</f>
        <v>0</v>
      </c>
      <c r="Z121" s="52">
        <f>IF('G011A (11.AY)'!L121&lt;&gt;"",'G011A (11.AY)'!L121,0)</f>
        <v>0</v>
      </c>
      <c r="AA121" s="51">
        <f>IF('G011A (12.AY)'!C121&lt;&gt;"",'G011A (12.AY)'!C121,0)</f>
        <v>0</v>
      </c>
      <c r="AB121" s="52">
        <f>IF('G011A (12.AY)'!L121&lt;&gt;"",'G011A (12.AY)'!L121,0)</f>
        <v>0</v>
      </c>
      <c r="AC121" s="49">
        <f t="shared" si="51"/>
        <v>0</v>
      </c>
      <c r="AD121" s="50">
        <f t="shared" si="52"/>
        <v>0</v>
      </c>
      <c r="AE121" s="50">
        <f t="shared" si="53"/>
        <v>0</v>
      </c>
      <c r="AF121" s="53">
        <f t="shared" si="54"/>
        <v>0</v>
      </c>
      <c r="AG121" s="3"/>
      <c r="AH121" s="28">
        <f t="shared" si="55"/>
        <v>0</v>
      </c>
      <c r="AI121" s="28">
        <f t="shared" si="56"/>
        <v>0</v>
      </c>
      <c r="AJ121" s="28">
        <f t="shared" si="57"/>
        <v>0</v>
      </c>
      <c r="AK121" s="28">
        <f t="shared" si="58"/>
        <v>0</v>
      </c>
      <c r="AL121" s="28">
        <f t="shared" si="59"/>
        <v>0</v>
      </c>
      <c r="AM121" s="28">
        <f t="shared" si="60"/>
        <v>0</v>
      </c>
      <c r="AN121" s="28">
        <f t="shared" si="61"/>
        <v>0</v>
      </c>
      <c r="AO121" s="28">
        <f t="shared" si="62"/>
        <v>0</v>
      </c>
      <c r="AP121" s="28">
        <f t="shared" si="63"/>
        <v>0</v>
      </c>
      <c r="AQ121" s="28">
        <f t="shared" si="64"/>
        <v>0</v>
      </c>
      <c r="AR121" s="28">
        <f t="shared" si="65"/>
        <v>0</v>
      </c>
      <c r="AS121" s="28">
        <f t="shared" si="66"/>
        <v>0</v>
      </c>
      <c r="AT121" s="28">
        <f t="shared" si="67"/>
        <v>0</v>
      </c>
      <c r="AU121" s="3"/>
      <c r="AV121" s="3"/>
      <c r="AW121" s="3"/>
      <c r="AX121" s="3"/>
      <c r="AY121" s="3"/>
    </row>
    <row r="122" spans="1:51" ht="21.9" customHeight="1" x14ac:dyDescent="0.25">
      <c r="A122" s="137">
        <v>79</v>
      </c>
      <c r="B122" s="48" t="str">
        <f>IF('Proje ve Personel Bilgileri'!B92&gt;0,'Proje ve Personel Bilgileri'!B92,"")</f>
        <v/>
      </c>
      <c r="C122" s="301" t="str">
        <f>IF('Proje ve Personel Bilgileri'!F92&gt;0,'Proje ve Personel Bilgileri'!F92,"")</f>
        <v/>
      </c>
      <c r="D122" s="301" t="str">
        <f>IF('Proje ve Personel Bilgileri'!G92&gt;0,'Proje ve Personel Bilgileri'!G92,"")</f>
        <v/>
      </c>
      <c r="E122" s="49">
        <f>IF('G011A (1.AY)'!C122&lt;&gt;"",'G011A (1.AY)'!C122,0)</f>
        <v>0</v>
      </c>
      <c r="F122" s="50">
        <f>IF('G011A (1.AY)'!L122&lt;&gt;"",'G011A (1.AY)'!L122,0)</f>
        <v>0</v>
      </c>
      <c r="G122" s="51">
        <f>IF('G011A (2.AY)'!C122&lt;&gt;"",'G011A (2.AY)'!C122,0)</f>
        <v>0</v>
      </c>
      <c r="H122" s="52">
        <f>IF('G011A (2.AY)'!L122&lt;&gt;"",'G011A (2.AY)'!L122,0)</f>
        <v>0</v>
      </c>
      <c r="I122" s="51">
        <f>IF('G011A (3.AY)'!C122&lt;&gt;"",'G011A (3.AY)'!C122,0)</f>
        <v>0</v>
      </c>
      <c r="J122" s="52">
        <f>IF('G011A (3.AY)'!L122&lt;&gt;"",'G011A (3.AY)'!L122,0)</f>
        <v>0</v>
      </c>
      <c r="K122" s="51">
        <f>IF('G011A (4.AY)'!C122&lt;&gt;"",'G011A (4.AY)'!C122,0)</f>
        <v>0</v>
      </c>
      <c r="L122" s="52">
        <f>IF('G011A (4.AY)'!L122&lt;&gt;"",'G011A (4.AY)'!L122,0)</f>
        <v>0</v>
      </c>
      <c r="M122" s="51">
        <f>IF('G011A (5.AY)'!C122&lt;&gt;"",'G011A (5.AY)'!C122,0)</f>
        <v>0</v>
      </c>
      <c r="N122" s="52">
        <f>IF('G011A (5.AY)'!L122&lt;&gt;"",'G011A (5.AY)'!L122,0)</f>
        <v>0</v>
      </c>
      <c r="O122" s="51">
        <f>IF('G011A (6.AY)'!C122&lt;&gt;"",'G011A (6.AY)'!C122,0)</f>
        <v>0</v>
      </c>
      <c r="P122" s="52">
        <f>IF('G011A (6.AY)'!L122&lt;&gt;"",'G011A (6.AY)'!L122,0)</f>
        <v>0</v>
      </c>
      <c r="Q122" s="51">
        <f>IF('G011A (7.AY)'!C122&lt;&gt;"",'G011A (7.AY)'!C122,0)</f>
        <v>0</v>
      </c>
      <c r="R122" s="52">
        <f>IF('G011A (7.AY)'!L122&lt;&gt;"",'G011A (7.AY)'!L122,0)</f>
        <v>0</v>
      </c>
      <c r="S122" s="51">
        <f>IF('G011A (8.AY)'!C122&lt;&gt;"",'G011A (8.AY)'!C122,0)</f>
        <v>0</v>
      </c>
      <c r="T122" s="52">
        <f>IF('G011A (8.AY)'!L122&lt;&gt;"",'G011A (8.AY)'!L122,0)</f>
        <v>0</v>
      </c>
      <c r="U122" s="51">
        <f>IF('G011A (9.AY)'!C122&lt;&gt;"",'G011A (9.AY)'!C122,0)</f>
        <v>0</v>
      </c>
      <c r="V122" s="52">
        <f>IF('G011A (9.AY)'!L122&lt;&gt;"",'G011A (9.AY)'!L122,0)</f>
        <v>0</v>
      </c>
      <c r="W122" s="51">
        <f>IF('G011A (10.AY)'!C122&lt;&gt;"",'G011A (10.AY)'!C122,0)</f>
        <v>0</v>
      </c>
      <c r="X122" s="52">
        <f>IF('G011A (10.AY)'!L122&lt;&gt;"",'G011A (10.AY)'!L122,0)</f>
        <v>0</v>
      </c>
      <c r="Y122" s="51">
        <f>IF('G011A (11.AY)'!C122&lt;&gt;"",'G011A (11.AY)'!C122,0)</f>
        <v>0</v>
      </c>
      <c r="Z122" s="52">
        <f>IF('G011A (11.AY)'!L122&lt;&gt;"",'G011A (11.AY)'!L122,0)</f>
        <v>0</v>
      </c>
      <c r="AA122" s="51">
        <f>IF('G011A (12.AY)'!C122&lt;&gt;"",'G011A (12.AY)'!C122,0)</f>
        <v>0</v>
      </c>
      <c r="AB122" s="52">
        <f>IF('G011A (12.AY)'!L122&lt;&gt;"",'G011A (12.AY)'!L122,0)</f>
        <v>0</v>
      </c>
      <c r="AC122" s="49">
        <f t="shared" si="51"/>
        <v>0</v>
      </c>
      <c r="AD122" s="50">
        <f t="shared" si="52"/>
        <v>0</v>
      </c>
      <c r="AE122" s="50">
        <f t="shared" si="53"/>
        <v>0</v>
      </c>
      <c r="AF122" s="53">
        <f t="shared" si="54"/>
        <v>0</v>
      </c>
      <c r="AG122" s="3"/>
      <c r="AH122" s="28">
        <f t="shared" si="55"/>
        <v>0</v>
      </c>
      <c r="AI122" s="28">
        <f t="shared" si="56"/>
        <v>0</v>
      </c>
      <c r="AJ122" s="28">
        <f t="shared" si="57"/>
        <v>0</v>
      </c>
      <c r="AK122" s="28">
        <f t="shared" si="58"/>
        <v>0</v>
      </c>
      <c r="AL122" s="28">
        <f t="shared" si="59"/>
        <v>0</v>
      </c>
      <c r="AM122" s="28">
        <f t="shared" si="60"/>
        <v>0</v>
      </c>
      <c r="AN122" s="28">
        <f t="shared" si="61"/>
        <v>0</v>
      </c>
      <c r="AO122" s="28">
        <f t="shared" si="62"/>
        <v>0</v>
      </c>
      <c r="AP122" s="28">
        <f t="shared" si="63"/>
        <v>0</v>
      </c>
      <c r="AQ122" s="28">
        <f t="shared" si="64"/>
        <v>0</v>
      </c>
      <c r="AR122" s="28">
        <f t="shared" si="65"/>
        <v>0</v>
      </c>
      <c r="AS122" s="28">
        <f t="shared" si="66"/>
        <v>0</v>
      </c>
      <c r="AT122" s="28">
        <f t="shared" si="67"/>
        <v>0</v>
      </c>
      <c r="AU122" s="3"/>
      <c r="AV122" s="3"/>
      <c r="AW122" s="3"/>
      <c r="AX122" s="3"/>
      <c r="AY122" s="3"/>
    </row>
    <row r="123" spans="1:51" ht="21.9" customHeight="1" thickBot="1" x14ac:dyDescent="0.3">
      <c r="A123" s="138">
        <v>80</v>
      </c>
      <c r="B123" s="54" t="str">
        <f>IF('Proje ve Personel Bilgileri'!B93&gt;0,'Proje ve Personel Bilgileri'!B93,"")</f>
        <v/>
      </c>
      <c r="C123" s="302" t="str">
        <f>IF('Proje ve Personel Bilgileri'!F93&gt;0,'Proje ve Personel Bilgileri'!F93,"")</f>
        <v/>
      </c>
      <c r="D123" s="302" t="str">
        <f>IF('Proje ve Personel Bilgileri'!G93&gt;0,'Proje ve Personel Bilgileri'!G93,"")</f>
        <v/>
      </c>
      <c r="E123" s="55">
        <f>IF('G011A (1.AY)'!C123&lt;&gt;"",'G011A (1.AY)'!C123,0)</f>
        <v>0</v>
      </c>
      <c r="F123" s="56">
        <f>IF('G011A (1.AY)'!L123&lt;&gt;"",'G011A (1.AY)'!L123,0)</f>
        <v>0</v>
      </c>
      <c r="G123" s="57">
        <f>IF('G011A (2.AY)'!C123&lt;&gt;"",'G011A (2.AY)'!C123,0)</f>
        <v>0</v>
      </c>
      <c r="H123" s="58">
        <f>IF('G011A (2.AY)'!L123&lt;&gt;"",'G011A (2.AY)'!L123,0)</f>
        <v>0</v>
      </c>
      <c r="I123" s="57">
        <f>IF('G011A (3.AY)'!C123&lt;&gt;"",'G011A (3.AY)'!C123,0)</f>
        <v>0</v>
      </c>
      <c r="J123" s="58">
        <f>IF('G011A (3.AY)'!L123&lt;&gt;"",'G011A (3.AY)'!L123,0)</f>
        <v>0</v>
      </c>
      <c r="K123" s="57">
        <f>IF('G011A (4.AY)'!C123&lt;&gt;"",'G011A (4.AY)'!C123,0)</f>
        <v>0</v>
      </c>
      <c r="L123" s="58">
        <f>IF('G011A (4.AY)'!L123&lt;&gt;"",'G011A (4.AY)'!L123,0)</f>
        <v>0</v>
      </c>
      <c r="M123" s="57">
        <f>IF('G011A (5.AY)'!C123&lt;&gt;"",'G011A (5.AY)'!C123,0)</f>
        <v>0</v>
      </c>
      <c r="N123" s="58">
        <f>IF('G011A (5.AY)'!L123&lt;&gt;"",'G011A (5.AY)'!L123,0)</f>
        <v>0</v>
      </c>
      <c r="O123" s="57">
        <f>IF('G011A (6.AY)'!C123&lt;&gt;"",'G011A (6.AY)'!C123,0)</f>
        <v>0</v>
      </c>
      <c r="P123" s="58">
        <f>IF('G011A (6.AY)'!L123&lt;&gt;"",'G011A (6.AY)'!L123,0)</f>
        <v>0</v>
      </c>
      <c r="Q123" s="57">
        <f>IF('G011A (7.AY)'!C123&lt;&gt;"",'G011A (7.AY)'!C123,0)</f>
        <v>0</v>
      </c>
      <c r="R123" s="58">
        <f>IF('G011A (7.AY)'!L123&lt;&gt;"",'G011A (7.AY)'!L123,0)</f>
        <v>0</v>
      </c>
      <c r="S123" s="57">
        <f>IF('G011A (8.AY)'!C123&lt;&gt;"",'G011A (8.AY)'!C123,0)</f>
        <v>0</v>
      </c>
      <c r="T123" s="58">
        <f>IF('G011A (8.AY)'!L123&lt;&gt;"",'G011A (8.AY)'!L123,0)</f>
        <v>0</v>
      </c>
      <c r="U123" s="57">
        <f>IF('G011A (9.AY)'!C123&lt;&gt;"",'G011A (9.AY)'!C123,0)</f>
        <v>0</v>
      </c>
      <c r="V123" s="58">
        <f>IF('G011A (9.AY)'!L123&lt;&gt;"",'G011A (9.AY)'!L123,0)</f>
        <v>0</v>
      </c>
      <c r="W123" s="57">
        <f>IF('G011A (10.AY)'!C123&lt;&gt;"",'G011A (10.AY)'!C123,0)</f>
        <v>0</v>
      </c>
      <c r="X123" s="58">
        <f>IF('G011A (10.AY)'!L123&lt;&gt;"",'G011A (10.AY)'!L123,0)</f>
        <v>0</v>
      </c>
      <c r="Y123" s="57">
        <f>IF('G011A (11.AY)'!C123&lt;&gt;"",'G011A (11.AY)'!C123,0)</f>
        <v>0</v>
      </c>
      <c r="Z123" s="58">
        <f>IF('G011A (11.AY)'!L123&lt;&gt;"",'G011A (11.AY)'!L123,0)</f>
        <v>0</v>
      </c>
      <c r="AA123" s="57">
        <f>IF('G011A (12.AY)'!C123&lt;&gt;"",'G011A (12.AY)'!C123,0)</f>
        <v>0</v>
      </c>
      <c r="AB123" s="58">
        <f>IF('G011A (12.AY)'!L123&lt;&gt;"",'G011A (12.AY)'!L123,0)</f>
        <v>0</v>
      </c>
      <c r="AC123" s="55">
        <f t="shared" si="51"/>
        <v>0</v>
      </c>
      <c r="AD123" s="56">
        <f t="shared" si="52"/>
        <v>0</v>
      </c>
      <c r="AE123" s="56">
        <f t="shared" si="53"/>
        <v>0</v>
      </c>
      <c r="AF123" s="59">
        <f t="shared" si="54"/>
        <v>0</v>
      </c>
      <c r="AG123" s="3"/>
      <c r="AH123" s="28">
        <f t="shared" si="55"/>
        <v>0</v>
      </c>
      <c r="AI123" s="28">
        <f t="shared" si="56"/>
        <v>0</v>
      </c>
      <c r="AJ123" s="28">
        <f t="shared" si="57"/>
        <v>0</v>
      </c>
      <c r="AK123" s="28">
        <f t="shared" si="58"/>
        <v>0</v>
      </c>
      <c r="AL123" s="28">
        <f t="shared" si="59"/>
        <v>0</v>
      </c>
      <c r="AM123" s="28">
        <f t="shared" si="60"/>
        <v>0</v>
      </c>
      <c r="AN123" s="28">
        <f t="shared" si="61"/>
        <v>0</v>
      </c>
      <c r="AO123" s="28">
        <f t="shared" si="62"/>
        <v>0</v>
      </c>
      <c r="AP123" s="28">
        <f t="shared" si="63"/>
        <v>0</v>
      </c>
      <c r="AQ123" s="28">
        <f t="shared" si="64"/>
        <v>0</v>
      </c>
      <c r="AR123" s="28">
        <f t="shared" si="65"/>
        <v>0</v>
      </c>
      <c r="AS123" s="28">
        <f t="shared" si="66"/>
        <v>0</v>
      </c>
      <c r="AT123" s="28">
        <f t="shared" si="67"/>
        <v>0</v>
      </c>
      <c r="AU123" s="3"/>
      <c r="AV123" s="28">
        <f>IF(SUM(AC104:AC123)&gt;0,1,0)</f>
        <v>0</v>
      </c>
      <c r="AW123" s="3"/>
      <c r="AX123" s="3"/>
      <c r="AY123" s="3"/>
    </row>
    <row r="124" spans="1:51" x14ac:dyDescent="0.25">
      <c r="A124" s="3"/>
      <c r="B124" s="240"/>
      <c r="C124" s="240"/>
      <c r="D124" s="240"/>
      <c r="E124" s="240"/>
      <c r="F124" s="240"/>
      <c r="G124" s="240"/>
      <c r="H124" s="240"/>
      <c r="I124" s="240"/>
      <c r="J124" s="240"/>
      <c r="K124" s="240"/>
      <c r="L124" s="241"/>
      <c r="M124" s="3"/>
      <c r="N124" s="4"/>
      <c r="O124" s="4"/>
      <c r="P124" s="4"/>
      <c r="Q124" s="4"/>
      <c r="R124" s="4"/>
      <c r="S124" s="4"/>
      <c r="T124" s="4"/>
      <c r="U124" s="4"/>
      <c r="V124" s="4"/>
      <c r="W124" s="4"/>
      <c r="X124" s="4"/>
      <c r="Y124" s="4"/>
      <c r="Z124" s="4"/>
      <c r="AA124" s="4"/>
      <c r="AB124" s="4"/>
      <c r="AC124" s="4"/>
      <c r="AD124" s="4"/>
      <c r="AE124" s="4"/>
      <c r="AF124" s="3"/>
      <c r="AG124" s="3"/>
      <c r="AH124" s="3"/>
      <c r="AI124" s="3"/>
      <c r="AJ124" s="3"/>
      <c r="AK124" s="3"/>
      <c r="AL124" s="3"/>
      <c r="AM124" s="3"/>
      <c r="AN124" s="3"/>
      <c r="AO124" s="3"/>
      <c r="AP124" s="3"/>
      <c r="AQ124" s="3"/>
      <c r="AR124" s="3"/>
      <c r="AS124" s="3"/>
      <c r="AT124" s="3"/>
      <c r="AU124" s="3"/>
      <c r="AV124" s="3"/>
      <c r="AW124" s="3"/>
      <c r="AX124" s="3"/>
      <c r="AY124" s="3"/>
    </row>
    <row r="125" spans="1:51" x14ac:dyDescent="0.25">
      <c r="A125" s="245" t="s">
        <v>98</v>
      </c>
      <c r="B125" s="240"/>
      <c r="C125" s="240"/>
      <c r="D125" s="240"/>
      <c r="E125" s="240"/>
      <c r="F125" s="240"/>
      <c r="G125" s="240"/>
      <c r="H125" s="240"/>
      <c r="I125" s="240"/>
      <c r="J125" s="240"/>
      <c r="K125" s="240"/>
      <c r="L125" s="241"/>
      <c r="M125" s="3"/>
      <c r="N125" s="4"/>
      <c r="O125" s="4"/>
      <c r="P125" s="4"/>
      <c r="Q125" s="4"/>
      <c r="R125" s="4"/>
      <c r="S125" s="4"/>
      <c r="T125" s="4"/>
      <c r="U125" s="4"/>
      <c r="V125" s="4"/>
      <c r="W125" s="4"/>
      <c r="X125" s="4"/>
      <c r="Y125" s="4"/>
      <c r="Z125" s="4"/>
      <c r="AA125" s="4"/>
      <c r="AB125" s="4"/>
      <c r="AC125" s="4"/>
      <c r="AD125" s="4"/>
      <c r="AE125" s="4"/>
      <c r="AF125" s="3"/>
      <c r="AG125" s="3"/>
      <c r="AH125" s="3"/>
      <c r="AI125" s="3"/>
      <c r="AJ125" s="3"/>
      <c r="AK125" s="3"/>
      <c r="AL125" s="3"/>
      <c r="AM125" s="3"/>
      <c r="AN125" s="3"/>
      <c r="AO125" s="3"/>
      <c r="AP125" s="3"/>
      <c r="AQ125" s="3"/>
      <c r="AR125" s="3"/>
      <c r="AS125" s="3"/>
      <c r="AT125" s="3"/>
      <c r="AU125" s="3"/>
      <c r="AV125" s="3"/>
      <c r="AW125" s="3"/>
      <c r="AX125" s="3"/>
      <c r="AY125" s="3"/>
    </row>
    <row r="126" spans="1:51" x14ac:dyDescent="0.25">
      <c r="A126" s="3"/>
      <c r="B126" s="3"/>
      <c r="C126" s="3"/>
      <c r="D126" s="3"/>
      <c r="E126" s="4"/>
      <c r="F126" s="3"/>
      <c r="G126" s="3"/>
      <c r="H126" s="3"/>
      <c r="I126" s="3"/>
      <c r="J126" s="3"/>
      <c r="K126" s="3"/>
      <c r="L126" s="241"/>
      <c r="M126" s="3"/>
      <c r="N126" s="4"/>
      <c r="O126" s="4"/>
      <c r="P126" s="4"/>
      <c r="Q126" s="4"/>
      <c r="R126" s="4"/>
      <c r="S126" s="4"/>
      <c r="T126" s="4"/>
      <c r="U126" s="4"/>
      <c r="V126" s="4"/>
      <c r="W126" s="4"/>
      <c r="X126" s="4"/>
      <c r="Y126" s="4"/>
      <c r="Z126" s="4"/>
      <c r="AA126" s="4"/>
      <c r="AB126" s="4"/>
      <c r="AC126" s="4"/>
      <c r="AD126" s="3"/>
      <c r="AE126" s="3"/>
      <c r="AF126" s="3"/>
      <c r="AG126" s="3"/>
      <c r="AH126" s="3"/>
      <c r="AI126" s="3"/>
      <c r="AJ126" s="3"/>
      <c r="AK126" s="3"/>
      <c r="AL126" s="3"/>
      <c r="AM126" s="3"/>
      <c r="AN126" s="3"/>
      <c r="AO126" s="3"/>
      <c r="AP126" s="3"/>
      <c r="AQ126" s="3"/>
      <c r="AR126" s="3"/>
      <c r="AS126" s="3"/>
      <c r="AT126" s="3"/>
      <c r="AU126" s="3"/>
      <c r="AV126" s="3"/>
      <c r="AW126" s="3"/>
      <c r="AX126" s="3"/>
      <c r="AY126" s="3"/>
    </row>
    <row r="127" spans="1:51" ht="21.1" x14ac:dyDescent="0.35">
      <c r="A127" s="308" t="s">
        <v>37</v>
      </c>
      <c r="B127" s="310">
        <f ca="1">IF(imzatarihi&gt;0,imzatarihi,"")</f>
        <v>45653</v>
      </c>
      <c r="C127" s="308"/>
      <c r="D127" s="308"/>
      <c r="E127" s="380" t="s">
        <v>38</v>
      </c>
      <c r="F127" s="380"/>
      <c r="G127" s="308" t="str">
        <f>IF(kurulusyetkilisi&gt;0,kurulusyetkilisi,"")</f>
        <v/>
      </c>
      <c r="H127" s="308"/>
      <c r="I127" s="308"/>
      <c r="J127" s="3"/>
      <c r="K127" s="3"/>
      <c r="L127" s="241"/>
      <c r="M127" s="3"/>
      <c r="N127" s="4"/>
      <c r="O127" s="4"/>
      <c r="P127" s="4"/>
      <c r="Q127" s="4"/>
      <c r="R127" s="4"/>
      <c r="S127" s="4"/>
      <c r="T127" s="4"/>
      <c r="U127" s="4"/>
      <c r="V127" s="4"/>
      <c r="W127" s="4"/>
      <c r="X127" s="4"/>
      <c r="Y127" s="4"/>
      <c r="Z127" s="4"/>
      <c r="AA127" s="4"/>
      <c r="AB127" s="4"/>
      <c r="AC127" s="4"/>
      <c r="AD127" s="3"/>
      <c r="AE127" s="3"/>
      <c r="AF127" s="3"/>
      <c r="AG127" s="3"/>
      <c r="AH127" s="3"/>
      <c r="AI127" s="3"/>
      <c r="AJ127" s="3"/>
      <c r="AK127" s="3"/>
      <c r="AL127" s="3"/>
      <c r="AM127" s="3"/>
      <c r="AN127" s="3"/>
      <c r="AO127" s="3"/>
      <c r="AP127" s="3"/>
      <c r="AQ127" s="3"/>
      <c r="AR127" s="3"/>
      <c r="AS127" s="3"/>
      <c r="AT127" s="3"/>
      <c r="AU127" s="3"/>
      <c r="AV127" s="3"/>
      <c r="AW127" s="3"/>
      <c r="AX127" s="3"/>
      <c r="AY127" s="3"/>
    </row>
    <row r="128" spans="1:51" ht="21.1" x14ac:dyDescent="0.35">
      <c r="A128" s="311"/>
      <c r="B128" s="311"/>
      <c r="C128" s="311"/>
      <c r="D128" s="311"/>
      <c r="E128" s="380" t="s">
        <v>39</v>
      </c>
      <c r="F128" s="380"/>
      <c r="G128" s="394"/>
      <c r="H128" s="394"/>
      <c r="I128" s="394"/>
      <c r="J128" s="3"/>
      <c r="K128" s="3"/>
      <c r="L128" s="241"/>
      <c r="M128" s="3"/>
      <c r="N128" s="4"/>
      <c r="O128" s="4"/>
      <c r="P128" s="4"/>
      <c r="Q128" s="4"/>
      <c r="R128" s="4"/>
      <c r="S128" s="4"/>
      <c r="T128" s="4"/>
      <c r="U128" s="4"/>
      <c r="V128" s="4"/>
      <c r="W128" s="4"/>
      <c r="X128" s="4"/>
      <c r="Y128" s="4"/>
      <c r="Z128" s="4"/>
      <c r="AA128" s="4"/>
      <c r="AB128" s="4"/>
      <c r="AC128" s="4"/>
      <c r="AD128" s="3"/>
      <c r="AE128" s="3"/>
      <c r="AF128" s="3"/>
      <c r="AG128" s="3"/>
      <c r="AH128" s="3"/>
      <c r="AI128" s="3"/>
      <c r="AJ128" s="3"/>
      <c r="AK128" s="3"/>
      <c r="AL128" s="3"/>
      <c r="AM128" s="3"/>
      <c r="AN128" s="3"/>
      <c r="AO128" s="3"/>
      <c r="AP128" s="3"/>
      <c r="AQ128" s="3"/>
      <c r="AR128" s="3"/>
      <c r="AS128" s="3"/>
      <c r="AT128" s="3"/>
      <c r="AU128" s="3"/>
      <c r="AV128" s="3"/>
      <c r="AW128" s="3"/>
      <c r="AX128" s="3"/>
      <c r="AY128" s="3"/>
    </row>
    <row r="129" spans="1:51" ht="15.8" customHeight="1" x14ac:dyDescent="0.25">
      <c r="A129" s="381" t="s">
        <v>44</v>
      </c>
      <c r="B129" s="381"/>
      <c r="C129" s="381"/>
      <c r="D129" s="381"/>
      <c r="E129" s="381"/>
      <c r="F129" s="381"/>
      <c r="G129" s="381"/>
      <c r="H129" s="381"/>
      <c r="I129" s="381"/>
      <c r="J129" s="381"/>
      <c r="K129" s="381"/>
      <c r="L129" s="381"/>
      <c r="M129" s="381"/>
      <c r="N129" s="381"/>
      <c r="O129" s="381"/>
      <c r="P129" s="381"/>
      <c r="Q129" s="381"/>
      <c r="R129" s="381"/>
      <c r="S129" s="381"/>
      <c r="T129" s="381"/>
      <c r="U129" s="381"/>
      <c r="V129" s="381"/>
      <c r="W129" s="381"/>
      <c r="X129" s="381"/>
      <c r="Y129" s="381"/>
      <c r="Z129" s="381"/>
      <c r="AA129" s="381"/>
      <c r="AB129" s="381"/>
      <c r="AC129" s="381"/>
      <c r="AD129" s="381"/>
      <c r="AE129" s="381"/>
      <c r="AF129" s="381"/>
      <c r="AG129" s="3"/>
      <c r="AH129" s="3"/>
      <c r="AI129" s="3"/>
      <c r="AJ129" s="3"/>
      <c r="AK129" s="3"/>
      <c r="AL129" s="3"/>
      <c r="AM129" s="3"/>
      <c r="AN129" s="3"/>
      <c r="AO129" s="3"/>
      <c r="AP129" s="3"/>
      <c r="AQ129" s="3"/>
      <c r="AR129" s="3"/>
      <c r="AS129" s="3"/>
      <c r="AT129" s="3"/>
      <c r="AU129" s="3"/>
      <c r="AV129" s="3"/>
      <c r="AW129" s="3"/>
      <c r="AX129" s="3"/>
      <c r="AY129" s="3"/>
    </row>
    <row r="130" spans="1:51" x14ac:dyDescent="0.25">
      <c r="A130" s="382" t="str">
        <f>IF(Yil&gt;0,CONCATENATE(Yil,"  yılına aittir."),"")</f>
        <v/>
      </c>
      <c r="B130" s="382"/>
      <c r="C130" s="382"/>
      <c r="D130" s="382"/>
      <c r="E130" s="382"/>
      <c r="F130" s="382"/>
      <c r="G130" s="382"/>
      <c r="H130" s="382"/>
      <c r="I130" s="382"/>
      <c r="J130" s="382"/>
      <c r="K130" s="382"/>
      <c r="L130" s="382"/>
      <c r="M130" s="382"/>
      <c r="N130" s="382"/>
      <c r="O130" s="382"/>
      <c r="P130" s="382"/>
      <c r="Q130" s="382"/>
      <c r="R130" s="382"/>
      <c r="S130" s="382"/>
      <c r="T130" s="382"/>
      <c r="U130" s="382"/>
      <c r="V130" s="382"/>
      <c r="W130" s="382"/>
      <c r="X130" s="382"/>
      <c r="Y130" s="382"/>
      <c r="Z130" s="382"/>
      <c r="AA130" s="382"/>
      <c r="AB130" s="382"/>
      <c r="AC130" s="382"/>
      <c r="AD130" s="382"/>
      <c r="AE130" s="382"/>
      <c r="AF130" s="382"/>
      <c r="AG130" s="3"/>
      <c r="AH130" s="3"/>
      <c r="AI130" s="3"/>
      <c r="AJ130" s="3"/>
      <c r="AK130" s="3"/>
      <c r="AL130" s="3"/>
      <c r="AM130" s="3"/>
      <c r="AN130" s="3"/>
      <c r="AO130" s="3"/>
      <c r="AP130" s="3"/>
      <c r="AQ130" s="3"/>
      <c r="AR130" s="3"/>
      <c r="AS130" s="3"/>
      <c r="AT130" s="3"/>
      <c r="AU130" s="3"/>
      <c r="AV130" s="3"/>
      <c r="AW130" s="3"/>
      <c r="AX130" s="3"/>
      <c r="AY130" s="3"/>
    </row>
    <row r="131" spans="1:51" ht="19.7" thickBot="1" x14ac:dyDescent="0.4">
      <c r="A131" s="383" t="s">
        <v>50</v>
      </c>
      <c r="B131" s="383"/>
      <c r="C131" s="383"/>
      <c r="D131" s="383"/>
      <c r="E131" s="383"/>
      <c r="F131" s="383"/>
      <c r="G131" s="383"/>
      <c r="H131" s="383"/>
      <c r="I131" s="383"/>
      <c r="J131" s="383"/>
      <c r="K131" s="383"/>
      <c r="L131" s="383"/>
      <c r="M131" s="383"/>
      <c r="N131" s="383"/>
      <c r="O131" s="383"/>
      <c r="P131" s="383"/>
      <c r="Q131" s="383"/>
      <c r="R131" s="383"/>
      <c r="S131" s="383"/>
      <c r="T131" s="383"/>
      <c r="U131" s="383"/>
      <c r="V131" s="383"/>
      <c r="W131" s="383"/>
      <c r="X131" s="383"/>
      <c r="Y131" s="383"/>
      <c r="Z131" s="383"/>
      <c r="AA131" s="383"/>
      <c r="AB131" s="383"/>
      <c r="AC131" s="383"/>
      <c r="AD131" s="383"/>
      <c r="AE131" s="383"/>
      <c r="AF131" s="383"/>
      <c r="AG131" s="3"/>
      <c r="AH131" s="3"/>
      <c r="AI131" s="3"/>
      <c r="AJ131" s="3"/>
      <c r="AK131" s="3"/>
      <c r="AL131" s="3"/>
      <c r="AM131" s="3"/>
      <c r="AN131" s="3"/>
      <c r="AO131" s="3"/>
      <c r="AP131" s="3"/>
      <c r="AQ131" s="3"/>
      <c r="AR131" s="3"/>
      <c r="AS131" s="3"/>
      <c r="AT131" s="3"/>
      <c r="AU131" s="3"/>
      <c r="AV131" s="3"/>
      <c r="AW131" s="3"/>
      <c r="AX131" s="3"/>
      <c r="AY131" s="3"/>
    </row>
    <row r="132" spans="1:51" ht="31.6" customHeight="1" thickBot="1" x14ac:dyDescent="0.3">
      <c r="A132" s="243" t="s">
        <v>1</v>
      </c>
      <c r="B132" s="384" t="str">
        <f>IF(ProjeNo&gt;0,ProjeNo,"")</f>
        <v/>
      </c>
      <c r="C132" s="385"/>
      <c r="D132" s="385"/>
      <c r="E132" s="385"/>
      <c r="F132" s="385"/>
      <c r="G132" s="385"/>
      <c r="H132" s="385"/>
      <c r="I132" s="385"/>
      <c r="J132" s="385"/>
      <c r="K132" s="385"/>
      <c r="L132" s="385"/>
      <c r="M132" s="385"/>
      <c r="N132" s="385"/>
      <c r="O132" s="385"/>
      <c r="P132" s="385"/>
      <c r="Q132" s="385"/>
      <c r="R132" s="385"/>
      <c r="S132" s="385"/>
      <c r="T132" s="385"/>
      <c r="U132" s="385"/>
      <c r="V132" s="385"/>
      <c r="W132" s="385"/>
      <c r="X132" s="385"/>
      <c r="Y132" s="385"/>
      <c r="Z132" s="385"/>
      <c r="AA132" s="385"/>
      <c r="AB132" s="385"/>
      <c r="AC132" s="385"/>
      <c r="AD132" s="385"/>
      <c r="AE132" s="385"/>
      <c r="AF132" s="386"/>
      <c r="AG132" s="3"/>
      <c r="AH132" s="3"/>
      <c r="AI132" s="3"/>
      <c r="AJ132" s="3"/>
      <c r="AK132" s="3"/>
      <c r="AL132" s="3"/>
      <c r="AM132" s="3"/>
      <c r="AN132" s="3"/>
      <c r="AO132" s="3"/>
      <c r="AP132" s="3"/>
      <c r="AQ132" s="3"/>
      <c r="AR132" s="3"/>
      <c r="AS132" s="3"/>
      <c r="AT132" s="3"/>
      <c r="AU132" s="3"/>
      <c r="AV132" s="3"/>
      <c r="AW132" s="3"/>
      <c r="AX132" s="3"/>
      <c r="AY132" s="3"/>
    </row>
    <row r="133" spans="1:51" ht="31.6" customHeight="1" thickBot="1" x14ac:dyDescent="0.3">
      <c r="A133" s="244" t="s">
        <v>11</v>
      </c>
      <c r="B133" s="387" t="str">
        <f>IF(ProjeAdi&gt;0,ProjeAdi,"")</f>
        <v/>
      </c>
      <c r="C133" s="388"/>
      <c r="D133" s="388"/>
      <c r="E133" s="388"/>
      <c r="F133" s="388"/>
      <c r="G133" s="388"/>
      <c r="H133" s="388"/>
      <c r="I133" s="388"/>
      <c r="J133" s="388"/>
      <c r="K133" s="388"/>
      <c r="L133" s="388"/>
      <c r="M133" s="388"/>
      <c r="N133" s="388"/>
      <c r="O133" s="388"/>
      <c r="P133" s="388"/>
      <c r="Q133" s="388"/>
      <c r="R133" s="388"/>
      <c r="S133" s="388"/>
      <c r="T133" s="388"/>
      <c r="U133" s="388"/>
      <c r="V133" s="388"/>
      <c r="W133" s="388"/>
      <c r="X133" s="388"/>
      <c r="Y133" s="388"/>
      <c r="Z133" s="388"/>
      <c r="AA133" s="388"/>
      <c r="AB133" s="388"/>
      <c r="AC133" s="388"/>
      <c r="AD133" s="388"/>
      <c r="AE133" s="388"/>
      <c r="AF133" s="389"/>
      <c r="AG133" s="3"/>
      <c r="AH133" s="3"/>
      <c r="AI133" s="3"/>
      <c r="AJ133" s="3"/>
      <c r="AK133" s="3"/>
      <c r="AL133" s="3"/>
      <c r="AM133" s="3"/>
      <c r="AN133" s="3"/>
      <c r="AO133" s="3"/>
      <c r="AP133" s="3"/>
      <c r="AQ133" s="3"/>
      <c r="AR133" s="3"/>
      <c r="AS133" s="3"/>
      <c r="AT133" s="3"/>
      <c r="AU133" s="3"/>
      <c r="AV133" s="3"/>
      <c r="AW133" s="3"/>
      <c r="AX133" s="3"/>
      <c r="AY133" s="3"/>
    </row>
    <row r="134" spans="1:51" ht="75.099999999999994" customHeight="1" thickBot="1" x14ac:dyDescent="0.3">
      <c r="A134" s="390" t="s">
        <v>7</v>
      </c>
      <c r="B134" s="378" t="s">
        <v>51</v>
      </c>
      <c r="C134" s="378" t="s">
        <v>113</v>
      </c>
      <c r="D134" s="378" t="s">
        <v>114</v>
      </c>
      <c r="E134" s="392" t="str">
        <f>IF('G011A (1.AY)'!$F$3&gt;0,'G011A (1.AY)'!$F$3,"")</f>
        <v/>
      </c>
      <c r="F134" s="393"/>
      <c r="G134" s="392" t="str">
        <f>IF('G011A (2.AY)'!$F$3&gt;0,'G011A (2.AY)'!$F$3,"")</f>
        <v/>
      </c>
      <c r="H134" s="393"/>
      <c r="I134" s="392" t="str">
        <f>IF('G011A (3.AY)'!$F$3&gt;0,'G011A (3.AY)'!$F$3,"")</f>
        <v/>
      </c>
      <c r="J134" s="393"/>
      <c r="K134" s="392" t="str">
        <f>IF('G011A (4.AY)'!$F$3&gt;0,'G011A (4.AY)'!$F$3,"")</f>
        <v/>
      </c>
      <c r="L134" s="393"/>
      <c r="M134" s="392" t="str">
        <f>IF('G011A (5.AY)'!$F$3&gt;0,'G011A (5.AY)'!$F$3,"")</f>
        <v/>
      </c>
      <c r="N134" s="393"/>
      <c r="O134" s="392" t="str">
        <f>IF('G011A (6.AY)'!$F$3&gt;0,'G011A (6.AY)'!$F$3,"")</f>
        <v/>
      </c>
      <c r="P134" s="393"/>
      <c r="Q134" s="392" t="str">
        <f>IF('G011A (7.AY)'!$F$3&gt;0,'G011A (7.AY)'!$F$3,"")</f>
        <v/>
      </c>
      <c r="R134" s="393"/>
      <c r="S134" s="392" t="str">
        <f>IF('G011A (8.AY)'!$F$3&gt;0,'G011A (8.AY)'!$F$3,"")</f>
        <v/>
      </c>
      <c r="T134" s="393"/>
      <c r="U134" s="392" t="str">
        <f>IF('G011A (9.AY)'!$F$3&gt;0,'G011A (9.AY)'!$F$3,"")</f>
        <v/>
      </c>
      <c r="V134" s="393"/>
      <c r="W134" s="392" t="str">
        <f>IF('G011A (10.AY)'!$F$3&gt;0,'G011A (10.AY)'!$F$3,"")</f>
        <v/>
      </c>
      <c r="X134" s="393"/>
      <c r="Y134" s="392" t="str">
        <f>IF('G011A (11.AY)'!$F$3&gt;0,'G011A (11.AY)'!$F$3,"")</f>
        <v/>
      </c>
      <c r="Z134" s="393"/>
      <c r="AA134" s="392" t="str">
        <f>IF('G011A (12.AY)'!$F$3&gt;0,'G011A (12.AY)'!$F$3,"")</f>
        <v/>
      </c>
      <c r="AB134" s="393"/>
      <c r="AC134" s="378" t="s">
        <v>45</v>
      </c>
      <c r="AD134" s="378" t="s">
        <v>46</v>
      </c>
      <c r="AE134" s="378" t="s">
        <v>47</v>
      </c>
      <c r="AF134" s="378" t="s">
        <v>48</v>
      </c>
      <c r="AG134" s="238"/>
      <c r="AH134" s="238"/>
      <c r="AI134" s="3"/>
      <c r="AJ134" s="3"/>
      <c r="AK134" s="3"/>
      <c r="AL134" s="3"/>
      <c r="AM134" s="3"/>
      <c r="AN134" s="238"/>
      <c r="AO134" s="3"/>
      <c r="AP134" s="3"/>
      <c r="AQ134" s="3"/>
      <c r="AR134" s="3"/>
      <c r="AS134" s="3"/>
      <c r="AT134" s="3"/>
      <c r="AU134" s="3"/>
      <c r="AV134" s="3"/>
      <c r="AW134" s="3"/>
      <c r="AX134" s="3"/>
      <c r="AY134" s="3"/>
    </row>
    <row r="135" spans="1:51" ht="49.6" customHeight="1" thickBot="1" x14ac:dyDescent="0.3">
      <c r="A135" s="391"/>
      <c r="B135" s="379"/>
      <c r="C135" s="379"/>
      <c r="D135" s="379"/>
      <c r="E135" s="242" t="s">
        <v>29</v>
      </c>
      <c r="F135" s="242" t="s">
        <v>49</v>
      </c>
      <c r="G135" s="242" t="s">
        <v>29</v>
      </c>
      <c r="H135" s="242" t="s">
        <v>49</v>
      </c>
      <c r="I135" s="242" t="s">
        <v>29</v>
      </c>
      <c r="J135" s="242" t="s">
        <v>49</v>
      </c>
      <c r="K135" s="242" t="s">
        <v>29</v>
      </c>
      <c r="L135" s="242" t="s">
        <v>49</v>
      </c>
      <c r="M135" s="242" t="s">
        <v>29</v>
      </c>
      <c r="N135" s="242" t="s">
        <v>49</v>
      </c>
      <c r="O135" s="242" t="s">
        <v>29</v>
      </c>
      <c r="P135" s="242" t="s">
        <v>49</v>
      </c>
      <c r="Q135" s="242" t="s">
        <v>29</v>
      </c>
      <c r="R135" s="242" t="s">
        <v>49</v>
      </c>
      <c r="S135" s="242" t="s">
        <v>29</v>
      </c>
      <c r="T135" s="242" t="s">
        <v>49</v>
      </c>
      <c r="U135" s="242" t="s">
        <v>29</v>
      </c>
      <c r="V135" s="242" t="s">
        <v>49</v>
      </c>
      <c r="W135" s="242" t="s">
        <v>29</v>
      </c>
      <c r="X135" s="242" t="s">
        <v>49</v>
      </c>
      <c r="Y135" s="242" t="s">
        <v>29</v>
      </c>
      <c r="Z135" s="242" t="s">
        <v>49</v>
      </c>
      <c r="AA135" s="242" t="s">
        <v>29</v>
      </c>
      <c r="AB135" s="242" t="s">
        <v>49</v>
      </c>
      <c r="AC135" s="379"/>
      <c r="AD135" s="379"/>
      <c r="AE135" s="379"/>
      <c r="AF135" s="379"/>
      <c r="AG135" s="3"/>
      <c r="AH135" s="3"/>
      <c r="AI135" s="3"/>
      <c r="AJ135" s="3"/>
      <c r="AK135" s="3"/>
      <c r="AL135" s="3"/>
      <c r="AM135" s="3"/>
      <c r="AN135" s="3"/>
      <c r="AO135" s="3"/>
      <c r="AP135" s="3"/>
      <c r="AQ135" s="3"/>
      <c r="AR135" s="3"/>
      <c r="AS135" s="3"/>
      <c r="AT135" s="139" t="s">
        <v>74</v>
      </c>
      <c r="AU135" s="3"/>
      <c r="AV135" s="3"/>
      <c r="AW135" s="3"/>
      <c r="AX135" s="3"/>
      <c r="AY135" s="3"/>
    </row>
    <row r="136" spans="1:51" ht="21.9" customHeight="1" x14ac:dyDescent="0.25">
      <c r="A136" s="136">
        <v>81</v>
      </c>
      <c r="B136" s="42" t="str">
        <f>IF('Proje ve Personel Bilgileri'!B94&gt;0,'Proje ve Personel Bilgileri'!B94,"")</f>
        <v/>
      </c>
      <c r="C136" s="42" t="str">
        <f>IF('Proje ve Personel Bilgileri'!F94&gt;0,'Proje ve Personel Bilgileri'!F94,"")</f>
        <v/>
      </c>
      <c r="D136" s="42" t="str">
        <f>IF('Proje ve Personel Bilgileri'!G94&gt;0,'Proje ve Personel Bilgileri'!G94,"")</f>
        <v/>
      </c>
      <c r="E136" s="43">
        <f>IF('G011A (1.AY)'!C136&lt;&gt;"",'G011A (1.AY)'!C136,0)</f>
        <v>0</v>
      </c>
      <c r="F136" s="44">
        <f>IF('G011A (1.AY)'!L136&lt;&gt;"",'G011A (1.AY)'!L136,0)</f>
        <v>0</v>
      </c>
      <c r="G136" s="43">
        <f>IF('G011A (2.AY)'!C136&lt;&gt;"",'G011A (2.AY)'!C136,0)</f>
        <v>0</v>
      </c>
      <c r="H136" s="44">
        <f>IF('G011A (2.AY)'!L136&lt;&gt;"",'G011A (2.AY)'!L136,0)</f>
        <v>0</v>
      </c>
      <c r="I136" s="43">
        <f>IF('G011A (3.AY)'!C136&lt;&gt;"",'G011A (3.AY)'!C136,0)</f>
        <v>0</v>
      </c>
      <c r="J136" s="44">
        <f>IF('G011A (3.AY)'!L136&lt;&gt;"",'G011A (3.AY)'!L136,0)</f>
        <v>0</v>
      </c>
      <c r="K136" s="43">
        <f>IF('G011A (4.AY)'!C136&lt;&gt;"",'G011A (4.AY)'!C136,0)</f>
        <v>0</v>
      </c>
      <c r="L136" s="44">
        <f>IF('G011A (4.AY)'!L136&lt;&gt;"",'G011A (4.AY)'!L136,0)</f>
        <v>0</v>
      </c>
      <c r="M136" s="43">
        <f>IF('G011A (5.AY)'!C136&lt;&gt;"",'G011A (5.AY)'!C136,0)</f>
        <v>0</v>
      </c>
      <c r="N136" s="44">
        <f>IF('G011A (5.AY)'!L136&lt;&gt;"",'G011A (5.AY)'!L136,0)</f>
        <v>0</v>
      </c>
      <c r="O136" s="43">
        <f>IF('G011A (6.AY)'!C136&lt;&gt;"",'G011A (6.AY)'!C136,0)</f>
        <v>0</v>
      </c>
      <c r="P136" s="44">
        <f>IF('G011A (6.AY)'!L136&lt;&gt;"",'G011A (6.AY)'!L136,0)</f>
        <v>0</v>
      </c>
      <c r="Q136" s="43">
        <f>IF('G011A (7.AY)'!C136&lt;&gt;"",'G011A (7.AY)'!C136,0)</f>
        <v>0</v>
      </c>
      <c r="R136" s="44">
        <f>IF('G011A (7.AY)'!L136&lt;&gt;"",'G011A (7.AY)'!L136,0)</f>
        <v>0</v>
      </c>
      <c r="S136" s="43">
        <f>IF('G011A (8.AY)'!C136&lt;&gt;"",'G011A (8.AY)'!C136,0)</f>
        <v>0</v>
      </c>
      <c r="T136" s="44">
        <f>IF('G011A (8.AY)'!L136&lt;&gt;"",'G011A (8.AY)'!L136,0)</f>
        <v>0</v>
      </c>
      <c r="U136" s="43">
        <f>IF('G011A (9.AY)'!C136&lt;&gt;"",'G011A (9.AY)'!C136,0)</f>
        <v>0</v>
      </c>
      <c r="V136" s="44">
        <f>IF('G011A (9.AY)'!L136&lt;&gt;"",'G011A (9.AY)'!L136,0)</f>
        <v>0</v>
      </c>
      <c r="W136" s="43">
        <f>IF('G011A (10.AY)'!C136&lt;&gt;"",'G011A (10.AY)'!C136,0)</f>
        <v>0</v>
      </c>
      <c r="X136" s="44">
        <f>IF('G011A (10.AY)'!L136&lt;&gt;"",'G011A (10.AY)'!L136,0)</f>
        <v>0</v>
      </c>
      <c r="Y136" s="43">
        <f>IF('G011A (11.AY)'!C136&lt;&gt;"",'G011A (11.AY)'!C136,0)</f>
        <v>0</v>
      </c>
      <c r="Z136" s="44">
        <f>IF('G011A (11.AY)'!L136&lt;&gt;"",'G011A (11.AY)'!L136,0)</f>
        <v>0</v>
      </c>
      <c r="AA136" s="43">
        <f>IF('G011A (12.AY)'!C136&lt;&gt;"",'G011A (12.AY)'!C136,0)</f>
        <v>0</v>
      </c>
      <c r="AB136" s="44">
        <f>IF('G011A (12.AY)'!L136&lt;&gt;"",'G011A (12.AY)'!L136,0)</f>
        <v>0</v>
      </c>
      <c r="AC136" s="45">
        <f>E136+G136+I136+K136+M136+O136+Q136+S136+U136+W136+Y136+AA136</f>
        <v>0</v>
      </c>
      <c r="AD136" s="46">
        <f>F136+H136+J136+L136+N136+P136+R136+T136+V136+X136+Z136+AB136</f>
        <v>0</v>
      </c>
      <c r="AE136" s="44">
        <f>IF(AC136=0,0,AC136/30)</f>
        <v>0</v>
      </c>
      <c r="AF136" s="47">
        <f>IF(AD136=0,0,AD136/AE136)</f>
        <v>0</v>
      </c>
      <c r="AG136" s="3"/>
      <c r="AH136" s="28">
        <f>IF(E136&gt;0,1,0)</f>
        <v>0</v>
      </c>
      <c r="AI136" s="28">
        <f>IF(G136&gt;0,1,0)</f>
        <v>0</v>
      </c>
      <c r="AJ136" s="28">
        <f>IF(I136&gt;0,1,0)</f>
        <v>0</v>
      </c>
      <c r="AK136" s="28">
        <f>IF(K136&gt;0,1,0)</f>
        <v>0</v>
      </c>
      <c r="AL136" s="28">
        <f>IF(M136&gt;0,1,0)</f>
        <v>0</v>
      </c>
      <c r="AM136" s="28">
        <f>IF(O136&gt;0,1,0)</f>
        <v>0</v>
      </c>
      <c r="AN136" s="28">
        <f>IF(Q136&gt;0,1,0)</f>
        <v>0</v>
      </c>
      <c r="AO136" s="28">
        <f>IF(S136&gt;0,1,0)</f>
        <v>0</v>
      </c>
      <c r="AP136" s="28">
        <f>IF(U136&gt;0,1,0)</f>
        <v>0</v>
      </c>
      <c r="AQ136" s="28">
        <f>IF(W136&gt;0,1,0)</f>
        <v>0</v>
      </c>
      <c r="AR136" s="28">
        <f>IF(Y136&gt;0,1,0)</f>
        <v>0</v>
      </c>
      <c r="AS136" s="28">
        <f>IF(AA136&gt;0,1,0)</f>
        <v>0</v>
      </c>
      <c r="AT136" s="28">
        <f>SUM(AH136:AS136)</f>
        <v>0</v>
      </c>
      <c r="AU136" s="3"/>
      <c r="AV136" s="3"/>
      <c r="AW136" s="3"/>
      <c r="AX136" s="3"/>
      <c r="AY136" s="3"/>
    </row>
    <row r="137" spans="1:51" ht="21.9" customHeight="1" x14ac:dyDescent="0.25">
      <c r="A137" s="137">
        <v>82</v>
      </c>
      <c r="B137" s="48" t="str">
        <f>IF('Proje ve Personel Bilgileri'!B95&gt;0,'Proje ve Personel Bilgileri'!B95,"")</f>
        <v/>
      </c>
      <c r="C137" s="301" t="str">
        <f>IF('Proje ve Personel Bilgileri'!F95&gt;0,'Proje ve Personel Bilgileri'!F95,"")</f>
        <v/>
      </c>
      <c r="D137" s="301" t="str">
        <f>IF('Proje ve Personel Bilgileri'!G95&gt;0,'Proje ve Personel Bilgileri'!G95,"")</f>
        <v/>
      </c>
      <c r="E137" s="49">
        <f>IF('G011A (1.AY)'!C137&lt;&gt;"",'G011A (1.AY)'!C137,0)</f>
        <v>0</v>
      </c>
      <c r="F137" s="50">
        <f>IF('G011A (1.AY)'!L137&lt;&gt;"",'G011A (1.AY)'!L137,0)</f>
        <v>0</v>
      </c>
      <c r="G137" s="51">
        <f>IF('G011A (2.AY)'!C137&lt;&gt;"",'G011A (2.AY)'!C137,0)</f>
        <v>0</v>
      </c>
      <c r="H137" s="52">
        <f>IF('G011A (2.AY)'!L137&lt;&gt;"",'G011A (2.AY)'!L137,0)</f>
        <v>0</v>
      </c>
      <c r="I137" s="51">
        <f>IF('G011A (3.AY)'!C137&lt;&gt;"",'G011A (3.AY)'!C137,0)</f>
        <v>0</v>
      </c>
      <c r="J137" s="52">
        <f>IF('G011A (3.AY)'!L137&lt;&gt;"",'G011A (3.AY)'!L137,0)</f>
        <v>0</v>
      </c>
      <c r="K137" s="51">
        <f>IF('G011A (4.AY)'!C137&lt;&gt;"",'G011A (4.AY)'!C137,0)</f>
        <v>0</v>
      </c>
      <c r="L137" s="52">
        <f>IF('G011A (4.AY)'!L137&lt;&gt;"",'G011A (4.AY)'!L137,0)</f>
        <v>0</v>
      </c>
      <c r="M137" s="51">
        <f>IF('G011A (5.AY)'!C137&lt;&gt;"",'G011A (5.AY)'!C137,0)</f>
        <v>0</v>
      </c>
      <c r="N137" s="52">
        <f>IF('G011A (5.AY)'!L137&lt;&gt;"",'G011A (5.AY)'!L137,0)</f>
        <v>0</v>
      </c>
      <c r="O137" s="51">
        <f>IF('G011A (6.AY)'!C137&lt;&gt;"",'G011A (6.AY)'!C137,0)</f>
        <v>0</v>
      </c>
      <c r="P137" s="52">
        <f>IF('G011A (6.AY)'!L137&lt;&gt;"",'G011A (6.AY)'!L137,0)</f>
        <v>0</v>
      </c>
      <c r="Q137" s="51">
        <f>IF('G011A (7.AY)'!C137&lt;&gt;"",'G011A (7.AY)'!C137,0)</f>
        <v>0</v>
      </c>
      <c r="R137" s="52">
        <f>IF('G011A (7.AY)'!L137&lt;&gt;"",'G011A (7.AY)'!L137,0)</f>
        <v>0</v>
      </c>
      <c r="S137" s="51">
        <f>IF('G011A (8.AY)'!C137&lt;&gt;"",'G011A (8.AY)'!C137,0)</f>
        <v>0</v>
      </c>
      <c r="T137" s="52">
        <f>IF('G011A (8.AY)'!L137&lt;&gt;"",'G011A (8.AY)'!L137,0)</f>
        <v>0</v>
      </c>
      <c r="U137" s="51">
        <f>IF('G011A (9.AY)'!C137&lt;&gt;"",'G011A (9.AY)'!C137,0)</f>
        <v>0</v>
      </c>
      <c r="V137" s="52">
        <f>IF('G011A (9.AY)'!L137&lt;&gt;"",'G011A (9.AY)'!L137,0)</f>
        <v>0</v>
      </c>
      <c r="W137" s="51">
        <f>IF('G011A (10.AY)'!C137&lt;&gt;"",'G011A (10.AY)'!C137,0)</f>
        <v>0</v>
      </c>
      <c r="X137" s="52">
        <f>IF('G011A (10.AY)'!L137&lt;&gt;"",'G011A (10.AY)'!L137,0)</f>
        <v>0</v>
      </c>
      <c r="Y137" s="51">
        <f>IF('G011A (11.AY)'!C137&lt;&gt;"",'G011A (11.AY)'!C137,0)</f>
        <v>0</v>
      </c>
      <c r="Z137" s="52">
        <f>IF('G011A (11.AY)'!L137&lt;&gt;"",'G011A (11.AY)'!L137,0)</f>
        <v>0</v>
      </c>
      <c r="AA137" s="51">
        <f>IF('G011A (12.AY)'!C137&lt;&gt;"",'G011A (12.AY)'!C137,0)</f>
        <v>0</v>
      </c>
      <c r="AB137" s="52">
        <f>IF('G011A (12.AY)'!L137&lt;&gt;"",'G011A (12.AY)'!L137,0)</f>
        <v>0</v>
      </c>
      <c r="AC137" s="49">
        <f t="shared" ref="AC137:AC155" si="68">E137+G137+I137+K137+M137+O137+Q137+S137+U137+W137+Y137+AA137</f>
        <v>0</v>
      </c>
      <c r="AD137" s="50">
        <f t="shared" ref="AD137:AD155" si="69">F137+H137+J137+L137+N137+P137+R137+T137+V137+X137+Z137+AB137</f>
        <v>0</v>
      </c>
      <c r="AE137" s="50">
        <f t="shared" ref="AE137:AE155" si="70">IF(AC137=0,0,AC137/30)</f>
        <v>0</v>
      </c>
      <c r="AF137" s="53">
        <f t="shared" ref="AF137:AF155" si="71">IF(AD137=0,0,AD137/AE137)</f>
        <v>0</v>
      </c>
      <c r="AG137" s="3"/>
      <c r="AH137" s="28">
        <f t="shared" ref="AH137:AH155" si="72">IF(E137&gt;0,1,0)</f>
        <v>0</v>
      </c>
      <c r="AI137" s="28">
        <f t="shared" ref="AI137:AI155" si="73">IF(G137&gt;0,1,0)</f>
        <v>0</v>
      </c>
      <c r="AJ137" s="28">
        <f t="shared" ref="AJ137:AJ155" si="74">IF(I137&gt;0,1,0)</f>
        <v>0</v>
      </c>
      <c r="AK137" s="28">
        <f t="shared" ref="AK137:AK155" si="75">IF(K137&gt;0,1,0)</f>
        <v>0</v>
      </c>
      <c r="AL137" s="28">
        <f t="shared" ref="AL137:AL155" si="76">IF(M137&gt;0,1,0)</f>
        <v>0</v>
      </c>
      <c r="AM137" s="28">
        <f t="shared" ref="AM137:AM155" si="77">IF(O137&gt;0,1,0)</f>
        <v>0</v>
      </c>
      <c r="AN137" s="28">
        <f t="shared" ref="AN137:AN155" si="78">IF(Q137&gt;0,1,0)</f>
        <v>0</v>
      </c>
      <c r="AO137" s="28">
        <f t="shared" ref="AO137:AO155" si="79">IF(S137&gt;0,1,0)</f>
        <v>0</v>
      </c>
      <c r="AP137" s="28">
        <f t="shared" ref="AP137:AP155" si="80">IF(U137&gt;0,1,0)</f>
        <v>0</v>
      </c>
      <c r="AQ137" s="28">
        <f t="shared" ref="AQ137:AQ155" si="81">IF(W137&gt;0,1,0)</f>
        <v>0</v>
      </c>
      <c r="AR137" s="28">
        <f t="shared" ref="AR137:AR155" si="82">IF(Y137&gt;0,1,0)</f>
        <v>0</v>
      </c>
      <c r="AS137" s="28">
        <f t="shared" ref="AS137:AS155" si="83">IF(AA137&gt;0,1,0)</f>
        <v>0</v>
      </c>
      <c r="AT137" s="28">
        <f t="shared" ref="AT137:AT155" si="84">SUM(AH137:AS137)</f>
        <v>0</v>
      </c>
      <c r="AU137" s="3"/>
      <c r="AV137" s="3"/>
      <c r="AW137" s="3"/>
      <c r="AX137" s="3"/>
      <c r="AY137" s="3"/>
    </row>
    <row r="138" spans="1:51" ht="21.9" customHeight="1" x14ac:dyDescent="0.25">
      <c r="A138" s="137">
        <v>83</v>
      </c>
      <c r="B138" s="48" t="str">
        <f>IF('Proje ve Personel Bilgileri'!B96&gt;0,'Proje ve Personel Bilgileri'!B96,"")</f>
        <v/>
      </c>
      <c r="C138" s="301" t="str">
        <f>IF('Proje ve Personel Bilgileri'!F96&gt;0,'Proje ve Personel Bilgileri'!F96,"")</f>
        <v/>
      </c>
      <c r="D138" s="301" t="str">
        <f>IF('Proje ve Personel Bilgileri'!G96&gt;0,'Proje ve Personel Bilgileri'!G96,"")</f>
        <v/>
      </c>
      <c r="E138" s="49">
        <f>IF('G011A (1.AY)'!C138&lt;&gt;"",'G011A (1.AY)'!C138,0)</f>
        <v>0</v>
      </c>
      <c r="F138" s="50">
        <f>IF('G011A (1.AY)'!L138&lt;&gt;"",'G011A (1.AY)'!L138,0)</f>
        <v>0</v>
      </c>
      <c r="G138" s="51">
        <f>IF('G011A (2.AY)'!C138&lt;&gt;"",'G011A (2.AY)'!C138,0)</f>
        <v>0</v>
      </c>
      <c r="H138" s="52">
        <f>IF('G011A (2.AY)'!L138&lt;&gt;"",'G011A (2.AY)'!L138,0)</f>
        <v>0</v>
      </c>
      <c r="I138" s="51">
        <f>IF('G011A (3.AY)'!C138&lt;&gt;"",'G011A (3.AY)'!C138,0)</f>
        <v>0</v>
      </c>
      <c r="J138" s="52">
        <f>IF('G011A (3.AY)'!L138&lt;&gt;"",'G011A (3.AY)'!L138,0)</f>
        <v>0</v>
      </c>
      <c r="K138" s="51">
        <f>IF('G011A (4.AY)'!C138&lt;&gt;"",'G011A (4.AY)'!C138,0)</f>
        <v>0</v>
      </c>
      <c r="L138" s="52">
        <f>IF('G011A (4.AY)'!L138&lt;&gt;"",'G011A (4.AY)'!L138,0)</f>
        <v>0</v>
      </c>
      <c r="M138" s="51">
        <f>IF('G011A (5.AY)'!C138&lt;&gt;"",'G011A (5.AY)'!C138,0)</f>
        <v>0</v>
      </c>
      <c r="N138" s="52">
        <f>IF('G011A (5.AY)'!L138&lt;&gt;"",'G011A (5.AY)'!L138,0)</f>
        <v>0</v>
      </c>
      <c r="O138" s="51">
        <f>IF('G011A (6.AY)'!C138&lt;&gt;"",'G011A (6.AY)'!C138,0)</f>
        <v>0</v>
      </c>
      <c r="P138" s="52">
        <f>IF('G011A (6.AY)'!L138&lt;&gt;"",'G011A (6.AY)'!L138,0)</f>
        <v>0</v>
      </c>
      <c r="Q138" s="51">
        <f>IF('G011A (7.AY)'!C138&lt;&gt;"",'G011A (7.AY)'!C138,0)</f>
        <v>0</v>
      </c>
      <c r="R138" s="52">
        <f>IF('G011A (7.AY)'!L138&lt;&gt;"",'G011A (7.AY)'!L138,0)</f>
        <v>0</v>
      </c>
      <c r="S138" s="51">
        <f>IF('G011A (8.AY)'!C138&lt;&gt;"",'G011A (8.AY)'!C138,0)</f>
        <v>0</v>
      </c>
      <c r="T138" s="52">
        <f>IF('G011A (8.AY)'!L138&lt;&gt;"",'G011A (8.AY)'!L138,0)</f>
        <v>0</v>
      </c>
      <c r="U138" s="51">
        <f>IF('G011A (9.AY)'!C138&lt;&gt;"",'G011A (9.AY)'!C138,0)</f>
        <v>0</v>
      </c>
      <c r="V138" s="52">
        <f>IF('G011A (9.AY)'!L138&lt;&gt;"",'G011A (9.AY)'!L138,0)</f>
        <v>0</v>
      </c>
      <c r="W138" s="51">
        <f>IF('G011A (10.AY)'!C138&lt;&gt;"",'G011A (10.AY)'!C138,0)</f>
        <v>0</v>
      </c>
      <c r="X138" s="52">
        <f>IF('G011A (10.AY)'!L138&lt;&gt;"",'G011A (10.AY)'!L138,0)</f>
        <v>0</v>
      </c>
      <c r="Y138" s="51">
        <f>IF('G011A (11.AY)'!C138&lt;&gt;"",'G011A (11.AY)'!C138,0)</f>
        <v>0</v>
      </c>
      <c r="Z138" s="52">
        <f>IF('G011A (11.AY)'!L138&lt;&gt;"",'G011A (11.AY)'!L138,0)</f>
        <v>0</v>
      </c>
      <c r="AA138" s="51">
        <f>IF('G011A (12.AY)'!C138&lt;&gt;"",'G011A (12.AY)'!C138,0)</f>
        <v>0</v>
      </c>
      <c r="AB138" s="52">
        <f>IF('G011A (12.AY)'!L138&lt;&gt;"",'G011A (12.AY)'!L138,0)</f>
        <v>0</v>
      </c>
      <c r="AC138" s="49">
        <f t="shared" si="68"/>
        <v>0</v>
      </c>
      <c r="AD138" s="50">
        <f t="shared" si="69"/>
        <v>0</v>
      </c>
      <c r="AE138" s="50">
        <f t="shared" si="70"/>
        <v>0</v>
      </c>
      <c r="AF138" s="53">
        <f t="shared" si="71"/>
        <v>0</v>
      </c>
      <c r="AG138" s="3"/>
      <c r="AH138" s="28">
        <f t="shared" si="72"/>
        <v>0</v>
      </c>
      <c r="AI138" s="28">
        <f t="shared" si="73"/>
        <v>0</v>
      </c>
      <c r="AJ138" s="28">
        <f t="shared" si="74"/>
        <v>0</v>
      </c>
      <c r="AK138" s="28">
        <f t="shared" si="75"/>
        <v>0</v>
      </c>
      <c r="AL138" s="28">
        <f t="shared" si="76"/>
        <v>0</v>
      </c>
      <c r="AM138" s="28">
        <f t="shared" si="77"/>
        <v>0</v>
      </c>
      <c r="AN138" s="28">
        <f t="shared" si="78"/>
        <v>0</v>
      </c>
      <c r="AO138" s="28">
        <f t="shared" si="79"/>
        <v>0</v>
      </c>
      <c r="AP138" s="28">
        <f t="shared" si="80"/>
        <v>0</v>
      </c>
      <c r="AQ138" s="28">
        <f t="shared" si="81"/>
        <v>0</v>
      </c>
      <c r="AR138" s="28">
        <f t="shared" si="82"/>
        <v>0</v>
      </c>
      <c r="AS138" s="28">
        <f t="shared" si="83"/>
        <v>0</v>
      </c>
      <c r="AT138" s="28">
        <f t="shared" si="84"/>
        <v>0</v>
      </c>
      <c r="AU138" s="3"/>
      <c r="AV138" s="3"/>
      <c r="AW138" s="3"/>
      <c r="AX138" s="3"/>
      <c r="AY138" s="3"/>
    </row>
    <row r="139" spans="1:51" ht="21.9" customHeight="1" x14ac:dyDescent="0.25">
      <c r="A139" s="137">
        <v>84</v>
      </c>
      <c r="B139" s="48" t="str">
        <f>IF('Proje ve Personel Bilgileri'!B97&gt;0,'Proje ve Personel Bilgileri'!B97,"")</f>
        <v/>
      </c>
      <c r="C139" s="301" t="str">
        <f>IF('Proje ve Personel Bilgileri'!F97&gt;0,'Proje ve Personel Bilgileri'!F97,"")</f>
        <v/>
      </c>
      <c r="D139" s="301" t="str">
        <f>IF('Proje ve Personel Bilgileri'!G97&gt;0,'Proje ve Personel Bilgileri'!G97,"")</f>
        <v/>
      </c>
      <c r="E139" s="49">
        <f>IF('G011A (1.AY)'!C139&lt;&gt;"",'G011A (1.AY)'!C139,0)</f>
        <v>0</v>
      </c>
      <c r="F139" s="50">
        <f>IF('G011A (1.AY)'!L139&lt;&gt;"",'G011A (1.AY)'!L139,0)</f>
        <v>0</v>
      </c>
      <c r="G139" s="51">
        <f>IF('G011A (2.AY)'!C139&lt;&gt;"",'G011A (2.AY)'!C139,0)</f>
        <v>0</v>
      </c>
      <c r="H139" s="52">
        <f>IF('G011A (2.AY)'!L139&lt;&gt;"",'G011A (2.AY)'!L139,0)</f>
        <v>0</v>
      </c>
      <c r="I139" s="51">
        <f>IF('G011A (3.AY)'!C139&lt;&gt;"",'G011A (3.AY)'!C139,0)</f>
        <v>0</v>
      </c>
      <c r="J139" s="52">
        <f>IF('G011A (3.AY)'!L139&lt;&gt;"",'G011A (3.AY)'!L139,0)</f>
        <v>0</v>
      </c>
      <c r="K139" s="51">
        <f>IF('G011A (4.AY)'!C139&lt;&gt;"",'G011A (4.AY)'!C139,0)</f>
        <v>0</v>
      </c>
      <c r="L139" s="52">
        <f>IF('G011A (4.AY)'!L139&lt;&gt;"",'G011A (4.AY)'!L139,0)</f>
        <v>0</v>
      </c>
      <c r="M139" s="51">
        <f>IF('G011A (5.AY)'!C139&lt;&gt;"",'G011A (5.AY)'!C139,0)</f>
        <v>0</v>
      </c>
      <c r="N139" s="52">
        <f>IF('G011A (5.AY)'!L139&lt;&gt;"",'G011A (5.AY)'!L139,0)</f>
        <v>0</v>
      </c>
      <c r="O139" s="51">
        <f>IF('G011A (6.AY)'!C139&lt;&gt;"",'G011A (6.AY)'!C139,0)</f>
        <v>0</v>
      </c>
      <c r="P139" s="52">
        <f>IF('G011A (6.AY)'!L139&lt;&gt;"",'G011A (6.AY)'!L139,0)</f>
        <v>0</v>
      </c>
      <c r="Q139" s="51">
        <f>IF('G011A (7.AY)'!C139&lt;&gt;"",'G011A (7.AY)'!C139,0)</f>
        <v>0</v>
      </c>
      <c r="R139" s="52">
        <f>IF('G011A (7.AY)'!L139&lt;&gt;"",'G011A (7.AY)'!L139,0)</f>
        <v>0</v>
      </c>
      <c r="S139" s="51">
        <f>IF('G011A (8.AY)'!C139&lt;&gt;"",'G011A (8.AY)'!C139,0)</f>
        <v>0</v>
      </c>
      <c r="T139" s="52">
        <f>IF('G011A (8.AY)'!L139&lt;&gt;"",'G011A (8.AY)'!L139,0)</f>
        <v>0</v>
      </c>
      <c r="U139" s="51">
        <f>IF('G011A (9.AY)'!C139&lt;&gt;"",'G011A (9.AY)'!C139,0)</f>
        <v>0</v>
      </c>
      <c r="V139" s="52">
        <f>IF('G011A (9.AY)'!L139&lt;&gt;"",'G011A (9.AY)'!L139,0)</f>
        <v>0</v>
      </c>
      <c r="W139" s="51">
        <f>IF('G011A (10.AY)'!C139&lt;&gt;"",'G011A (10.AY)'!C139,0)</f>
        <v>0</v>
      </c>
      <c r="X139" s="52">
        <f>IF('G011A (10.AY)'!L139&lt;&gt;"",'G011A (10.AY)'!L139,0)</f>
        <v>0</v>
      </c>
      <c r="Y139" s="51">
        <f>IF('G011A (11.AY)'!C139&lt;&gt;"",'G011A (11.AY)'!C139,0)</f>
        <v>0</v>
      </c>
      <c r="Z139" s="52">
        <f>IF('G011A (11.AY)'!L139&lt;&gt;"",'G011A (11.AY)'!L139,0)</f>
        <v>0</v>
      </c>
      <c r="AA139" s="51">
        <f>IF('G011A (12.AY)'!C139&lt;&gt;"",'G011A (12.AY)'!C139,0)</f>
        <v>0</v>
      </c>
      <c r="AB139" s="52">
        <f>IF('G011A (12.AY)'!L139&lt;&gt;"",'G011A (12.AY)'!L139,0)</f>
        <v>0</v>
      </c>
      <c r="AC139" s="49">
        <f t="shared" si="68"/>
        <v>0</v>
      </c>
      <c r="AD139" s="50">
        <f t="shared" si="69"/>
        <v>0</v>
      </c>
      <c r="AE139" s="50">
        <f t="shared" si="70"/>
        <v>0</v>
      </c>
      <c r="AF139" s="53">
        <f t="shared" si="71"/>
        <v>0</v>
      </c>
      <c r="AG139" s="3"/>
      <c r="AH139" s="28">
        <f t="shared" si="72"/>
        <v>0</v>
      </c>
      <c r="AI139" s="28">
        <f t="shared" si="73"/>
        <v>0</v>
      </c>
      <c r="AJ139" s="28">
        <f t="shared" si="74"/>
        <v>0</v>
      </c>
      <c r="AK139" s="28">
        <f t="shared" si="75"/>
        <v>0</v>
      </c>
      <c r="AL139" s="28">
        <f t="shared" si="76"/>
        <v>0</v>
      </c>
      <c r="AM139" s="28">
        <f t="shared" si="77"/>
        <v>0</v>
      </c>
      <c r="AN139" s="28">
        <f t="shared" si="78"/>
        <v>0</v>
      </c>
      <c r="AO139" s="28">
        <f t="shared" si="79"/>
        <v>0</v>
      </c>
      <c r="AP139" s="28">
        <f t="shared" si="80"/>
        <v>0</v>
      </c>
      <c r="AQ139" s="28">
        <f t="shared" si="81"/>
        <v>0</v>
      </c>
      <c r="AR139" s="28">
        <f t="shared" si="82"/>
        <v>0</v>
      </c>
      <c r="AS139" s="28">
        <f t="shared" si="83"/>
        <v>0</v>
      </c>
      <c r="AT139" s="28">
        <f t="shared" si="84"/>
        <v>0</v>
      </c>
      <c r="AU139" s="3"/>
      <c r="AV139" s="3"/>
      <c r="AW139" s="3"/>
      <c r="AX139" s="3"/>
      <c r="AY139" s="3"/>
    </row>
    <row r="140" spans="1:51" ht="21.9" customHeight="1" x14ac:dyDescent="0.25">
      <c r="A140" s="137">
        <v>85</v>
      </c>
      <c r="B140" s="48" t="str">
        <f>IF('Proje ve Personel Bilgileri'!B98&gt;0,'Proje ve Personel Bilgileri'!B98,"")</f>
        <v/>
      </c>
      <c r="C140" s="301" t="str">
        <f>IF('Proje ve Personel Bilgileri'!F98&gt;0,'Proje ve Personel Bilgileri'!F98,"")</f>
        <v/>
      </c>
      <c r="D140" s="301" t="str">
        <f>IF('Proje ve Personel Bilgileri'!G98&gt;0,'Proje ve Personel Bilgileri'!G98,"")</f>
        <v/>
      </c>
      <c r="E140" s="49">
        <f>IF('G011A (1.AY)'!C140&lt;&gt;"",'G011A (1.AY)'!C140,0)</f>
        <v>0</v>
      </c>
      <c r="F140" s="50">
        <f>IF('G011A (1.AY)'!L140&lt;&gt;"",'G011A (1.AY)'!L140,0)</f>
        <v>0</v>
      </c>
      <c r="G140" s="51">
        <f>IF('G011A (2.AY)'!C140&lt;&gt;"",'G011A (2.AY)'!C140,0)</f>
        <v>0</v>
      </c>
      <c r="H140" s="52">
        <f>IF('G011A (2.AY)'!L140&lt;&gt;"",'G011A (2.AY)'!L140,0)</f>
        <v>0</v>
      </c>
      <c r="I140" s="51">
        <f>IF('G011A (3.AY)'!C140&lt;&gt;"",'G011A (3.AY)'!C140,0)</f>
        <v>0</v>
      </c>
      <c r="J140" s="52">
        <f>IF('G011A (3.AY)'!L140&lt;&gt;"",'G011A (3.AY)'!L140,0)</f>
        <v>0</v>
      </c>
      <c r="K140" s="51">
        <f>IF('G011A (4.AY)'!C140&lt;&gt;"",'G011A (4.AY)'!C140,0)</f>
        <v>0</v>
      </c>
      <c r="L140" s="52">
        <f>IF('G011A (4.AY)'!L140&lt;&gt;"",'G011A (4.AY)'!L140,0)</f>
        <v>0</v>
      </c>
      <c r="M140" s="51">
        <f>IF('G011A (5.AY)'!C140&lt;&gt;"",'G011A (5.AY)'!C140,0)</f>
        <v>0</v>
      </c>
      <c r="N140" s="52">
        <f>IF('G011A (5.AY)'!L140&lt;&gt;"",'G011A (5.AY)'!L140,0)</f>
        <v>0</v>
      </c>
      <c r="O140" s="51">
        <f>IF('G011A (6.AY)'!C140&lt;&gt;"",'G011A (6.AY)'!C140,0)</f>
        <v>0</v>
      </c>
      <c r="P140" s="52">
        <f>IF('G011A (6.AY)'!L140&lt;&gt;"",'G011A (6.AY)'!L140,0)</f>
        <v>0</v>
      </c>
      <c r="Q140" s="51">
        <f>IF('G011A (7.AY)'!C140&lt;&gt;"",'G011A (7.AY)'!C140,0)</f>
        <v>0</v>
      </c>
      <c r="R140" s="52">
        <f>IF('G011A (7.AY)'!L140&lt;&gt;"",'G011A (7.AY)'!L140,0)</f>
        <v>0</v>
      </c>
      <c r="S140" s="51">
        <f>IF('G011A (8.AY)'!C140&lt;&gt;"",'G011A (8.AY)'!C140,0)</f>
        <v>0</v>
      </c>
      <c r="T140" s="52">
        <f>IF('G011A (8.AY)'!L140&lt;&gt;"",'G011A (8.AY)'!L140,0)</f>
        <v>0</v>
      </c>
      <c r="U140" s="51">
        <f>IF('G011A (9.AY)'!C140&lt;&gt;"",'G011A (9.AY)'!C140,0)</f>
        <v>0</v>
      </c>
      <c r="V140" s="52">
        <f>IF('G011A (9.AY)'!L140&lt;&gt;"",'G011A (9.AY)'!L140,0)</f>
        <v>0</v>
      </c>
      <c r="W140" s="51">
        <f>IF('G011A (10.AY)'!C140&lt;&gt;"",'G011A (10.AY)'!C140,0)</f>
        <v>0</v>
      </c>
      <c r="X140" s="52">
        <f>IF('G011A (10.AY)'!L140&lt;&gt;"",'G011A (10.AY)'!L140,0)</f>
        <v>0</v>
      </c>
      <c r="Y140" s="51">
        <f>IF('G011A (11.AY)'!C140&lt;&gt;"",'G011A (11.AY)'!C140,0)</f>
        <v>0</v>
      </c>
      <c r="Z140" s="52">
        <f>IF('G011A (11.AY)'!L140&lt;&gt;"",'G011A (11.AY)'!L140,0)</f>
        <v>0</v>
      </c>
      <c r="AA140" s="51">
        <f>IF('G011A (12.AY)'!C140&lt;&gt;"",'G011A (12.AY)'!C140,0)</f>
        <v>0</v>
      </c>
      <c r="AB140" s="52">
        <f>IF('G011A (12.AY)'!L140&lt;&gt;"",'G011A (12.AY)'!L140,0)</f>
        <v>0</v>
      </c>
      <c r="AC140" s="49">
        <f t="shared" si="68"/>
        <v>0</v>
      </c>
      <c r="AD140" s="50">
        <f t="shared" si="69"/>
        <v>0</v>
      </c>
      <c r="AE140" s="50">
        <f t="shared" si="70"/>
        <v>0</v>
      </c>
      <c r="AF140" s="53">
        <f t="shared" si="71"/>
        <v>0</v>
      </c>
      <c r="AG140" s="3"/>
      <c r="AH140" s="28">
        <f t="shared" si="72"/>
        <v>0</v>
      </c>
      <c r="AI140" s="28">
        <f t="shared" si="73"/>
        <v>0</v>
      </c>
      <c r="AJ140" s="28">
        <f t="shared" si="74"/>
        <v>0</v>
      </c>
      <c r="AK140" s="28">
        <f t="shared" si="75"/>
        <v>0</v>
      </c>
      <c r="AL140" s="28">
        <f t="shared" si="76"/>
        <v>0</v>
      </c>
      <c r="AM140" s="28">
        <f t="shared" si="77"/>
        <v>0</v>
      </c>
      <c r="AN140" s="28">
        <f t="shared" si="78"/>
        <v>0</v>
      </c>
      <c r="AO140" s="28">
        <f t="shared" si="79"/>
        <v>0</v>
      </c>
      <c r="AP140" s="28">
        <f t="shared" si="80"/>
        <v>0</v>
      </c>
      <c r="AQ140" s="28">
        <f t="shared" si="81"/>
        <v>0</v>
      </c>
      <c r="AR140" s="28">
        <f t="shared" si="82"/>
        <v>0</v>
      </c>
      <c r="AS140" s="28">
        <f t="shared" si="83"/>
        <v>0</v>
      </c>
      <c r="AT140" s="28">
        <f t="shared" si="84"/>
        <v>0</v>
      </c>
      <c r="AU140" s="3"/>
      <c r="AV140" s="3"/>
      <c r="AW140" s="3"/>
      <c r="AX140" s="3"/>
      <c r="AY140" s="3"/>
    </row>
    <row r="141" spans="1:51" ht="21.9" customHeight="1" x14ac:dyDescent="0.25">
      <c r="A141" s="137">
        <v>86</v>
      </c>
      <c r="B141" s="48" t="str">
        <f>IF('Proje ve Personel Bilgileri'!B99&gt;0,'Proje ve Personel Bilgileri'!B99,"")</f>
        <v/>
      </c>
      <c r="C141" s="301" t="str">
        <f>IF('Proje ve Personel Bilgileri'!F99&gt;0,'Proje ve Personel Bilgileri'!F99,"")</f>
        <v/>
      </c>
      <c r="D141" s="301" t="str">
        <f>IF('Proje ve Personel Bilgileri'!G99&gt;0,'Proje ve Personel Bilgileri'!G99,"")</f>
        <v/>
      </c>
      <c r="E141" s="49">
        <f>IF('G011A (1.AY)'!C141&lt;&gt;"",'G011A (1.AY)'!C141,0)</f>
        <v>0</v>
      </c>
      <c r="F141" s="50">
        <f>IF('G011A (1.AY)'!L141&lt;&gt;"",'G011A (1.AY)'!L141,0)</f>
        <v>0</v>
      </c>
      <c r="G141" s="51">
        <f>IF('G011A (2.AY)'!C141&lt;&gt;"",'G011A (2.AY)'!C141,0)</f>
        <v>0</v>
      </c>
      <c r="H141" s="52">
        <f>IF('G011A (2.AY)'!L141&lt;&gt;"",'G011A (2.AY)'!L141,0)</f>
        <v>0</v>
      </c>
      <c r="I141" s="51">
        <f>IF('G011A (3.AY)'!C141&lt;&gt;"",'G011A (3.AY)'!C141,0)</f>
        <v>0</v>
      </c>
      <c r="J141" s="52">
        <f>IF('G011A (3.AY)'!L141&lt;&gt;"",'G011A (3.AY)'!L141,0)</f>
        <v>0</v>
      </c>
      <c r="K141" s="51">
        <f>IF('G011A (4.AY)'!C141&lt;&gt;"",'G011A (4.AY)'!C141,0)</f>
        <v>0</v>
      </c>
      <c r="L141" s="52">
        <f>IF('G011A (4.AY)'!L141&lt;&gt;"",'G011A (4.AY)'!L141,0)</f>
        <v>0</v>
      </c>
      <c r="M141" s="51">
        <f>IF('G011A (5.AY)'!C141&lt;&gt;"",'G011A (5.AY)'!C141,0)</f>
        <v>0</v>
      </c>
      <c r="N141" s="52">
        <f>IF('G011A (5.AY)'!L141&lt;&gt;"",'G011A (5.AY)'!L141,0)</f>
        <v>0</v>
      </c>
      <c r="O141" s="51">
        <f>IF('G011A (6.AY)'!C141&lt;&gt;"",'G011A (6.AY)'!C141,0)</f>
        <v>0</v>
      </c>
      <c r="P141" s="52">
        <f>IF('G011A (6.AY)'!L141&lt;&gt;"",'G011A (6.AY)'!L141,0)</f>
        <v>0</v>
      </c>
      <c r="Q141" s="51">
        <f>IF('G011A (7.AY)'!C141&lt;&gt;"",'G011A (7.AY)'!C141,0)</f>
        <v>0</v>
      </c>
      <c r="R141" s="52">
        <f>IF('G011A (7.AY)'!L141&lt;&gt;"",'G011A (7.AY)'!L141,0)</f>
        <v>0</v>
      </c>
      <c r="S141" s="51">
        <f>IF('G011A (8.AY)'!C141&lt;&gt;"",'G011A (8.AY)'!C141,0)</f>
        <v>0</v>
      </c>
      <c r="T141" s="52">
        <f>IF('G011A (8.AY)'!L141&lt;&gt;"",'G011A (8.AY)'!L141,0)</f>
        <v>0</v>
      </c>
      <c r="U141" s="51">
        <f>IF('G011A (9.AY)'!C141&lt;&gt;"",'G011A (9.AY)'!C141,0)</f>
        <v>0</v>
      </c>
      <c r="V141" s="52">
        <f>IF('G011A (9.AY)'!L141&lt;&gt;"",'G011A (9.AY)'!L141,0)</f>
        <v>0</v>
      </c>
      <c r="W141" s="51">
        <f>IF('G011A (10.AY)'!C141&lt;&gt;"",'G011A (10.AY)'!C141,0)</f>
        <v>0</v>
      </c>
      <c r="X141" s="52">
        <f>IF('G011A (10.AY)'!L141&lt;&gt;"",'G011A (10.AY)'!L141,0)</f>
        <v>0</v>
      </c>
      <c r="Y141" s="51">
        <f>IF('G011A (11.AY)'!C141&lt;&gt;"",'G011A (11.AY)'!C141,0)</f>
        <v>0</v>
      </c>
      <c r="Z141" s="52">
        <f>IF('G011A (11.AY)'!L141&lt;&gt;"",'G011A (11.AY)'!L141,0)</f>
        <v>0</v>
      </c>
      <c r="AA141" s="51">
        <f>IF('G011A (12.AY)'!C141&lt;&gt;"",'G011A (12.AY)'!C141,0)</f>
        <v>0</v>
      </c>
      <c r="AB141" s="52">
        <f>IF('G011A (12.AY)'!L141&lt;&gt;"",'G011A (12.AY)'!L141,0)</f>
        <v>0</v>
      </c>
      <c r="AC141" s="49">
        <f t="shared" si="68"/>
        <v>0</v>
      </c>
      <c r="AD141" s="50">
        <f t="shared" si="69"/>
        <v>0</v>
      </c>
      <c r="AE141" s="50">
        <f t="shared" si="70"/>
        <v>0</v>
      </c>
      <c r="AF141" s="53">
        <f t="shared" si="71"/>
        <v>0</v>
      </c>
      <c r="AG141" s="3"/>
      <c r="AH141" s="28">
        <f t="shared" si="72"/>
        <v>0</v>
      </c>
      <c r="AI141" s="28">
        <f t="shared" si="73"/>
        <v>0</v>
      </c>
      <c r="AJ141" s="28">
        <f t="shared" si="74"/>
        <v>0</v>
      </c>
      <c r="AK141" s="28">
        <f t="shared" si="75"/>
        <v>0</v>
      </c>
      <c r="AL141" s="28">
        <f t="shared" si="76"/>
        <v>0</v>
      </c>
      <c r="AM141" s="28">
        <f t="shared" si="77"/>
        <v>0</v>
      </c>
      <c r="AN141" s="28">
        <f t="shared" si="78"/>
        <v>0</v>
      </c>
      <c r="AO141" s="28">
        <f t="shared" si="79"/>
        <v>0</v>
      </c>
      <c r="AP141" s="28">
        <f t="shared" si="80"/>
        <v>0</v>
      </c>
      <c r="AQ141" s="28">
        <f t="shared" si="81"/>
        <v>0</v>
      </c>
      <c r="AR141" s="28">
        <f t="shared" si="82"/>
        <v>0</v>
      </c>
      <c r="AS141" s="28">
        <f t="shared" si="83"/>
        <v>0</v>
      </c>
      <c r="AT141" s="28">
        <f t="shared" si="84"/>
        <v>0</v>
      </c>
      <c r="AU141" s="3"/>
      <c r="AV141" s="3"/>
      <c r="AW141" s="3"/>
      <c r="AX141" s="3"/>
      <c r="AY141" s="3"/>
    </row>
    <row r="142" spans="1:51" ht="21.9" customHeight="1" x14ac:dyDescent="0.25">
      <c r="A142" s="137">
        <v>87</v>
      </c>
      <c r="B142" s="48" t="str">
        <f>IF('Proje ve Personel Bilgileri'!B100&gt;0,'Proje ve Personel Bilgileri'!B100,"")</f>
        <v/>
      </c>
      <c r="C142" s="301" t="str">
        <f>IF('Proje ve Personel Bilgileri'!F100&gt;0,'Proje ve Personel Bilgileri'!F100,"")</f>
        <v/>
      </c>
      <c r="D142" s="301" t="str">
        <f>IF('Proje ve Personel Bilgileri'!G100&gt;0,'Proje ve Personel Bilgileri'!G100,"")</f>
        <v/>
      </c>
      <c r="E142" s="49">
        <f>IF('G011A (1.AY)'!C142&lt;&gt;"",'G011A (1.AY)'!C142,0)</f>
        <v>0</v>
      </c>
      <c r="F142" s="50">
        <f>IF('G011A (1.AY)'!L142&lt;&gt;"",'G011A (1.AY)'!L142,0)</f>
        <v>0</v>
      </c>
      <c r="G142" s="51">
        <f>IF('G011A (2.AY)'!C142&lt;&gt;"",'G011A (2.AY)'!C142,0)</f>
        <v>0</v>
      </c>
      <c r="H142" s="52">
        <f>IF('G011A (2.AY)'!L142&lt;&gt;"",'G011A (2.AY)'!L142,0)</f>
        <v>0</v>
      </c>
      <c r="I142" s="51">
        <f>IF('G011A (3.AY)'!C142&lt;&gt;"",'G011A (3.AY)'!C142,0)</f>
        <v>0</v>
      </c>
      <c r="J142" s="52">
        <f>IF('G011A (3.AY)'!L142&lt;&gt;"",'G011A (3.AY)'!L142,0)</f>
        <v>0</v>
      </c>
      <c r="K142" s="51">
        <f>IF('G011A (4.AY)'!C142&lt;&gt;"",'G011A (4.AY)'!C142,0)</f>
        <v>0</v>
      </c>
      <c r="L142" s="52">
        <f>IF('G011A (4.AY)'!L142&lt;&gt;"",'G011A (4.AY)'!L142,0)</f>
        <v>0</v>
      </c>
      <c r="M142" s="51">
        <f>IF('G011A (5.AY)'!C142&lt;&gt;"",'G011A (5.AY)'!C142,0)</f>
        <v>0</v>
      </c>
      <c r="N142" s="52">
        <f>IF('G011A (5.AY)'!L142&lt;&gt;"",'G011A (5.AY)'!L142,0)</f>
        <v>0</v>
      </c>
      <c r="O142" s="51">
        <f>IF('G011A (6.AY)'!C142&lt;&gt;"",'G011A (6.AY)'!C142,0)</f>
        <v>0</v>
      </c>
      <c r="P142" s="52">
        <f>IF('G011A (6.AY)'!L142&lt;&gt;"",'G011A (6.AY)'!L142,0)</f>
        <v>0</v>
      </c>
      <c r="Q142" s="51">
        <f>IF('G011A (7.AY)'!C142&lt;&gt;"",'G011A (7.AY)'!C142,0)</f>
        <v>0</v>
      </c>
      <c r="R142" s="52">
        <f>IF('G011A (7.AY)'!L142&lt;&gt;"",'G011A (7.AY)'!L142,0)</f>
        <v>0</v>
      </c>
      <c r="S142" s="51">
        <f>IF('G011A (8.AY)'!C142&lt;&gt;"",'G011A (8.AY)'!C142,0)</f>
        <v>0</v>
      </c>
      <c r="T142" s="52">
        <f>IF('G011A (8.AY)'!L142&lt;&gt;"",'G011A (8.AY)'!L142,0)</f>
        <v>0</v>
      </c>
      <c r="U142" s="51">
        <f>IF('G011A (9.AY)'!C142&lt;&gt;"",'G011A (9.AY)'!C142,0)</f>
        <v>0</v>
      </c>
      <c r="V142" s="52">
        <f>IF('G011A (9.AY)'!L142&lt;&gt;"",'G011A (9.AY)'!L142,0)</f>
        <v>0</v>
      </c>
      <c r="W142" s="51">
        <f>IF('G011A (10.AY)'!C142&lt;&gt;"",'G011A (10.AY)'!C142,0)</f>
        <v>0</v>
      </c>
      <c r="X142" s="52">
        <f>IF('G011A (10.AY)'!L142&lt;&gt;"",'G011A (10.AY)'!L142,0)</f>
        <v>0</v>
      </c>
      <c r="Y142" s="51">
        <f>IF('G011A (11.AY)'!C142&lt;&gt;"",'G011A (11.AY)'!C142,0)</f>
        <v>0</v>
      </c>
      <c r="Z142" s="52">
        <f>IF('G011A (11.AY)'!L142&lt;&gt;"",'G011A (11.AY)'!L142,0)</f>
        <v>0</v>
      </c>
      <c r="AA142" s="51">
        <f>IF('G011A (12.AY)'!C142&lt;&gt;"",'G011A (12.AY)'!C142,0)</f>
        <v>0</v>
      </c>
      <c r="AB142" s="52">
        <f>IF('G011A (12.AY)'!L142&lt;&gt;"",'G011A (12.AY)'!L142,0)</f>
        <v>0</v>
      </c>
      <c r="AC142" s="49">
        <f t="shared" si="68"/>
        <v>0</v>
      </c>
      <c r="AD142" s="50">
        <f t="shared" si="69"/>
        <v>0</v>
      </c>
      <c r="AE142" s="50">
        <f t="shared" si="70"/>
        <v>0</v>
      </c>
      <c r="AF142" s="53">
        <f t="shared" si="71"/>
        <v>0</v>
      </c>
      <c r="AG142" s="3"/>
      <c r="AH142" s="28">
        <f t="shared" si="72"/>
        <v>0</v>
      </c>
      <c r="AI142" s="28">
        <f t="shared" si="73"/>
        <v>0</v>
      </c>
      <c r="AJ142" s="28">
        <f t="shared" si="74"/>
        <v>0</v>
      </c>
      <c r="AK142" s="28">
        <f t="shared" si="75"/>
        <v>0</v>
      </c>
      <c r="AL142" s="28">
        <f t="shared" si="76"/>
        <v>0</v>
      </c>
      <c r="AM142" s="28">
        <f t="shared" si="77"/>
        <v>0</v>
      </c>
      <c r="AN142" s="28">
        <f t="shared" si="78"/>
        <v>0</v>
      </c>
      <c r="AO142" s="28">
        <f t="shared" si="79"/>
        <v>0</v>
      </c>
      <c r="AP142" s="28">
        <f t="shared" si="80"/>
        <v>0</v>
      </c>
      <c r="AQ142" s="28">
        <f t="shared" si="81"/>
        <v>0</v>
      </c>
      <c r="AR142" s="28">
        <f t="shared" si="82"/>
        <v>0</v>
      </c>
      <c r="AS142" s="28">
        <f t="shared" si="83"/>
        <v>0</v>
      </c>
      <c r="AT142" s="28">
        <f t="shared" si="84"/>
        <v>0</v>
      </c>
      <c r="AU142" s="3"/>
      <c r="AV142" s="3"/>
      <c r="AW142" s="3"/>
      <c r="AX142" s="3"/>
      <c r="AY142" s="3"/>
    </row>
    <row r="143" spans="1:51" ht="21.9" customHeight="1" x14ac:dyDescent="0.25">
      <c r="A143" s="137">
        <v>88</v>
      </c>
      <c r="B143" s="48" t="str">
        <f>IF('Proje ve Personel Bilgileri'!B101&gt;0,'Proje ve Personel Bilgileri'!B101,"")</f>
        <v/>
      </c>
      <c r="C143" s="301" t="str">
        <f>IF('Proje ve Personel Bilgileri'!F101&gt;0,'Proje ve Personel Bilgileri'!F101,"")</f>
        <v/>
      </c>
      <c r="D143" s="301" t="str">
        <f>IF('Proje ve Personel Bilgileri'!G101&gt;0,'Proje ve Personel Bilgileri'!G101,"")</f>
        <v/>
      </c>
      <c r="E143" s="49">
        <f>IF('G011A (1.AY)'!C143&lt;&gt;"",'G011A (1.AY)'!C143,0)</f>
        <v>0</v>
      </c>
      <c r="F143" s="50">
        <f>IF('G011A (1.AY)'!L143&lt;&gt;"",'G011A (1.AY)'!L143,0)</f>
        <v>0</v>
      </c>
      <c r="G143" s="51">
        <f>IF('G011A (2.AY)'!C143&lt;&gt;"",'G011A (2.AY)'!C143,0)</f>
        <v>0</v>
      </c>
      <c r="H143" s="52">
        <f>IF('G011A (2.AY)'!L143&lt;&gt;"",'G011A (2.AY)'!L143,0)</f>
        <v>0</v>
      </c>
      <c r="I143" s="51">
        <f>IF('G011A (3.AY)'!C143&lt;&gt;"",'G011A (3.AY)'!C143,0)</f>
        <v>0</v>
      </c>
      <c r="J143" s="52">
        <f>IF('G011A (3.AY)'!L143&lt;&gt;"",'G011A (3.AY)'!L143,0)</f>
        <v>0</v>
      </c>
      <c r="K143" s="51">
        <f>IF('G011A (4.AY)'!C143&lt;&gt;"",'G011A (4.AY)'!C143,0)</f>
        <v>0</v>
      </c>
      <c r="L143" s="52">
        <f>IF('G011A (4.AY)'!L143&lt;&gt;"",'G011A (4.AY)'!L143,0)</f>
        <v>0</v>
      </c>
      <c r="M143" s="51">
        <f>IF('G011A (5.AY)'!C143&lt;&gt;"",'G011A (5.AY)'!C143,0)</f>
        <v>0</v>
      </c>
      <c r="N143" s="52">
        <f>IF('G011A (5.AY)'!L143&lt;&gt;"",'G011A (5.AY)'!L143,0)</f>
        <v>0</v>
      </c>
      <c r="O143" s="51">
        <f>IF('G011A (6.AY)'!C143&lt;&gt;"",'G011A (6.AY)'!C143,0)</f>
        <v>0</v>
      </c>
      <c r="P143" s="52">
        <f>IF('G011A (6.AY)'!L143&lt;&gt;"",'G011A (6.AY)'!L143,0)</f>
        <v>0</v>
      </c>
      <c r="Q143" s="51">
        <f>IF('G011A (7.AY)'!C143&lt;&gt;"",'G011A (7.AY)'!C143,0)</f>
        <v>0</v>
      </c>
      <c r="R143" s="52">
        <f>IF('G011A (7.AY)'!L143&lt;&gt;"",'G011A (7.AY)'!L143,0)</f>
        <v>0</v>
      </c>
      <c r="S143" s="51">
        <f>IF('G011A (8.AY)'!C143&lt;&gt;"",'G011A (8.AY)'!C143,0)</f>
        <v>0</v>
      </c>
      <c r="T143" s="52">
        <f>IF('G011A (8.AY)'!L143&lt;&gt;"",'G011A (8.AY)'!L143,0)</f>
        <v>0</v>
      </c>
      <c r="U143" s="51">
        <f>IF('G011A (9.AY)'!C143&lt;&gt;"",'G011A (9.AY)'!C143,0)</f>
        <v>0</v>
      </c>
      <c r="V143" s="52">
        <f>IF('G011A (9.AY)'!L143&lt;&gt;"",'G011A (9.AY)'!L143,0)</f>
        <v>0</v>
      </c>
      <c r="W143" s="51">
        <f>IF('G011A (10.AY)'!C143&lt;&gt;"",'G011A (10.AY)'!C143,0)</f>
        <v>0</v>
      </c>
      <c r="X143" s="52">
        <f>IF('G011A (10.AY)'!L143&lt;&gt;"",'G011A (10.AY)'!L143,0)</f>
        <v>0</v>
      </c>
      <c r="Y143" s="51">
        <f>IF('G011A (11.AY)'!C143&lt;&gt;"",'G011A (11.AY)'!C143,0)</f>
        <v>0</v>
      </c>
      <c r="Z143" s="52">
        <f>IF('G011A (11.AY)'!L143&lt;&gt;"",'G011A (11.AY)'!L143,0)</f>
        <v>0</v>
      </c>
      <c r="AA143" s="51">
        <f>IF('G011A (12.AY)'!C143&lt;&gt;"",'G011A (12.AY)'!C143,0)</f>
        <v>0</v>
      </c>
      <c r="AB143" s="52">
        <f>IF('G011A (12.AY)'!L143&lt;&gt;"",'G011A (12.AY)'!L143,0)</f>
        <v>0</v>
      </c>
      <c r="AC143" s="49">
        <f t="shared" si="68"/>
        <v>0</v>
      </c>
      <c r="AD143" s="50">
        <f t="shared" si="69"/>
        <v>0</v>
      </c>
      <c r="AE143" s="50">
        <f t="shared" si="70"/>
        <v>0</v>
      </c>
      <c r="AF143" s="53">
        <f t="shared" si="71"/>
        <v>0</v>
      </c>
      <c r="AG143" s="3"/>
      <c r="AH143" s="28">
        <f t="shared" si="72"/>
        <v>0</v>
      </c>
      <c r="AI143" s="28">
        <f t="shared" si="73"/>
        <v>0</v>
      </c>
      <c r="AJ143" s="28">
        <f t="shared" si="74"/>
        <v>0</v>
      </c>
      <c r="AK143" s="28">
        <f t="shared" si="75"/>
        <v>0</v>
      </c>
      <c r="AL143" s="28">
        <f t="shared" si="76"/>
        <v>0</v>
      </c>
      <c r="AM143" s="28">
        <f t="shared" si="77"/>
        <v>0</v>
      </c>
      <c r="AN143" s="28">
        <f t="shared" si="78"/>
        <v>0</v>
      </c>
      <c r="AO143" s="28">
        <f t="shared" si="79"/>
        <v>0</v>
      </c>
      <c r="AP143" s="28">
        <f t="shared" si="80"/>
        <v>0</v>
      </c>
      <c r="AQ143" s="28">
        <f t="shared" si="81"/>
        <v>0</v>
      </c>
      <c r="AR143" s="28">
        <f t="shared" si="82"/>
        <v>0</v>
      </c>
      <c r="AS143" s="28">
        <f t="shared" si="83"/>
        <v>0</v>
      </c>
      <c r="AT143" s="28">
        <f t="shared" si="84"/>
        <v>0</v>
      </c>
      <c r="AU143" s="3"/>
      <c r="AV143" s="3"/>
      <c r="AW143" s="3"/>
      <c r="AX143" s="3"/>
      <c r="AY143" s="3"/>
    </row>
    <row r="144" spans="1:51" ht="21.9" customHeight="1" x14ac:dyDescent="0.25">
      <c r="A144" s="137">
        <v>89</v>
      </c>
      <c r="B144" s="48" t="str">
        <f>IF('Proje ve Personel Bilgileri'!B102&gt;0,'Proje ve Personel Bilgileri'!B102,"")</f>
        <v/>
      </c>
      <c r="C144" s="301" t="str">
        <f>IF('Proje ve Personel Bilgileri'!F102&gt;0,'Proje ve Personel Bilgileri'!F102,"")</f>
        <v/>
      </c>
      <c r="D144" s="301" t="str">
        <f>IF('Proje ve Personel Bilgileri'!G102&gt;0,'Proje ve Personel Bilgileri'!G102,"")</f>
        <v/>
      </c>
      <c r="E144" s="49">
        <f>IF('G011A (1.AY)'!C144&lt;&gt;"",'G011A (1.AY)'!C144,0)</f>
        <v>0</v>
      </c>
      <c r="F144" s="50">
        <f>IF('G011A (1.AY)'!L144&lt;&gt;"",'G011A (1.AY)'!L144,0)</f>
        <v>0</v>
      </c>
      <c r="G144" s="51">
        <f>IF('G011A (2.AY)'!C144&lt;&gt;"",'G011A (2.AY)'!C144,0)</f>
        <v>0</v>
      </c>
      <c r="H144" s="52">
        <f>IF('G011A (2.AY)'!L144&lt;&gt;"",'G011A (2.AY)'!L144,0)</f>
        <v>0</v>
      </c>
      <c r="I144" s="51">
        <f>IF('G011A (3.AY)'!C144&lt;&gt;"",'G011A (3.AY)'!C144,0)</f>
        <v>0</v>
      </c>
      <c r="J144" s="52">
        <f>IF('G011A (3.AY)'!L144&lt;&gt;"",'G011A (3.AY)'!L144,0)</f>
        <v>0</v>
      </c>
      <c r="K144" s="51">
        <f>IF('G011A (4.AY)'!C144&lt;&gt;"",'G011A (4.AY)'!C144,0)</f>
        <v>0</v>
      </c>
      <c r="L144" s="52">
        <f>IF('G011A (4.AY)'!L144&lt;&gt;"",'G011A (4.AY)'!L144,0)</f>
        <v>0</v>
      </c>
      <c r="M144" s="51">
        <f>IF('G011A (5.AY)'!C144&lt;&gt;"",'G011A (5.AY)'!C144,0)</f>
        <v>0</v>
      </c>
      <c r="N144" s="52">
        <f>IF('G011A (5.AY)'!L144&lt;&gt;"",'G011A (5.AY)'!L144,0)</f>
        <v>0</v>
      </c>
      <c r="O144" s="51">
        <f>IF('G011A (6.AY)'!C144&lt;&gt;"",'G011A (6.AY)'!C144,0)</f>
        <v>0</v>
      </c>
      <c r="P144" s="52">
        <f>IF('G011A (6.AY)'!L144&lt;&gt;"",'G011A (6.AY)'!L144,0)</f>
        <v>0</v>
      </c>
      <c r="Q144" s="51">
        <f>IF('G011A (7.AY)'!C144&lt;&gt;"",'G011A (7.AY)'!C144,0)</f>
        <v>0</v>
      </c>
      <c r="R144" s="52">
        <f>IF('G011A (7.AY)'!L144&lt;&gt;"",'G011A (7.AY)'!L144,0)</f>
        <v>0</v>
      </c>
      <c r="S144" s="51">
        <f>IF('G011A (8.AY)'!C144&lt;&gt;"",'G011A (8.AY)'!C144,0)</f>
        <v>0</v>
      </c>
      <c r="T144" s="52">
        <f>IF('G011A (8.AY)'!L144&lt;&gt;"",'G011A (8.AY)'!L144,0)</f>
        <v>0</v>
      </c>
      <c r="U144" s="51">
        <f>IF('G011A (9.AY)'!C144&lt;&gt;"",'G011A (9.AY)'!C144,0)</f>
        <v>0</v>
      </c>
      <c r="V144" s="52">
        <f>IF('G011A (9.AY)'!L144&lt;&gt;"",'G011A (9.AY)'!L144,0)</f>
        <v>0</v>
      </c>
      <c r="W144" s="51">
        <f>IF('G011A (10.AY)'!C144&lt;&gt;"",'G011A (10.AY)'!C144,0)</f>
        <v>0</v>
      </c>
      <c r="X144" s="52">
        <f>IF('G011A (10.AY)'!L144&lt;&gt;"",'G011A (10.AY)'!L144,0)</f>
        <v>0</v>
      </c>
      <c r="Y144" s="51">
        <f>IF('G011A (11.AY)'!C144&lt;&gt;"",'G011A (11.AY)'!C144,0)</f>
        <v>0</v>
      </c>
      <c r="Z144" s="52">
        <f>IF('G011A (11.AY)'!L144&lt;&gt;"",'G011A (11.AY)'!L144,0)</f>
        <v>0</v>
      </c>
      <c r="AA144" s="51">
        <f>IF('G011A (12.AY)'!C144&lt;&gt;"",'G011A (12.AY)'!C144,0)</f>
        <v>0</v>
      </c>
      <c r="AB144" s="52">
        <f>IF('G011A (12.AY)'!L144&lt;&gt;"",'G011A (12.AY)'!L144,0)</f>
        <v>0</v>
      </c>
      <c r="AC144" s="49">
        <f t="shared" si="68"/>
        <v>0</v>
      </c>
      <c r="AD144" s="50">
        <f t="shared" si="69"/>
        <v>0</v>
      </c>
      <c r="AE144" s="50">
        <f t="shared" si="70"/>
        <v>0</v>
      </c>
      <c r="AF144" s="53">
        <f t="shared" si="71"/>
        <v>0</v>
      </c>
      <c r="AG144" s="3"/>
      <c r="AH144" s="28">
        <f t="shared" si="72"/>
        <v>0</v>
      </c>
      <c r="AI144" s="28">
        <f t="shared" si="73"/>
        <v>0</v>
      </c>
      <c r="AJ144" s="28">
        <f t="shared" si="74"/>
        <v>0</v>
      </c>
      <c r="AK144" s="28">
        <f t="shared" si="75"/>
        <v>0</v>
      </c>
      <c r="AL144" s="28">
        <f t="shared" si="76"/>
        <v>0</v>
      </c>
      <c r="AM144" s="28">
        <f t="shared" si="77"/>
        <v>0</v>
      </c>
      <c r="AN144" s="28">
        <f t="shared" si="78"/>
        <v>0</v>
      </c>
      <c r="AO144" s="28">
        <f t="shared" si="79"/>
        <v>0</v>
      </c>
      <c r="AP144" s="28">
        <f t="shared" si="80"/>
        <v>0</v>
      </c>
      <c r="AQ144" s="28">
        <f t="shared" si="81"/>
        <v>0</v>
      </c>
      <c r="AR144" s="28">
        <f t="shared" si="82"/>
        <v>0</v>
      </c>
      <c r="AS144" s="28">
        <f t="shared" si="83"/>
        <v>0</v>
      </c>
      <c r="AT144" s="28">
        <f t="shared" si="84"/>
        <v>0</v>
      </c>
      <c r="AU144" s="3"/>
      <c r="AV144" s="3"/>
      <c r="AW144" s="3"/>
      <c r="AX144" s="3"/>
      <c r="AY144" s="3"/>
    </row>
    <row r="145" spans="1:51" ht="21.9" customHeight="1" x14ac:dyDescent="0.25">
      <c r="A145" s="137">
        <v>90</v>
      </c>
      <c r="B145" s="48" t="str">
        <f>IF('Proje ve Personel Bilgileri'!B103&gt;0,'Proje ve Personel Bilgileri'!B103,"")</f>
        <v/>
      </c>
      <c r="C145" s="301" t="str">
        <f>IF('Proje ve Personel Bilgileri'!F103&gt;0,'Proje ve Personel Bilgileri'!F103,"")</f>
        <v/>
      </c>
      <c r="D145" s="301" t="str">
        <f>IF('Proje ve Personel Bilgileri'!G103&gt;0,'Proje ve Personel Bilgileri'!G103,"")</f>
        <v/>
      </c>
      <c r="E145" s="49">
        <f>IF('G011A (1.AY)'!C145&lt;&gt;"",'G011A (1.AY)'!C145,0)</f>
        <v>0</v>
      </c>
      <c r="F145" s="50">
        <f>IF('G011A (1.AY)'!L145&lt;&gt;"",'G011A (1.AY)'!L145,0)</f>
        <v>0</v>
      </c>
      <c r="G145" s="51">
        <f>IF('G011A (2.AY)'!C145&lt;&gt;"",'G011A (2.AY)'!C145,0)</f>
        <v>0</v>
      </c>
      <c r="H145" s="52">
        <f>IF('G011A (2.AY)'!L145&lt;&gt;"",'G011A (2.AY)'!L145,0)</f>
        <v>0</v>
      </c>
      <c r="I145" s="51">
        <f>IF('G011A (3.AY)'!C145&lt;&gt;"",'G011A (3.AY)'!C145,0)</f>
        <v>0</v>
      </c>
      <c r="J145" s="52">
        <f>IF('G011A (3.AY)'!L145&lt;&gt;"",'G011A (3.AY)'!L145,0)</f>
        <v>0</v>
      </c>
      <c r="K145" s="51">
        <f>IF('G011A (4.AY)'!C145&lt;&gt;"",'G011A (4.AY)'!C145,0)</f>
        <v>0</v>
      </c>
      <c r="L145" s="52">
        <f>IF('G011A (4.AY)'!L145&lt;&gt;"",'G011A (4.AY)'!L145,0)</f>
        <v>0</v>
      </c>
      <c r="M145" s="51">
        <f>IF('G011A (5.AY)'!C145&lt;&gt;"",'G011A (5.AY)'!C145,0)</f>
        <v>0</v>
      </c>
      <c r="N145" s="52">
        <f>IF('G011A (5.AY)'!L145&lt;&gt;"",'G011A (5.AY)'!L145,0)</f>
        <v>0</v>
      </c>
      <c r="O145" s="51">
        <f>IF('G011A (6.AY)'!C145&lt;&gt;"",'G011A (6.AY)'!C145,0)</f>
        <v>0</v>
      </c>
      <c r="P145" s="52">
        <f>IF('G011A (6.AY)'!L145&lt;&gt;"",'G011A (6.AY)'!L145,0)</f>
        <v>0</v>
      </c>
      <c r="Q145" s="51">
        <f>IF('G011A (7.AY)'!C145&lt;&gt;"",'G011A (7.AY)'!C145,0)</f>
        <v>0</v>
      </c>
      <c r="R145" s="52">
        <f>IF('G011A (7.AY)'!L145&lt;&gt;"",'G011A (7.AY)'!L145,0)</f>
        <v>0</v>
      </c>
      <c r="S145" s="51">
        <f>IF('G011A (8.AY)'!C145&lt;&gt;"",'G011A (8.AY)'!C145,0)</f>
        <v>0</v>
      </c>
      <c r="T145" s="52">
        <f>IF('G011A (8.AY)'!L145&lt;&gt;"",'G011A (8.AY)'!L145,0)</f>
        <v>0</v>
      </c>
      <c r="U145" s="51">
        <f>IF('G011A (9.AY)'!C145&lt;&gt;"",'G011A (9.AY)'!C145,0)</f>
        <v>0</v>
      </c>
      <c r="V145" s="52">
        <f>IF('G011A (9.AY)'!L145&lt;&gt;"",'G011A (9.AY)'!L145,0)</f>
        <v>0</v>
      </c>
      <c r="W145" s="51">
        <f>IF('G011A (10.AY)'!C145&lt;&gt;"",'G011A (10.AY)'!C145,0)</f>
        <v>0</v>
      </c>
      <c r="X145" s="52">
        <f>IF('G011A (10.AY)'!L145&lt;&gt;"",'G011A (10.AY)'!L145,0)</f>
        <v>0</v>
      </c>
      <c r="Y145" s="51">
        <f>IF('G011A (11.AY)'!C145&lt;&gt;"",'G011A (11.AY)'!C145,0)</f>
        <v>0</v>
      </c>
      <c r="Z145" s="52">
        <f>IF('G011A (11.AY)'!L145&lt;&gt;"",'G011A (11.AY)'!L145,0)</f>
        <v>0</v>
      </c>
      <c r="AA145" s="51">
        <f>IF('G011A (12.AY)'!C145&lt;&gt;"",'G011A (12.AY)'!C145,0)</f>
        <v>0</v>
      </c>
      <c r="AB145" s="52">
        <f>IF('G011A (12.AY)'!L145&lt;&gt;"",'G011A (12.AY)'!L145,0)</f>
        <v>0</v>
      </c>
      <c r="AC145" s="49">
        <f t="shared" si="68"/>
        <v>0</v>
      </c>
      <c r="AD145" s="50">
        <f t="shared" si="69"/>
        <v>0</v>
      </c>
      <c r="AE145" s="50">
        <f t="shared" si="70"/>
        <v>0</v>
      </c>
      <c r="AF145" s="53">
        <f t="shared" si="71"/>
        <v>0</v>
      </c>
      <c r="AG145" s="3"/>
      <c r="AH145" s="28">
        <f t="shared" si="72"/>
        <v>0</v>
      </c>
      <c r="AI145" s="28">
        <f t="shared" si="73"/>
        <v>0</v>
      </c>
      <c r="AJ145" s="28">
        <f t="shared" si="74"/>
        <v>0</v>
      </c>
      <c r="AK145" s="28">
        <f t="shared" si="75"/>
        <v>0</v>
      </c>
      <c r="AL145" s="28">
        <f t="shared" si="76"/>
        <v>0</v>
      </c>
      <c r="AM145" s="28">
        <f t="shared" si="77"/>
        <v>0</v>
      </c>
      <c r="AN145" s="28">
        <f t="shared" si="78"/>
        <v>0</v>
      </c>
      <c r="AO145" s="28">
        <f t="shared" si="79"/>
        <v>0</v>
      </c>
      <c r="AP145" s="28">
        <f t="shared" si="80"/>
        <v>0</v>
      </c>
      <c r="AQ145" s="28">
        <f t="shared" si="81"/>
        <v>0</v>
      </c>
      <c r="AR145" s="28">
        <f t="shared" si="82"/>
        <v>0</v>
      </c>
      <c r="AS145" s="28">
        <f t="shared" si="83"/>
        <v>0</v>
      </c>
      <c r="AT145" s="28">
        <f t="shared" si="84"/>
        <v>0</v>
      </c>
      <c r="AU145" s="3"/>
      <c r="AV145" s="3"/>
      <c r="AW145" s="3"/>
      <c r="AX145" s="3"/>
      <c r="AY145" s="3"/>
    </row>
    <row r="146" spans="1:51" ht="21.9" customHeight="1" x14ac:dyDescent="0.25">
      <c r="A146" s="137">
        <v>91</v>
      </c>
      <c r="B146" s="48" t="str">
        <f>IF('Proje ve Personel Bilgileri'!B104&gt;0,'Proje ve Personel Bilgileri'!B104,"")</f>
        <v/>
      </c>
      <c r="C146" s="301" t="str">
        <f>IF('Proje ve Personel Bilgileri'!F104&gt;0,'Proje ve Personel Bilgileri'!F104,"")</f>
        <v/>
      </c>
      <c r="D146" s="301" t="str">
        <f>IF('Proje ve Personel Bilgileri'!G104&gt;0,'Proje ve Personel Bilgileri'!G104,"")</f>
        <v/>
      </c>
      <c r="E146" s="49">
        <f>IF('G011A (1.AY)'!C146&lt;&gt;"",'G011A (1.AY)'!C146,0)</f>
        <v>0</v>
      </c>
      <c r="F146" s="50">
        <f>IF('G011A (1.AY)'!L146&lt;&gt;"",'G011A (1.AY)'!L146,0)</f>
        <v>0</v>
      </c>
      <c r="G146" s="51">
        <f>IF('G011A (2.AY)'!C146&lt;&gt;"",'G011A (2.AY)'!C146,0)</f>
        <v>0</v>
      </c>
      <c r="H146" s="52">
        <f>IF('G011A (2.AY)'!L146&lt;&gt;"",'G011A (2.AY)'!L146,0)</f>
        <v>0</v>
      </c>
      <c r="I146" s="51">
        <f>IF('G011A (3.AY)'!C146&lt;&gt;"",'G011A (3.AY)'!C146,0)</f>
        <v>0</v>
      </c>
      <c r="J146" s="52">
        <f>IF('G011A (3.AY)'!L146&lt;&gt;"",'G011A (3.AY)'!L146,0)</f>
        <v>0</v>
      </c>
      <c r="K146" s="51">
        <f>IF('G011A (4.AY)'!C146&lt;&gt;"",'G011A (4.AY)'!C146,0)</f>
        <v>0</v>
      </c>
      <c r="L146" s="52">
        <f>IF('G011A (4.AY)'!L146&lt;&gt;"",'G011A (4.AY)'!L146,0)</f>
        <v>0</v>
      </c>
      <c r="M146" s="51">
        <f>IF('G011A (5.AY)'!C146&lt;&gt;"",'G011A (5.AY)'!C146,0)</f>
        <v>0</v>
      </c>
      <c r="N146" s="52">
        <f>IF('G011A (5.AY)'!L146&lt;&gt;"",'G011A (5.AY)'!L146,0)</f>
        <v>0</v>
      </c>
      <c r="O146" s="51">
        <f>IF('G011A (6.AY)'!C146&lt;&gt;"",'G011A (6.AY)'!C146,0)</f>
        <v>0</v>
      </c>
      <c r="P146" s="52">
        <f>IF('G011A (6.AY)'!L146&lt;&gt;"",'G011A (6.AY)'!L146,0)</f>
        <v>0</v>
      </c>
      <c r="Q146" s="51">
        <f>IF('G011A (7.AY)'!C146&lt;&gt;"",'G011A (7.AY)'!C146,0)</f>
        <v>0</v>
      </c>
      <c r="R146" s="52">
        <f>IF('G011A (7.AY)'!L146&lt;&gt;"",'G011A (7.AY)'!L146,0)</f>
        <v>0</v>
      </c>
      <c r="S146" s="51">
        <f>IF('G011A (8.AY)'!C146&lt;&gt;"",'G011A (8.AY)'!C146,0)</f>
        <v>0</v>
      </c>
      <c r="T146" s="52">
        <f>IF('G011A (8.AY)'!L146&lt;&gt;"",'G011A (8.AY)'!L146,0)</f>
        <v>0</v>
      </c>
      <c r="U146" s="51">
        <f>IF('G011A (9.AY)'!C146&lt;&gt;"",'G011A (9.AY)'!C146,0)</f>
        <v>0</v>
      </c>
      <c r="V146" s="52">
        <f>IF('G011A (9.AY)'!L146&lt;&gt;"",'G011A (9.AY)'!L146,0)</f>
        <v>0</v>
      </c>
      <c r="W146" s="51">
        <f>IF('G011A (10.AY)'!C146&lt;&gt;"",'G011A (10.AY)'!C146,0)</f>
        <v>0</v>
      </c>
      <c r="X146" s="52">
        <f>IF('G011A (10.AY)'!L146&lt;&gt;"",'G011A (10.AY)'!L146,0)</f>
        <v>0</v>
      </c>
      <c r="Y146" s="51">
        <f>IF('G011A (11.AY)'!C146&lt;&gt;"",'G011A (11.AY)'!C146,0)</f>
        <v>0</v>
      </c>
      <c r="Z146" s="52">
        <f>IF('G011A (11.AY)'!L146&lt;&gt;"",'G011A (11.AY)'!L146,0)</f>
        <v>0</v>
      </c>
      <c r="AA146" s="51">
        <f>IF('G011A (12.AY)'!C146&lt;&gt;"",'G011A (12.AY)'!C146,0)</f>
        <v>0</v>
      </c>
      <c r="AB146" s="52">
        <f>IF('G011A (12.AY)'!L146&lt;&gt;"",'G011A (12.AY)'!L146,0)</f>
        <v>0</v>
      </c>
      <c r="AC146" s="49">
        <f t="shared" si="68"/>
        <v>0</v>
      </c>
      <c r="AD146" s="50">
        <f t="shared" si="69"/>
        <v>0</v>
      </c>
      <c r="AE146" s="50">
        <f t="shared" si="70"/>
        <v>0</v>
      </c>
      <c r="AF146" s="53">
        <f t="shared" si="71"/>
        <v>0</v>
      </c>
      <c r="AG146" s="3"/>
      <c r="AH146" s="28">
        <f t="shared" si="72"/>
        <v>0</v>
      </c>
      <c r="AI146" s="28">
        <f t="shared" si="73"/>
        <v>0</v>
      </c>
      <c r="AJ146" s="28">
        <f t="shared" si="74"/>
        <v>0</v>
      </c>
      <c r="AK146" s="28">
        <f t="shared" si="75"/>
        <v>0</v>
      </c>
      <c r="AL146" s="28">
        <f t="shared" si="76"/>
        <v>0</v>
      </c>
      <c r="AM146" s="28">
        <f t="shared" si="77"/>
        <v>0</v>
      </c>
      <c r="AN146" s="28">
        <f t="shared" si="78"/>
        <v>0</v>
      </c>
      <c r="AO146" s="28">
        <f t="shared" si="79"/>
        <v>0</v>
      </c>
      <c r="AP146" s="28">
        <f t="shared" si="80"/>
        <v>0</v>
      </c>
      <c r="AQ146" s="28">
        <f t="shared" si="81"/>
        <v>0</v>
      </c>
      <c r="AR146" s="28">
        <f t="shared" si="82"/>
        <v>0</v>
      </c>
      <c r="AS146" s="28">
        <f t="shared" si="83"/>
        <v>0</v>
      </c>
      <c r="AT146" s="28">
        <f t="shared" si="84"/>
        <v>0</v>
      </c>
      <c r="AU146" s="3"/>
      <c r="AV146" s="3"/>
      <c r="AW146" s="3"/>
      <c r="AX146" s="3"/>
      <c r="AY146" s="3"/>
    </row>
    <row r="147" spans="1:51" ht="21.9" customHeight="1" x14ac:dyDescent="0.25">
      <c r="A147" s="137">
        <v>92</v>
      </c>
      <c r="B147" s="48" t="str">
        <f>IF('Proje ve Personel Bilgileri'!B105&gt;0,'Proje ve Personel Bilgileri'!B105,"")</f>
        <v/>
      </c>
      <c r="C147" s="301" t="str">
        <f>IF('Proje ve Personel Bilgileri'!F105&gt;0,'Proje ve Personel Bilgileri'!F105,"")</f>
        <v/>
      </c>
      <c r="D147" s="301" t="str">
        <f>IF('Proje ve Personel Bilgileri'!G105&gt;0,'Proje ve Personel Bilgileri'!G105,"")</f>
        <v/>
      </c>
      <c r="E147" s="49">
        <f>IF('G011A (1.AY)'!C147&lt;&gt;"",'G011A (1.AY)'!C147,0)</f>
        <v>0</v>
      </c>
      <c r="F147" s="50">
        <f>IF('G011A (1.AY)'!L147&lt;&gt;"",'G011A (1.AY)'!L147,0)</f>
        <v>0</v>
      </c>
      <c r="G147" s="51">
        <f>IF('G011A (2.AY)'!C147&lt;&gt;"",'G011A (2.AY)'!C147,0)</f>
        <v>0</v>
      </c>
      <c r="H147" s="52">
        <f>IF('G011A (2.AY)'!L147&lt;&gt;"",'G011A (2.AY)'!L147,0)</f>
        <v>0</v>
      </c>
      <c r="I147" s="51">
        <f>IF('G011A (3.AY)'!C147&lt;&gt;"",'G011A (3.AY)'!C147,0)</f>
        <v>0</v>
      </c>
      <c r="J147" s="52">
        <f>IF('G011A (3.AY)'!L147&lt;&gt;"",'G011A (3.AY)'!L147,0)</f>
        <v>0</v>
      </c>
      <c r="K147" s="51">
        <f>IF('G011A (4.AY)'!C147&lt;&gt;"",'G011A (4.AY)'!C147,0)</f>
        <v>0</v>
      </c>
      <c r="L147" s="52">
        <f>IF('G011A (4.AY)'!L147&lt;&gt;"",'G011A (4.AY)'!L147,0)</f>
        <v>0</v>
      </c>
      <c r="M147" s="51">
        <f>IF('G011A (5.AY)'!C147&lt;&gt;"",'G011A (5.AY)'!C147,0)</f>
        <v>0</v>
      </c>
      <c r="N147" s="52">
        <f>IF('G011A (5.AY)'!L147&lt;&gt;"",'G011A (5.AY)'!L147,0)</f>
        <v>0</v>
      </c>
      <c r="O147" s="51">
        <f>IF('G011A (6.AY)'!C147&lt;&gt;"",'G011A (6.AY)'!C147,0)</f>
        <v>0</v>
      </c>
      <c r="P147" s="52">
        <f>IF('G011A (6.AY)'!L147&lt;&gt;"",'G011A (6.AY)'!L147,0)</f>
        <v>0</v>
      </c>
      <c r="Q147" s="51">
        <f>IF('G011A (7.AY)'!C147&lt;&gt;"",'G011A (7.AY)'!C147,0)</f>
        <v>0</v>
      </c>
      <c r="R147" s="52">
        <f>IF('G011A (7.AY)'!L147&lt;&gt;"",'G011A (7.AY)'!L147,0)</f>
        <v>0</v>
      </c>
      <c r="S147" s="51">
        <f>IF('G011A (8.AY)'!C147&lt;&gt;"",'G011A (8.AY)'!C147,0)</f>
        <v>0</v>
      </c>
      <c r="T147" s="52">
        <f>IF('G011A (8.AY)'!L147&lt;&gt;"",'G011A (8.AY)'!L147,0)</f>
        <v>0</v>
      </c>
      <c r="U147" s="51">
        <f>IF('G011A (9.AY)'!C147&lt;&gt;"",'G011A (9.AY)'!C147,0)</f>
        <v>0</v>
      </c>
      <c r="V147" s="52">
        <f>IF('G011A (9.AY)'!L147&lt;&gt;"",'G011A (9.AY)'!L147,0)</f>
        <v>0</v>
      </c>
      <c r="W147" s="51">
        <f>IF('G011A (10.AY)'!C147&lt;&gt;"",'G011A (10.AY)'!C147,0)</f>
        <v>0</v>
      </c>
      <c r="X147" s="52">
        <f>IF('G011A (10.AY)'!L147&lt;&gt;"",'G011A (10.AY)'!L147,0)</f>
        <v>0</v>
      </c>
      <c r="Y147" s="51">
        <f>IF('G011A (11.AY)'!C147&lt;&gt;"",'G011A (11.AY)'!C147,0)</f>
        <v>0</v>
      </c>
      <c r="Z147" s="52">
        <f>IF('G011A (11.AY)'!L147&lt;&gt;"",'G011A (11.AY)'!L147,0)</f>
        <v>0</v>
      </c>
      <c r="AA147" s="51">
        <f>IF('G011A (12.AY)'!C147&lt;&gt;"",'G011A (12.AY)'!C147,0)</f>
        <v>0</v>
      </c>
      <c r="AB147" s="52">
        <f>IF('G011A (12.AY)'!L147&lt;&gt;"",'G011A (12.AY)'!L147,0)</f>
        <v>0</v>
      </c>
      <c r="AC147" s="49">
        <f t="shared" si="68"/>
        <v>0</v>
      </c>
      <c r="AD147" s="50">
        <f t="shared" si="69"/>
        <v>0</v>
      </c>
      <c r="AE147" s="50">
        <f t="shared" si="70"/>
        <v>0</v>
      </c>
      <c r="AF147" s="53">
        <f t="shared" si="71"/>
        <v>0</v>
      </c>
      <c r="AG147" s="3"/>
      <c r="AH147" s="28">
        <f t="shared" si="72"/>
        <v>0</v>
      </c>
      <c r="AI147" s="28">
        <f t="shared" si="73"/>
        <v>0</v>
      </c>
      <c r="AJ147" s="28">
        <f t="shared" si="74"/>
        <v>0</v>
      </c>
      <c r="AK147" s="28">
        <f t="shared" si="75"/>
        <v>0</v>
      </c>
      <c r="AL147" s="28">
        <f t="shared" si="76"/>
        <v>0</v>
      </c>
      <c r="AM147" s="28">
        <f t="shared" si="77"/>
        <v>0</v>
      </c>
      <c r="AN147" s="28">
        <f t="shared" si="78"/>
        <v>0</v>
      </c>
      <c r="AO147" s="28">
        <f t="shared" si="79"/>
        <v>0</v>
      </c>
      <c r="AP147" s="28">
        <f t="shared" si="80"/>
        <v>0</v>
      </c>
      <c r="AQ147" s="28">
        <f t="shared" si="81"/>
        <v>0</v>
      </c>
      <c r="AR147" s="28">
        <f t="shared" si="82"/>
        <v>0</v>
      </c>
      <c r="AS147" s="28">
        <f t="shared" si="83"/>
        <v>0</v>
      </c>
      <c r="AT147" s="28">
        <f t="shared" si="84"/>
        <v>0</v>
      </c>
      <c r="AU147" s="3"/>
      <c r="AV147" s="3"/>
      <c r="AW147" s="3"/>
      <c r="AX147" s="3"/>
      <c r="AY147" s="3"/>
    </row>
    <row r="148" spans="1:51" ht="21.9" customHeight="1" x14ac:dyDescent="0.25">
      <c r="A148" s="137">
        <v>93</v>
      </c>
      <c r="B148" s="48" t="str">
        <f>IF('Proje ve Personel Bilgileri'!B106&gt;0,'Proje ve Personel Bilgileri'!B106,"")</f>
        <v/>
      </c>
      <c r="C148" s="301" t="str">
        <f>IF('Proje ve Personel Bilgileri'!F106&gt;0,'Proje ve Personel Bilgileri'!F106,"")</f>
        <v/>
      </c>
      <c r="D148" s="301" t="str">
        <f>IF('Proje ve Personel Bilgileri'!G106&gt;0,'Proje ve Personel Bilgileri'!G106,"")</f>
        <v/>
      </c>
      <c r="E148" s="49">
        <f>IF('G011A (1.AY)'!C148&lt;&gt;"",'G011A (1.AY)'!C148,0)</f>
        <v>0</v>
      </c>
      <c r="F148" s="50">
        <f>IF('G011A (1.AY)'!L148&lt;&gt;"",'G011A (1.AY)'!L148,0)</f>
        <v>0</v>
      </c>
      <c r="G148" s="51">
        <f>IF('G011A (2.AY)'!C148&lt;&gt;"",'G011A (2.AY)'!C148,0)</f>
        <v>0</v>
      </c>
      <c r="H148" s="52">
        <f>IF('G011A (2.AY)'!L148&lt;&gt;"",'G011A (2.AY)'!L148,0)</f>
        <v>0</v>
      </c>
      <c r="I148" s="51">
        <f>IF('G011A (3.AY)'!C148&lt;&gt;"",'G011A (3.AY)'!C148,0)</f>
        <v>0</v>
      </c>
      <c r="J148" s="52">
        <f>IF('G011A (3.AY)'!L148&lt;&gt;"",'G011A (3.AY)'!L148,0)</f>
        <v>0</v>
      </c>
      <c r="K148" s="51">
        <f>IF('G011A (4.AY)'!C148&lt;&gt;"",'G011A (4.AY)'!C148,0)</f>
        <v>0</v>
      </c>
      <c r="L148" s="52">
        <f>IF('G011A (4.AY)'!L148&lt;&gt;"",'G011A (4.AY)'!L148,0)</f>
        <v>0</v>
      </c>
      <c r="M148" s="51">
        <f>IF('G011A (5.AY)'!C148&lt;&gt;"",'G011A (5.AY)'!C148,0)</f>
        <v>0</v>
      </c>
      <c r="N148" s="52">
        <f>IF('G011A (5.AY)'!L148&lt;&gt;"",'G011A (5.AY)'!L148,0)</f>
        <v>0</v>
      </c>
      <c r="O148" s="51">
        <f>IF('G011A (6.AY)'!C148&lt;&gt;"",'G011A (6.AY)'!C148,0)</f>
        <v>0</v>
      </c>
      <c r="P148" s="52">
        <f>IF('G011A (6.AY)'!L148&lt;&gt;"",'G011A (6.AY)'!L148,0)</f>
        <v>0</v>
      </c>
      <c r="Q148" s="51">
        <f>IF('G011A (7.AY)'!C148&lt;&gt;"",'G011A (7.AY)'!C148,0)</f>
        <v>0</v>
      </c>
      <c r="R148" s="52">
        <f>IF('G011A (7.AY)'!L148&lt;&gt;"",'G011A (7.AY)'!L148,0)</f>
        <v>0</v>
      </c>
      <c r="S148" s="51">
        <f>IF('G011A (8.AY)'!C148&lt;&gt;"",'G011A (8.AY)'!C148,0)</f>
        <v>0</v>
      </c>
      <c r="T148" s="52">
        <f>IF('G011A (8.AY)'!L148&lt;&gt;"",'G011A (8.AY)'!L148,0)</f>
        <v>0</v>
      </c>
      <c r="U148" s="51">
        <f>IF('G011A (9.AY)'!C148&lt;&gt;"",'G011A (9.AY)'!C148,0)</f>
        <v>0</v>
      </c>
      <c r="V148" s="52">
        <f>IF('G011A (9.AY)'!L148&lt;&gt;"",'G011A (9.AY)'!L148,0)</f>
        <v>0</v>
      </c>
      <c r="W148" s="51">
        <f>IF('G011A (10.AY)'!C148&lt;&gt;"",'G011A (10.AY)'!C148,0)</f>
        <v>0</v>
      </c>
      <c r="X148" s="52">
        <f>IF('G011A (10.AY)'!L148&lt;&gt;"",'G011A (10.AY)'!L148,0)</f>
        <v>0</v>
      </c>
      <c r="Y148" s="51">
        <f>IF('G011A (11.AY)'!C148&lt;&gt;"",'G011A (11.AY)'!C148,0)</f>
        <v>0</v>
      </c>
      <c r="Z148" s="52">
        <f>IF('G011A (11.AY)'!L148&lt;&gt;"",'G011A (11.AY)'!L148,0)</f>
        <v>0</v>
      </c>
      <c r="AA148" s="51">
        <f>IF('G011A (12.AY)'!C148&lt;&gt;"",'G011A (12.AY)'!C148,0)</f>
        <v>0</v>
      </c>
      <c r="AB148" s="52">
        <f>IF('G011A (12.AY)'!L148&lt;&gt;"",'G011A (12.AY)'!L148,0)</f>
        <v>0</v>
      </c>
      <c r="AC148" s="49">
        <f t="shared" si="68"/>
        <v>0</v>
      </c>
      <c r="AD148" s="50">
        <f t="shared" si="69"/>
        <v>0</v>
      </c>
      <c r="AE148" s="50">
        <f t="shared" si="70"/>
        <v>0</v>
      </c>
      <c r="AF148" s="53">
        <f t="shared" si="71"/>
        <v>0</v>
      </c>
      <c r="AG148" s="3"/>
      <c r="AH148" s="28">
        <f t="shared" si="72"/>
        <v>0</v>
      </c>
      <c r="AI148" s="28">
        <f t="shared" si="73"/>
        <v>0</v>
      </c>
      <c r="AJ148" s="28">
        <f t="shared" si="74"/>
        <v>0</v>
      </c>
      <c r="AK148" s="28">
        <f t="shared" si="75"/>
        <v>0</v>
      </c>
      <c r="AL148" s="28">
        <f t="shared" si="76"/>
        <v>0</v>
      </c>
      <c r="AM148" s="28">
        <f t="shared" si="77"/>
        <v>0</v>
      </c>
      <c r="AN148" s="28">
        <f t="shared" si="78"/>
        <v>0</v>
      </c>
      <c r="AO148" s="28">
        <f t="shared" si="79"/>
        <v>0</v>
      </c>
      <c r="AP148" s="28">
        <f t="shared" si="80"/>
        <v>0</v>
      </c>
      <c r="AQ148" s="28">
        <f t="shared" si="81"/>
        <v>0</v>
      </c>
      <c r="AR148" s="28">
        <f t="shared" si="82"/>
        <v>0</v>
      </c>
      <c r="AS148" s="28">
        <f t="shared" si="83"/>
        <v>0</v>
      </c>
      <c r="AT148" s="28">
        <f t="shared" si="84"/>
        <v>0</v>
      </c>
      <c r="AU148" s="3"/>
      <c r="AV148" s="3"/>
      <c r="AW148" s="3"/>
      <c r="AX148" s="3"/>
      <c r="AY148" s="3"/>
    </row>
    <row r="149" spans="1:51" ht="21.9" customHeight="1" x14ac:dyDescent="0.25">
      <c r="A149" s="137">
        <v>94</v>
      </c>
      <c r="B149" s="48" t="str">
        <f>IF('Proje ve Personel Bilgileri'!B107&gt;0,'Proje ve Personel Bilgileri'!B107,"")</f>
        <v/>
      </c>
      <c r="C149" s="301" t="str">
        <f>IF('Proje ve Personel Bilgileri'!F107&gt;0,'Proje ve Personel Bilgileri'!F107,"")</f>
        <v/>
      </c>
      <c r="D149" s="301" t="str">
        <f>IF('Proje ve Personel Bilgileri'!G107&gt;0,'Proje ve Personel Bilgileri'!G107,"")</f>
        <v/>
      </c>
      <c r="E149" s="49">
        <f>IF('G011A (1.AY)'!C149&lt;&gt;"",'G011A (1.AY)'!C149,0)</f>
        <v>0</v>
      </c>
      <c r="F149" s="50">
        <f>IF('G011A (1.AY)'!L149&lt;&gt;"",'G011A (1.AY)'!L149,0)</f>
        <v>0</v>
      </c>
      <c r="G149" s="51">
        <f>IF('G011A (2.AY)'!C149&lt;&gt;"",'G011A (2.AY)'!C149,0)</f>
        <v>0</v>
      </c>
      <c r="H149" s="52">
        <f>IF('G011A (2.AY)'!L149&lt;&gt;"",'G011A (2.AY)'!L149,0)</f>
        <v>0</v>
      </c>
      <c r="I149" s="51">
        <f>IF('G011A (3.AY)'!C149&lt;&gt;"",'G011A (3.AY)'!C149,0)</f>
        <v>0</v>
      </c>
      <c r="J149" s="52">
        <f>IF('G011A (3.AY)'!L149&lt;&gt;"",'G011A (3.AY)'!L149,0)</f>
        <v>0</v>
      </c>
      <c r="K149" s="51">
        <f>IF('G011A (4.AY)'!C149&lt;&gt;"",'G011A (4.AY)'!C149,0)</f>
        <v>0</v>
      </c>
      <c r="L149" s="52">
        <f>IF('G011A (4.AY)'!L149&lt;&gt;"",'G011A (4.AY)'!L149,0)</f>
        <v>0</v>
      </c>
      <c r="M149" s="51">
        <f>IF('G011A (5.AY)'!C149&lt;&gt;"",'G011A (5.AY)'!C149,0)</f>
        <v>0</v>
      </c>
      <c r="N149" s="52">
        <f>IF('G011A (5.AY)'!L149&lt;&gt;"",'G011A (5.AY)'!L149,0)</f>
        <v>0</v>
      </c>
      <c r="O149" s="51">
        <f>IF('G011A (6.AY)'!C149&lt;&gt;"",'G011A (6.AY)'!C149,0)</f>
        <v>0</v>
      </c>
      <c r="P149" s="52">
        <f>IF('G011A (6.AY)'!L149&lt;&gt;"",'G011A (6.AY)'!L149,0)</f>
        <v>0</v>
      </c>
      <c r="Q149" s="51">
        <f>IF('G011A (7.AY)'!C149&lt;&gt;"",'G011A (7.AY)'!C149,0)</f>
        <v>0</v>
      </c>
      <c r="R149" s="52">
        <f>IF('G011A (7.AY)'!L149&lt;&gt;"",'G011A (7.AY)'!L149,0)</f>
        <v>0</v>
      </c>
      <c r="S149" s="51">
        <f>IF('G011A (8.AY)'!C149&lt;&gt;"",'G011A (8.AY)'!C149,0)</f>
        <v>0</v>
      </c>
      <c r="T149" s="52">
        <f>IF('G011A (8.AY)'!L149&lt;&gt;"",'G011A (8.AY)'!L149,0)</f>
        <v>0</v>
      </c>
      <c r="U149" s="51">
        <f>IF('G011A (9.AY)'!C149&lt;&gt;"",'G011A (9.AY)'!C149,0)</f>
        <v>0</v>
      </c>
      <c r="V149" s="52">
        <f>IF('G011A (9.AY)'!L149&lt;&gt;"",'G011A (9.AY)'!L149,0)</f>
        <v>0</v>
      </c>
      <c r="W149" s="51">
        <f>IF('G011A (10.AY)'!C149&lt;&gt;"",'G011A (10.AY)'!C149,0)</f>
        <v>0</v>
      </c>
      <c r="X149" s="52">
        <f>IF('G011A (10.AY)'!L149&lt;&gt;"",'G011A (10.AY)'!L149,0)</f>
        <v>0</v>
      </c>
      <c r="Y149" s="51">
        <f>IF('G011A (11.AY)'!C149&lt;&gt;"",'G011A (11.AY)'!C149,0)</f>
        <v>0</v>
      </c>
      <c r="Z149" s="52">
        <f>IF('G011A (11.AY)'!L149&lt;&gt;"",'G011A (11.AY)'!L149,0)</f>
        <v>0</v>
      </c>
      <c r="AA149" s="51">
        <f>IF('G011A (12.AY)'!C149&lt;&gt;"",'G011A (12.AY)'!C149,0)</f>
        <v>0</v>
      </c>
      <c r="AB149" s="52">
        <f>IF('G011A (12.AY)'!L149&lt;&gt;"",'G011A (12.AY)'!L149,0)</f>
        <v>0</v>
      </c>
      <c r="AC149" s="49">
        <f t="shared" si="68"/>
        <v>0</v>
      </c>
      <c r="AD149" s="50">
        <f t="shared" si="69"/>
        <v>0</v>
      </c>
      <c r="AE149" s="50">
        <f t="shared" si="70"/>
        <v>0</v>
      </c>
      <c r="AF149" s="53">
        <f t="shared" si="71"/>
        <v>0</v>
      </c>
      <c r="AG149" s="3"/>
      <c r="AH149" s="28">
        <f t="shared" si="72"/>
        <v>0</v>
      </c>
      <c r="AI149" s="28">
        <f t="shared" si="73"/>
        <v>0</v>
      </c>
      <c r="AJ149" s="28">
        <f t="shared" si="74"/>
        <v>0</v>
      </c>
      <c r="AK149" s="28">
        <f t="shared" si="75"/>
        <v>0</v>
      </c>
      <c r="AL149" s="28">
        <f t="shared" si="76"/>
        <v>0</v>
      </c>
      <c r="AM149" s="28">
        <f t="shared" si="77"/>
        <v>0</v>
      </c>
      <c r="AN149" s="28">
        <f t="shared" si="78"/>
        <v>0</v>
      </c>
      <c r="AO149" s="28">
        <f t="shared" si="79"/>
        <v>0</v>
      </c>
      <c r="AP149" s="28">
        <f t="shared" si="80"/>
        <v>0</v>
      </c>
      <c r="AQ149" s="28">
        <f t="shared" si="81"/>
        <v>0</v>
      </c>
      <c r="AR149" s="28">
        <f t="shared" si="82"/>
        <v>0</v>
      </c>
      <c r="AS149" s="28">
        <f t="shared" si="83"/>
        <v>0</v>
      </c>
      <c r="AT149" s="28">
        <f t="shared" si="84"/>
        <v>0</v>
      </c>
      <c r="AU149" s="3"/>
      <c r="AV149" s="3"/>
      <c r="AW149" s="3"/>
      <c r="AX149" s="3"/>
      <c r="AY149" s="3"/>
    </row>
    <row r="150" spans="1:51" ht="21.9" customHeight="1" x14ac:dyDescent="0.25">
      <c r="A150" s="137">
        <v>95</v>
      </c>
      <c r="B150" s="48" t="str">
        <f>IF('Proje ve Personel Bilgileri'!B108&gt;0,'Proje ve Personel Bilgileri'!B108,"")</f>
        <v/>
      </c>
      <c r="C150" s="301" t="str">
        <f>IF('Proje ve Personel Bilgileri'!F108&gt;0,'Proje ve Personel Bilgileri'!F108,"")</f>
        <v/>
      </c>
      <c r="D150" s="301" t="str">
        <f>IF('Proje ve Personel Bilgileri'!G108&gt;0,'Proje ve Personel Bilgileri'!G108,"")</f>
        <v/>
      </c>
      <c r="E150" s="49">
        <f>IF('G011A (1.AY)'!C150&lt;&gt;"",'G011A (1.AY)'!C150,0)</f>
        <v>0</v>
      </c>
      <c r="F150" s="50">
        <f>IF('G011A (1.AY)'!L150&lt;&gt;"",'G011A (1.AY)'!L150,0)</f>
        <v>0</v>
      </c>
      <c r="G150" s="51">
        <f>IF('G011A (2.AY)'!C150&lt;&gt;"",'G011A (2.AY)'!C150,0)</f>
        <v>0</v>
      </c>
      <c r="H150" s="52">
        <f>IF('G011A (2.AY)'!L150&lt;&gt;"",'G011A (2.AY)'!L150,0)</f>
        <v>0</v>
      </c>
      <c r="I150" s="51">
        <f>IF('G011A (3.AY)'!C150&lt;&gt;"",'G011A (3.AY)'!C150,0)</f>
        <v>0</v>
      </c>
      <c r="J150" s="52">
        <f>IF('G011A (3.AY)'!L150&lt;&gt;"",'G011A (3.AY)'!L150,0)</f>
        <v>0</v>
      </c>
      <c r="K150" s="51">
        <f>IF('G011A (4.AY)'!C150&lt;&gt;"",'G011A (4.AY)'!C150,0)</f>
        <v>0</v>
      </c>
      <c r="L150" s="52">
        <f>IF('G011A (4.AY)'!L150&lt;&gt;"",'G011A (4.AY)'!L150,0)</f>
        <v>0</v>
      </c>
      <c r="M150" s="51">
        <f>IF('G011A (5.AY)'!C150&lt;&gt;"",'G011A (5.AY)'!C150,0)</f>
        <v>0</v>
      </c>
      <c r="N150" s="52">
        <f>IF('G011A (5.AY)'!L150&lt;&gt;"",'G011A (5.AY)'!L150,0)</f>
        <v>0</v>
      </c>
      <c r="O150" s="51">
        <f>IF('G011A (6.AY)'!C150&lt;&gt;"",'G011A (6.AY)'!C150,0)</f>
        <v>0</v>
      </c>
      <c r="P150" s="52">
        <f>IF('G011A (6.AY)'!L150&lt;&gt;"",'G011A (6.AY)'!L150,0)</f>
        <v>0</v>
      </c>
      <c r="Q150" s="51">
        <f>IF('G011A (7.AY)'!C150&lt;&gt;"",'G011A (7.AY)'!C150,0)</f>
        <v>0</v>
      </c>
      <c r="R150" s="52">
        <f>IF('G011A (7.AY)'!L150&lt;&gt;"",'G011A (7.AY)'!L150,0)</f>
        <v>0</v>
      </c>
      <c r="S150" s="51">
        <f>IF('G011A (8.AY)'!C150&lt;&gt;"",'G011A (8.AY)'!C150,0)</f>
        <v>0</v>
      </c>
      <c r="T150" s="52">
        <f>IF('G011A (8.AY)'!L150&lt;&gt;"",'G011A (8.AY)'!L150,0)</f>
        <v>0</v>
      </c>
      <c r="U150" s="51">
        <f>IF('G011A (9.AY)'!C150&lt;&gt;"",'G011A (9.AY)'!C150,0)</f>
        <v>0</v>
      </c>
      <c r="V150" s="52">
        <f>IF('G011A (9.AY)'!L150&lt;&gt;"",'G011A (9.AY)'!L150,0)</f>
        <v>0</v>
      </c>
      <c r="W150" s="51">
        <f>IF('G011A (10.AY)'!C150&lt;&gt;"",'G011A (10.AY)'!C150,0)</f>
        <v>0</v>
      </c>
      <c r="X150" s="52">
        <f>IF('G011A (10.AY)'!L150&lt;&gt;"",'G011A (10.AY)'!L150,0)</f>
        <v>0</v>
      </c>
      <c r="Y150" s="51">
        <f>IF('G011A (11.AY)'!C150&lt;&gt;"",'G011A (11.AY)'!C150,0)</f>
        <v>0</v>
      </c>
      <c r="Z150" s="52">
        <f>IF('G011A (11.AY)'!L150&lt;&gt;"",'G011A (11.AY)'!L150,0)</f>
        <v>0</v>
      </c>
      <c r="AA150" s="51">
        <f>IF('G011A (12.AY)'!C150&lt;&gt;"",'G011A (12.AY)'!C150,0)</f>
        <v>0</v>
      </c>
      <c r="AB150" s="52">
        <f>IF('G011A (12.AY)'!L150&lt;&gt;"",'G011A (12.AY)'!L150,0)</f>
        <v>0</v>
      </c>
      <c r="AC150" s="49">
        <f t="shared" si="68"/>
        <v>0</v>
      </c>
      <c r="AD150" s="50">
        <f t="shared" si="69"/>
        <v>0</v>
      </c>
      <c r="AE150" s="50">
        <f t="shared" si="70"/>
        <v>0</v>
      </c>
      <c r="AF150" s="53">
        <f t="shared" si="71"/>
        <v>0</v>
      </c>
      <c r="AG150" s="3"/>
      <c r="AH150" s="28">
        <f t="shared" si="72"/>
        <v>0</v>
      </c>
      <c r="AI150" s="28">
        <f t="shared" si="73"/>
        <v>0</v>
      </c>
      <c r="AJ150" s="28">
        <f t="shared" si="74"/>
        <v>0</v>
      </c>
      <c r="AK150" s="28">
        <f t="shared" si="75"/>
        <v>0</v>
      </c>
      <c r="AL150" s="28">
        <f t="shared" si="76"/>
        <v>0</v>
      </c>
      <c r="AM150" s="28">
        <f t="shared" si="77"/>
        <v>0</v>
      </c>
      <c r="AN150" s="28">
        <f t="shared" si="78"/>
        <v>0</v>
      </c>
      <c r="AO150" s="28">
        <f t="shared" si="79"/>
        <v>0</v>
      </c>
      <c r="AP150" s="28">
        <f t="shared" si="80"/>
        <v>0</v>
      </c>
      <c r="AQ150" s="28">
        <f t="shared" si="81"/>
        <v>0</v>
      </c>
      <c r="AR150" s="28">
        <f t="shared" si="82"/>
        <v>0</v>
      </c>
      <c r="AS150" s="28">
        <f t="shared" si="83"/>
        <v>0</v>
      </c>
      <c r="AT150" s="28">
        <f t="shared" si="84"/>
        <v>0</v>
      </c>
      <c r="AU150" s="3"/>
      <c r="AV150" s="3"/>
      <c r="AW150" s="3"/>
      <c r="AX150" s="3"/>
      <c r="AY150" s="3"/>
    </row>
    <row r="151" spans="1:51" ht="21.9" customHeight="1" x14ac:dyDescent="0.25">
      <c r="A151" s="137">
        <v>96</v>
      </c>
      <c r="B151" s="48" t="str">
        <f>IF('Proje ve Personel Bilgileri'!B109&gt;0,'Proje ve Personel Bilgileri'!B109,"")</f>
        <v/>
      </c>
      <c r="C151" s="301" t="str">
        <f>IF('Proje ve Personel Bilgileri'!F109&gt;0,'Proje ve Personel Bilgileri'!F109,"")</f>
        <v/>
      </c>
      <c r="D151" s="301" t="str">
        <f>IF('Proje ve Personel Bilgileri'!G109&gt;0,'Proje ve Personel Bilgileri'!G109,"")</f>
        <v/>
      </c>
      <c r="E151" s="49">
        <f>IF('G011A (1.AY)'!C151&lt;&gt;"",'G011A (1.AY)'!C151,0)</f>
        <v>0</v>
      </c>
      <c r="F151" s="50">
        <f>IF('G011A (1.AY)'!L151&lt;&gt;"",'G011A (1.AY)'!L151,0)</f>
        <v>0</v>
      </c>
      <c r="G151" s="51">
        <f>IF('G011A (2.AY)'!C151&lt;&gt;"",'G011A (2.AY)'!C151,0)</f>
        <v>0</v>
      </c>
      <c r="H151" s="52">
        <f>IF('G011A (2.AY)'!L151&lt;&gt;"",'G011A (2.AY)'!L151,0)</f>
        <v>0</v>
      </c>
      <c r="I151" s="51">
        <f>IF('G011A (3.AY)'!C151&lt;&gt;"",'G011A (3.AY)'!C151,0)</f>
        <v>0</v>
      </c>
      <c r="J151" s="52">
        <f>IF('G011A (3.AY)'!L151&lt;&gt;"",'G011A (3.AY)'!L151,0)</f>
        <v>0</v>
      </c>
      <c r="K151" s="51">
        <f>IF('G011A (4.AY)'!C151&lt;&gt;"",'G011A (4.AY)'!C151,0)</f>
        <v>0</v>
      </c>
      <c r="L151" s="52">
        <f>IF('G011A (4.AY)'!L151&lt;&gt;"",'G011A (4.AY)'!L151,0)</f>
        <v>0</v>
      </c>
      <c r="M151" s="51">
        <f>IF('G011A (5.AY)'!C151&lt;&gt;"",'G011A (5.AY)'!C151,0)</f>
        <v>0</v>
      </c>
      <c r="N151" s="52">
        <f>IF('G011A (5.AY)'!L151&lt;&gt;"",'G011A (5.AY)'!L151,0)</f>
        <v>0</v>
      </c>
      <c r="O151" s="51">
        <f>IF('G011A (6.AY)'!C151&lt;&gt;"",'G011A (6.AY)'!C151,0)</f>
        <v>0</v>
      </c>
      <c r="P151" s="52">
        <f>IF('G011A (6.AY)'!L151&lt;&gt;"",'G011A (6.AY)'!L151,0)</f>
        <v>0</v>
      </c>
      <c r="Q151" s="51">
        <f>IF('G011A (7.AY)'!C151&lt;&gt;"",'G011A (7.AY)'!C151,0)</f>
        <v>0</v>
      </c>
      <c r="R151" s="52">
        <f>IF('G011A (7.AY)'!L151&lt;&gt;"",'G011A (7.AY)'!L151,0)</f>
        <v>0</v>
      </c>
      <c r="S151" s="51">
        <f>IF('G011A (8.AY)'!C151&lt;&gt;"",'G011A (8.AY)'!C151,0)</f>
        <v>0</v>
      </c>
      <c r="T151" s="52">
        <f>IF('G011A (8.AY)'!L151&lt;&gt;"",'G011A (8.AY)'!L151,0)</f>
        <v>0</v>
      </c>
      <c r="U151" s="51">
        <f>IF('G011A (9.AY)'!C151&lt;&gt;"",'G011A (9.AY)'!C151,0)</f>
        <v>0</v>
      </c>
      <c r="V151" s="52">
        <f>IF('G011A (9.AY)'!L151&lt;&gt;"",'G011A (9.AY)'!L151,0)</f>
        <v>0</v>
      </c>
      <c r="W151" s="51">
        <f>IF('G011A (10.AY)'!C151&lt;&gt;"",'G011A (10.AY)'!C151,0)</f>
        <v>0</v>
      </c>
      <c r="X151" s="52">
        <f>IF('G011A (10.AY)'!L151&lt;&gt;"",'G011A (10.AY)'!L151,0)</f>
        <v>0</v>
      </c>
      <c r="Y151" s="51">
        <f>IF('G011A (11.AY)'!C151&lt;&gt;"",'G011A (11.AY)'!C151,0)</f>
        <v>0</v>
      </c>
      <c r="Z151" s="52">
        <f>IF('G011A (11.AY)'!L151&lt;&gt;"",'G011A (11.AY)'!L151,0)</f>
        <v>0</v>
      </c>
      <c r="AA151" s="51">
        <f>IF('G011A (12.AY)'!C151&lt;&gt;"",'G011A (12.AY)'!C151,0)</f>
        <v>0</v>
      </c>
      <c r="AB151" s="52">
        <f>IF('G011A (12.AY)'!L151&lt;&gt;"",'G011A (12.AY)'!L151,0)</f>
        <v>0</v>
      </c>
      <c r="AC151" s="49">
        <f t="shared" si="68"/>
        <v>0</v>
      </c>
      <c r="AD151" s="50">
        <f t="shared" si="69"/>
        <v>0</v>
      </c>
      <c r="AE151" s="50">
        <f t="shared" si="70"/>
        <v>0</v>
      </c>
      <c r="AF151" s="53">
        <f t="shared" si="71"/>
        <v>0</v>
      </c>
      <c r="AG151" s="3"/>
      <c r="AH151" s="28">
        <f t="shared" si="72"/>
        <v>0</v>
      </c>
      <c r="AI151" s="28">
        <f t="shared" si="73"/>
        <v>0</v>
      </c>
      <c r="AJ151" s="28">
        <f t="shared" si="74"/>
        <v>0</v>
      </c>
      <c r="AK151" s="28">
        <f t="shared" si="75"/>
        <v>0</v>
      </c>
      <c r="AL151" s="28">
        <f t="shared" si="76"/>
        <v>0</v>
      </c>
      <c r="AM151" s="28">
        <f t="shared" si="77"/>
        <v>0</v>
      </c>
      <c r="AN151" s="28">
        <f t="shared" si="78"/>
        <v>0</v>
      </c>
      <c r="AO151" s="28">
        <f t="shared" si="79"/>
        <v>0</v>
      </c>
      <c r="AP151" s="28">
        <f t="shared" si="80"/>
        <v>0</v>
      </c>
      <c r="AQ151" s="28">
        <f t="shared" si="81"/>
        <v>0</v>
      </c>
      <c r="AR151" s="28">
        <f t="shared" si="82"/>
        <v>0</v>
      </c>
      <c r="AS151" s="28">
        <f t="shared" si="83"/>
        <v>0</v>
      </c>
      <c r="AT151" s="28">
        <f t="shared" si="84"/>
        <v>0</v>
      </c>
      <c r="AU151" s="3"/>
      <c r="AV151" s="3"/>
      <c r="AW151" s="3"/>
      <c r="AX151" s="3"/>
      <c r="AY151" s="3"/>
    </row>
    <row r="152" spans="1:51" ht="21.9" customHeight="1" x14ac:dyDescent="0.25">
      <c r="A152" s="137">
        <v>97</v>
      </c>
      <c r="B152" s="48" t="str">
        <f>IF('Proje ve Personel Bilgileri'!B110&gt;0,'Proje ve Personel Bilgileri'!B110,"")</f>
        <v/>
      </c>
      <c r="C152" s="301" t="str">
        <f>IF('Proje ve Personel Bilgileri'!F110&gt;0,'Proje ve Personel Bilgileri'!F110,"")</f>
        <v/>
      </c>
      <c r="D152" s="301" t="str">
        <f>IF('Proje ve Personel Bilgileri'!G110&gt;0,'Proje ve Personel Bilgileri'!G110,"")</f>
        <v/>
      </c>
      <c r="E152" s="49">
        <f>IF('G011A (1.AY)'!C152&lt;&gt;"",'G011A (1.AY)'!C152,0)</f>
        <v>0</v>
      </c>
      <c r="F152" s="50">
        <f>IF('G011A (1.AY)'!L152&lt;&gt;"",'G011A (1.AY)'!L152,0)</f>
        <v>0</v>
      </c>
      <c r="G152" s="51">
        <f>IF('G011A (2.AY)'!C152&lt;&gt;"",'G011A (2.AY)'!C152,0)</f>
        <v>0</v>
      </c>
      <c r="H152" s="52">
        <f>IF('G011A (2.AY)'!L152&lt;&gt;"",'G011A (2.AY)'!L152,0)</f>
        <v>0</v>
      </c>
      <c r="I152" s="51">
        <f>IF('G011A (3.AY)'!C152&lt;&gt;"",'G011A (3.AY)'!C152,0)</f>
        <v>0</v>
      </c>
      <c r="J152" s="52">
        <f>IF('G011A (3.AY)'!L152&lt;&gt;"",'G011A (3.AY)'!L152,0)</f>
        <v>0</v>
      </c>
      <c r="K152" s="51">
        <f>IF('G011A (4.AY)'!C152&lt;&gt;"",'G011A (4.AY)'!C152,0)</f>
        <v>0</v>
      </c>
      <c r="L152" s="52">
        <f>IF('G011A (4.AY)'!L152&lt;&gt;"",'G011A (4.AY)'!L152,0)</f>
        <v>0</v>
      </c>
      <c r="M152" s="51">
        <f>IF('G011A (5.AY)'!C152&lt;&gt;"",'G011A (5.AY)'!C152,0)</f>
        <v>0</v>
      </c>
      <c r="N152" s="52">
        <f>IF('G011A (5.AY)'!L152&lt;&gt;"",'G011A (5.AY)'!L152,0)</f>
        <v>0</v>
      </c>
      <c r="O152" s="51">
        <f>IF('G011A (6.AY)'!C152&lt;&gt;"",'G011A (6.AY)'!C152,0)</f>
        <v>0</v>
      </c>
      <c r="P152" s="52">
        <f>IF('G011A (6.AY)'!L152&lt;&gt;"",'G011A (6.AY)'!L152,0)</f>
        <v>0</v>
      </c>
      <c r="Q152" s="51">
        <f>IF('G011A (7.AY)'!C152&lt;&gt;"",'G011A (7.AY)'!C152,0)</f>
        <v>0</v>
      </c>
      <c r="R152" s="52">
        <f>IF('G011A (7.AY)'!L152&lt;&gt;"",'G011A (7.AY)'!L152,0)</f>
        <v>0</v>
      </c>
      <c r="S152" s="51">
        <f>IF('G011A (8.AY)'!C152&lt;&gt;"",'G011A (8.AY)'!C152,0)</f>
        <v>0</v>
      </c>
      <c r="T152" s="52">
        <f>IF('G011A (8.AY)'!L152&lt;&gt;"",'G011A (8.AY)'!L152,0)</f>
        <v>0</v>
      </c>
      <c r="U152" s="51">
        <f>IF('G011A (9.AY)'!C152&lt;&gt;"",'G011A (9.AY)'!C152,0)</f>
        <v>0</v>
      </c>
      <c r="V152" s="52">
        <f>IF('G011A (9.AY)'!L152&lt;&gt;"",'G011A (9.AY)'!L152,0)</f>
        <v>0</v>
      </c>
      <c r="W152" s="51">
        <f>IF('G011A (10.AY)'!C152&lt;&gt;"",'G011A (10.AY)'!C152,0)</f>
        <v>0</v>
      </c>
      <c r="X152" s="52">
        <f>IF('G011A (10.AY)'!L152&lt;&gt;"",'G011A (10.AY)'!L152,0)</f>
        <v>0</v>
      </c>
      <c r="Y152" s="51">
        <f>IF('G011A (11.AY)'!C152&lt;&gt;"",'G011A (11.AY)'!C152,0)</f>
        <v>0</v>
      </c>
      <c r="Z152" s="52">
        <f>IF('G011A (11.AY)'!L152&lt;&gt;"",'G011A (11.AY)'!L152,0)</f>
        <v>0</v>
      </c>
      <c r="AA152" s="51">
        <f>IF('G011A (12.AY)'!C152&lt;&gt;"",'G011A (12.AY)'!C152,0)</f>
        <v>0</v>
      </c>
      <c r="AB152" s="52">
        <f>IF('G011A (12.AY)'!L152&lt;&gt;"",'G011A (12.AY)'!L152,0)</f>
        <v>0</v>
      </c>
      <c r="AC152" s="49">
        <f t="shared" si="68"/>
        <v>0</v>
      </c>
      <c r="AD152" s="50">
        <f t="shared" si="69"/>
        <v>0</v>
      </c>
      <c r="AE152" s="50">
        <f t="shared" si="70"/>
        <v>0</v>
      </c>
      <c r="AF152" s="53">
        <f t="shared" si="71"/>
        <v>0</v>
      </c>
      <c r="AG152" s="3"/>
      <c r="AH152" s="28">
        <f t="shared" si="72"/>
        <v>0</v>
      </c>
      <c r="AI152" s="28">
        <f t="shared" si="73"/>
        <v>0</v>
      </c>
      <c r="AJ152" s="28">
        <f t="shared" si="74"/>
        <v>0</v>
      </c>
      <c r="AK152" s="28">
        <f t="shared" si="75"/>
        <v>0</v>
      </c>
      <c r="AL152" s="28">
        <f t="shared" si="76"/>
        <v>0</v>
      </c>
      <c r="AM152" s="28">
        <f t="shared" si="77"/>
        <v>0</v>
      </c>
      <c r="AN152" s="28">
        <f t="shared" si="78"/>
        <v>0</v>
      </c>
      <c r="AO152" s="28">
        <f t="shared" si="79"/>
        <v>0</v>
      </c>
      <c r="AP152" s="28">
        <f t="shared" si="80"/>
        <v>0</v>
      </c>
      <c r="AQ152" s="28">
        <f t="shared" si="81"/>
        <v>0</v>
      </c>
      <c r="AR152" s="28">
        <f t="shared" si="82"/>
        <v>0</v>
      </c>
      <c r="AS152" s="28">
        <f t="shared" si="83"/>
        <v>0</v>
      </c>
      <c r="AT152" s="28">
        <f t="shared" si="84"/>
        <v>0</v>
      </c>
      <c r="AU152" s="3"/>
      <c r="AV152" s="3"/>
      <c r="AW152" s="3"/>
      <c r="AX152" s="3"/>
      <c r="AY152" s="3"/>
    </row>
    <row r="153" spans="1:51" ht="21.9" customHeight="1" x14ac:dyDescent="0.25">
      <c r="A153" s="137">
        <v>98</v>
      </c>
      <c r="B153" s="48" t="str">
        <f>IF('Proje ve Personel Bilgileri'!B111&gt;0,'Proje ve Personel Bilgileri'!B111,"")</f>
        <v/>
      </c>
      <c r="C153" s="301" t="str">
        <f>IF('Proje ve Personel Bilgileri'!F111&gt;0,'Proje ve Personel Bilgileri'!F111,"")</f>
        <v/>
      </c>
      <c r="D153" s="301" t="str">
        <f>IF('Proje ve Personel Bilgileri'!G111&gt;0,'Proje ve Personel Bilgileri'!G111,"")</f>
        <v/>
      </c>
      <c r="E153" s="49">
        <f>IF('G011A (1.AY)'!C153&lt;&gt;"",'G011A (1.AY)'!C153,0)</f>
        <v>0</v>
      </c>
      <c r="F153" s="50">
        <f>IF('G011A (1.AY)'!L153&lt;&gt;"",'G011A (1.AY)'!L153,0)</f>
        <v>0</v>
      </c>
      <c r="G153" s="51">
        <f>IF('G011A (2.AY)'!C153&lt;&gt;"",'G011A (2.AY)'!C153,0)</f>
        <v>0</v>
      </c>
      <c r="H153" s="52">
        <f>IF('G011A (2.AY)'!L153&lt;&gt;"",'G011A (2.AY)'!L153,0)</f>
        <v>0</v>
      </c>
      <c r="I153" s="51">
        <f>IF('G011A (3.AY)'!C153&lt;&gt;"",'G011A (3.AY)'!C153,0)</f>
        <v>0</v>
      </c>
      <c r="J153" s="52">
        <f>IF('G011A (3.AY)'!L153&lt;&gt;"",'G011A (3.AY)'!L153,0)</f>
        <v>0</v>
      </c>
      <c r="K153" s="51">
        <f>IF('G011A (4.AY)'!C153&lt;&gt;"",'G011A (4.AY)'!C153,0)</f>
        <v>0</v>
      </c>
      <c r="L153" s="52">
        <f>IF('G011A (4.AY)'!L153&lt;&gt;"",'G011A (4.AY)'!L153,0)</f>
        <v>0</v>
      </c>
      <c r="M153" s="51">
        <f>IF('G011A (5.AY)'!C153&lt;&gt;"",'G011A (5.AY)'!C153,0)</f>
        <v>0</v>
      </c>
      <c r="N153" s="52">
        <f>IF('G011A (5.AY)'!L153&lt;&gt;"",'G011A (5.AY)'!L153,0)</f>
        <v>0</v>
      </c>
      <c r="O153" s="51">
        <f>IF('G011A (6.AY)'!C153&lt;&gt;"",'G011A (6.AY)'!C153,0)</f>
        <v>0</v>
      </c>
      <c r="P153" s="52">
        <f>IF('G011A (6.AY)'!L153&lt;&gt;"",'G011A (6.AY)'!L153,0)</f>
        <v>0</v>
      </c>
      <c r="Q153" s="51">
        <f>IF('G011A (7.AY)'!C153&lt;&gt;"",'G011A (7.AY)'!C153,0)</f>
        <v>0</v>
      </c>
      <c r="R153" s="52">
        <f>IF('G011A (7.AY)'!L153&lt;&gt;"",'G011A (7.AY)'!L153,0)</f>
        <v>0</v>
      </c>
      <c r="S153" s="51">
        <f>IF('G011A (8.AY)'!C153&lt;&gt;"",'G011A (8.AY)'!C153,0)</f>
        <v>0</v>
      </c>
      <c r="T153" s="52">
        <f>IF('G011A (8.AY)'!L153&lt;&gt;"",'G011A (8.AY)'!L153,0)</f>
        <v>0</v>
      </c>
      <c r="U153" s="51">
        <f>IF('G011A (9.AY)'!C153&lt;&gt;"",'G011A (9.AY)'!C153,0)</f>
        <v>0</v>
      </c>
      <c r="V153" s="52">
        <f>IF('G011A (9.AY)'!L153&lt;&gt;"",'G011A (9.AY)'!L153,0)</f>
        <v>0</v>
      </c>
      <c r="W153" s="51">
        <f>IF('G011A (10.AY)'!C153&lt;&gt;"",'G011A (10.AY)'!C153,0)</f>
        <v>0</v>
      </c>
      <c r="X153" s="52">
        <f>IF('G011A (10.AY)'!L153&lt;&gt;"",'G011A (10.AY)'!L153,0)</f>
        <v>0</v>
      </c>
      <c r="Y153" s="51">
        <f>IF('G011A (11.AY)'!C153&lt;&gt;"",'G011A (11.AY)'!C153,0)</f>
        <v>0</v>
      </c>
      <c r="Z153" s="52">
        <f>IF('G011A (11.AY)'!L153&lt;&gt;"",'G011A (11.AY)'!L153,0)</f>
        <v>0</v>
      </c>
      <c r="AA153" s="51">
        <f>IF('G011A (12.AY)'!C153&lt;&gt;"",'G011A (12.AY)'!C153,0)</f>
        <v>0</v>
      </c>
      <c r="AB153" s="52">
        <f>IF('G011A (12.AY)'!L153&lt;&gt;"",'G011A (12.AY)'!L153,0)</f>
        <v>0</v>
      </c>
      <c r="AC153" s="49">
        <f t="shared" si="68"/>
        <v>0</v>
      </c>
      <c r="AD153" s="50">
        <f t="shared" si="69"/>
        <v>0</v>
      </c>
      <c r="AE153" s="50">
        <f t="shared" si="70"/>
        <v>0</v>
      </c>
      <c r="AF153" s="53">
        <f t="shared" si="71"/>
        <v>0</v>
      </c>
      <c r="AG153" s="3"/>
      <c r="AH153" s="28">
        <f t="shared" si="72"/>
        <v>0</v>
      </c>
      <c r="AI153" s="28">
        <f t="shared" si="73"/>
        <v>0</v>
      </c>
      <c r="AJ153" s="28">
        <f t="shared" si="74"/>
        <v>0</v>
      </c>
      <c r="AK153" s="28">
        <f t="shared" si="75"/>
        <v>0</v>
      </c>
      <c r="AL153" s="28">
        <f t="shared" si="76"/>
        <v>0</v>
      </c>
      <c r="AM153" s="28">
        <f t="shared" si="77"/>
        <v>0</v>
      </c>
      <c r="AN153" s="28">
        <f t="shared" si="78"/>
        <v>0</v>
      </c>
      <c r="AO153" s="28">
        <f t="shared" si="79"/>
        <v>0</v>
      </c>
      <c r="AP153" s="28">
        <f t="shared" si="80"/>
        <v>0</v>
      </c>
      <c r="AQ153" s="28">
        <f t="shared" si="81"/>
        <v>0</v>
      </c>
      <c r="AR153" s="28">
        <f t="shared" si="82"/>
        <v>0</v>
      </c>
      <c r="AS153" s="28">
        <f t="shared" si="83"/>
        <v>0</v>
      </c>
      <c r="AT153" s="28">
        <f t="shared" si="84"/>
        <v>0</v>
      </c>
      <c r="AU153" s="3"/>
      <c r="AV153" s="3"/>
      <c r="AW153" s="3"/>
      <c r="AX153" s="3"/>
      <c r="AY153" s="3"/>
    </row>
    <row r="154" spans="1:51" ht="21.9" customHeight="1" x14ac:dyDescent="0.25">
      <c r="A154" s="137">
        <v>99</v>
      </c>
      <c r="B154" s="48" t="str">
        <f>IF('Proje ve Personel Bilgileri'!B112&gt;0,'Proje ve Personel Bilgileri'!B112,"")</f>
        <v/>
      </c>
      <c r="C154" s="301" t="str">
        <f>IF('Proje ve Personel Bilgileri'!F112&gt;0,'Proje ve Personel Bilgileri'!F112,"")</f>
        <v/>
      </c>
      <c r="D154" s="301" t="str">
        <f>IF('Proje ve Personel Bilgileri'!G112&gt;0,'Proje ve Personel Bilgileri'!G112,"")</f>
        <v/>
      </c>
      <c r="E154" s="49">
        <f>IF('G011A (1.AY)'!C154&lt;&gt;"",'G011A (1.AY)'!C154,0)</f>
        <v>0</v>
      </c>
      <c r="F154" s="50">
        <f>IF('G011A (1.AY)'!L154&lt;&gt;"",'G011A (1.AY)'!L154,0)</f>
        <v>0</v>
      </c>
      <c r="G154" s="51">
        <f>IF('G011A (2.AY)'!C154&lt;&gt;"",'G011A (2.AY)'!C154,0)</f>
        <v>0</v>
      </c>
      <c r="H154" s="52">
        <f>IF('G011A (2.AY)'!L154&lt;&gt;"",'G011A (2.AY)'!L154,0)</f>
        <v>0</v>
      </c>
      <c r="I154" s="51">
        <f>IF('G011A (3.AY)'!C154&lt;&gt;"",'G011A (3.AY)'!C154,0)</f>
        <v>0</v>
      </c>
      <c r="J154" s="52">
        <f>IF('G011A (3.AY)'!L154&lt;&gt;"",'G011A (3.AY)'!L154,0)</f>
        <v>0</v>
      </c>
      <c r="K154" s="51">
        <f>IF('G011A (4.AY)'!C154&lt;&gt;"",'G011A (4.AY)'!C154,0)</f>
        <v>0</v>
      </c>
      <c r="L154" s="52">
        <f>IF('G011A (4.AY)'!L154&lt;&gt;"",'G011A (4.AY)'!L154,0)</f>
        <v>0</v>
      </c>
      <c r="M154" s="51">
        <f>IF('G011A (5.AY)'!C154&lt;&gt;"",'G011A (5.AY)'!C154,0)</f>
        <v>0</v>
      </c>
      <c r="N154" s="52">
        <f>IF('G011A (5.AY)'!L154&lt;&gt;"",'G011A (5.AY)'!L154,0)</f>
        <v>0</v>
      </c>
      <c r="O154" s="51">
        <f>IF('G011A (6.AY)'!C154&lt;&gt;"",'G011A (6.AY)'!C154,0)</f>
        <v>0</v>
      </c>
      <c r="P154" s="52">
        <f>IF('G011A (6.AY)'!L154&lt;&gt;"",'G011A (6.AY)'!L154,0)</f>
        <v>0</v>
      </c>
      <c r="Q154" s="51">
        <f>IF('G011A (7.AY)'!C154&lt;&gt;"",'G011A (7.AY)'!C154,0)</f>
        <v>0</v>
      </c>
      <c r="R154" s="52">
        <f>IF('G011A (7.AY)'!L154&lt;&gt;"",'G011A (7.AY)'!L154,0)</f>
        <v>0</v>
      </c>
      <c r="S154" s="51">
        <f>IF('G011A (8.AY)'!C154&lt;&gt;"",'G011A (8.AY)'!C154,0)</f>
        <v>0</v>
      </c>
      <c r="T154" s="52">
        <f>IF('G011A (8.AY)'!L154&lt;&gt;"",'G011A (8.AY)'!L154,0)</f>
        <v>0</v>
      </c>
      <c r="U154" s="51">
        <f>IF('G011A (9.AY)'!C154&lt;&gt;"",'G011A (9.AY)'!C154,0)</f>
        <v>0</v>
      </c>
      <c r="V154" s="52">
        <f>IF('G011A (9.AY)'!L154&lt;&gt;"",'G011A (9.AY)'!L154,0)</f>
        <v>0</v>
      </c>
      <c r="W154" s="51">
        <f>IF('G011A (10.AY)'!C154&lt;&gt;"",'G011A (10.AY)'!C154,0)</f>
        <v>0</v>
      </c>
      <c r="X154" s="52">
        <f>IF('G011A (10.AY)'!L154&lt;&gt;"",'G011A (10.AY)'!L154,0)</f>
        <v>0</v>
      </c>
      <c r="Y154" s="51">
        <f>IF('G011A (11.AY)'!C154&lt;&gt;"",'G011A (11.AY)'!C154,0)</f>
        <v>0</v>
      </c>
      <c r="Z154" s="52">
        <f>IF('G011A (11.AY)'!L154&lt;&gt;"",'G011A (11.AY)'!L154,0)</f>
        <v>0</v>
      </c>
      <c r="AA154" s="51">
        <f>IF('G011A (12.AY)'!C154&lt;&gt;"",'G011A (12.AY)'!C154,0)</f>
        <v>0</v>
      </c>
      <c r="AB154" s="52">
        <f>IF('G011A (12.AY)'!L154&lt;&gt;"",'G011A (12.AY)'!L154,0)</f>
        <v>0</v>
      </c>
      <c r="AC154" s="49">
        <f t="shared" si="68"/>
        <v>0</v>
      </c>
      <c r="AD154" s="50">
        <f t="shared" si="69"/>
        <v>0</v>
      </c>
      <c r="AE154" s="50">
        <f t="shared" si="70"/>
        <v>0</v>
      </c>
      <c r="AF154" s="53">
        <f t="shared" si="71"/>
        <v>0</v>
      </c>
      <c r="AG154" s="3"/>
      <c r="AH154" s="28">
        <f t="shared" si="72"/>
        <v>0</v>
      </c>
      <c r="AI154" s="28">
        <f t="shared" si="73"/>
        <v>0</v>
      </c>
      <c r="AJ154" s="28">
        <f t="shared" si="74"/>
        <v>0</v>
      </c>
      <c r="AK154" s="28">
        <f t="shared" si="75"/>
        <v>0</v>
      </c>
      <c r="AL154" s="28">
        <f t="shared" si="76"/>
        <v>0</v>
      </c>
      <c r="AM154" s="28">
        <f t="shared" si="77"/>
        <v>0</v>
      </c>
      <c r="AN154" s="28">
        <f t="shared" si="78"/>
        <v>0</v>
      </c>
      <c r="AO154" s="28">
        <f t="shared" si="79"/>
        <v>0</v>
      </c>
      <c r="AP154" s="28">
        <f t="shared" si="80"/>
        <v>0</v>
      </c>
      <c r="AQ154" s="28">
        <f t="shared" si="81"/>
        <v>0</v>
      </c>
      <c r="AR154" s="28">
        <f t="shared" si="82"/>
        <v>0</v>
      </c>
      <c r="AS154" s="28">
        <f t="shared" si="83"/>
        <v>0</v>
      </c>
      <c r="AT154" s="28">
        <f t="shared" si="84"/>
        <v>0</v>
      </c>
      <c r="AU154" s="3"/>
      <c r="AV154" s="3"/>
      <c r="AW154" s="3"/>
      <c r="AX154" s="3"/>
      <c r="AY154" s="3"/>
    </row>
    <row r="155" spans="1:51" ht="21.9" customHeight="1" thickBot="1" x14ac:dyDescent="0.3">
      <c r="A155" s="138">
        <v>100</v>
      </c>
      <c r="B155" s="54" t="str">
        <f>IF('Proje ve Personel Bilgileri'!B113&gt;0,'Proje ve Personel Bilgileri'!B113,"")</f>
        <v/>
      </c>
      <c r="C155" s="302" t="str">
        <f>IF('Proje ve Personel Bilgileri'!F113&gt;0,'Proje ve Personel Bilgileri'!F113,"")</f>
        <v/>
      </c>
      <c r="D155" s="302" t="str">
        <f>IF('Proje ve Personel Bilgileri'!G113&gt;0,'Proje ve Personel Bilgileri'!G113,"")</f>
        <v/>
      </c>
      <c r="E155" s="55">
        <f>IF('G011A (1.AY)'!C155&lt;&gt;"",'G011A (1.AY)'!C155,0)</f>
        <v>0</v>
      </c>
      <c r="F155" s="56">
        <f>IF('G011A (1.AY)'!L155&lt;&gt;"",'G011A (1.AY)'!L155,0)</f>
        <v>0</v>
      </c>
      <c r="G155" s="57">
        <f>IF('G011A (2.AY)'!C155&lt;&gt;"",'G011A (2.AY)'!C155,0)</f>
        <v>0</v>
      </c>
      <c r="H155" s="58">
        <f>IF('G011A (2.AY)'!L155&lt;&gt;"",'G011A (2.AY)'!L155,0)</f>
        <v>0</v>
      </c>
      <c r="I155" s="57">
        <f>IF('G011A (3.AY)'!C155&lt;&gt;"",'G011A (3.AY)'!C155,0)</f>
        <v>0</v>
      </c>
      <c r="J155" s="58">
        <f>IF('G011A (3.AY)'!L155&lt;&gt;"",'G011A (3.AY)'!L155,0)</f>
        <v>0</v>
      </c>
      <c r="K155" s="57">
        <f>IF('G011A (4.AY)'!C155&lt;&gt;"",'G011A (4.AY)'!C155,0)</f>
        <v>0</v>
      </c>
      <c r="L155" s="58">
        <f>IF('G011A (4.AY)'!L155&lt;&gt;"",'G011A (4.AY)'!L155,0)</f>
        <v>0</v>
      </c>
      <c r="M155" s="57">
        <f>IF('G011A (5.AY)'!C155&lt;&gt;"",'G011A (5.AY)'!C155,0)</f>
        <v>0</v>
      </c>
      <c r="N155" s="58">
        <f>IF('G011A (5.AY)'!L155&lt;&gt;"",'G011A (5.AY)'!L155,0)</f>
        <v>0</v>
      </c>
      <c r="O155" s="57">
        <f>IF('G011A (6.AY)'!C155&lt;&gt;"",'G011A (6.AY)'!C155,0)</f>
        <v>0</v>
      </c>
      <c r="P155" s="58">
        <f>IF('G011A (6.AY)'!L155&lt;&gt;"",'G011A (6.AY)'!L155,0)</f>
        <v>0</v>
      </c>
      <c r="Q155" s="57">
        <f>IF('G011A (7.AY)'!C155&lt;&gt;"",'G011A (7.AY)'!C155,0)</f>
        <v>0</v>
      </c>
      <c r="R155" s="58">
        <f>IF('G011A (7.AY)'!L155&lt;&gt;"",'G011A (7.AY)'!L155,0)</f>
        <v>0</v>
      </c>
      <c r="S155" s="57">
        <f>IF('G011A (8.AY)'!C155&lt;&gt;"",'G011A (8.AY)'!C155,0)</f>
        <v>0</v>
      </c>
      <c r="T155" s="58">
        <f>IF('G011A (8.AY)'!L155&lt;&gt;"",'G011A (8.AY)'!L155,0)</f>
        <v>0</v>
      </c>
      <c r="U155" s="57">
        <f>IF('G011A (9.AY)'!C155&lt;&gt;"",'G011A (9.AY)'!C155,0)</f>
        <v>0</v>
      </c>
      <c r="V155" s="58">
        <f>IF('G011A (9.AY)'!L155&lt;&gt;"",'G011A (9.AY)'!L155,0)</f>
        <v>0</v>
      </c>
      <c r="W155" s="57">
        <f>IF('G011A (10.AY)'!C155&lt;&gt;"",'G011A (10.AY)'!C155,0)</f>
        <v>0</v>
      </c>
      <c r="X155" s="58">
        <f>IF('G011A (10.AY)'!L155&lt;&gt;"",'G011A (10.AY)'!L155,0)</f>
        <v>0</v>
      </c>
      <c r="Y155" s="57">
        <f>IF('G011A (11.AY)'!C155&lt;&gt;"",'G011A (11.AY)'!C155,0)</f>
        <v>0</v>
      </c>
      <c r="Z155" s="58">
        <f>IF('G011A (11.AY)'!L155&lt;&gt;"",'G011A (11.AY)'!L155,0)</f>
        <v>0</v>
      </c>
      <c r="AA155" s="57">
        <f>IF('G011A (12.AY)'!C155&lt;&gt;"",'G011A (12.AY)'!C155,0)</f>
        <v>0</v>
      </c>
      <c r="AB155" s="58">
        <f>IF('G011A (12.AY)'!L155&lt;&gt;"",'G011A (12.AY)'!L155,0)</f>
        <v>0</v>
      </c>
      <c r="AC155" s="55">
        <f t="shared" si="68"/>
        <v>0</v>
      </c>
      <c r="AD155" s="56">
        <f t="shared" si="69"/>
        <v>0</v>
      </c>
      <c r="AE155" s="56">
        <f t="shared" si="70"/>
        <v>0</v>
      </c>
      <c r="AF155" s="59">
        <f t="shared" si="71"/>
        <v>0</v>
      </c>
      <c r="AG155" s="3"/>
      <c r="AH155" s="28">
        <f t="shared" si="72"/>
        <v>0</v>
      </c>
      <c r="AI155" s="28">
        <f t="shared" si="73"/>
        <v>0</v>
      </c>
      <c r="AJ155" s="28">
        <f t="shared" si="74"/>
        <v>0</v>
      </c>
      <c r="AK155" s="28">
        <f t="shared" si="75"/>
        <v>0</v>
      </c>
      <c r="AL155" s="28">
        <f t="shared" si="76"/>
        <v>0</v>
      </c>
      <c r="AM155" s="28">
        <f t="shared" si="77"/>
        <v>0</v>
      </c>
      <c r="AN155" s="28">
        <f t="shared" si="78"/>
        <v>0</v>
      </c>
      <c r="AO155" s="28">
        <f t="shared" si="79"/>
        <v>0</v>
      </c>
      <c r="AP155" s="28">
        <f t="shared" si="80"/>
        <v>0</v>
      </c>
      <c r="AQ155" s="28">
        <f t="shared" si="81"/>
        <v>0</v>
      </c>
      <c r="AR155" s="28">
        <f t="shared" si="82"/>
        <v>0</v>
      </c>
      <c r="AS155" s="28">
        <f t="shared" si="83"/>
        <v>0</v>
      </c>
      <c r="AT155" s="28">
        <f t="shared" si="84"/>
        <v>0</v>
      </c>
      <c r="AU155" s="3"/>
      <c r="AV155" s="28">
        <f>IF(SUM(AC136:AC155)&gt;0,1,0)</f>
        <v>0</v>
      </c>
      <c r="AW155" s="3"/>
      <c r="AX155" s="3"/>
      <c r="AY155" s="3"/>
    </row>
    <row r="156" spans="1:51" x14ac:dyDescent="0.25">
      <c r="A156" s="3"/>
      <c r="B156" s="240"/>
      <c r="C156" s="240"/>
      <c r="D156" s="240"/>
      <c r="E156" s="240"/>
      <c r="F156" s="240"/>
      <c r="G156" s="240"/>
      <c r="H156" s="240"/>
      <c r="I156" s="240"/>
      <c r="J156" s="240"/>
      <c r="K156" s="240"/>
      <c r="L156" s="241"/>
      <c r="M156" s="3"/>
      <c r="N156" s="4"/>
      <c r="O156" s="4"/>
      <c r="P156" s="4"/>
      <c r="Q156" s="4"/>
      <c r="R156" s="4"/>
      <c r="S156" s="4"/>
      <c r="T156" s="4"/>
      <c r="U156" s="4"/>
      <c r="V156" s="4"/>
      <c r="W156" s="4"/>
      <c r="X156" s="4"/>
      <c r="Y156" s="4"/>
      <c r="Z156" s="4"/>
      <c r="AA156" s="4"/>
      <c r="AB156" s="4"/>
      <c r="AC156" s="4"/>
      <c r="AD156" s="4"/>
      <c r="AE156" s="4"/>
      <c r="AF156" s="3"/>
      <c r="AG156" s="3"/>
      <c r="AH156" s="3"/>
      <c r="AI156" s="3"/>
      <c r="AJ156" s="3"/>
      <c r="AK156" s="3"/>
      <c r="AL156" s="3"/>
      <c r="AM156" s="3"/>
      <c r="AN156" s="3"/>
      <c r="AO156" s="3"/>
      <c r="AP156" s="3"/>
      <c r="AQ156" s="3"/>
      <c r="AR156" s="3"/>
      <c r="AS156" s="3"/>
      <c r="AT156" s="3"/>
      <c r="AU156" s="3"/>
      <c r="AV156" s="3"/>
      <c r="AW156" s="3"/>
      <c r="AX156" s="3"/>
      <c r="AY156" s="3"/>
    </row>
    <row r="157" spans="1:51" x14ac:dyDescent="0.25">
      <c r="A157" s="245" t="s">
        <v>98</v>
      </c>
      <c r="B157" s="240"/>
      <c r="C157" s="240"/>
      <c r="D157" s="240"/>
      <c r="E157" s="240"/>
      <c r="F157" s="240"/>
      <c r="G157" s="240"/>
      <c r="H157" s="240"/>
      <c r="I157" s="240"/>
      <c r="J157" s="240"/>
      <c r="K157" s="240"/>
      <c r="L157" s="241"/>
      <c r="M157" s="3"/>
      <c r="N157" s="4"/>
      <c r="O157" s="4"/>
      <c r="P157" s="4"/>
      <c r="Q157" s="4"/>
      <c r="R157" s="4"/>
      <c r="S157" s="4"/>
      <c r="T157" s="4"/>
      <c r="U157" s="4"/>
      <c r="V157" s="4"/>
      <c r="W157" s="4"/>
      <c r="X157" s="4"/>
      <c r="Y157" s="4"/>
      <c r="Z157" s="4"/>
      <c r="AA157" s="4"/>
      <c r="AB157" s="4"/>
      <c r="AC157" s="4"/>
      <c r="AD157" s="4"/>
      <c r="AE157" s="4"/>
      <c r="AF157" s="3"/>
      <c r="AG157" s="3"/>
      <c r="AH157" s="3"/>
      <c r="AI157" s="3"/>
      <c r="AJ157" s="3"/>
      <c r="AK157" s="3"/>
      <c r="AL157" s="3"/>
      <c r="AM157" s="3"/>
      <c r="AN157" s="3"/>
      <c r="AO157" s="3"/>
      <c r="AP157" s="3"/>
      <c r="AQ157" s="3"/>
      <c r="AR157" s="3"/>
      <c r="AS157" s="3"/>
      <c r="AT157" s="3"/>
      <c r="AU157" s="3"/>
      <c r="AV157" s="3"/>
      <c r="AW157" s="3"/>
      <c r="AX157" s="3"/>
      <c r="AY157" s="3"/>
    </row>
    <row r="158" spans="1:51" x14ac:dyDescent="0.25">
      <c r="A158" s="3"/>
      <c r="B158" s="3"/>
      <c r="C158" s="3"/>
      <c r="D158" s="3"/>
      <c r="E158" s="4"/>
      <c r="F158" s="3"/>
      <c r="G158" s="3"/>
      <c r="H158" s="3"/>
      <c r="I158" s="3"/>
      <c r="J158" s="3"/>
      <c r="K158" s="3"/>
      <c r="L158" s="241"/>
      <c r="M158" s="3"/>
      <c r="N158" s="4"/>
      <c r="O158" s="4"/>
      <c r="P158" s="4"/>
      <c r="Q158" s="4"/>
      <c r="R158" s="4"/>
      <c r="S158" s="4"/>
      <c r="T158" s="4"/>
      <c r="U158" s="4"/>
      <c r="V158" s="4"/>
      <c r="W158" s="4"/>
      <c r="X158" s="4"/>
      <c r="Y158" s="4"/>
      <c r="Z158" s="4"/>
      <c r="AA158" s="4"/>
      <c r="AB158" s="4"/>
      <c r="AC158" s="4"/>
      <c r="AD158" s="3"/>
      <c r="AE158" s="3"/>
      <c r="AF158" s="3"/>
      <c r="AG158" s="3"/>
      <c r="AH158" s="3"/>
      <c r="AI158" s="3"/>
      <c r="AJ158" s="3"/>
      <c r="AK158" s="3"/>
      <c r="AL158" s="3"/>
      <c r="AM158" s="3"/>
      <c r="AN158" s="3"/>
      <c r="AO158" s="3"/>
      <c r="AP158" s="3"/>
      <c r="AQ158" s="3"/>
      <c r="AR158" s="3"/>
      <c r="AS158" s="3"/>
      <c r="AT158" s="3"/>
      <c r="AU158" s="3"/>
      <c r="AV158" s="3"/>
      <c r="AW158" s="3"/>
      <c r="AX158" s="3"/>
      <c r="AY158" s="3"/>
    </row>
    <row r="159" spans="1:51" ht="21.1" x14ac:dyDescent="0.35">
      <c r="A159" s="308" t="s">
        <v>37</v>
      </c>
      <c r="B159" s="310">
        <f ca="1">IF(imzatarihi&gt;0,imzatarihi,"")</f>
        <v>45653</v>
      </c>
      <c r="C159" s="308"/>
      <c r="D159" s="308"/>
      <c r="E159" s="380" t="s">
        <v>38</v>
      </c>
      <c r="F159" s="380"/>
      <c r="G159" s="308" t="str">
        <f>IF(kurulusyetkilisi&gt;0,kurulusyetkilisi,"")</f>
        <v/>
      </c>
      <c r="H159" s="308"/>
      <c r="I159" s="308"/>
      <c r="J159" s="3"/>
      <c r="K159" s="3"/>
      <c r="L159" s="241"/>
      <c r="M159" s="3"/>
      <c r="N159" s="4"/>
      <c r="O159" s="4"/>
      <c r="P159" s="4"/>
      <c r="Q159" s="4"/>
      <c r="R159" s="4"/>
      <c r="S159" s="4"/>
      <c r="T159" s="4"/>
      <c r="U159" s="4"/>
      <c r="V159" s="4"/>
      <c r="W159" s="4"/>
      <c r="X159" s="4"/>
      <c r="Y159" s="4"/>
      <c r="Z159" s="4"/>
      <c r="AA159" s="4"/>
      <c r="AB159" s="4"/>
      <c r="AC159" s="4"/>
      <c r="AD159" s="3"/>
      <c r="AE159" s="3"/>
      <c r="AF159" s="3"/>
      <c r="AG159" s="3"/>
      <c r="AH159" s="3"/>
      <c r="AI159" s="3"/>
      <c r="AJ159" s="3"/>
      <c r="AK159" s="3"/>
      <c r="AL159" s="3"/>
      <c r="AM159" s="3"/>
      <c r="AN159" s="3"/>
      <c r="AO159" s="3"/>
      <c r="AP159" s="3"/>
      <c r="AQ159" s="3"/>
      <c r="AR159" s="3"/>
      <c r="AS159" s="3"/>
      <c r="AT159" s="3"/>
      <c r="AU159" s="3"/>
      <c r="AV159" s="3"/>
      <c r="AW159" s="3"/>
      <c r="AX159" s="3"/>
      <c r="AY159" s="3"/>
    </row>
    <row r="160" spans="1:51" ht="21.1" x14ac:dyDescent="0.35">
      <c r="A160" s="311"/>
      <c r="B160" s="311"/>
      <c r="C160" s="311"/>
      <c r="D160" s="311"/>
      <c r="E160" s="380" t="s">
        <v>39</v>
      </c>
      <c r="F160" s="380"/>
      <c r="G160" s="394"/>
      <c r="H160" s="394"/>
      <c r="I160" s="394"/>
      <c r="J160" s="3"/>
      <c r="K160" s="3"/>
      <c r="L160" s="241"/>
      <c r="M160" s="3"/>
      <c r="N160" s="4"/>
      <c r="O160" s="4"/>
      <c r="P160" s="4"/>
      <c r="Q160" s="4"/>
      <c r="R160" s="4"/>
      <c r="S160" s="4"/>
      <c r="T160" s="4"/>
      <c r="U160" s="4"/>
      <c r="V160" s="4"/>
      <c r="W160" s="4"/>
      <c r="X160" s="4"/>
      <c r="Y160" s="4"/>
      <c r="Z160" s="4"/>
      <c r="AA160" s="4"/>
      <c r="AB160" s="4"/>
      <c r="AC160" s="4"/>
      <c r="AD160" s="3"/>
      <c r="AE160" s="3"/>
      <c r="AF160" s="3"/>
      <c r="AG160" s="3"/>
      <c r="AH160" s="3"/>
      <c r="AI160" s="3"/>
      <c r="AJ160" s="3"/>
      <c r="AK160" s="3"/>
      <c r="AL160" s="3"/>
      <c r="AM160" s="3"/>
      <c r="AN160" s="3"/>
      <c r="AO160" s="3"/>
      <c r="AP160" s="3"/>
      <c r="AQ160" s="3"/>
      <c r="AR160" s="3"/>
      <c r="AS160" s="3"/>
      <c r="AT160" s="3"/>
      <c r="AU160" s="3"/>
      <c r="AV160" s="3"/>
      <c r="AW160" s="3"/>
      <c r="AX160" s="3"/>
      <c r="AY160" s="3"/>
    </row>
  </sheetData>
  <sheetProtection algorithmName="SHA-512" hashValue="HVycpBFzqzncqFPwd5tpgb5+XWfBeThjh17XHsWitIBRfuS3mgPRJgivvefWDewSgErQtpBzfd1BTV46f/FnsA==" saltValue="YwgcE0ORM2AngpuFkOj8TQ==" spinCount="100000" sheet="1" objects="1" scenarios="1"/>
  <mergeCells count="140">
    <mergeCell ref="E95:F95"/>
    <mergeCell ref="E96:F96"/>
    <mergeCell ref="G96:I96"/>
    <mergeCell ref="B68:AF68"/>
    <mergeCell ref="B69:AF69"/>
    <mergeCell ref="K70:L70"/>
    <mergeCell ref="M70:N70"/>
    <mergeCell ref="O70:P70"/>
    <mergeCell ref="AA70:AB70"/>
    <mergeCell ref="AC70:AC71"/>
    <mergeCell ref="AD70:AD71"/>
    <mergeCell ref="AE70:AE71"/>
    <mergeCell ref="AF70:AF71"/>
    <mergeCell ref="Q70:R70"/>
    <mergeCell ref="S70:T70"/>
    <mergeCell ref="E64:F64"/>
    <mergeCell ref="G64:I64"/>
    <mergeCell ref="A65:AF65"/>
    <mergeCell ref="A66:AF66"/>
    <mergeCell ref="A67:AF67"/>
    <mergeCell ref="A70:A71"/>
    <mergeCell ref="B70:B71"/>
    <mergeCell ref="E70:F70"/>
    <mergeCell ref="G70:H70"/>
    <mergeCell ref="I70:J70"/>
    <mergeCell ref="O38:P38"/>
    <mergeCell ref="U70:V70"/>
    <mergeCell ref="W70:X70"/>
    <mergeCell ref="Y70:Z70"/>
    <mergeCell ref="AE38:AE39"/>
    <mergeCell ref="AF38:AF39"/>
    <mergeCell ref="AC38:AC39"/>
    <mergeCell ref="AD38:AD39"/>
    <mergeCell ref="Q38:R38"/>
    <mergeCell ref="S38:T38"/>
    <mergeCell ref="U38:V38"/>
    <mergeCell ref="W38:X38"/>
    <mergeCell ref="Y38:Z38"/>
    <mergeCell ref="AA38:AB38"/>
    <mergeCell ref="A1:AF1"/>
    <mergeCell ref="B4:AF4"/>
    <mergeCell ref="B5:AF5"/>
    <mergeCell ref="A2:AF2"/>
    <mergeCell ref="AC6:AC7"/>
    <mergeCell ref="AD6:AD7"/>
    <mergeCell ref="AE6:AE7"/>
    <mergeCell ref="AF6:AF7"/>
    <mergeCell ref="M6:N6"/>
    <mergeCell ref="O6:P6"/>
    <mergeCell ref="A3:AF3"/>
    <mergeCell ref="AA6:AB6"/>
    <mergeCell ref="C6:C7"/>
    <mergeCell ref="D6:D7"/>
    <mergeCell ref="Q6:R6"/>
    <mergeCell ref="S6:T6"/>
    <mergeCell ref="U6:V6"/>
    <mergeCell ref="W6:X6"/>
    <mergeCell ref="Y6:Z6"/>
    <mergeCell ref="A6:A7"/>
    <mergeCell ref="B6:B7"/>
    <mergeCell ref="E6:F6"/>
    <mergeCell ref="G6:H6"/>
    <mergeCell ref="I6:J6"/>
    <mergeCell ref="B37:AF37"/>
    <mergeCell ref="K6:L6"/>
    <mergeCell ref="E32:F32"/>
    <mergeCell ref="G32:I32"/>
    <mergeCell ref="E31:F31"/>
    <mergeCell ref="A34:AF34"/>
    <mergeCell ref="A35:AF35"/>
    <mergeCell ref="B36:AF36"/>
    <mergeCell ref="A33:AF33"/>
    <mergeCell ref="G128:I128"/>
    <mergeCell ref="A129:AF129"/>
    <mergeCell ref="A130:AF130"/>
    <mergeCell ref="A131:AF131"/>
    <mergeCell ref="AD102:AD103"/>
    <mergeCell ref="AE102:AE103"/>
    <mergeCell ref="AF102:AF103"/>
    <mergeCell ref="E127:F127"/>
    <mergeCell ref="U102:V102"/>
    <mergeCell ref="W102:X102"/>
    <mergeCell ref="Y102:Z102"/>
    <mergeCell ref="AA102:AB102"/>
    <mergeCell ref="AC102:AC103"/>
    <mergeCell ref="K102:L102"/>
    <mergeCell ref="M102:N102"/>
    <mergeCell ref="O102:P102"/>
    <mergeCell ref="Q102:R102"/>
    <mergeCell ref="S102:T102"/>
    <mergeCell ref="A102:A103"/>
    <mergeCell ref="B102:B103"/>
    <mergeCell ref="E102:F102"/>
    <mergeCell ref="G102:H102"/>
    <mergeCell ref="I102:J102"/>
    <mergeCell ref="A134:A135"/>
    <mergeCell ref="B134:B135"/>
    <mergeCell ref="E134:F134"/>
    <mergeCell ref="G134:H134"/>
    <mergeCell ref="I134:J134"/>
    <mergeCell ref="K134:L134"/>
    <mergeCell ref="M134:N134"/>
    <mergeCell ref="O134:P134"/>
    <mergeCell ref="Q134:R134"/>
    <mergeCell ref="AC134:AC135"/>
    <mergeCell ref="AD134:AD135"/>
    <mergeCell ref="AE134:AE135"/>
    <mergeCell ref="AF134:AF135"/>
    <mergeCell ref="E159:F159"/>
    <mergeCell ref="B132:AF132"/>
    <mergeCell ref="B133:AF133"/>
    <mergeCell ref="S134:T134"/>
    <mergeCell ref="U134:V134"/>
    <mergeCell ref="W134:X134"/>
    <mergeCell ref="Y134:Z134"/>
    <mergeCell ref="AA134:AB134"/>
    <mergeCell ref="C38:C39"/>
    <mergeCell ref="D38:D39"/>
    <mergeCell ref="C70:C71"/>
    <mergeCell ref="D70:D71"/>
    <mergeCell ref="C102:C103"/>
    <mergeCell ref="D102:D103"/>
    <mergeCell ref="C134:C135"/>
    <mergeCell ref="D134:D135"/>
    <mergeCell ref="E160:F160"/>
    <mergeCell ref="E128:F128"/>
    <mergeCell ref="A97:AF97"/>
    <mergeCell ref="A98:AF98"/>
    <mergeCell ref="A99:AF99"/>
    <mergeCell ref="B100:AF100"/>
    <mergeCell ref="B101:AF101"/>
    <mergeCell ref="A38:A39"/>
    <mergeCell ref="B38:B39"/>
    <mergeCell ref="E38:F38"/>
    <mergeCell ref="G38:H38"/>
    <mergeCell ref="I38:J38"/>
    <mergeCell ref="E63:F63"/>
    <mergeCell ref="K38:L38"/>
    <mergeCell ref="M38:N38"/>
    <mergeCell ref="G160:I160"/>
  </mergeCells>
  <pageMargins left="0.11811023622047245" right="0" top="0.74803149606299213" bottom="0.74803149606299213" header="0.31496062992125984" footer="0.31496062992125984"/>
  <pageSetup paperSize="9" scale="33" fitToHeight="3" orientation="landscape" r:id="rId1"/>
  <rowBreaks count="4" manualBreakCount="4">
    <brk id="32" max="29" man="1"/>
    <brk id="64" max="29" man="1"/>
    <brk id="96" max="29" man="1"/>
    <brk id="128" max="29" man="1"/>
  </rowBreaks>
  <ignoredErrors>
    <ignoredError sqref="AI8" formula="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ayfa12"/>
  <dimension ref="A1:L170"/>
  <sheetViews>
    <sheetView zoomScale="80" zoomScaleNormal="80" workbookViewId="0">
      <selection activeCell="B9" sqref="B9"/>
    </sheetView>
  </sheetViews>
  <sheetFormatPr defaultRowHeight="14.3" x14ac:dyDescent="0.25"/>
  <cols>
    <col min="1" max="1" width="10.125" customWidth="1"/>
    <col min="2" max="2" width="40.75" customWidth="1"/>
    <col min="3" max="3" width="15" customWidth="1"/>
    <col min="4" max="4" width="26.25" bestFit="1" customWidth="1"/>
    <col min="5" max="5" width="16.75" customWidth="1"/>
    <col min="6" max="6" width="10.75" customWidth="1"/>
    <col min="7" max="7" width="16.75" customWidth="1"/>
    <col min="8" max="8" width="17.375" customWidth="1"/>
    <col min="9" max="9" width="16.75" customWidth="1"/>
    <col min="11" max="12" width="8.875" style="133" customWidth="1"/>
  </cols>
  <sheetData>
    <row r="1" spans="1:12" ht="15.65" x14ac:dyDescent="0.25">
      <c r="A1" s="381" t="s">
        <v>127</v>
      </c>
      <c r="B1" s="381"/>
      <c r="C1" s="381"/>
      <c r="D1" s="381"/>
      <c r="E1" s="381"/>
      <c r="F1" s="381"/>
      <c r="G1" s="381"/>
      <c r="H1" s="381"/>
      <c r="I1" s="381"/>
      <c r="J1" s="3"/>
      <c r="K1" s="246"/>
      <c r="L1" s="134" t="str">
        <f>CONCATENATE("A1:I",SUM(K:K)*34)</f>
        <v>A1:I34</v>
      </c>
    </row>
    <row r="2" spans="1:12" x14ac:dyDescent="0.25">
      <c r="A2" s="382" t="str">
        <f>IF(Yil&gt;0,CONCATENATE(Yil," yılına aittir."),"")</f>
        <v/>
      </c>
      <c r="B2" s="382"/>
      <c r="C2" s="382"/>
      <c r="D2" s="382"/>
      <c r="E2" s="382"/>
      <c r="F2" s="382"/>
      <c r="G2" s="382"/>
      <c r="H2" s="382"/>
      <c r="I2" s="382"/>
      <c r="J2" s="3"/>
      <c r="K2" s="246"/>
      <c r="L2" s="246"/>
    </row>
    <row r="3" spans="1:12" ht="19.7" thickBot="1" x14ac:dyDescent="0.4">
      <c r="A3" s="383" t="s">
        <v>61</v>
      </c>
      <c r="B3" s="383"/>
      <c r="C3" s="383"/>
      <c r="D3" s="383"/>
      <c r="E3" s="383"/>
      <c r="F3" s="383"/>
      <c r="G3" s="383"/>
      <c r="H3" s="383"/>
      <c r="I3" s="383"/>
      <c r="J3" s="3"/>
      <c r="K3" s="246"/>
      <c r="L3" s="246"/>
    </row>
    <row r="4" spans="1:12" ht="31.6" customHeight="1" thickBot="1" x14ac:dyDescent="0.3">
      <c r="A4" s="384" t="s">
        <v>1</v>
      </c>
      <c r="B4" s="386"/>
      <c r="C4" s="384" t="str">
        <f>IF(ProjeNo&gt;0,ProjeNo,"")</f>
        <v/>
      </c>
      <c r="D4" s="385"/>
      <c r="E4" s="385"/>
      <c r="F4" s="385"/>
      <c r="G4" s="385"/>
      <c r="H4" s="385"/>
      <c r="I4" s="386"/>
      <c r="J4" s="3"/>
      <c r="K4" s="246"/>
      <c r="L4" s="246"/>
    </row>
    <row r="5" spans="1:12" ht="42.8" customHeight="1" thickBot="1" x14ac:dyDescent="0.3">
      <c r="A5" s="384" t="s">
        <v>11</v>
      </c>
      <c r="B5" s="386"/>
      <c r="C5" s="397" t="str">
        <f>IF(ProjeAdi&gt;0,ProjeAdi,"")</f>
        <v/>
      </c>
      <c r="D5" s="398"/>
      <c r="E5" s="398"/>
      <c r="F5" s="398"/>
      <c r="G5" s="398"/>
      <c r="H5" s="398"/>
      <c r="I5" s="399"/>
      <c r="J5" s="3"/>
      <c r="K5" s="246"/>
      <c r="L5" s="246"/>
    </row>
    <row r="6" spans="1:12" ht="31.6" customHeight="1" thickBot="1" x14ac:dyDescent="0.3">
      <c r="A6" s="384" t="s">
        <v>3</v>
      </c>
      <c r="B6" s="386"/>
      <c r="C6" s="401" t="str">
        <f>IF(BasvuruTarihi&gt;0,BasvuruTarihi,"")</f>
        <v/>
      </c>
      <c r="D6" s="402"/>
      <c r="E6" s="402"/>
      <c r="F6" s="402"/>
      <c r="G6" s="402"/>
      <c r="H6" s="402"/>
      <c r="I6" s="403"/>
      <c r="J6" s="3"/>
      <c r="K6" s="246"/>
      <c r="L6" s="246"/>
    </row>
    <row r="7" spans="1:12" ht="14.95" customHeight="1" x14ac:dyDescent="0.25">
      <c r="A7" s="404" t="s">
        <v>7</v>
      </c>
      <c r="B7" s="404" t="s">
        <v>8</v>
      </c>
      <c r="C7" s="390" t="s">
        <v>115</v>
      </c>
      <c r="D7" s="390" t="s">
        <v>101</v>
      </c>
      <c r="E7" s="390" t="s">
        <v>57</v>
      </c>
      <c r="F7" s="390" t="s">
        <v>58</v>
      </c>
      <c r="G7" s="390" t="s">
        <v>116</v>
      </c>
      <c r="H7" s="390" t="s">
        <v>60</v>
      </c>
      <c r="I7" s="390" t="s">
        <v>52</v>
      </c>
      <c r="J7" s="3"/>
      <c r="K7" s="246"/>
      <c r="L7" s="246"/>
    </row>
    <row r="8" spans="1:12" ht="88.5" customHeight="1" thickBot="1" x14ac:dyDescent="0.3">
      <c r="A8" s="405"/>
      <c r="B8" s="405"/>
      <c r="C8" s="405"/>
      <c r="D8" s="391"/>
      <c r="E8" s="406"/>
      <c r="F8" s="391"/>
      <c r="G8" s="406"/>
      <c r="H8" s="406"/>
      <c r="I8" s="406"/>
      <c r="J8" s="3"/>
      <c r="K8" s="246"/>
      <c r="L8" s="246"/>
    </row>
    <row r="9" spans="1:12" ht="18" customHeight="1" x14ac:dyDescent="0.25">
      <c r="A9" s="136">
        <v>1</v>
      </c>
      <c r="B9" s="42" t="str">
        <f>IF('Proje ve Personel Bilgileri'!B14&gt;0,'Proje ve Personel Bilgileri'!B14,"")</f>
        <v/>
      </c>
      <c r="C9" s="60" t="str">
        <f>IF('Proje ve Personel Bilgileri'!B14&gt;0,'Proje ve Personel Bilgileri'!C14,"")</f>
        <v/>
      </c>
      <c r="D9" s="110" t="str">
        <f>IF('Proje ve Personel Bilgileri'!B14&gt;0,'Proje ve Personel Bilgileri'!D14,"")</f>
        <v/>
      </c>
      <c r="E9" s="44" t="str">
        <f>IF('Proje ve Personel Bilgileri'!B14&gt;0,AUcret,"")</f>
        <v/>
      </c>
      <c r="F9" s="118" t="str">
        <f>IF('Proje ve Personel Bilgileri'!B14&gt;0,IF(D9="Araştırmacı",15,IF(D9="Proje Yürütücüsü",20,IF(D9="Ar-Ge Laboratuvarı Yöneticisi",30,""))),"")</f>
        <v/>
      </c>
      <c r="G9" s="44" t="str">
        <f>IFERROR(IF('Proje ve Personel Bilgileri'!B14&gt;0,E9*F9,""),0)</f>
        <v/>
      </c>
      <c r="H9" s="44" t="str">
        <f>IFERROR(IF('Proje ve Personel Bilgileri'!B14&gt;0,G011B!AF8,""),0)</f>
        <v/>
      </c>
      <c r="I9" s="47" t="str">
        <f>IF('Proje ve Personel Bilgileri'!B14&gt;0,MIN(G9,H9),"")</f>
        <v/>
      </c>
      <c r="J9" s="3"/>
      <c r="K9" s="246"/>
      <c r="L9" s="246"/>
    </row>
    <row r="10" spans="1:12" ht="18" customHeight="1" x14ac:dyDescent="0.25">
      <c r="A10" s="137">
        <v>2</v>
      </c>
      <c r="B10" s="48" t="str">
        <f>IF('Proje ve Personel Bilgileri'!B15&gt;0,'Proje ve Personel Bilgileri'!B15,"")</f>
        <v/>
      </c>
      <c r="C10" s="61" t="str">
        <f>IF('Proje ve Personel Bilgileri'!B15&gt;0,'Proje ve Personel Bilgileri'!C15,"")</f>
        <v/>
      </c>
      <c r="D10" s="111" t="str">
        <f>IF('Proje ve Personel Bilgileri'!B15&gt;0,'Proje ve Personel Bilgileri'!D15,"")</f>
        <v/>
      </c>
      <c r="E10" s="52" t="str">
        <f>IF('Proje ve Personel Bilgileri'!B15&gt;0,AUcret,"")</f>
        <v/>
      </c>
      <c r="F10" s="113" t="str">
        <f>IF('Proje ve Personel Bilgileri'!B15&gt;0,IF(D10="Araştırmacı",15,IF(D10="Proje Yürütücüsü",20,IF(D10="Ar-Ge Laboratuvarı Yöneticisi",30,""))),"")</f>
        <v/>
      </c>
      <c r="G10" s="52" t="str">
        <f>IFERROR(IF('Proje ve Personel Bilgileri'!B15&gt;0,E10*F10,""),0)</f>
        <v/>
      </c>
      <c r="H10" s="52" t="str">
        <f>IFERROR(IF('Proje ve Personel Bilgileri'!B15&gt;0,G011B!AF9,""),0)</f>
        <v/>
      </c>
      <c r="I10" s="64" t="str">
        <f>IF('Proje ve Personel Bilgileri'!B15&gt;0,MIN(G10,H10),"")</f>
        <v/>
      </c>
      <c r="J10" s="3"/>
      <c r="K10" s="246"/>
      <c r="L10" s="246"/>
    </row>
    <row r="11" spans="1:12" ht="18" customHeight="1" x14ac:dyDescent="0.25">
      <c r="A11" s="137">
        <v>3</v>
      </c>
      <c r="B11" s="48" t="str">
        <f>IF('Proje ve Personel Bilgileri'!B16&gt;0,'Proje ve Personel Bilgileri'!B16,"")</f>
        <v/>
      </c>
      <c r="C11" s="61" t="str">
        <f>IF('Proje ve Personel Bilgileri'!B16&gt;0,'Proje ve Personel Bilgileri'!C16,"")</f>
        <v/>
      </c>
      <c r="D11" s="111" t="str">
        <f>IF('Proje ve Personel Bilgileri'!B16&gt;0,'Proje ve Personel Bilgileri'!D16,"")</f>
        <v/>
      </c>
      <c r="E11" s="52" t="str">
        <f>IF('Proje ve Personel Bilgileri'!B16&gt;0,AUcret,"")</f>
        <v/>
      </c>
      <c r="F11" s="113" t="str">
        <f>IF('Proje ve Personel Bilgileri'!B16&gt;0,IF(D11="Araştırmacı",15,IF(D11="Proje Yürütücüsü",20,IF(D11="Ar-Ge Laboratuvarı Yöneticisi",30,""))),"")</f>
        <v/>
      </c>
      <c r="G11" s="52" t="str">
        <f>IFERROR(IF('Proje ve Personel Bilgileri'!B16&gt;0,E11*F11,""),0)</f>
        <v/>
      </c>
      <c r="H11" s="52" t="str">
        <f>IFERROR(IF('Proje ve Personel Bilgileri'!B16&gt;0,G011B!AF10,""),0)</f>
        <v/>
      </c>
      <c r="I11" s="64" t="str">
        <f>IF('Proje ve Personel Bilgileri'!B16&gt;0,MIN(G11,H11),"")</f>
        <v/>
      </c>
      <c r="J11" s="3"/>
      <c r="K11" s="246"/>
      <c r="L11" s="246"/>
    </row>
    <row r="12" spans="1:12" ht="18" customHeight="1" x14ac:dyDescent="0.25">
      <c r="A12" s="137">
        <v>4</v>
      </c>
      <c r="B12" s="48" t="str">
        <f>IF('Proje ve Personel Bilgileri'!B17&gt;0,'Proje ve Personel Bilgileri'!B17,"")</f>
        <v/>
      </c>
      <c r="C12" s="61" t="str">
        <f>IF('Proje ve Personel Bilgileri'!B17&gt;0,'Proje ve Personel Bilgileri'!C17,"")</f>
        <v/>
      </c>
      <c r="D12" s="111" t="str">
        <f>IF('Proje ve Personel Bilgileri'!B17&gt;0,'Proje ve Personel Bilgileri'!D17,"")</f>
        <v/>
      </c>
      <c r="E12" s="52" t="str">
        <f>IF('Proje ve Personel Bilgileri'!B17&gt;0,AUcret,"")</f>
        <v/>
      </c>
      <c r="F12" s="113" t="str">
        <f>IF('Proje ve Personel Bilgileri'!B17&gt;0,IF(D12="Araştırmacı",15,IF(D12="Proje Yürütücüsü",20,IF(D12="Ar-Ge Laboratuvarı Yöneticisi",30,""))),"")</f>
        <v/>
      </c>
      <c r="G12" s="52" t="str">
        <f>IFERROR(IF('Proje ve Personel Bilgileri'!B17&gt;0,E12*F12,""),0)</f>
        <v/>
      </c>
      <c r="H12" s="52" t="str">
        <f>IFERROR(IF('Proje ve Personel Bilgileri'!B17&gt;0,G011B!AF11,""),0)</f>
        <v/>
      </c>
      <c r="I12" s="64" t="str">
        <f>IF('Proje ve Personel Bilgileri'!B17&gt;0,MIN(G12,H12),"")</f>
        <v/>
      </c>
      <c r="J12" s="3"/>
      <c r="K12" s="246"/>
      <c r="L12" s="246"/>
    </row>
    <row r="13" spans="1:12" ht="18" customHeight="1" x14ac:dyDescent="0.25">
      <c r="A13" s="137">
        <v>5</v>
      </c>
      <c r="B13" s="48" t="str">
        <f>IF('Proje ve Personel Bilgileri'!B18&gt;0,'Proje ve Personel Bilgileri'!B18,"")</f>
        <v/>
      </c>
      <c r="C13" s="61" t="str">
        <f>IF('Proje ve Personel Bilgileri'!B18&gt;0,'Proje ve Personel Bilgileri'!C18,"")</f>
        <v/>
      </c>
      <c r="D13" s="111" t="str">
        <f>IF('Proje ve Personel Bilgileri'!B18&gt;0,'Proje ve Personel Bilgileri'!D18,"")</f>
        <v/>
      </c>
      <c r="E13" s="52" t="str">
        <f>IF('Proje ve Personel Bilgileri'!B18&gt;0,AUcret,"")</f>
        <v/>
      </c>
      <c r="F13" s="113" t="str">
        <f>IF('Proje ve Personel Bilgileri'!B18&gt;0,IF(D13="Araştırmacı",15,IF(D13="Proje Yürütücüsü",20,IF(D13="Ar-Ge Laboratuvarı Yöneticisi",30,""))),"")</f>
        <v/>
      </c>
      <c r="G13" s="52" t="str">
        <f>IFERROR(IF('Proje ve Personel Bilgileri'!B18&gt;0,E13*F13,""),0)</f>
        <v/>
      </c>
      <c r="H13" s="52" t="str">
        <f>IFERROR(IF('Proje ve Personel Bilgileri'!B18&gt;0,G011B!AF12,""),0)</f>
        <v/>
      </c>
      <c r="I13" s="64" t="str">
        <f>IF('Proje ve Personel Bilgileri'!B18&gt;0,MIN(G13,H13),"")</f>
        <v/>
      </c>
      <c r="J13" s="3"/>
      <c r="K13" s="246"/>
      <c r="L13" s="246"/>
    </row>
    <row r="14" spans="1:12" ht="18" customHeight="1" x14ac:dyDescent="0.25">
      <c r="A14" s="137">
        <v>6</v>
      </c>
      <c r="B14" s="48" t="str">
        <f>IF('Proje ve Personel Bilgileri'!B19&gt;0,'Proje ve Personel Bilgileri'!B19,"")</f>
        <v/>
      </c>
      <c r="C14" s="61" t="str">
        <f>IF('Proje ve Personel Bilgileri'!B19&gt;0,'Proje ve Personel Bilgileri'!C19,"")</f>
        <v/>
      </c>
      <c r="D14" s="111" t="str">
        <f>IF('Proje ve Personel Bilgileri'!B19&gt;0,'Proje ve Personel Bilgileri'!D19,"")</f>
        <v/>
      </c>
      <c r="E14" s="52" t="str">
        <f>IF('Proje ve Personel Bilgileri'!B19&gt;0,AUcret,"")</f>
        <v/>
      </c>
      <c r="F14" s="113" t="str">
        <f>IF('Proje ve Personel Bilgileri'!B19&gt;0,IF(D14="Araştırmacı",15,IF(D14="Proje Yürütücüsü",20,IF(D14="Ar-Ge Laboratuvarı Yöneticisi",30,""))),"")</f>
        <v/>
      </c>
      <c r="G14" s="52" t="str">
        <f>IFERROR(IF('Proje ve Personel Bilgileri'!B19&gt;0,E14*F14,""),0)</f>
        <v/>
      </c>
      <c r="H14" s="52" t="str">
        <f>IFERROR(IF('Proje ve Personel Bilgileri'!B19&gt;0,G011B!AF13,""),0)</f>
        <v/>
      </c>
      <c r="I14" s="64" t="str">
        <f>IF('Proje ve Personel Bilgileri'!B19&gt;0,MIN(G14,H14),"")</f>
        <v/>
      </c>
      <c r="J14" s="3"/>
      <c r="K14" s="246"/>
      <c r="L14" s="246"/>
    </row>
    <row r="15" spans="1:12" ht="18" customHeight="1" x14ac:dyDescent="0.25">
      <c r="A15" s="137">
        <v>7</v>
      </c>
      <c r="B15" s="48" t="str">
        <f>IF('Proje ve Personel Bilgileri'!B20&gt;0,'Proje ve Personel Bilgileri'!B20,"")</f>
        <v/>
      </c>
      <c r="C15" s="61" t="str">
        <f>IF('Proje ve Personel Bilgileri'!B20&gt;0,'Proje ve Personel Bilgileri'!C20,"")</f>
        <v/>
      </c>
      <c r="D15" s="111" t="str">
        <f>IF('Proje ve Personel Bilgileri'!B20&gt;0,'Proje ve Personel Bilgileri'!D20,"")</f>
        <v/>
      </c>
      <c r="E15" s="52" t="str">
        <f>IF('Proje ve Personel Bilgileri'!B20&gt;0,AUcret,"")</f>
        <v/>
      </c>
      <c r="F15" s="113" t="str">
        <f>IF('Proje ve Personel Bilgileri'!B20&gt;0,IF(D15="Araştırmacı",15,IF(D15="Proje Yürütücüsü",20,IF(D15="Ar-Ge Laboratuvarı Yöneticisi",30,""))),"")</f>
        <v/>
      </c>
      <c r="G15" s="52" t="str">
        <f>IFERROR(IF('Proje ve Personel Bilgileri'!B20&gt;0,E15*F15,""),0)</f>
        <v/>
      </c>
      <c r="H15" s="52" t="str">
        <f>IFERROR(IF('Proje ve Personel Bilgileri'!B20&gt;0,G011B!AF14,""),0)</f>
        <v/>
      </c>
      <c r="I15" s="64" t="str">
        <f>IF('Proje ve Personel Bilgileri'!B20&gt;0,MIN(G15,H15),"")</f>
        <v/>
      </c>
      <c r="J15" s="3"/>
      <c r="K15" s="246"/>
      <c r="L15" s="246"/>
    </row>
    <row r="16" spans="1:12" ht="18" customHeight="1" x14ac:dyDescent="0.25">
      <c r="A16" s="137">
        <v>8</v>
      </c>
      <c r="B16" s="48" t="str">
        <f>IF('Proje ve Personel Bilgileri'!B21&gt;0,'Proje ve Personel Bilgileri'!B21,"")</f>
        <v/>
      </c>
      <c r="C16" s="61" t="str">
        <f>IF('Proje ve Personel Bilgileri'!B21&gt;0,'Proje ve Personel Bilgileri'!C21,"")</f>
        <v/>
      </c>
      <c r="D16" s="111" t="str">
        <f>IF('Proje ve Personel Bilgileri'!B21&gt;0,'Proje ve Personel Bilgileri'!D21,"")</f>
        <v/>
      </c>
      <c r="E16" s="52" t="str">
        <f>IF('Proje ve Personel Bilgileri'!B21&gt;0,AUcret,"")</f>
        <v/>
      </c>
      <c r="F16" s="113" t="str">
        <f>IF('Proje ve Personel Bilgileri'!B21&gt;0,IF(D16="Araştırmacı",15,IF(D16="Proje Yürütücüsü",20,IF(D16="Ar-Ge Laboratuvarı Yöneticisi",30,""))),"")</f>
        <v/>
      </c>
      <c r="G16" s="52" t="str">
        <f>IFERROR(IF('Proje ve Personel Bilgileri'!B21&gt;0,E16*F16,""),0)</f>
        <v/>
      </c>
      <c r="H16" s="52" t="str">
        <f>IFERROR(IF('Proje ve Personel Bilgileri'!B21&gt;0,G011B!AF15,""),0)</f>
        <v/>
      </c>
      <c r="I16" s="64" t="str">
        <f>IF('Proje ve Personel Bilgileri'!B21&gt;0,MIN(G16,H16),"")</f>
        <v/>
      </c>
      <c r="J16" s="3"/>
      <c r="K16" s="246"/>
      <c r="L16" s="246"/>
    </row>
    <row r="17" spans="1:12" ht="18" customHeight="1" x14ac:dyDescent="0.25">
      <c r="A17" s="137">
        <v>9</v>
      </c>
      <c r="B17" s="48" t="str">
        <f>IF('Proje ve Personel Bilgileri'!B22&gt;0,'Proje ve Personel Bilgileri'!B22,"")</f>
        <v/>
      </c>
      <c r="C17" s="61" t="str">
        <f>IF('Proje ve Personel Bilgileri'!B22&gt;0,'Proje ve Personel Bilgileri'!C22,"")</f>
        <v/>
      </c>
      <c r="D17" s="111" t="str">
        <f>IF('Proje ve Personel Bilgileri'!B22&gt;0,'Proje ve Personel Bilgileri'!D22,"")</f>
        <v/>
      </c>
      <c r="E17" s="52" t="str">
        <f>IF('Proje ve Personel Bilgileri'!B22&gt;0,AUcret,"")</f>
        <v/>
      </c>
      <c r="F17" s="113" t="str">
        <f>IF('Proje ve Personel Bilgileri'!B22&gt;0,IF(D17="Araştırmacı",15,IF(D17="Proje Yürütücüsü",20,IF(D17="Ar-Ge Laboratuvarı Yöneticisi",30,""))),"")</f>
        <v/>
      </c>
      <c r="G17" s="52" t="str">
        <f>IFERROR(IF('Proje ve Personel Bilgileri'!B22&gt;0,E17*F17,""),0)</f>
        <v/>
      </c>
      <c r="H17" s="52" t="str">
        <f>IFERROR(IF('Proje ve Personel Bilgileri'!B22&gt;0,G011B!AF16,""),0)</f>
        <v/>
      </c>
      <c r="I17" s="64" t="str">
        <f>IF('Proje ve Personel Bilgileri'!B22&gt;0,MIN(G17,H17),"")</f>
        <v/>
      </c>
      <c r="J17" s="3"/>
      <c r="K17" s="246"/>
      <c r="L17" s="246"/>
    </row>
    <row r="18" spans="1:12" ht="18" customHeight="1" x14ac:dyDescent="0.25">
      <c r="A18" s="137">
        <v>10</v>
      </c>
      <c r="B18" s="48" t="str">
        <f>IF('Proje ve Personel Bilgileri'!B23&gt;0,'Proje ve Personel Bilgileri'!B23,"")</f>
        <v/>
      </c>
      <c r="C18" s="61" t="str">
        <f>IF('Proje ve Personel Bilgileri'!B23&gt;0,'Proje ve Personel Bilgileri'!C23,"")</f>
        <v/>
      </c>
      <c r="D18" s="111" t="str">
        <f>IF('Proje ve Personel Bilgileri'!B23&gt;0,'Proje ve Personel Bilgileri'!D23,"")</f>
        <v/>
      </c>
      <c r="E18" s="52" t="str">
        <f>IF('Proje ve Personel Bilgileri'!B23&gt;0,AUcret,"")</f>
        <v/>
      </c>
      <c r="F18" s="113" t="str">
        <f>IF('Proje ve Personel Bilgileri'!B23&gt;0,IF(D18="Araştırmacı",15,IF(D18="Proje Yürütücüsü",20,IF(D18="Ar-Ge Laboratuvarı Yöneticisi",30,""))),"")</f>
        <v/>
      </c>
      <c r="G18" s="52" t="str">
        <f>IFERROR(IF('Proje ve Personel Bilgileri'!B23&gt;0,E18*F18,""),0)</f>
        <v/>
      </c>
      <c r="H18" s="52" t="str">
        <f>IFERROR(IF('Proje ve Personel Bilgileri'!B23&gt;0,G011B!AF17,""),0)</f>
        <v/>
      </c>
      <c r="I18" s="64" t="str">
        <f>IF('Proje ve Personel Bilgileri'!B23&gt;0,MIN(G18,H18),"")</f>
        <v/>
      </c>
      <c r="J18" s="3"/>
      <c r="K18" s="246"/>
      <c r="L18" s="246"/>
    </row>
    <row r="19" spans="1:12" ht="18" customHeight="1" x14ac:dyDescent="0.25">
      <c r="A19" s="137">
        <v>11</v>
      </c>
      <c r="B19" s="48" t="str">
        <f>IF('Proje ve Personel Bilgileri'!B24&gt;0,'Proje ve Personel Bilgileri'!B24,"")</f>
        <v/>
      </c>
      <c r="C19" s="61" t="str">
        <f>IF('Proje ve Personel Bilgileri'!B24&gt;0,'Proje ve Personel Bilgileri'!C24,"")</f>
        <v/>
      </c>
      <c r="D19" s="111" t="str">
        <f>IF('Proje ve Personel Bilgileri'!B24&gt;0,'Proje ve Personel Bilgileri'!D24,"")</f>
        <v/>
      </c>
      <c r="E19" s="52" t="str">
        <f>IF('Proje ve Personel Bilgileri'!B24&gt;0,AUcret,"")</f>
        <v/>
      </c>
      <c r="F19" s="113" t="str">
        <f>IF('Proje ve Personel Bilgileri'!B24&gt;0,IF(D19="Araştırmacı",15,IF(D19="Proje Yürütücüsü",20,IF(D19="Ar-Ge Laboratuvarı Yöneticisi",30,""))),"")</f>
        <v/>
      </c>
      <c r="G19" s="52" t="str">
        <f>IFERROR(IF('Proje ve Personel Bilgileri'!B24&gt;0,E19*F19,""),0)</f>
        <v/>
      </c>
      <c r="H19" s="52" t="str">
        <f>IFERROR(IF('Proje ve Personel Bilgileri'!B24&gt;0,G011B!AF18,""),0)</f>
        <v/>
      </c>
      <c r="I19" s="64" t="str">
        <f>IF('Proje ve Personel Bilgileri'!B24&gt;0,MIN(G19,H19),"")</f>
        <v/>
      </c>
      <c r="J19" s="3"/>
      <c r="K19" s="246"/>
      <c r="L19" s="246"/>
    </row>
    <row r="20" spans="1:12" ht="18" customHeight="1" x14ac:dyDescent="0.25">
      <c r="A20" s="137">
        <v>12</v>
      </c>
      <c r="B20" s="48" t="str">
        <f>IF('Proje ve Personel Bilgileri'!B25&gt;0,'Proje ve Personel Bilgileri'!B25,"")</f>
        <v/>
      </c>
      <c r="C20" s="61" t="str">
        <f>IF('Proje ve Personel Bilgileri'!B25&gt;0,'Proje ve Personel Bilgileri'!C25,"")</f>
        <v/>
      </c>
      <c r="D20" s="111" t="str">
        <f>IF('Proje ve Personel Bilgileri'!B25&gt;0,'Proje ve Personel Bilgileri'!D25,"")</f>
        <v/>
      </c>
      <c r="E20" s="52" t="str">
        <f>IF('Proje ve Personel Bilgileri'!B25&gt;0,AUcret,"")</f>
        <v/>
      </c>
      <c r="F20" s="113" t="str">
        <f>IF('Proje ve Personel Bilgileri'!B25&gt;0,IF(D20="Araştırmacı",15,IF(D20="Proje Yürütücüsü",20,IF(D20="Ar-Ge Laboratuvarı Yöneticisi",30,""))),"")</f>
        <v/>
      </c>
      <c r="G20" s="52" t="str">
        <f>IFERROR(IF('Proje ve Personel Bilgileri'!B25&gt;0,E20*F20,""),0)</f>
        <v/>
      </c>
      <c r="H20" s="52" t="str">
        <f>IFERROR(IF('Proje ve Personel Bilgileri'!B25&gt;0,G011B!AF19,""),0)</f>
        <v/>
      </c>
      <c r="I20" s="64" t="str">
        <f>IF('Proje ve Personel Bilgileri'!B25&gt;0,MIN(G20,H20),"")</f>
        <v/>
      </c>
      <c r="J20" s="3"/>
      <c r="K20" s="246"/>
      <c r="L20" s="246"/>
    </row>
    <row r="21" spans="1:12" ht="18" customHeight="1" x14ac:dyDescent="0.25">
      <c r="A21" s="137">
        <v>13</v>
      </c>
      <c r="B21" s="48" t="str">
        <f>IF('Proje ve Personel Bilgileri'!B26&gt;0,'Proje ve Personel Bilgileri'!B26,"")</f>
        <v/>
      </c>
      <c r="C21" s="61" t="str">
        <f>IF('Proje ve Personel Bilgileri'!B26&gt;0,'Proje ve Personel Bilgileri'!C26,"")</f>
        <v/>
      </c>
      <c r="D21" s="111" t="str">
        <f>IF('Proje ve Personel Bilgileri'!B26&gt;0,'Proje ve Personel Bilgileri'!D26,"")</f>
        <v/>
      </c>
      <c r="E21" s="52" t="str">
        <f>IF('Proje ve Personel Bilgileri'!B26&gt;0,AUcret,"")</f>
        <v/>
      </c>
      <c r="F21" s="113" t="str">
        <f>IF('Proje ve Personel Bilgileri'!B26&gt;0,IF(D21="Araştırmacı",15,IF(D21="Proje Yürütücüsü",20,IF(D21="Ar-Ge Laboratuvarı Yöneticisi",30,""))),"")</f>
        <v/>
      </c>
      <c r="G21" s="52" t="str">
        <f>IFERROR(IF('Proje ve Personel Bilgileri'!B26&gt;0,E21*F21,""),0)</f>
        <v/>
      </c>
      <c r="H21" s="52" t="str">
        <f>IFERROR(IF('Proje ve Personel Bilgileri'!B26&gt;0,G011B!AF20,""),0)</f>
        <v/>
      </c>
      <c r="I21" s="64" t="str">
        <f>IF('Proje ve Personel Bilgileri'!B26&gt;0,MIN(G21,H21),"")</f>
        <v/>
      </c>
      <c r="J21" s="3"/>
      <c r="K21" s="246"/>
      <c r="L21" s="246"/>
    </row>
    <row r="22" spans="1:12" ht="18" customHeight="1" x14ac:dyDescent="0.25">
      <c r="A22" s="137">
        <v>14</v>
      </c>
      <c r="B22" s="48" t="str">
        <f>IF('Proje ve Personel Bilgileri'!B27&gt;0,'Proje ve Personel Bilgileri'!B27,"")</f>
        <v/>
      </c>
      <c r="C22" s="61" t="str">
        <f>IF('Proje ve Personel Bilgileri'!B27&gt;0,'Proje ve Personel Bilgileri'!C27,"")</f>
        <v/>
      </c>
      <c r="D22" s="111" t="str">
        <f>IF('Proje ve Personel Bilgileri'!B27&gt;0,'Proje ve Personel Bilgileri'!D27,"")</f>
        <v/>
      </c>
      <c r="E22" s="52" t="str">
        <f>IF('Proje ve Personel Bilgileri'!B27&gt;0,AUcret,"")</f>
        <v/>
      </c>
      <c r="F22" s="113" t="str">
        <f>IF('Proje ve Personel Bilgileri'!B27&gt;0,IF(D22="Araştırmacı",15,IF(D22="Proje Yürütücüsü",20,IF(D22="Ar-Ge Laboratuvarı Yöneticisi",30,""))),"")</f>
        <v/>
      </c>
      <c r="G22" s="52" t="str">
        <f>IFERROR(IF('Proje ve Personel Bilgileri'!B27&gt;0,E22*F22,""),0)</f>
        <v/>
      </c>
      <c r="H22" s="52" t="str">
        <f>IFERROR(IF('Proje ve Personel Bilgileri'!B27&gt;0,G011B!AF21,""),0)</f>
        <v/>
      </c>
      <c r="I22" s="64" t="str">
        <f>IF('Proje ve Personel Bilgileri'!B27&gt;0,MIN(G22,H22),"")</f>
        <v/>
      </c>
      <c r="J22" s="3"/>
      <c r="K22" s="246"/>
      <c r="L22" s="246"/>
    </row>
    <row r="23" spans="1:12" ht="18" customHeight="1" x14ac:dyDescent="0.25">
      <c r="A23" s="137">
        <v>15</v>
      </c>
      <c r="B23" s="48" t="str">
        <f>IF('Proje ve Personel Bilgileri'!B28&gt;0,'Proje ve Personel Bilgileri'!B28,"")</f>
        <v/>
      </c>
      <c r="C23" s="61" t="str">
        <f>IF('Proje ve Personel Bilgileri'!B28&gt;0,'Proje ve Personel Bilgileri'!C28,"")</f>
        <v/>
      </c>
      <c r="D23" s="111" t="str">
        <f>IF('Proje ve Personel Bilgileri'!B28&gt;0,'Proje ve Personel Bilgileri'!D28,"")</f>
        <v/>
      </c>
      <c r="E23" s="52" t="str">
        <f>IF('Proje ve Personel Bilgileri'!B28&gt;0,AUcret,"")</f>
        <v/>
      </c>
      <c r="F23" s="113" t="str">
        <f>IF('Proje ve Personel Bilgileri'!B28&gt;0,IF(D23="Araştırmacı",15,IF(D23="Proje Yürütücüsü",20,IF(D23="Ar-Ge Laboratuvarı Yöneticisi",30,""))),"")</f>
        <v/>
      </c>
      <c r="G23" s="52" t="str">
        <f>IFERROR(IF('Proje ve Personel Bilgileri'!B28&gt;0,E23*F23,""),0)</f>
        <v/>
      </c>
      <c r="H23" s="52" t="str">
        <f>IFERROR(IF('Proje ve Personel Bilgileri'!B28&gt;0,G011B!AF22,""),0)</f>
        <v/>
      </c>
      <c r="I23" s="64" t="str">
        <f>IF('Proje ve Personel Bilgileri'!B28&gt;0,MIN(G23,H23),"")</f>
        <v/>
      </c>
      <c r="J23" s="3"/>
      <c r="K23" s="246"/>
      <c r="L23" s="246"/>
    </row>
    <row r="24" spans="1:12" ht="18" customHeight="1" x14ac:dyDescent="0.25">
      <c r="A24" s="137">
        <v>16</v>
      </c>
      <c r="B24" s="48" t="str">
        <f>IF('Proje ve Personel Bilgileri'!B29&gt;0,'Proje ve Personel Bilgileri'!B29,"")</f>
        <v/>
      </c>
      <c r="C24" s="61" t="str">
        <f>IF('Proje ve Personel Bilgileri'!B29&gt;0,'Proje ve Personel Bilgileri'!C29,"")</f>
        <v/>
      </c>
      <c r="D24" s="111" t="str">
        <f>IF('Proje ve Personel Bilgileri'!B29&gt;0,'Proje ve Personel Bilgileri'!D29,"")</f>
        <v/>
      </c>
      <c r="E24" s="52" t="str">
        <f>IF('Proje ve Personel Bilgileri'!B29&gt;0,AUcret,"")</f>
        <v/>
      </c>
      <c r="F24" s="113" t="str">
        <f>IF('Proje ve Personel Bilgileri'!B29&gt;0,IF(D24="Araştırmacı",15,IF(D24="Proje Yürütücüsü",20,IF(D24="Ar-Ge Laboratuvarı Yöneticisi",30,""))),"")</f>
        <v/>
      </c>
      <c r="G24" s="52" t="str">
        <f>IFERROR(IF('Proje ve Personel Bilgileri'!B29&gt;0,E24*F24,""),0)</f>
        <v/>
      </c>
      <c r="H24" s="52" t="str">
        <f>IFERROR(IF('Proje ve Personel Bilgileri'!B29&gt;0,G011B!AF23,""),0)</f>
        <v/>
      </c>
      <c r="I24" s="64" t="str">
        <f>IF('Proje ve Personel Bilgileri'!B29&gt;0,MIN(G24,H24),"")</f>
        <v/>
      </c>
      <c r="J24" s="3"/>
      <c r="K24" s="246"/>
      <c r="L24" s="246"/>
    </row>
    <row r="25" spans="1:12" ht="18" customHeight="1" x14ac:dyDescent="0.25">
      <c r="A25" s="137">
        <v>17</v>
      </c>
      <c r="B25" s="48" t="str">
        <f>IF('Proje ve Personel Bilgileri'!B30&gt;0,'Proje ve Personel Bilgileri'!B30,"")</f>
        <v/>
      </c>
      <c r="C25" s="61" t="str">
        <f>IF('Proje ve Personel Bilgileri'!B30&gt;0,'Proje ve Personel Bilgileri'!C30,"")</f>
        <v/>
      </c>
      <c r="D25" s="111" t="str">
        <f>IF('Proje ve Personel Bilgileri'!B30&gt;0,'Proje ve Personel Bilgileri'!D30,"")</f>
        <v/>
      </c>
      <c r="E25" s="52" t="str">
        <f>IF('Proje ve Personel Bilgileri'!B30&gt;0,AUcret,"")</f>
        <v/>
      </c>
      <c r="F25" s="113" t="str">
        <f>IF('Proje ve Personel Bilgileri'!B30&gt;0,IF(D25="Araştırmacı",15,IF(D25="Proje Yürütücüsü",20,IF(D25="Ar-Ge Laboratuvarı Yöneticisi",30,""))),"")</f>
        <v/>
      </c>
      <c r="G25" s="52" t="str">
        <f>IFERROR(IF('Proje ve Personel Bilgileri'!B30&gt;0,E25*F25,""),0)</f>
        <v/>
      </c>
      <c r="H25" s="52" t="str">
        <f>IFERROR(IF('Proje ve Personel Bilgileri'!B30&gt;0,G011B!AF24,""),0)</f>
        <v/>
      </c>
      <c r="I25" s="64" t="str">
        <f>IF('Proje ve Personel Bilgileri'!B30&gt;0,MIN(G25,H25),"")</f>
        <v/>
      </c>
      <c r="J25" s="3"/>
      <c r="K25" s="246"/>
      <c r="L25" s="246"/>
    </row>
    <row r="26" spans="1:12" ht="18" customHeight="1" x14ac:dyDescent="0.25">
      <c r="A26" s="137">
        <v>18</v>
      </c>
      <c r="B26" s="48" t="str">
        <f>IF('Proje ve Personel Bilgileri'!B31&gt;0,'Proje ve Personel Bilgileri'!B31,"")</f>
        <v/>
      </c>
      <c r="C26" s="61" t="str">
        <f>IF('Proje ve Personel Bilgileri'!B31&gt;0,'Proje ve Personel Bilgileri'!C31,"")</f>
        <v/>
      </c>
      <c r="D26" s="111" t="str">
        <f>IF('Proje ve Personel Bilgileri'!B31&gt;0,'Proje ve Personel Bilgileri'!D31,"")</f>
        <v/>
      </c>
      <c r="E26" s="52" t="str">
        <f>IF('Proje ve Personel Bilgileri'!B31&gt;0,AUcret,"")</f>
        <v/>
      </c>
      <c r="F26" s="113" t="str">
        <f>IF('Proje ve Personel Bilgileri'!B31&gt;0,IF(D26="Araştırmacı",15,IF(D26="Proje Yürütücüsü",20,IF(D26="Ar-Ge Laboratuvarı Yöneticisi",30,""))),"")</f>
        <v/>
      </c>
      <c r="G26" s="52" t="str">
        <f>IFERROR(IF('Proje ve Personel Bilgileri'!B31&gt;0,E26*F26,""),0)</f>
        <v/>
      </c>
      <c r="H26" s="52" t="str">
        <f>IFERROR(IF('Proje ve Personel Bilgileri'!B31&gt;0,G011B!AF25,""),0)</f>
        <v/>
      </c>
      <c r="I26" s="64" t="str">
        <f>IF('Proje ve Personel Bilgileri'!B31&gt;0,MIN(G26,H26),"")</f>
        <v/>
      </c>
      <c r="J26" s="3"/>
      <c r="K26" s="246"/>
      <c r="L26" s="246"/>
    </row>
    <row r="27" spans="1:12" ht="18" customHeight="1" x14ac:dyDescent="0.25">
      <c r="A27" s="137">
        <v>19</v>
      </c>
      <c r="B27" s="48" t="str">
        <f>IF('Proje ve Personel Bilgileri'!B32&gt;0,'Proje ve Personel Bilgileri'!B32,"")</f>
        <v/>
      </c>
      <c r="C27" s="61" t="str">
        <f>IF('Proje ve Personel Bilgileri'!B32&gt;0,'Proje ve Personel Bilgileri'!C32,"")</f>
        <v/>
      </c>
      <c r="D27" s="111" t="str">
        <f>IF('Proje ve Personel Bilgileri'!B32&gt;0,'Proje ve Personel Bilgileri'!D32,"")</f>
        <v/>
      </c>
      <c r="E27" s="52" t="str">
        <f>IF('Proje ve Personel Bilgileri'!B32&gt;0,AUcret,"")</f>
        <v/>
      </c>
      <c r="F27" s="113" t="str">
        <f>IF('Proje ve Personel Bilgileri'!B32&gt;0,IF(D27="Araştırmacı",15,IF(D27="Proje Yürütücüsü",20,IF(D27="Ar-Ge Laboratuvarı Yöneticisi",30,""))),"")</f>
        <v/>
      </c>
      <c r="G27" s="52" t="str">
        <f>IFERROR(IF('Proje ve Personel Bilgileri'!B32&gt;0,E27*F27,""),0)</f>
        <v/>
      </c>
      <c r="H27" s="52" t="str">
        <f>IFERROR(IF('Proje ve Personel Bilgileri'!B32&gt;0,G011B!AF26,""),0)</f>
        <v/>
      </c>
      <c r="I27" s="64" t="str">
        <f>IF('Proje ve Personel Bilgileri'!B32&gt;0,MIN(G27,H27),"")</f>
        <v/>
      </c>
      <c r="J27" s="3"/>
      <c r="K27" s="246"/>
      <c r="L27" s="246"/>
    </row>
    <row r="28" spans="1:12" ht="18" customHeight="1" thickBot="1" x14ac:dyDescent="0.3">
      <c r="A28" s="138">
        <v>20</v>
      </c>
      <c r="B28" s="54" t="str">
        <f>IF('Proje ve Personel Bilgileri'!B33&gt;0,'Proje ve Personel Bilgileri'!B33,"")</f>
        <v/>
      </c>
      <c r="C28" s="62" t="str">
        <f>IF('Proje ve Personel Bilgileri'!B33&gt;0,'Proje ve Personel Bilgileri'!C33,"")</f>
        <v/>
      </c>
      <c r="D28" s="112" t="str">
        <f>IF('Proje ve Personel Bilgileri'!B33&gt;0,'Proje ve Personel Bilgileri'!D33,"")</f>
        <v/>
      </c>
      <c r="E28" s="58" t="str">
        <f>IF('Proje ve Personel Bilgileri'!B33&gt;0,AUcret,"")</f>
        <v/>
      </c>
      <c r="F28" s="65" t="str">
        <f>IF('Proje ve Personel Bilgileri'!B33&gt;0,IF(D28="Araştırmacı",15,IF(D28="Proje Yürütücüsü",20,IF(D28="Ar-Ge Laboratuvarı Yöneticisi",30,""))),"")</f>
        <v/>
      </c>
      <c r="G28" s="58" t="str">
        <f>IFERROR(IF('Proje ve Personel Bilgileri'!B33&gt;0,E28*F28,""),0)</f>
        <v/>
      </c>
      <c r="H28" s="58" t="str">
        <f>IFERROR(IF('Proje ve Personel Bilgileri'!B33&gt;0,G011B!AF27,""),0)</f>
        <v/>
      </c>
      <c r="I28" s="66" t="str">
        <f>IF('Proje ve Personel Bilgileri'!B33&gt;0,MIN(G28,H28),"")</f>
        <v/>
      </c>
      <c r="J28" s="3"/>
      <c r="K28" s="134">
        <v>1</v>
      </c>
      <c r="L28" s="246"/>
    </row>
    <row r="29" spans="1:12" x14ac:dyDescent="0.25">
      <c r="A29" s="28" t="s">
        <v>56</v>
      </c>
      <c r="B29" s="3"/>
      <c r="C29" s="3"/>
      <c r="D29" s="247"/>
      <c r="E29" s="3"/>
      <c r="F29" s="3"/>
      <c r="G29" s="3"/>
      <c r="H29" s="3"/>
      <c r="I29" s="3"/>
      <c r="J29" s="3"/>
      <c r="K29" s="246"/>
      <c r="L29" s="246"/>
    </row>
    <row r="30" spans="1:12" x14ac:dyDescent="0.25">
      <c r="A30" s="28" t="s">
        <v>55</v>
      </c>
      <c r="B30" s="3"/>
      <c r="C30" s="3"/>
      <c r="D30" s="247"/>
      <c r="E30" s="3"/>
      <c r="F30" s="3"/>
      <c r="G30" s="3"/>
      <c r="H30" s="3"/>
      <c r="I30" s="3"/>
      <c r="J30" s="3"/>
      <c r="K30" s="246"/>
      <c r="L30" s="246"/>
    </row>
    <row r="31" spans="1:12" x14ac:dyDescent="0.25">
      <c r="A31" s="3"/>
      <c r="B31" s="3"/>
      <c r="C31" s="3"/>
      <c r="D31" s="3"/>
      <c r="E31" s="3"/>
      <c r="F31" s="3"/>
      <c r="G31" s="3"/>
      <c r="H31" s="3"/>
      <c r="I31" s="3"/>
      <c r="J31" s="3"/>
      <c r="K31" s="246"/>
      <c r="L31" s="246"/>
    </row>
    <row r="32" spans="1:12" x14ac:dyDescent="0.25">
      <c r="A32" s="3"/>
      <c r="B32" s="3"/>
      <c r="C32" s="4"/>
      <c r="D32" s="4"/>
      <c r="E32" s="4"/>
      <c r="F32" s="4"/>
      <c r="G32" s="4"/>
      <c r="H32" s="4"/>
      <c r="I32" s="3"/>
      <c r="J32" s="3"/>
      <c r="K32" s="246"/>
      <c r="L32" s="246"/>
    </row>
    <row r="33" spans="1:12" ht="21.1" x14ac:dyDescent="0.35">
      <c r="A33" s="313" t="s">
        <v>37</v>
      </c>
      <c r="B33" s="314">
        <f ca="1">IF(imzatarihi&gt;0,imzatarihi,"")</f>
        <v>45653</v>
      </c>
      <c r="C33" s="139" t="s">
        <v>38</v>
      </c>
      <c r="D33" s="313" t="str">
        <f>IF(kurulusyetkilisi&gt;0,kurulusyetkilisi,"")</f>
        <v/>
      </c>
      <c r="E33" s="5"/>
      <c r="H33" s="308"/>
      <c r="I33" s="308"/>
      <c r="J33" s="3"/>
      <c r="K33" s="246"/>
      <c r="L33" s="246"/>
    </row>
    <row r="34" spans="1:12" ht="21.1" x14ac:dyDescent="0.35">
      <c r="A34" s="311"/>
      <c r="B34" s="311"/>
      <c r="C34" s="139" t="s">
        <v>39</v>
      </c>
      <c r="D34" s="308"/>
      <c r="G34" s="394"/>
      <c r="H34" s="394"/>
      <c r="I34" s="394"/>
      <c r="J34" s="3"/>
      <c r="K34" s="246"/>
      <c r="L34" s="246"/>
    </row>
    <row r="35" spans="1:12" ht="15.65" x14ac:dyDescent="0.25">
      <c r="A35" s="381" t="s">
        <v>127</v>
      </c>
      <c r="B35" s="381"/>
      <c r="C35" s="381"/>
      <c r="D35" s="381"/>
      <c r="E35" s="381"/>
      <c r="F35" s="381"/>
      <c r="G35" s="381"/>
      <c r="H35" s="381"/>
      <c r="I35" s="381"/>
      <c r="J35" s="3"/>
      <c r="K35" s="246"/>
      <c r="L35" s="246"/>
    </row>
    <row r="36" spans="1:12" x14ac:dyDescent="0.25">
      <c r="A36" s="382" t="str">
        <f>IF(Yil&gt;0,CONCATENATE(Yil," yılına aittir."),"")</f>
        <v/>
      </c>
      <c r="B36" s="382"/>
      <c r="C36" s="382"/>
      <c r="D36" s="382"/>
      <c r="E36" s="382"/>
      <c r="F36" s="382"/>
      <c r="G36" s="382"/>
      <c r="H36" s="382"/>
      <c r="I36" s="382"/>
      <c r="J36" s="3"/>
      <c r="K36" s="246"/>
      <c r="L36" s="246"/>
    </row>
    <row r="37" spans="1:12" ht="19.7" thickBot="1" x14ac:dyDescent="0.4">
      <c r="A37" s="383" t="s">
        <v>61</v>
      </c>
      <c r="B37" s="383"/>
      <c r="C37" s="383"/>
      <c r="D37" s="383"/>
      <c r="E37" s="383"/>
      <c r="F37" s="383"/>
      <c r="G37" s="383"/>
      <c r="H37" s="383"/>
      <c r="I37" s="383"/>
      <c r="J37" s="3"/>
      <c r="K37" s="246"/>
      <c r="L37" s="246"/>
    </row>
    <row r="38" spans="1:12" ht="31.6" customHeight="1" thickBot="1" x14ac:dyDescent="0.3">
      <c r="A38" s="384" t="s">
        <v>1</v>
      </c>
      <c r="B38" s="386"/>
      <c r="C38" s="384" t="str">
        <f>IF(ProjeNo&gt;0,ProjeNo,"")</f>
        <v/>
      </c>
      <c r="D38" s="385"/>
      <c r="E38" s="385"/>
      <c r="F38" s="385"/>
      <c r="G38" s="385"/>
      <c r="H38" s="385"/>
      <c r="I38" s="386"/>
      <c r="J38" s="3"/>
      <c r="K38" s="246"/>
      <c r="L38" s="246"/>
    </row>
    <row r="39" spans="1:12" ht="42.8" customHeight="1" thickBot="1" x14ac:dyDescent="0.3">
      <c r="A39" s="395" t="s">
        <v>11</v>
      </c>
      <c r="B39" s="396"/>
      <c r="C39" s="397" t="str">
        <f>IF(ProjeAdi&gt;0,ProjeAdi,"")</f>
        <v/>
      </c>
      <c r="D39" s="398"/>
      <c r="E39" s="398"/>
      <c r="F39" s="398"/>
      <c r="G39" s="398"/>
      <c r="H39" s="398"/>
      <c r="I39" s="399"/>
      <c r="J39" s="3"/>
      <c r="K39" s="246"/>
      <c r="L39" s="246"/>
    </row>
    <row r="40" spans="1:12" ht="31.6" customHeight="1" thickBot="1" x14ac:dyDescent="0.3">
      <c r="A40" s="384" t="s">
        <v>3</v>
      </c>
      <c r="B40" s="400"/>
      <c r="C40" s="401" t="str">
        <f>IF(BasvuruTarihi&gt;0,BasvuruTarihi,"")</f>
        <v/>
      </c>
      <c r="D40" s="402"/>
      <c r="E40" s="402"/>
      <c r="F40" s="402"/>
      <c r="G40" s="402"/>
      <c r="H40" s="402"/>
      <c r="I40" s="403"/>
      <c r="J40" s="3"/>
      <c r="K40" s="246"/>
      <c r="L40" s="246"/>
    </row>
    <row r="41" spans="1:12" ht="14.95" customHeight="1" x14ac:dyDescent="0.25">
      <c r="A41" s="404" t="s">
        <v>7</v>
      </c>
      <c r="B41" s="404" t="s">
        <v>8</v>
      </c>
      <c r="C41" s="390" t="s">
        <v>115</v>
      </c>
      <c r="D41" s="390" t="s">
        <v>101</v>
      </c>
      <c r="E41" s="390" t="s">
        <v>57</v>
      </c>
      <c r="F41" s="390" t="s">
        <v>58</v>
      </c>
      <c r="G41" s="390" t="s">
        <v>59</v>
      </c>
      <c r="H41" s="390" t="s">
        <v>60</v>
      </c>
      <c r="I41" s="390" t="s">
        <v>52</v>
      </c>
      <c r="J41" s="3"/>
      <c r="K41" s="246"/>
      <c r="L41" s="246"/>
    </row>
    <row r="42" spans="1:12" ht="88.5" customHeight="1" thickBot="1" x14ac:dyDescent="0.3">
      <c r="A42" s="407"/>
      <c r="B42" s="407"/>
      <c r="C42" s="407"/>
      <c r="D42" s="391"/>
      <c r="E42" s="391"/>
      <c r="F42" s="391"/>
      <c r="G42" s="391"/>
      <c r="H42" s="391"/>
      <c r="I42" s="391"/>
      <c r="J42" s="3"/>
      <c r="K42" s="246"/>
      <c r="L42" s="246"/>
    </row>
    <row r="43" spans="1:12" ht="18" customHeight="1" x14ac:dyDescent="0.25">
      <c r="A43" s="136">
        <v>21</v>
      </c>
      <c r="B43" s="42" t="str">
        <f>IF('Proje ve Personel Bilgileri'!B34&gt;0,'Proje ve Personel Bilgileri'!B34,"")</f>
        <v/>
      </c>
      <c r="C43" s="60" t="str">
        <f>IF('Proje ve Personel Bilgileri'!B34&gt;0,'Proje ve Personel Bilgileri'!C34,"")</f>
        <v/>
      </c>
      <c r="D43" s="111" t="str">
        <f>IF('Proje ve Personel Bilgileri'!B34&gt;0,'Proje ve Personel Bilgileri'!D34,"")</f>
        <v/>
      </c>
      <c r="E43" s="44" t="str">
        <f>IF('Proje ve Personel Bilgileri'!B34&gt;0,AUcret,"")</f>
        <v/>
      </c>
      <c r="F43" s="118" t="str">
        <f>IF('Proje ve Personel Bilgileri'!B34&gt;0,IF(D43="Araştırmacı",15,IF(D43="Proje Yürütücüsü",20,IF(D43="Ar-Ge Laboratuvarı Yöneticisi",30,""))),"")</f>
        <v/>
      </c>
      <c r="G43" s="44" t="str">
        <f>IFERROR(IF('Proje ve Personel Bilgileri'!B34&gt;0,E43*F43,""),0)</f>
        <v/>
      </c>
      <c r="H43" s="44" t="str">
        <f>IF('Proje ve Personel Bilgileri'!B34&gt;0,G011B!AF40,"")</f>
        <v/>
      </c>
      <c r="I43" s="47" t="str">
        <f>IF('Proje ve Personel Bilgileri'!B34&gt;0,MIN(G43,H43),"")</f>
        <v/>
      </c>
      <c r="J43" s="3"/>
      <c r="K43" s="246"/>
      <c r="L43" s="246"/>
    </row>
    <row r="44" spans="1:12" ht="18" customHeight="1" x14ac:dyDescent="0.25">
      <c r="A44" s="137">
        <v>22</v>
      </c>
      <c r="B44" s="48" t="str">
        <f>IF('Proje ve Personel Bilgileri'!B35&gt;0,'Proje ve Personel Bilgileri'!B35,"")</f>
        <v/>
      </c>
      <c r="C44" s="61" t="str">
        <f>IF('Proje ve Personel Bilgileri'!B35&gt;0,'Proje ve Personel Bilgileri'!C35,"")</f>
        <v/>
      </c>
      <c r="D44" s="111" t="str">
        <f>IF('Proje ve Personel Bilgileri'!B35&gt;0,'Proje ve Personel Bilgileri'!D35,"")</f>
        <v/>
      </c>
      <c r="E44" s="52" t="str">
        <f>IF('Proje ve Personel Bilgileri'!B35&gt;0,AUcret,"")</f>
        <v/>
      </c>
      <c r="F44" s="63" t="str">
        <f>IF('Proje ve Personel Bilgileri'!B35&gt;0,IF(D44="Araştırmacı",15,IF(D44="Proje Yürütücüsü",20,IF(D44="Ar-Ge Laboratuvarı Yöneticisi",30,""))),"")</f>
        <v/>
      </c>
      <c r="G44" s="52" t="str">
        <f>IFERROR(IF('Proje ve Personel Bilgileri'!B35&gt;0,E44*F44,""),0)</f>
        <v/>
      </c>
      <c r="H44" s="52" t="str">
        <f>IF('Proje ve Personel Bilgileri'!B35&gt;0,G011B!AF41,"")</f>
        <v/>
      </c>
      <c r="I44" s="64" t="str">
        <f>IF('Proje ve Personel Bilgileri'!B35&gt;0,MIN(G44,H44),"")</f>
        <v/>
      </c>
      <c r="J44" s="3"/>
      <c r="K44" s="246"/>
      <c r="L44" s="246"/>
    </row>
    <row r="45" spans="1:12" ht="18" customHeight="1" x14ac:dyDescent="0.25">
      <c r="A45" s="137">
        <v>23</v>
      </c>
      <c r="B45" s="48" t="str">
        <f>IF('Proje ve Personel Bilgileri'!B36&gt;0,'Proje ve Personel Bilgileri'!B36,"")</f>
        <v/>
      </c>
      <c r="C45" s="61" t="str">
        <f>IF('Proje ve Personel Bilgileri'!B36&gt;0,'Proje ve Personel Bilgileri'!C36,"")</f>
        <v/>
      </c>
      <c r="D45" s="111" t="str">
        <f>IF('Proje ve Personel Bilgileri'!B36&gt;0,'Proje ve Personel Bilgileri'!D36,"")</f>
        <v/>
      </c>
      <c r="E45" s="52" t="str">
        <f>IF('Proje ve Personel Bilgileri'!B36&gt;0,AUcret,"")</f>
        <v/>
      </c>
      <c r="F45" s="63" t="str">
        <f>IF('Proje ve Personel Bilgileri'!B36&gt;0,IF(D45="Araştırmacı",15,IF(D45="Proje Yürütücüsü",20,IF(D45="Ar-Ge Laboratuvarı Yöneticisi",30,""))),"")</f>
        <v/>
      </c>
      <c r="G45" s="52" t="str">
        <f>IFERROR(IF('Proje ve Personel Bilgileri'!B36&gt;0,E45*F45,""),0)</f>
        <v/>
      </c>
      <c r="H45" s="52" t="str">
        <f>IF('Proje ve Personel Bilgileri'!B36&gt;0,G011B!AF42,"")</f>
        <v/>
      </c>
      <c r="I45" s="64" t="str">
        <f>IF('Proje ve Personel Bilgileri'!B36&gt;0,MIN(G45,H45),"")</f>
        <v/>
      </c>
      <c r="J45" s="3"/>
      <c r="K45" s="246"/>
      <c r="L45" s="246"/>
    </row>
    <row r="46" spans="1:12" ht="18" customHeight="1" x14ac:dyDescent="0.25">
      <c r="A46" s="137">
        <v>24</v>
      </c>
      <c r="B46" s="48" t="str">
        <f>IF('Proje ve Personel Bilgileri'!B37&gt;0,'Proje ve Personel Bilgileri'!B37,"")</f>
        <v/>
      </c>
      <c r="C46" s="61" t="str">
        <f>IF('Proje ve Personel Bilgileri'!B37&gt;0,'Proje ve Personel Bilgileri'!C37,"")</f>
        <v/>
      </c>
      <c r="D46" s="111" t="str">
        <f>IF('Proje ve Personel Bilgileri'!B37&gt;0,'Proje ve Personel Bilgileri'!D37,"")</f>
        <v/>
      </c>
      <c r="E46" s="52" t="str">
        <f>IF('Proje ve Personel Bilgileri'!B37&gt;0,AUcret,"")</f>
        <v/>
      </c>
      <c r="F46" s="63" t="str">
        <f>IF('Proje ve Personel Bilgileri'!B37&gt;0,IF(D46="Araştırmacı",15,IF(D46="Proje Yürütücüsü",20,IF(D46="Ar-Ge Laboratuvarı Yöneticisi",30,""))),"")</f>
        <v/>
      </c>
      <c r="G46" s="52" t="str">
        <f>IFERROR(IF('Proje ve Personel Bilgileri'!B37&gt;0,E46*F46,""),0)</f>
        <v/>
      </c>
      <c r="H46" s="52" t="str">
        <f>IF('Proje ve Personel Bilgileri'!B37&gt;0,G011B!AF43,"")</f>
        <v/>
      </c>
      <c r="I46" s="64" t="str">
        <f>IF('Proje ve Personel Bilgileri'!B37&gt;0,MIN(G46,H46),"")</f>
        <v/>
      </c>
      <c r="J46" s="3"/>
      <c r="K46" s="246"/>
      <c r="L46" s="246"/>
    </row>
    <row r="47" spans="1:12" ht="18" customHeight="1" x14ac:dyDescent="0.25">
      <c r="A47" s="137">
        <v>25</v>
      </c>
      <c r="B47" s="48" t="str">
        <f>IF('Proje ve Personel Bilgileri'!B38&gt;0,'Proje ve Personel Bilgileri'!B38,"")</f>
        <v/>
      </c>
      <c r="C47" s="61" t="str">
        <f>IF('Proje ve Personel Bilgileri'!B38&gt;0,'Proje ve Personel Bilgileri'!C38,"")</f>
        <v/>
      </c>
      <c r="D47" s="111" t="str">
        <f>IF('Proje ve Personel Bilgileri'!B38&gt;0,'Proje ve Personel Bilgileri'!D38,"")</f>
        <v/>
      </c>
      <c r="E47" s="52" t="str">
        <f>IF('Proje ve Personel Bilgileri'!B38&gt;0,AUcret,"")</f>
        <v/>
      </c>
      <c r="F47" s="63" t="str">
        <f>IF('Proje ve Personel Bilgileri'!B38&gt;0,IF(D47="Araştırmacı",15,IF(D47="Proje Yürütücüsü",20,IF(D47="Ar-Ge Laboratuvarı Yöneticisi",30,""))),"")</f>
        <v/>
      </c>
      <c r="G47" s="52" t="str">
        <f>IFERROR(IF('Proje ve Personel Bilgileri'!B38&gt;0,E47*F47,""),0)</f>
        <v/>
      </c>
      <c r="H47" s="52" t="str">
        <f>IF('Proje ve Personel Bilgileri'!B38&gt;0,G011B!AF44,"")</f>
        <v/>
      </c>
      <c r="I47" s="64" t="str">
        <f>IF('Proje ve Personel Bilgileri'!B38&gt;0,MIN(G47,H47),"")</f>
        <v/>
      </c>
      <c r="J47" s="3"/>
      <c r="K47" s="246"/>
      <c r="L47" s="246"/>
    </row>
    <row r="48" spans="1:12" ht="18" customHeight="1" x14ac:dyDescent="0.25">
      <c r="A48" s="137">
        <v>26</v>
      </c>
      <c r="B48" s="48" t="str">
        <f>IF('Proje ve Personel Bilgileri'!B39&gt;0,'Proje ve Personel Bilgileri'!B39,"")</f>
        <v/>
      </c>
      <c r="C48" s="61" t="str">
        <f>IF('Proje ve Personel Bilgileri'!B39&gt;0,'Proje ve Personel Bilgileri'!C39,"")</f>
        <v/>
      </c>
      <c r="D48" s="111" t="str">
        <f>IF('Proje ve Personel Bilgileri'!B39&gt;0,'Proje ve Personel Bilgileri'!D39,"")</f>
        <v/>
      </c>
      <c r="E48" s="52" t="str">
        <f>IF('Proje ve Personel Bilgileri'!B39&gt;0,AUcret,"")</f>
        <v/>
      </c>
      <c r="F48" s="63" t="str">
        <f>IF('Proje ve Personel Bilgileri'!B39&gt;0,IF(D48="Araştırmacı",15,IF(D48="Proje Yürütücüsü",20,IF(D48="Ar-Ge Laboratuvarı Yöneticisi",30,""))),"")</f>
        <v/>
      </c>
      <c r="G48" s="52" t="str">
        <f>IFERROR(IF('Proje ve Personel Bilgileri'!B39&gt;0,E48*F48,""),0)</f>
        <v/>
      </c>
      <c r="H48" s="52" t="str">
        <f>IF('Proje ve Personel Bilgileri'!B39&gt;0,G011B!AF45,"")</f>
        <v/>
      </c>
      <c r="I48" s="64" t="str">
        <f>IF('Proje ve Personel Bilgileri'!B39&gt;0,MIN(G48,H48),"")</f>
        <v/>
      </c>
      <c r="J48" s="3"/>
      <c r="K48" s="246"/>
      <c r="L48" s="246"/>
    </row>
    <row r="49" spans="1:12" ht="18" customHeight="1" x14ac:dyDescent="0.25">
      <c r="A49" s="137">
        <v>27</v>
      </c>
      <c r="B49" s="48" t="str">
        <f>IF('Proje ve Personel Bilgileri'!B40&gt;0,'Proje ve Personel Bilgileri'!B40,"")</f>
        <v/>
      </c>
      <c r="C49" s="61" t="str">
        <f>IF('Proje ve Personel Bilgileri'!B40&gt;0,'Proje ve Personel Bilgileri'!C40,"")</f>
        <v/>
      </c>
      <c r="D49" s="111" t="str">
        <f>IF('Proje ve Personel Bilgileri'!B40&gt;0,'Proje ve Personel Bilgileri'!D40,"")</f>
        <v/>
      </c>
      <c r="E49" s="52" t="str">
        <f>IF('Proje ve Personel Bilgileri'!B40&gt;0,AUcret,"")</f>
        <v/>
      </c>
      <c r="F49" s="63" t="str">
        <f>IF('Proje ve Personel Bilgileri'!B40&gt;0,IF(D49="Araştırmacı",15,IF(D49="Proje Yürütücüsü",20,IF(D49="Ar-Ge Laboratuvarı Yöneticisi",30,""))),"")</f>
        <v/>
      </c>
      <c r="G49" s="52" t="str">
        <f>IFERROR(IF('Proje ve Personel Bilgileri'!B40&gt;0,E49*F49,""),0)</f>
        <v/>
      </c>
      <c r="H49" s="52" t="str">
        <f>IF('Proje ve Personel Bilgileri'!B40&gt;0,G011B!AF46,"")</f>
        <v/>
      </c>
      <c r="I49" s="64" t="str">
        <f>IF('Proje ve Personel Bilgileri'!B40&gt;0,MIN(G49,H49),"")</f>
        <v/>
      </c>
      <c r="J49" s="3"/>
      <c r="K49" s="246"/>
      <c r="L49" s="246"/>
    </row>
    <row r="50" spans="1:12" ht="18" customHeight="1" x14ac:dyDescent="0.25">
      <c r="A50" s="137">
        <v>28</v>
      </c>
      <c r="B50" s="48" t="str">
        <f>IF('Proje ve Personel Bilgileri'!B41&gt;0,'Proje ve Personel Bilgileri'!B41,"")</f>
        <v/>
      </c>
      <c r="C50" s="61" t="str">
        <f>IF('Proje ve Personel Bilgileri'!B41&gt;0,'Proje ve Personel Bilgileri'!C41,"")</f>
        <v/>
      </c>
      <c r="D50" s="111" t="str">
        <f>IF('Proje ve Personel Bilgileri'!B41&gt;0,'Proje ve Personel Bilgileri'!D41,"")</f>
        <v/>
      </c>
      <c r="E50" s="52" t="str">
        <f>IF('Proje ve Personel Bilgileri'!B41&gt;0,AUcret,"")</f>
        <v/>
      </c>
      <c r="F50" s="63" t="str">
        <f>IF('Proje ve Personel Bilgileri'!B41&gt;0,IF(D50="Araştırmacı",15,IF(D50="Proje Yürütücüsü",20,IF(D50="Ar-Ge Laboratuvarı Yöneticisi",30,""))),"")</f>
        <v/>
      </c>
      <c r="G50" s="52" t="str">
        <f>IFERROR(IF('Proje ve Personel Bilgileri'!B41&gt;0,E50*F50,""),0)</f>
        <v/>
      </c>
      <c r="H50" s="52" t="str">
        <f>IF('Proje ve Personel Bilgileri'!B41&gt;0,G011B!AF47,"")</f>
        <v/>
      </c>
      <c r="I50" s="64" t="str">
        <f>IF('Proje ve Personel Bilgileri'!B41&gt;0,MIN(G50,H50),"")</f>
        <v/>
      </c>
      <c r="J50" s="3"/>
      <c r="K50" s="246"/>
      <c r="L50" s="246"/>
    </row>
    <row r="51" spans="1:12" ht="18" customHeight="1" x14ac:dyDescent="0.25">
      <c r="A51" s="137">
        <v>29</v>
      </c>
      <c r="B51" s="48" t="str">
        <f>IF('Proje ve Personel Bilgileri'!B42&gt;0,'Proje ve Personel Bilgileri'!B42,"")</f>
        <v/>
      </c>
      <c r="C51" s="61" t="str">
        <f>IF('Proje ve Personel Bilgileri'!B42&gt;0,'Proje ve Personel Bilgileri'!C42,"")</f>
        <v/>
      </c>
      <c r="D51" s="111" t="str">
        <f>IF('Proje ve Personel Bilgileri'!B42&gt;0,'Proje ve Personel Bilgileri'!D42,"")</f>
        <v/>
      </c>
      <c r="E51" s="52" t="str">
        <f>IF('Proje ve Personel Bilgileri'!B42&gt;0,AUcret,"")</f>
        <v/>
      </c>
      <c r="F51" s="63" t="str">
        <f>IF('Proje ve Personel Bilgileri'!B42&gt;0,IF(D51="Araştırmacı",15,IF(D51="Proje Yürütücüsü",20,IF(D51="Ar-Ge Laboratuvarı Yöneticisi",30,""))),"")</f>
        <v/>
      </c>
      <c r="G51" s="52" t="str">
        <f>IFERROR(IF('Proje ve Personel Bilgileri'!B42&gt;0,E51*F51,""),0)</f>
        <v/>
      </c>
      <c r="H51" s="52" t="str">
        <f>IF('Proje ve Personel Bilgileri'!B42&gt;0,G011B!AF48,"")</f>
        <v/>
      </c>
      <c r="I51" s="64" t="str">
        <f>IF('Proje ve Personel Bilgileri'!B42&gt;0,MIN(G51,H51),"")</f>
        <v/>
      </c>
      <c r="J51" s="3"/>
      <c r="K51" s="246"/>
      <c r="L51" s="246"/>
    </row>
    <row r="52" spans="1:12" ht="18" customHeight="1" x14ac:dyDescent="0.25">
      <c r="A52" s="137">
        <v>30</v>
      </c>
      <c r="B52" s="48" t="str">
        <f>IF('Proje ve Personel Bilgileri'!B43&gt;0,'Proje ve Personel Bilgileri'!B43,"")</f>
        <v/>
      </c>
      <c r="C52" s="61" t="str">
        <f>IF('Proje ve Personel Bilgileri'!B43&gt;0,'Proje ve Personel Bilgileri'!C43,"")</f>
        <v/>
      </c>
      <c r="D52" s="111" t="str">
        <f>IF('Proje ve Personel Bilgileri'!B43&gt;0,'Proje ve Personel Bilgileri'!D43,"")</f>
        <v/>
      </c>
      <c r="E52" s="52" t="str">
        <f>IF('Proje ve Personel Bilgileri'!B43&gt;0,AUcret,"")</f>
        <v/>
      </c>
      <c r="F52" s="63" t="str">
        <f>IF('Proje ve Personel Bilgileri'!B43&gt;0,IF(D52="Araştırmacı",15,IF(D52="Proje Yürütücüsü",20,IF(D52="Ar-Ge Laboratuvarı Yöneticisi",30,""))),"")</f>
        <v/>
      </c>
      <c r="G52" s="52" t="str">
        <f>IFERROR(IF('Proje ve Personel Bilgileri'!B43&gt;0,E52*F52,""),0)</f>
        <v/>
      </c>
      <c r="H52" s="52" t="str">
        <f>IF('Proje ve Personel Bilgileri'!B43&gt;0,G011B!AF49,"")</f>
        <v/>
      </c>
      <c r="I52" s="64" t="str">
        <f>IF('Proje ve Personel Bilgileri'!B43&gt;0,MIN(G52,H52),"")</f>
        <v/>
      </c>
      <c r="J52" s="3"/>
      <c r="K52" s="246"/>
      <c r="L52" s="246"/>
    </row>
    <row r="53" spans="1:12" ht="18" customHeight="1" x14ac:dyDescent="0.25">
      <c r="A53" s="137">
        <v>31</v>
      </c>
      <c r="B53" s="48" t="str">
        <f>IF('Proje ve Personel Bilgileri'!B44&gt;0,'Proje ve Personel Bilgileri'!B44,"")</f>
        <v/>
      </c>
      <c r="C53" s="61" t="str">
        <f>IF('Proje ve Personel Bilgileri'!B44&gt;0,'Proje ve Personel Bilgileri'!C44,"")</f>
        <v/>
      </c>
      <c r="D53" s="111" t="str">
        <f>IF('Proje ve Personel Bilgileri'!B44&gt;0,'Proje ve Personel Bilgileri'!D44,"")</f>
        <v/>
      </c>
      <c r="E53" s="52" t="str">
        <f>IF('Proje ve Personel Bilgileri'!B44&gt;0,AUcret,"")</f>
        <v/>
      </c>
      <c r="F53" s="63" t="str">
        <f>IF('Proje ve Personel Bilgileri'!B44&gt;0,IF(D53="Araştırmacı",15,IF(D53="Proje Yürütücüsü",20,IF(D53="Ar-Ge Laboratuvarı Yöneticisi",30,""))),"")</f>
        <v/>
      </c>
      <c r="G53" s="52" t="str">
        <f>IFERROR(IF('Proje ve Personel Bilgileri'!B44&gt;0,E53*F53,""),0)</f>
        <v/>
      </c>
      <c r="H53" s="52" t="str">
        <f>IF('Proje ve Personel Bilgileri'!B44&gt;0,G011B!AF50,"")</f>
        <v/>
      </c>
      <c r="I53" s="64" t="str">
        <f>IF('Proje ve Personel Bilgileri'!B44&gt;0,MIN(G53,H53),"")</f>
        <v/>
      </c>
      <c r="J53" s="3"/>
      <c r="K53" s="246"/>
      <c r="L53" s="246"/>
    </row>
    <row r="54" spans="1:12" ht="18" customHeight="1" x14ac:dyDescent="0.25">
      <c r="A54" s="137">
        <v>32</v>
      </c>
      <c r="B54" s="48" t="str">
        <f>IF('Proje ve Personel Bilgileri'!B45&gt;0,'Proje ve Personel Bilgileri'!B45,"")</f>
        <v/>
      </c>
      <c r="C54" s="61" t="str">
        <f>IF('Proje ve Personel Bilgileri'!B45&gt;0,'Proje ve Personel Bilgileri'!C45,"")</f>
        <v/>
      </c>
      <c r="D54" s="111" t="str">
        <f>IF('Proje ve Personel Bilgileri'!B45&gt;0,'Proje ve Personel Bilgileri'!D45,"")</f>
        <v/>
      </c>
      <c r="E54" s="52" t="str">
        <f>IF('Proje ve Personel Bilgileri'!B45&gt;0,AUcret,"")</f>
        <v/>
      </c>
      <c r="F54" s="63" t="str">
        <f>IF('Proje ve Personel Bilgileri'!B45&gt;0,IF(D54="Araştırmacı",15,IF(D54="Proje Yürütücüsü",20,IF(D54="Ar-Ge Laboratuvarı Yöneticisi",30,""))),"")</f>
        <v/>
      </c>
      <c r="G54" s="52" t="str">
        <f>IFERROR(IF('Proje ve Personel Bilgileri'!B45&gt;0,E54*F54,""),0)</f>
        <v/>
      </c>
      <c r="H54" s="52" t="str">
        <f>IF('Proje ve Personel Bilgileri'!B45&gt;0,G011B!AF51,"")</f>
        <v/>
      </c>
      <c r="I54" s="64" t="str">
        <f>IF('Proje ve Personel Bilgileri'!B45&gt;0,MIN(G54,H54),"")</f>
        <v/>
      </c>
      <c r="J54" s="3"/>
      <c r="K54" s="246"/>
      <c r="L54" s="246"/>
    </row>
    <row r="55" spans="1:12" ht="18" customHeight="1" x14ac:dyDescent="0.25">
      <c r="A55" s="137">
        <v>33</v>
      </c>
      <c r="B55" s="48" t="str">
        <f>IF('Proje ve Personel Bilgileri'!B46&gt;0,'Proje ve Personel Bilgileri'!B46,"")</f>
        <v/>
      </c>
      <c r="C55" s="61" t="str">
        <f>IF('Proje ve Personel Bilgileri'!B46&gt;0,'Proje ve Personel Bilgileri'!C46,"")</f>
        <v/>
      </c>
      <c r="D55" s="111" t="str">
        <f>IF('Proje ve Personel Bilgileri'!B46&gt;0,'Proje ve Personel Bilgileri'!D46,"")</f>
        <v/>
      </c>
      <c r="E55" s="52" t="str">
        <f>IF('Proje ve Personel Bilgileri'!B46&gt;0,AUcret,"")</f>
        <v/>
      </c>
      <c r="F55" s="63" t="str">
        <f>IF('Proje ve Personel Bilgileri'!B46&gt;0,IF(D55="Araştırmacı",15,IF(D55="Proje Yürütücüsü",20,IF(D55="Ar-Ge Laboratuvarı Yöneticisi",30,""))),"")</f>
        <v/>
      </c>
      <c r="G55" s="52" t="str">
        <f>IFERROR(IF('Proje ve Personel Bilgileri'!B46&gt;0,E55*F55,""),0)</f>
        <v/>
      </c>
      <c r="H55" s="52" t="str">
        <f>IF('Proje ve Personel Bilgileri'!B46&gt;0,G011B!AF52,"")</f>
        <v/>
      </c>
      <c r="I55" s="64" t="str">
        <f>IF('Proje ve Personel Bilgileri'!B46&gt;0,MIN(G55,H55),"")</f>
        <v/>
      </c>
      <c r="J55" s="3"/>
      <c r="K55" s="246"/>
      <c r="L55" s="246"/>
    </row>
    <row r="56" spans="1:12" ht="18" customHeight="1" x14ac:dyDescent="0.25">
      <c r="A56" s="137">
        <v>34</v>
      </c>
      <c r="B56" s="48" t="str">
        <f>IF('Proje ve Personel Bilgileri'!B47&gt;0,'Proje ve Personel Bilgileri'!B47,"")</f>
        <v/>
      </c>
      <c r="C56" s="61" t="str">
        <f>IF('Proje ve Personel Bilgileri'!B47&gt;0,'Proje ve Personel Bilgileri'!C47,"")</f>
        <v/>
      </c>
      <c r="D56" s="111" t="str">
        <f>IF('Proje ve Personel Bilgileri'!B47&gt;0,'Proje ve Personel Bilgileri'!D47,"")</f>
        <v/>
      </c>
      <c r="E56" s="52" t="str">
        <f>IF('Proje ve Personel Bilgileri'!B47&gt;0,AUcret,"")</f>
        <v/>
      </c>
      <c r="F56" s="63" t="str">
        <f>IF('Proje ve Personel Bilgileri'!B47&gt;0,IF(D56="Araştırmacı",15,IF(D56="Proje Yürütücüsü",20,IF(D56="Ar-Ge Laboratuvarı Yöneticisi",30,""))),"")</f>
        <v/>
      </c>
      <c r="G56" s="52" t="str">
        <f>IFERROR(IF('Proje ve Personel Bilgileri'!B47&gt;0,E56*F56,""),0)</f>
        <v/>
      </c>
      <c r="H56" s="52" t="str">
        <f>IF('Proje ve Personel Bilgileri'!B47&gt;0,G011B!AF53,"")</f>
        <v/>
      </c>
      <c r="I56" s="64" t="str">
        <f>IF('Proje ve Personel Bilgileri'!B47&gt;0,MIN(G56,H56),"")</f>
        <v/>
      </c>
      <c r="J56" s="3"/>
      <c r="K56" s="246"/>
      <c r="L56" s="246"/>
    </row>
    <row r="57" spans="1:12" ht="18" customHeight="1" x14ac:dyDescent="0.25">
      <c r="A57" s="137">
        <v>35</v>
      </c>
      <c r="B57" s="48" t="str">
        <f>IF('Proje ve Personel Bilgileri'!B48&gt;0,'Proje ve Personel Bilgileri'!B48,"")</f>
        <v/>
      </c>
      <c r="C57" s="61" t="str">
        <f>IF('Proje ve Personel Bilgileri'!B48&gt;0,'Proje ve Personel Bilgileri'!C48,"")</f>
        <v/>
      </c>
      <c r="D57" s="111" t="str">
        <f>IF('Proje ve Personel Bilgileri'!B48&gt;0,'Proje ve Personel Bilgileri'!D48,"")</f>
        <v/>
      </c>
      <c r="E57" s="52" t="str">
        <f>IF('Proje ve Personel Bilgileri'!B48&gt;0,AUcret,"")</f>
        <v/>
      </c>
      <c r="F57" s="63" t="str">
        <f>IF('Proje ve Personel Bilgileri'!B48&gt;0,IF(D57="Araştırmacı",15,IF(D57="Proje Yürütücüsü",20,IF(D57="Ar-Ge Laboratuvarı Yöneticisi",30,""))),"")</f>
        <v/>
      </c>
      <c r="G57" s="52" t="str">
        <f>IFERROR(IF('Proje ve Personel Bilgileri'!B48&gt;0,E57*F57,""),0)</f>
        <v/>
      </c>
      <c r="H57" s="52" t="str">
        <f>IF('Proje ve Personel Bilgileri'!B48&gt;0,G011B!AF54,"")</f>
        <v/>
      </c>
      <c r="I57" s="64" t="str">
        <f>IF('Proje ve Personel Bilgileri'!B48&gt;0,MIN(G57,H57),"")</f>
        <v/>
      </c>
      <c r="J57" s="3"/>
      <c r="K57" s="246"/>
      <c r="L57" s="246"/>
    </row>
    <row r="58" spans="1:12" ht="18" customHeight="1" x14ac:dyDescent="0.25">
      <c r="A58" s="137">
        <v>36</v>
      </c>
      <c r="B58" s="48" t="str">
        <f>IF('Proje ve Personel Bilgileri'!B49&gt;0,'Proje ve Personel Bilgileri'!B49,"")</f>
        <v/>
      </c>
      <c r="C58" s="61" t="str">
        <f>IF('Proje ve Personel Bilgileri'!B49&gt;0,'Proje ve Personel Bilgileri'!C49,"")</f>
        <v/>
      </c>
      <c r="D58" s="111" t="str">
        <f>IF('Proje ve Personel Bilgileri'!B49&gt;0,'Proje ve Personel Bilgileri'!D49,"")</f>
        <v/>
      </c>
      <c r="E58" s="52" t="str">
        <f>IF('Proje ve Personel Bilgileri'!B49&gt;0,AUcret,"")</f>
        <v/>
      </c>
      <c r="F58" s="63" t="str">
        <f>IF('Proje ve Personel Bilgileri'!B49&gt;0,IF(D58="Araştırmacı",15,IF(D58="Proje Yürütücüsü",20,IF(D58="Ar-Ge Laboratuvarı Yöneticisi",30,""))),"")</f>
        <v/>
      </c>
      <c r="G58" s="52" t="str">
        <f>IFERROR(IF('Proje ve Personel Bilgileri'!B49&gt;0,E58*F58,""),0)</f>
        <v/>
      </c>
      <c r="H58" s="52" t="str">
        <f>IF('Proje ve Personel Bilgileri'!B49&gt;0,G011B!AF55,"")</f>
        <v/>
      </c>
      <c r="I58" s="64" t="str">
        <f>IF('Proje ve Personel Bilgileri'!B49&gt;0,MIN(G58,H58),"")</f>
        <v/>
      </c>
      <c r="J58" s="3"/>
      <c r="K58" s="246"/>
      <c r="L58" s="246"/>
    </row>
    <row r="59" spans="1:12" ht="18" customHeight="1" x14ac:dyDescent="0.25">
      <c r="A59" s="137">
        <v>37</v>
      </c>
      <c r="B59" s="48" t="str">
        <f>IF('Proje ve Personel Bilgileri'!B50&gt;0,'Proje ve Personel Bilgileri'!B50,"")</f>
        <v/>
      </c>
      <c r="C59" s="61" t="str">
        <f>IF('Proje ve Personel Bilgileri'!B50&gt;0,'Proje ve Personel Bilgileri'!C50,"")</f>
        <v/>
      </c>
      <c r="D59" s="111" t="str">
        <f>IF('Proje ve Personel Bilgileri'!B50&gt;0,'Proje ve Personel Bilgileri'!D50,"")</f>
        <v/>
      </c>
      <c r="E59" s="52" t="str">
        <f>IF('Proje ve Personel Bilgileri'!B50&gt;0,AUcret,"")</f>
        <v/>
      </c>
      <c r="F59" s="63" t="str">
        <f>IF('Proje ve Personel Bilgileri'!B50&gt;0,IF(D59="Araştırmacı",15,IF(D59="Proje Yürütücüsü",20,IF(D59="Ar-Ge Laboratuvarı Yöneticisi",30,""))),"")</f>
        <v/>
      </c>
      <c r="G59" s="52" t="str">
        <f>IFERROR(IF('Proje ve Personel Bilgileri'!B50&gt;0,E59*F59,""),0)</f>
        <v/>
      </c>
      <c r="H59" s="52" t="str">
        <f>IF('Proje ve Personel Bilgileri'!B50&gt;0,G011B!AF56,"")</f>
        <v/>
      </c>
      <c r="I59" s="64" t="str">
        <f>IF('Proje ve Personel Bilgileri'!B50&gt;0,MIN(G59,H59),"")</f>
        <v/>
      </c>
      <c r="J59" s="3"/>
      <c r="K59" s="246"/>
      <c r="L59" s="246"/>
    </row>
    <row r="60" spans="1:12" ht="18" customHeight="1" x14ac:dyDescent="0.25">
      <c r="A60" s="137">
        <v>38</v>
      </c>
      <c r="B60" s="48" t="str">
        <f>IF('Proje ve Personel Bilgileri'!B51&gt;0,'Proje ve Personel Bilgileri'!B51,"")</f>
        <v/>
      </c>
      <c r="C60" s="61" t="str">
        <f>IF('Proje ve Personel Bilgileri'!B51&gt;0,'Proje ve Personel Bilgileri'!C51,"")</f>
        <v/>
      </c>
      <c r="D60" s="111" t="str">
        <f>IF('Proje ve Personel Bilgileri'!B51&gt;0,'Proje ve Personel Bilgileri'!D51,"")</f>
        <v/>
      </c>
      <c r="E60" s="52" t="str">
        <f>IF('Proje ve Personel Bilgileri'!B51&gt;0,AUcret,"")</f>
        <v/>
      </c>
      <c r="F60" s="63" t="str">
        <f>IF('Proje ve Personel Bilgileri'!B51&gt;0,IF(D60="Araştırmacı",15,IF(D60="Proje Yürütücüsü",20,IF(D60="Ar-Ge Laboratuvarı Yöneticisi",30,""))),"")</f>
        <v/>
      </c>
      <c r="G60" s="52" t="str">
        <f>IFERROR(IF('Proje ve Personel Bilgileri'!B51&gt;0,E60*F60,""),0)</f>
        <v/>
      </c>
      <c r="H60" s="52" t="str">
        <f>IF('Proje ve Personel Bilgileri'!B51&gt;0,G011B!AF57,"")</f>
        <v/>
      </c>
      <c r="I60" s="64" t="str">
        <f>IF('Proje ve Personel Bilgileri'!B51&gt;0,MIN(G60,H60),"")</f>
        <v/>
      </c>
      <c r="J60" s="3"/>
      <c r="K60" s="246"/>
      <c r="L60" s="246"/>
    </row>
    <row r="61" spans="1:12" ht="18" customHeight="1" x14ac:dyDescent="0.25">
      <c r="A61" s="137">
        <v>39</v>
      </c>
      <c r="B61" s="48" t="str">
        <f>IF('Proje ve Personel Bilgileri'!B52&gt;0,'Proje ve Personel Bilgileri'!B52,"")</f>
        <v/>
      </c>
      <c r="C61" s="61" t="str">
        <f>IF('Proje ve Personel Bilgileri'!B52&gt;0,'Proje ve Personel Bilgileri'!C52,"")</f>
        <v/>
      </c>
      <c r="D61" s="111" t="str">
        <f>IF('Proje ve Personel Bilgileri'!B52&gt;0,'Proje ve Personel Bilgileri'!D52,"")</f>
        <v/>
      </c>
      <c r="E61" s="52" t="str">
        <f>IF('Proje ve Personel Bilgileri'!B52&gt;0,AUcret,"")</f>
        <v/>
      </c>
      <c r="F61" s="63" t="str">
        <f>IF('Proje ve Personel Bilgileri'!B52&gt;0,IF(D61="Araştırmacı",15,IF(D61="Proje Yürütücüsü",20,IF(D61="Ar-Ge Laboratuvarı Yöneticisi",30,""))),"")</f>
        <v/>
      </c>
      <c r="G61" s="52" t="str">
        <f>IFERROR(IF('Proje ve Personel Bilgileri'!B52&gt;0,E61*F61,""),0)</f>
        <v/>
      </c>
      <c r="H61" s="52" t="str">
        <f>IF('Proje ve Personel Bilgileri'!B52&gt;0,G011B!AF58,"")</f>
        <v/>
      </c>
      <c r="I61" s="64" t="str">
        <f>IF('Proje ve Personel Bilgileri'!B52&gt;0,MIN(G61,H61),"")</f>
        <v/>
      </c>
      <c r="J61" s="3"/>
      <c r="K61" s="246"/>
      <c r="L61" s="246"/>
    </row>
    <row r="62" spans="1:12" ht="18" customHeight="1" thickBot="1" x14ac:dyDescent="0.3">
      <c r="A62" s="138">
        <v>40</v>
      </c>
      <c r="B62" s="54" t="str">
        <f>IF('Proje ve Personel Bilgileri'!B53&gt;0,'Proje ve Personel Bilgileri'!B53,"")</f>
        <v/>
      </c>
      <c r="C62" s="62" t="str">
        <f>IF('Proje ve Personel Bilgileri'!B53&gt;0,'Proje ve Personel Bilgileri'!C53,"")</f>
        <v/>
      </c>
      <c r="D62" s="112" t="str">
        <f>IF('Proje ve Personel Bilgileri'!B53&gt;0,'Proje ve Personel Bilgileri'!D53,"")</f>
        <v/>
      </c>
      <c r="E62" s="58" t="str">
        <f>IF('Proje ve Personel Bilgileri'!B53&gt;0,AUcret,"")</f>
        <v/>
      </c>
      <c r="F62" s="65" t="str">
        <f>IF('Proje ve Personel Bilgileri'!B53&gt;0,IF(D62="Araştırmacı",15,IF(D62="Proje Yürütücüsü",20,IF(D62="Ar-Ge Laboratuvarı Yöneticisi",30,""))),"")</f>
        <v/>
      </c>
      <c r="G62" s="58" t="str">
        <f>IFERROR(IF('Proje ve Personel Bilgileri'!B53&gt;0,E62*F62,""),0)</f>
        <v/>
      </c>
      <c r="H62" s="58" t="str">
        <f>IF('Proje ve Personel Bilgileri'!B53&gt;0,G011B!AF59,"")</f>
        <v/>
      </c>
      <c r="I62" s="66" t="str">
        <f>IF('Proje ve Personel Bilgileri'!B53&gt;0,MIN(G62,H62),"")</f>
        <v/>
      </c>
      <c r="J62" s="3"/>
      <c r="K62" s="134">
        <f>IF(SUM(E43:E62)&gt;0,1,0)</f>
        <v>0</v>
      </c>
      <c r="L62" s="246"/>
    </row>
    <row r="63" spans="1:12" x14ac:dyDescent="0.25">
      <c r="A63" s="28" t="s">
        <v>56</v>
      </c>
      <c r="B63" s="3"/>
      <c r="C63" s="3"/>
      <c r="D63" s="3"/>
      <c r="E63" s="3"/>
      <c r="F63" s="3"/>
      <c r="G63" s="3"/>
      <c r="H63" s="3"/>
      <c r="I63" s="3"/>
      <c r="J63" s="3"/>
      <c r="K63" s="246"/>
      <c r="L63" s="246"/>
    </row>
    <row r="64" spans="1:12" x14ac:dyDescent="0.25">
      <c r="A64" s="28" t="s">
        <v>55</v>
      </c>
      <c r="B64" s="3"/>
      <c r="C64" s="3"/>
      <c r="D64" s="3"/>
      <c r="E64" s="3"/>
      <c r="F64" s="3"/>
      <c r="G64" s="3"/>
      <c r="H64" s="3"/>
      <c r="I64" s="3"/>
      <c r="J64" s="3"/>
      <c r="K64" s="246"/>
      <c r="L64" s="246"/>
    </row>
    <row r="65" spans="1:12" x14ac:dyDescent="0.25">
      <c r="A65" s="3"/>
      <c r="B65" s="3"/>
      <c r="C65" s="3"/>
      <c r="D65" s="3"/>
      <c r="E65" s="3"/>
      <c r="F65" s="3"/>
      <c r="G65" s="3"/>
      <c r="H65" s="3"/>
      <c r="I65" s="3"/>
      <c r="J65" s="3"/>
      <c r="K65" s="246"/>
      <c r="L65" s="246"/>
    </row>
    <row r="66" spans="1:12" x14ac:dyDescent="0.25">
      <c r="A66" s="3"/>
      <c r="B66" s="3"/>
      <c r="C66" s="4"/>
      <c r="D66" s="4"/>
      <c r="E66" s="4"/>
      <c r="F66" s="4"/>
      <c r="G66" s="4"/>
      <c r="H66" s="4"/>
      <c r="I66" s="3"/>
      <c r="J66" s="3"/>
      <c r="K66" s="246"/>
      <c r="L66" s="246"/>
    </row>
    <row r="67" spans="1:12" ht="19.05" x14ac:dyDescent="0.35">
      <c r="A67" s="313" t="s">
        <v>37</v>
      </c>
      <c r="B67" s="314">
        <f ca="1">IF(imzatarihi&gt;0,imzatarihi,"")</f>
        <v>45653</v>
      </c>
      <c r="C67" s="139" t="s">
        <v>38</v>
      </c>
      <c r="D67" s="313" t="str">
        <f>IF(kurulusyetkilisi&gt;0,kurulusyetkilisi,"")</f>
        <v/>
      </c>
      <c r="E67" s="5"/>
      <c r="F67" s="4"/>
      <c r="G67" s="4"/>
      <c r="H67" s="4"/>
      <c r="I67" s="3"/>
      <c r="J67" s="3"/>
      <c r="K67" s="246"/>
      <c r="L67" s="246"/>
    </row>
    <row r="68" spans="1:12" ht="21.1" x14ac:dyDescent="0.35">
      <c r="A68" s="311"/>
      <c r="B68" s="311"/>
      <c r="C68" s="139" t="s">
        <v>39</v>
      </c>
      <c r="D68" s="308"/>
      <c r="F68" s="4"/>
      <c r="G68" s="4"/>
      <c r="H68" s="4"/>
      <c r="I68" s="3"/>
      <c r="J68" s="3"/>
      <c r="K68" s="246"/>
      <c r="L68" s="246"/>
    </row>
    <row r="69" spans="1:12" ht="15.65" x14ac:dyDescent="0.25">
      <c r="A69" s="381" t="s">
        <v>127</v>
      </c>
      <c r="B69" s="381"/>
      <c r="C69" s="381"/>
      <c r="D69" s="381"/>
      <c r="E69" s="381"/>
      <c r="F69" s="381"/>
      <c r="G69" s="381"/>
      <c r="H69" s="381"/>
      <c r="I69" s="381"/>
      <c r="J69" s="3"/>
      <c r="K69" s="246"/>
      <c r="L69" s="246"/>
    </row>
    <row r="70" spans="1:12" x14ac:dyDescent="0.25">
      <c r="A70" s="382" t="str">
        <f>IF(Yil&gt;0,CONCATENATE(Yil," yılına aittir."),"")</f>
        <v/>
      </c>
      <c r="B70" s="382"/>
      <c r="C70" s="382"/>
      <c r="D70" s="382"/>
      <c r="E70" s="382"/>
      <c r="F70" s="382"/>
      <c r="G70" s="382"/>
      <c r="H70" s="382"/>
      <c r="I70" s="382"/>
      <c r="J70" s="3"/>
      <c r="K70" s="246"/>
      <c r="L70" s="246"/>
    </row>
    <row r="71" spans="1:12" ht="19.7" thickBot="1" x14ac:dyDescent="0.4">
      <c r="A71" s="383" t="s">
        <v>61</v>
      </c>
      <c r="B71" s="383"/>
      <c r="C71" s="383"/>
      <c r="D71" s="383"/>
      <c r="E71" s="383"/>
      <c r="F71" s="383"/>
      <c r="G71" s="383"/>
      <c r="H71" s="383"/>
      <c r="I71" s="383"/>
      <c r="J71" s="3"/>
      <c r="K71" s="246"/>
      <c r="L71" s="246"/>
    </row>
    <row r="72" spans="1:12" ht="31.6" customHeight="1" thickBot="1" x14ac:dyDescent="0.3">
      <c r="A72" s="384" t="s">
        <v>1</v>
      </c>
      <c r="B72" s="386"/>
      <c r="C72" s="384" t="str">
        <f>IF(ProjeNo&gt;0,ProjeNo,"")</f>
        <v/>
      </c>
      <c r="D72" s="385"/>
      <c r="E72" s="385"/>
      <c r="F72" s="385"/>
      <c r="G72" s="385"/>
      <c r="H72" s="385"/>
      <c r="I72" s="386"/>
      <c r="J72" s="3"/>
      <c r="K72" s="246"/>
      <c r="L72" s="246"/>
    </row>
    <row r="73" spans="1:12" ht="42.8" customHeight="1" thickBot="1" x14ac:dyDescent="0.3">
      <c r="A73" s="395" t="s">
        <v>11</v>
      </c>
      <c r="B73" s="396"/>
      <c r="C73" s="397" t="str">
        <f>IF(ProjeAdi&gt;0,ProjeAdi,"")</f>
        <v/>
      </c>
      <c r="D73" s="398"/>
      <c r="E73" s="398"/>
      <c r="F73" s="398"/>
      <c r="G73" s="398"/>
      <c r="H73" s="398"/>
      <c r="I73" s="399"/>
      <c r="J73" s="3"/>
      <c r="K73" s="246"/>
      <c r="L73" s="246"/>
    </row>
    <row r="74" spans="1:12" ht="31.6" customHeight="1" thickBot="1" x14ac:dyDescent="0.3">
      <c r="A74" s="384" t="s">
        <v>3</v>
      </c>
      <c r="B74" s="400"/>
      <c r="C74" s="401" t="str">
        <f>IF(BasvuruTarihi&gt;0,BasvuruTarihi,"")</f>
        <v/>
      </c>
      <c r="D74" s="402"/>
      <c r="E74" s="402"/>
      <c r="F74" s="402"/>
      <c r="G74" s="402"/>
      <c r="H74" s="402"/>
      <c r="I74" s="403"/>
      <c r="J74" s="3"/>
      <c r="K74" s="246"/>
      <c r="L74" s="246"/>
    </row>
    <row r="75" spans="1:12" ht="14.95" customHeight="1" x14ac:dyDescent="0.25">
      <c r="A75" s="404" t="s">
        <v>7</v>
      </c>
      <c r="B75" s="404" t="s">
        <v>8</v>
      </c>
      <c r="C75" s="390" t="s">
        <v>115</v>
      </c>
      <c r="D75" s="390" t="s">
        <v>101</v>
      </c>
      <c r="E75" s="390" t="s">
        <v>57</v>
      </c>
      <c r="F75" s="390" t="s">
        <v>58</v>
      </c>
      <c r="G75" s="390" t="s">
        <v>59</v>
      </c>
      <c r="H75" s="390" t="s">
        <v>60</v>
      </c>
      <c r="I75" s="390" t="s">
        <v>52</v>
      </c>
      <c r="J75" s="3"/>
      <c r="K75" s="246"/>
      <c r="L75" s="246"/>
    </row>
    <row r="76" spans="1:12" ht="88.5" customHeight="1" thickBot="1" x14ac:dyDescent="0.3">
      <c r="A76" s="405"/>
      <c r="B76" s="405"/>
      <c r="C76" s="405"/>
      <c r="D76" s="391"/>
      <c r="E76" s="406"/>
      <c r="F76" s="391"/>
      <c r="G76" s="406"/>
      <c r="H76" s="406"/>
      <c r="I76" s="406"/>
      <c r="J76" s="3"/>
      <c r="K76" s="246"/>
      <c r="L76" s="246"/>
    </row>
    <row r="77" spans="1:12" ht="18" customHeight="1" x14ac:dyDescent="0.25">
      <c r="A77" s="136">
        <v>41</v>
      </c>
      <c r="B77" s="42" t="str">
        <f>IF('Proje ve Personel Bilgileri'!B54&gt;0,'Proje ve Personel Bilgileri'!B54,"")</f>
        <v/>
      </c>
      <c r="C77" s="60" t="str">
        <f>IF('Proje ve Personel Bilgileri'!B54&gt;0,'Proje ve Personel Bilgileri'!C54,"")</f>
        <v/>
      </c>
      <c r="D77" s="110" t="str">
        <f>IF('Proje ve Personel Bilgileri'!B54&gt;0,'Proje ve Personel Bilgileri'!D54,"")</f>
        <v/>
      </c>
      <c r="E77" s="44" t="str">
        <f>IF('Proje ve Personel Bilgileri'!B54&gt;0,AUcret,"")</f>
        <v/>
      </c>
      <c r="F77" s="118" t="str">
        <f>IF('Proje ve Personel Bilgileri'!B54&gt;0,IF(D77="Araştırmacı",15,IF(D77="Proje Yürütücüsü",20,IF(D77="Ar-Ge Laboratuvarı Yöneticisi",30,""))),"")</f>
        <v/>
      </c>
      <c r="G77" s="44" t="str">
        <f>IFERROR(IF('Proje ve Personel Bilgileri'!B54&gt;0,E77*F77,""),0)</f>
        <v/>
      </c>
      <c r="H77" s="44" t="str">
        <f>IF('Proje ve Personel Bilgileri'!B54&gt;0,G011B!AF72,"")</f>
        <v/>
      </c>
      <c r="I77" s="47" t="str">
        <f>IF('Proje ve Personel Bilgileri'!B54&gt;0,MIN(G77,H77),"")</f>
        <v/>
      </c>
      <c r="J77" s="3"/>
      <c r="K77" s="246"/>
      <c r="L77" s="246"/>
    </row>
    <row r="78" spans="1:12" ht="18" customHeight="1" x14ac:dyDescent="0.25">
      <c r="A78" s="137">
        <v>42</v>
      </c>
      <c r="B78" s="48" t="str">
        <f>IF('Proje ve Personel Bilgileri'!B55&gt;0,'Proje ve Personel Bilgileri'!B55,"")</f>
        <v/>
      </c>
      <c r="C78" s="61" t="str">
        <f>IF('Proje ve Personel Bilgileri'!B55&gt;0,'Proje ve Personel Bilgileri'!C55,"")</f>
        <v/>
      </c>
      <c r="D78" s="111" t="str">
        <f>IF('Proje ve Personel Bilgileri'!B55&gt;0,'Proje ve Personel Bilgileri'!D55,"")</f>
        <v/>
      </c>
      <c r="E78" s="52" t="str">
        <f>IF('Proje ve Personel Bilgileri'!B55&gt;0,AUcret,"")</f>
        <v/>
      </c>
      <c r="F78" s="113" t="str">
        <f>IF('Proje ve Personel Bilgileri'!B55&gt;0,IF(D78="Araştırmacı",15,IF(D78="Proje Yürütücüsü",20,IF(D78="Ar-Ge Laboratuvarı Yöneticisi",30,""))),"")</f>
        <v/>
      </c>
      <c r="G78" s="52" t="str">
        <f>IFERROR(IF('Proje ve Personel Bilgileri'!B55&gt;0,E78*F78,""),0)</f>
        <v/>
      </c>
      <c r="H78" s="52" t="str">
        <f>IF('Proje ve Personel Bilgileri'!B55&gt;0,G011B!AF73,"")</f>
        <v/>
      </c>
      <c r="I78" s="64" t="str">
        <f>IF('Proje ve Personel Bilgileri'!B55&gt;0,MIN(G78,H78),"")</f>
        <v/>
      </c>
      <c r="J78" s="3"/>
      <c r="K78" s="246"/>
      <c r="L78" s="246"/>
    </row>
    <row r="79" spans="1:12" ht="18" customHeight="1" x14ac:dyDescent="0.25">
      <c r="A79" s="137">
        <v>43</v>
      </c>
      <c r="B79" s="48" t="str">
        <f>IF('Proje ve Personel Bilgileri'!B56&gt;0,'Proje ve Personel Bilgileri'!B56,"")</f>
        <v/>
      </c>
      <c r="C79" s="61" t="str">
        <f>IF('Proje ve Personel Bilgileri'!B56&gt;0,'Proje ve Personel Bilgileri'!C56,"")</f>
        <v/>
      </c>
      <c r="D79" s="111" t="str">
        <f>IF('Proje ve Personel Bilgileri'!B56&gt;0,'Proje ve Personel Bilgileri'!D56,"")</f>
        <v/>
      </c>
      <c r="E79" s="52" t="str">
        <f>IF('Proje ve Personel Bilgileri'!B56&gt;0,AUcret,"")</f>
        <v/>
      </c>
      <c r="F79" s="113" t="str">
        <f>IF('Proje ve Personel Bilgileri'!B56&gt;0,IF(D79="Araştırmacı",15,IF(D79="Proje Yürütücüsü",20,IF(D79="Ar-Ge Laboratuvarı Yöneticisi",30,""))),"")</f>
        <v/>
      </c>
      <c r="G79" s="52" t="str">
        <f>IFERROR(IF('Proje ve Personel Bilgileri'!B56&gt;0,E79*F79,""),0)</f>
        <v/>
      </c>
      <c r="H79" s="52" t="str">
        <f>IF('Proje ve Personel Bilgileri'!B56&gt;0,G011B!AF74,"")</f>
        <v/>
      </c>
      <c r="I79" s="64" t="str">
        <f>IF('Proje ve Personel Bilgileri'!B56&gt;0,MIN(G79,H79),"")</f>
        <v/>
      </c>
      <c r="J79" s="3"/>
      <c r="K79" s="246"/>
      <c r="L79" s="246"/>
    </row>
    <row r="80" spans="1:12" ht="18" customHeight="1" x14ac:dyDescent="0.25">
      <c r="A80" s="137">
        <v>44</v>
      </c>
      <c r="B80" s="48" t="str">
        <f>IF('Proje ve Personel Bilgileri'!B57&gt;0,'Proje ve Personel Bilgileri'!B57,"")</f>
        <v/>
      </c>
      <c r="C80" s="61" t="str">
        <f>IF('Proje ve Personel Bilgileri'!B57&gt;0,'Proje ve Personel Bilgileri'!C57,"")</f>
        <v/>
      </c>
      <c r="D80" s="111" t="str">
        <f>IF('Proje ve Personel Bilgileri'!B57&gt;0,'Proje ve Personel Bilgileri'!D57,"")</f>
        <v/>
      </c>
      <c r="E80" s="52" t="str">
        <f>IF('Proje ve Personel Bilgileri'!B57&gt;0,AUcret,"")</f>
        <v/>
      </c>
      <c r="F80" s="113" t="str">
        <f>IF('Proje ve Personel Bilgileri'!B57&gt;0,IF(D80="Araştırmacı",15,IF(D80="Proje Yürütücüsü",20,IF(D80="Ar-Ge Laboratuvarı Yöneticisi",30,""))),"")</f>
        <v/>
      </c>
      <c r="G80" s="52" t="str">
        <f>IFERROR(IF('Proje ve Personel Bilgileri'!B57&gt;0,E80*F80,""),0)</f>
        <v/>
      </c>
      <c r="H80" s="52" t="str">
        <f>IF('Proje ve Personel Bilgileri'!B57&gt;0,G011B!AF75,"")</f>
        <v/>
      </c>
      <c r="I80" s="64" t="str">
        <f>IF('Proje ve Personel Bilgileri'!B57&gt;0,MIN(G80,H80),"")</f>
        <v/>
      </c>
      <c r="J80" s="3"/>
      <c r="K80" s="246"/>
      <c r="L80" s="246"/>
    </row>
    <row r="81" spans="1:12" ht="18" customHeight="1" x14ac:dyDescent="0.25">
      <c r="A81" s="137">
        <v>45</v>
      </c>
      <c r="B81" s="48" t="str">
        <f>IF('Proje ve Personel Bilgileri'!B58&gt;0,'Proje ve Personel Bilgileri'!B58,"")</f>
        <v/>
      </c>
      <c r="C81" s="61" t="str">
        <f>IF('Proje ve Personel Bilgileri'!B58&gt;0,'Proje ve Personel Bilgileri'!C58,"")</f>
        <v/>
      </c>
      <c r="D81" s="111" t="str">
        <f>IF('Proje ve Personel Bilgileri'!B58&gt;0,'Proje ve Personel Bilgileri'!D58,"")</f>
        <v/>
      </c>
      <c r="E81" s="52" t="str">
        <f>IF('Proje ve Personel Bilgileri'!B58&gt;0,AUcret,"")</f>
        <v/>
      </c>
      <c r="F81" s="113" t="str">
        <f>IF('Proje ve Personel Bilgileri'!B58&gt;0,IF(D81="Araştırmacı",15,IF(D81="Proje Yürütücüsü",20,IF(D81="Ar-Ge Laboratuvarı Yöneticisi",30,""))),"")</f>
        <v/>
      </c>
      <c r="G81" s="52" t="str">
        <f>IFERROR(IF('Proje ve Personel Bilgileri'!B58&gt;0,E81*F81,""),0)</f>
        <v/>
      </c>
      <c r="H81" s="52" t="str">
        <f>IF('Proje ve Personel Bilgileri'!B58&gt;0,G011B!AF76,"")</f>
        <v/>
      </c>
      <c r="I81" s="64" t="str">
        <f>IF('Proje ve Personel Bilgileri'!B58&gt;0,MIN(G81,H81),"")</f>
        <v/>
      </c>
      <c r="J81" s="3"/>
      <c r="K81" s="246"/>
      <c r="L81" s="246"/>
    </row>
    <row r="82" spans="1:12" ht="18" customHeight="1" x14ac:dyDescent="0.25">
      <c r="A82" s="137">
        <v>46</v>
      </c>
      <c r="B82" s="48" t="str">
        <f>IF('Proje ve Personel Bilgileri'!B59&gt;0,'Proje ve Personel Bilgileri'!B59,"")</f>
        <v/>
      </c>
      <c r="C82" s="61" t="str">
        <f>IF('Proje ve Personel Bilgileri'!B59&gt;0,'Proje ve Personel Bilgileri'!C59,"")</f>
        <v/>
      </c>
      <c r="D82" s="111" t="str">
        <f>IF('Proje ve Personel Bilgileri'!B59&gt;0,'Proje ve Personel Bilgileri'!D59,"")</f>
        <v/>
      </c>
      <c r="E82" s="52" t="str">
        <f>IF('Proje ve Personel Bilgileri'!B59&gt;0,AUcret,"")</f>
        <v/>
      </c>
      <c r="F82" s="63" t="str">
        <f>IF('Proje ve Personel Bilgileri'!B59&gt;0,IF(D82="Araştırmacı",15,IF(D82="Proje Yürütücüsü",20,IF(D82="Ar-Ge Laboratuvarı Yöneticisi",30,""))),"")</f>
        <v/>
      </c>
      <c r="G82" s="52" t="str">
        <f>IFERROR(IF('Proje ve Personel Bilgileri'!B59&gt;0,E82*F82,""),0)</f>
        <v/>
      </c>
      <c r="H82" s="52" t="str">
        <f>IF('Proje ve Personel Bilgileri'!B59&gt;0,G011B!AF77,"")</f>
        <v/>
      </c>
      <c r="I82" s="64" t="str">
        <f>IF('Proje ve Personel Bilgileri'!B59&gt;0,MIN(G82,H82),"")</f>
        <v/>
      </c>
      <c r="J82" s="3"/>
      <c r="K82" s="246"/>
      <c r="L82" s="246"/>
    </row>
    <row r="83" spans="1:12" ht="18" customHeight="1" x14ac:dyDescent="0.25">
      <c r="A83" s="137">
        <v>47</v>
      </c>
      <c r="B83" s="48" t="str">
        <f>IF('Proje ve Personel Bilgileri'!B60&gt;0,'Proje ve Personel Bilgileri'!B60,"")</f>
        <v/>
      </c>
      <c r="C83" s="61" t="str">
        <f>IF('Proje ve Personel Bilgileri'!B60&gt;0,'Proje ve Personel Bilgileri'!C60,"")</f>
        <v/>
      </c>
      <c r="D83" s="111" t="str">
        <f>IF('Proje ve Personel Bilgileri'!B60&gt;0,'Proje ve Personel Bilgileri'!D60,"")</f>
        <v/>
      </c>
      <c r="E83" s="52" t="str">
        <f>IF('Proje ve Personel Bilgileri'!B60&gt;0,AUcret,"")</f>
        <v/>
      </c>
      <c r="F83" s="63" t="str">
        <f>IF('Proje ve Personel Bilgileri'!B60&gt;0,IF(D83="Araştırmacı",15,IF(D83="Proje Yürütücüsü",20,IF(D83="Ar-Ge Laboratuvarı Yöneticisi",30,""))),"")</f>
        <v/>
      </c>
      <c r="G83" s="52" t="str">
        <f>IFERROR(IF('Proje ve Personel Bilgileri'!B60&gt;0,E83*F83,""),0)</f>
        <v/>
      </c>
      <c r="H83" s="52" t="str">
        <f>IF('Proje ve Personel Bilgileri'!B60&gt;0,G011B!AF78,"")</f>
        <v/>
      </c>
      <c r="I83" s="64" t="str">
        <f>IF('Proje ve Personel Bilgileri'!B60&gt;0,MIN(G83,H83),"")</f>
        <v/>
      </c>
      <c r="J83" s="3"/>
      <c r="K83" s="246"/>
      <c r="L83" s="246"/>
    </row>
    <row r="84" spans="1:12" ht="18" customHeight="1" x14ac:dyDescent="0.25">
      <c r="A84" s="137">
        <v>48</v>
      </c>
      <c r="B84" s="48" t="str">
        <f>IF('Proje ve Personel Bilgileri'!B61&gt;0,'Proje ve Personel Bilgileri'!B61,"")</f>
        <v/>
      </c>
      <c r="C84" s="61" t="str">
        <f>IF('Proje ve Personel Bilgileri'!B61&gt;0,'Proje ve Personel Bilgileri'!C61,"")</f>
        <v/>
      </c>
      <c r="D84" s="111" t="str">
        <f>IF('Proje ve Personel Bilgileri'!B61&gt;0,'Proje ve Personel Bilgileri'!D61,"")</f>
        <v/>
      </c>
      <c r="E84" s="52" t="str">
        <f>IF('Proje ve Personel Bilgileri'!B61&gt;0,AUcret,"")</f>
        <v/>
      </c>
      <c r="F84" s="63" t="str">
        <f>IF('Proje ve Personel Bilgileri'!B61&gt;0,IF(D84="Araştırmacı",15,IF(D84="Proje Yürütücüsü",20,IF(D84="Ar-Ge Laboratuvarı Yöneticisi",30,""))),"")</f>
        <v/>
      </c>
      <c r="G84" s="52" t="str">
        <f>IFERROR(IF('Proje ve Personel Bilgileri'!B61&gt;0,E84*F84,""),0)</f>
        <v/>
      </c>
      <c r="H84" s="52" t="str">
        <f>IF('Proje ve Personel Bilgileri'!B61&gt;0,G011B!AF79,"")</f>
        <v/>
      </c>
      <c r="I84" s="64" t="str">
        <f>IF('Proje ve Personel Bilgileri'!B61&gt;0,MIN(G84,H84),"")</f>
        <v/>
      </c>
      <c r="J84" s="3"/>
      <c r="K84" s="246"/>
      <c r="L84" s="246"/>
    </row>
    <row r="85" spans="1:12" ht="18" customHeight="1" x14ac:dyDescent="0.25">
      <c r="A85" s="137">
        <v>49</v>
      </c>
      <c r="B85" s="48" t="str">
        <f>IF('Proje ve Personel Bilgileri'!B62&gt;0,'Proje ve Personel Bilgileri'!B62,"")</f>
        <v/>
      </c>
      <c r="C85" s="61" t="str">
        <f>IF('Proje ve Personel Bilgileri'!B62&gt;0,'Proje ve Personel Bilgileri'!C62,"")</f>
        <v/>
      </c>
      <c r="D85" s="111" t="str">
        <f>IF('Proje ve Personel Bilgileri'!B62&gt;0,'Proje ve Personel Bilgileri'!D62,"")</f>
        <v/>
      </c>
      <c r="E85" s="52" t="str">
        <f>IF('Proje ve Personel Bilgileri'!B62&gt;0,AUcret,"")</f>
        <v/>
      </c>
      <c r="F85" s="63" t="str">
        <f>IF('Proje ve Personel Bilgileri'!B62&gt;0,IF(D85="Araştırmacı",15,IF(D85="Proje Yürütücüsü",20,IF(D85="Ar-Ge Laboratuvarı Yöneticisi",30,""))),"")</f>
        <v/>
      </c>
      <c r="G85" s="52" t="str">
        <f>IFERROR(IF('Proje ve Personel Bilgileri'!B62&gt;0,E85*F85,""),0)</f>
        <v/>
      </c>
      <c r="H85" s="52" t="str">
        <f>IF('Proje ve Personel Bilgileri'!B62&gt;0,G011B!AF80,"")</f>
        <v/>
      </c>
      <c r="I85" s="64" t="str">
        <f>IF('Proje ve Personel Bilgileri'!B62&gt;0,MIN(G85,H85),"")</f>
        <v/>
      </c>
      <c r="J85" s="3"/>
      <c r="K85" s="246"/>
      <c r="L85" s="246"/>
    </row>
    <row r="86" spans="1:12" ht="18" customHeight="1" x14ac:dyDescent="0.25">
      <c r="A86" s="137">
        <v>50</v>
      </c>
      <c r="B86" s="48" t="str">
        <f>IF('Proje ve Personel Bilgileri'!B63&gt;0,'Proje ve Personel Bilgileri'!B63,"")</f>
        <v/>
      </c>
      <c r="C86" s="61" t="str">
        <f>IF('Proje ve Personel Bilgileri'!B63&gt;0,'Proje ve Personel Bilgileri'!C63,"")</f>
        <v/>
      </c>
      <c r="D86" s="111" t="str">
        <f>IF('Proje ve Personel Bilgileri'!B63&gt;0,'Proje ve Personel Bilgileri'!D63,"")</f>
        <v/>
      </c>
      <c r="E86" s="52" t="str">
        <f>IF('Proje ve Personel Bilgileri'!B63&gt;0,AUcret,"")</f>
        <v/>
      </c>
      <c r="F86" s="63" t="str">
        <f>IF('Proje ve Personel Bilgileri'!B63&gt;0,IF(D86="Araştırmacı",15,IF(D86="Proje Yürütücüsü",20,IF(D86="Ar-Ge Laboratuvarı Yöneticisi",30,""))),"")</f>
        <v/>
      </c>
      <c r="G86" s="52" t="str">
        <f>IFERROR(IF('Proje ve Personel Bilgileri'!B63&gt;0,E86*F86,""),0)</f>
        <v/>
      </c>
      <c r="H86" s="52" t="str">
        <f>IF('Proje ve Personel Bilgileri'!B63&gt;0,G011B!AF81,"")</f>
        <v/>
      </c>
      <c r="I86" s="64" t="str">
        <f>IF('Proje ve Personel Bilgileri'!B63&gt;0,MIN(G86,H86),"")</f>
        <v/>
      </c>
      <c r="J86" s="3"/>
      <c r="K86" s="246"/>
      <c r="L86" s="246"/>
    </row>
    <row r="87" spans="1:12" ht="18" customHeight="1" x14ac:dyDescent="0.25">
      <c r="A87" s="137">
        <v>51</v>
      </c>
      <c r="B87" s="48" t="str">
        <f>IF('Proje ve Personel Bilgileri'!B64&gt;0,'Proje ve Personel Bilgileri'!B64,"")</f>
        <v/>
      </c>
      <c r="C87" s="61" t="str">
        <f>IF('Proje ve Personel Bilgileri'!B64&gt;0,'Proje ve Personel Bilgileri'!C64,"")</f>
        <v/>
      </c>
      <c r="D87" s="111" t="str">
        <f>IF('Proje ve Personel Bilgileri'!B64&gt;0,'Proje ve Personel Bilgileri'!D64,"")</f>
        <v/>
      </c>
      <c r="E87" s="52" t="str">
        <f>IF('Proje ve Personel Bilgileri'!B64&gt;0,AUcret,"")</f>
        <v/>
      </c>
      <c r="F87" s="63" t="str">
        <f>IF('Proje ve Personel Bilgileri'!B64&gt;0,IF(D87="Araştırmacı",15,IF(D87="Proje Yürütücüsü",20,IF(D87="Ar-Ge Laboratuvarı Yöneticisi",30,""))),"")</f>
        <v/>
      </c>
      <c r="G87" s="52" t="str">
        <f>IFERROR(IF('Proje ve Personel Bilgileri'!B64&gt;0,E87*F87,""),0)</f>
        <v/>
      </c>
      <c r="H87" s="52" t="str">
        <f>IF('Proje ve Personel Bilgileri'!B64&gt;0,G011B!AF82,"")</f>
        <v/>
      </c>
      <c r="I87" s="64" t="str">
        <f>IF('Proje ve Personel Bilgileri'!B64&gt;0,MIN(G87,H87),"")</f>
        <v/>
      </c>
      <c r="J87" s="3"/>
      <c r="K87" s="246"/>
      <c r="L87" s="246"/>
    </row>
    <row r="88" spans="1:12" ht="18" customHeight="1" x14ac:dyDescent="0.25">
      <c r="A88" s="137">
        <v>52</v>
      </c>
      <c r="B88" s="48" t="str">
        <f>IF('Proje ve Personel Bilgileri'!B65&gt;0,'Proje ve Personel Bilgileri'!B65,"")</f>
        <v/>
      </c>
      <c r="C88" s="61" t="str">
        <f>IF('Proje ve Personel Bilgileri'!B65&gt;0,'Proje ve Personel Bilgileri'!C65,"")</f>
        <v/>
      </c>
      <c r="D88" s="111" t="str">
        <f>IF('Proje ve Personel Bilgileri'!B65&gt;0,'Proje ve Personel Bilgileri'!D65,"")</f>
        <v/>
      </c>
      <c r="E88" s="52" t="str">
        <f>IF('Proje ve Personel Bilgileri'!B65&gt;0,AUcret,"")</f>
        <v/>
      </c>
      <c r="F88" s="63" t="str">
        <f>IF('Proje ve Personel Bilgileri'!B65&gt;0,IF(D88="Araştırmacı",15,IF(D88="Proje Yürütücüsü",20,IF(D88="Ar-Ge Laboratuvarı Yöneticisi",30,""))),"")</f>
        <v/>
      </c>
      <c r="G88" s="52" t="str">
        <f>IFERROR(IF('Proje ve Personel Bilgileri'!B65&gt;0,E88*F88,""),0)</f>
        <v/>
      </c>
      <c r="H88" s="52" t="str">
        <f>IF('Proje ve Personel Bilgileri'!B65&gt;0,G011B!AF83,"")</f>
        <v/>
      </c>
      <c r="I88" s="64" t="str">
        <f>IF('Proje ve Personel Bilgileri'!B65&gt;0,MIN(G88,H88),"")</f>
        <v/>
      </c>
      <c r="J88" s="3"/>
      <c r="K88" s="246"/>
      <c r="L88" s="246"/>
    </row>
    <row r="89" spans="1:12" ht="18" customHeight="1" x14ac:dyDescent="0.25">
      <c r="A89" s="137">
        <v>53</v>
      </c>
      <c r="B89" s="48" t="str">
        <f>IF('Proje ve Personel Bilgileri'!B66&gt;0,'Proje ve Personel Bilgileri'!B66,"")</f>
        <v/>
      </c>
      <c r="C89" s="61" t="str">
        <f>IF('Proje ve Personel Bilgileri'!B66&gt;0,'Proje ve Personel Bilgileri'!C66,"")</f>
        <v/>
      </c>
      <c r="D89" s="111" t="str">
        <f>IF('Proje ve Personel Bilgileri'!B66&gt;0,'Proje ve Personel Bilgileri'!D66,"")</f>
        <v/>
      </c>
      <c r="E89" s="52" t="str">
        <f>IF('Proje ve Personel Bilgileri'!B66&gt;0,AUcret,"")</f>
        <v/>
      </c>
      <c r="F89" s="63" t="str">
        <f>IF('Proje ve Personel Bilgileri'!B66&gt;0,IF(D89="Araştırmacı",15,IF(D89="Proje Yürütücüsü",20,IF(D89="Ar-Ge Laboratuvarı Yöneticisi",30,""))),"")</f>
        <v/>
      </c>
      <c r="G89" s="52" t="str">
        <f>IFERROR(IF('Proje ve Personel Bilgileri'!B66&gt;0,E89*F89,""),0)</f>
        <v/>
      </c>
      <c r="H89" s="52" t="str">
        <f>IF('Proje ve Personel Bilgileri'!B66&gt;0,G011B!AF84,"")</f>
        <v/>
      </c>
      <c r="I89" s="64" t="str">
        <f>IF('Proje ve Personel Bilgileri'!B66&gt;0,MIN(G89,H89),"")</f>
        <v/>
      </c>
      <c r="J89" s="3"/>
      <c r="K89" s="246"/>
      <c r="L89" s="246"/>
    </row>
    <row r="90" spans="1:12" ht="18" customHeight="1" x14ac:dyDescent="0.25">
      <c r="A90" s="137">
        <v>54</v>
      </c>
      <c r="B90" s="48" t="str">
        <f>IF('Proje ve Personel Bilgileri'!B67&gt;0,'Proje ve Personel Bilgileri'!B67,"")</f>
        <v/>
      </c>
      <c r="C90" s="61" t="str">
        <f>IF('Proje ve Personel Bilgileri'!B67&gt;0,'Proje ve Personel Bilgileri'!C67,"")</f>
        <v/>
      </c>
      <c r="D90" s="111" t="str">
        <f>IF('Proje ve Personel Bilgileri'!B67&gt;0,'Proje ve Personel Bilgileri'!D67,"")</f>
        <v/>
      </c>
      <c r="E90" s="52" t="str">
        <f>IF('Proje ve Personel Bilgileri'!B67&gt;0,AUcret,"")</f>
        <v/>
      </c>
      <c r="F90" s="63" t="str">
        <f>IF('Proje ve Personel Bilgileri'!B67&gt;0,IF(D90="Araştırmacı",15,IF(D90="Proje Yürütücüsü",20,IF(D90="Ar-Ge Laboratuvarı Yöneticisi",30,""))),"")</f>
        <v/>
      </c>
      <c r="G90" s="52" t="str">
        <f>IFERROR(IF('Proje ve Personel Bilgileri'!B67&gt;0,E90*F90,""),0)</f>
        <v/>
      </c>
      <c r="H90" s="52" t="str">
        <f>IF('Proje ve Personel Bilgileri'!B67&gt;0,G011B!AF85,"")</f>
        <v/>
      </c>
      <c r="I90" s="64" t="str">
        <f>IF('Proje ve Personel Bilgileri'!B67&gt;0,MIN(G90,H90),"")</f>
        <v/>
      </c>
      <c r="J90" s="3"/>
      <c r="K90" s="246"/>
      <c r="L90" s="246"/>
    </row>
    <row r="91" spans="1:12" ht="18" customHeight="1" x14ac:dyDescent="0.25">
      <c r="A91" s="137">
        <v>55</v>
      </c>
      <c r="B91" s="48" t="str">
        <f>IF('Proje ve Personel Bilgileri'!B68&gt;0,'Proje ve Personel Bilgileri'!B68,"")</f>
        <v/>
      </c>
      <c r="C91" s="61" t="str">
        <f>IF('Proje ve Personel Bilgileri'!B68&gt;0,'Proje ve Personel Bilgileri'!C68,"")</f>
        <v/>
      </c>
      <c r="D91" s="111" t="str">
        <f>IF('Proje ve Personel Bilgileri'!B68&gt;0,'Proje ve Personel Bilgileri'!D68,"")</f>
        <v/>
      </c>
      <c r="E91" s="52" t="str">
        <f>IF('Proje ve Personel Bilgileri'!B68&gt;0,AUcret,"")</f>
        <v/>
      </c>
      <c r="F91" s="63" t="str">
        <f>IF('Proje ve Personel Bilgileri'!B68&gt;0,IF(D91="Araştırmacı",15,IF(D91="Proje Yürütücüsü",20,IF(D91="Ar-Ge Laboratuvarı Yöneticisi",30,""))),"")</f>
        <v/>
      </c>
      <c r="G91" s="52" t="str">
        <f>IFERROR(IF('Proje ve Personel Bilgileri'!B68&gt;0,E91*F91,""),0)</f>
        <v/>
      </c>
      <c r="H91" s="52" t="str">
        <f>IF('Proje ve Personel Bilgileri'!B68&gt;0,G011B!AF86,"")</f>
        <v/>
      </c>
      <c r="I91" s="64" t="str">
        <f>IF('Proje ve Personel Bilgileri'!B68&gt;0,MIN(G91,H91),"")</f>
        <v/>
      </c>
      <c r="J91" s="3"/>
      <c r="K91" s="246"/>
      <c r="L91" s="246"/>
    </row>
    <row r="92" spans="1:12" ht="18" customHeight="1" x14ac:dyDescent="0.25">
      <c r="A92" s="137">
        <v>56</v>
      </c>
      <c r="B92" s="48" t="str">
        <f>IF('Proje ve Personel Bilgileri'!B69&gt;0,'Proje ve Personel Bilgileri'!B69,"")</f>
        <v/>
      </c>
      <c r="C92" s="61" t="str">
        <f>IF('Proje ve Personel Bilgileri'!B69&gt;0,'Proje ve Personel Bilgileri'!C69,"")</f>
        <v/>
      </c>
      <c r="D92" s="111" t="str">
        <f>IF('Proje ve Personel Bilgileri'!B69&gt;0,'Proje ve Personel Bilgileri'!D69,"")</f>
        <v/>
      </c>
      <c r="E92" s="52" t="str">
        <f>IF('Proje ve Personel Bilgileri'!B69&gt;0,AUcret,"")</f>
        <v/>
      </c>
      <c r="F92" s="63" t="str">
        <f>IF('Proje ve Personel Bilgileri'!B69&gt;0,IF(D92="Araştırmacı",15,IF(D92="Proje Yürütücüsü",20,IF(D92="Ar-Ge Laboratuvarı Yöneticisi",30,""))),"")</f>
        <v/>
      </c>
      <c r="G92" s="52" t="str">
        <f>IFERROR(IF('Proje ve Personel Bilgileri'!B69&gt;0,E92*F92,""),0)</f>
        <v/>
      </c>
      <c r="H92" s="52" t="str">
        <f>IF('Proje ve Personel Bilgileri'!B69&gt;0,G011B!AF87,"")</f>
        <v/>
      </c>
      <c r="I92" s="64" t="str">
        <f>IF('Proje ve Personel Bilgileri'!B69&gt;0,MIN(G92,H92),"")</f>
        <v/>
      </c>
      <c r="J92" s="3"/>
      <c r="K92" s="246"/>
      <c r="L92" s="246"/>
    </row>
    <row r="93" spans="1:12" ht="18" customHeight="1" x14ac:dyDescent="0.25">
      <c r="A93" s="137">
        <v>57</v>
      </c>
      <c r="B93" s="48" t="str">
        <f>IF('Proje ve Personel Bilgileri'!B70&gt;0,'Proje ve Personel Bilgileri'!B70,"")</f>
        <v/>
      </c>
      <c r="C93" s="61" t="str">
        <f>IF('Proje ve Personel Bilgileri'!B70&gt;0,'Proje ve Personel Bilgileri'!C70,"")</f>
        <v/>
      </c>
      <c r="D93" s="111" t="str">
        <f>IF('Proje ve Personel Bilgileri'!B70&gt;0,'Proje ve Personel Bilgileri'!D70,"")</f>
        <v/>
      </c>
      <c r="E93" s="52" t="str">
        <f>IF('Proje ve Personel Bilgileri'!B70&gt;0,AUcret,"")</f>
        <v/>
      </c>
      <c r="F93" s="63" t="str">
        <f>IF('Proje ve Personel Bilgileri'!B70&gt;0,IF(D93="Araştırmacı",15,IF(D93="Proje Yürütücüsü",20,IF(D93="Ar-Ge Laboratuvarı Yöneticisi",30,""))),"")</f>
        <v/>
      </c>
      <c r="G93" s="52" t="str">
        <f>IFERROR(IF('Proje ve Personel Bilgileri'!B70&gt;0,E93*F93,""),0)</f>
        <v/>
      </c>
      <c r="H93" s="52" t="str">
        <f>IF('Proje ve Personel Bilgileri'!B70&gt;0,G011B!AF88,"")</f>
        <v/>
      </c>
      <c r="I93" s="64" t="str">
        <f>IF('Proje ve Personel Bilgileri'!B70&gt;0,MIN(G93,H93),"")</f>
        <v/>
      </c>
      <c r="J93" s="3"/>
      <c r="K93" s="246"/>
      <c r="L93" s="246"/>
    </row>
    <row r="94" spans="1:12" ht="18" customHeight="1" x14ac:dyDescent="0.25">
      <c r="A94" s="137">
        <v>58</v>
      </c>
      <c r="B94" s="48" t="str">
        <f>IF('Proje ve Personel Bilgileri'!B71&gt;0,'Proje ve Personel Bilgileri'!B71,"")</f>
        <v/>
      </c>
      <c r="C94" s="61" t="str">
        <f>IF('Proje ve Personel Bilgileri'!B71&gt;0,'Proje ve Personel Bilgileri'!C71,"")</f>
        <v/>
      </c>
      <c r="D94" s="111" t="str">
        <f>IF('Proje ve Personel Bilgileri'!B71&gt;0,'Proje ve Personel Bilgileri'!D71,"")</f>
        <v/>
      </c>
      <c r="E94" s="52" t="str">
        <f>IF('Proje ve Personel Bilgileri'!B71&gt;0,AUcret,"")</f>
        <v/>
      </c>
      <c r="F94" s="63" t="str">
        <f>IF('Proje ve Personel Bilgileri'!B71&gt;0,IF(D94="Araştırmacı",15,IF(D94="Proje Yürütücüsü",20,IF(D94="Ar-Ge Laboratuvarı Yöneticisi",30,""))),"")</f>
        <v/>
      </c>
      <c r="G94" s="52" t="str">
        <f>IFERROR(IF('Proje ve Personel Bilgileri'!B71&gt;0,E94*F94,""),0)</f>
        <v/>
      </c>
      <c r="H94" s="52" t="str">
        <f>IF('Proje ve Personel Bilgileri'!B71&gt;0,G011B!AF89,"")</f>
        <v/>
      </c>
      <c r="I94" s="64" t="str">
        <f>IF('Proje ve Personel Bilgileri'!B71&gt;0,MIN(G94,H94),"")</f>
        <v/>
      </c>
      <c r="J94" s="3"/>
      <c r="K94" s="246"/>
      <c r="L94" s="246"/>
    </row>
    <row r="95" spans="1:12" ht="18" customHeight="1" x14ac:dyDescent="0.25">
      <c r="A95" s="137">
        <v>59</v>
      </c>
      <c r="B95" s="48" t="str">
        <f>IF('Proje ve Personel Bilgileri'!B72&gt;0,'Proje ve Personel Bilgileri'!B72,"")</f>
        <v/>
      </c>
      <c r="C95" s="61" t="str">
        <f>IF('Proje ve Personel Bilgileri'!B72&gt;0,'Proje ve Personel Bilgileri'!C72,"")</f>
        <v/>
      </c>
      <c r="D95" s="111" t="str">
        <f>IF('Proje ve Personel Bilgileri'!B72&gt;0,'Proje ve Personel Bilgileri'!D72,"")</f>
        <v/>
      </c>
      <c r="E95" s="52" t="str">
        <f>IF('Proje ve Personel Bilgileri'!B72&gt;0,AUcret,"")</f>
        <v/>
      </c>
      <c r="F95" s="63" t="str">
        <f>IF('Proje ve Personel Bilgileri'!B72&gt;0,IF(D95="Araştırmacı",15,IF(D95="Proje Yürütücüsü",20,IF(D95="Ar-Ge Laboratuvarı Yöneticisi",30,""))),"")</f>
        <v/>
      </c>
      <c r="G95" s="52" t="str">
        <f>IFERROR(IF('Proje ve Personel Bilgileri'!B72&gt;0,E95*F95,""),0)</f>
        <v/>
      </c>
      <c r="H95" s="52" t="str">
        <f>IF('Proje ve Personel Bilgileri'!B72&gt;0,G011B!AF90,"")</f>
        <v/>
      </c>
      <c r="I95" s="64" t="str">
        <f>IF('Proje ve Personel Bilgileri'!B72&gt;0,MIN(G95,H95),"")</f>
        <v/>
      </c>
      <c r="J95" s="3"/>
      <c r="K95" s="246"/>
      <c r="L95" s="246"/>
    </row>
    <row r="96" spans="1:12" ht="18" customHeight="1" thickBot="1" x14ac:dyDescent="0.3">
      <c r="A96" s="138">
        <v>60</v>
      </c>
      <c r="B96" s="54" t="str">
        <f>IF('Proje ve Personel Bilgileri'!B73&gt;0,'Proje ve Personel Bilgileri'!B73,"")</f>
        <v/>
      </c>
      <c r="C96" s="62" t="str">
        <f>IF('Proje ve Personel Bilgileri'!B73&gt;0,'Proje ve Personel Bilgileri'!C73,"")</f>
        <v/>
      </c>
      <c r="D96" s="112" t="str">
        <f>IF('Proje ve Personel Bilgileri'!B73&gt;0,'Proje ve Personel Bilgileri'!D73,"")</f>
        <v/>
      </c>
      <c r="E96" s="58" t="str">
        <f>IF('Proje ve Personel Bilgileri'!B73&gt;0,AUcret,"")</f>
        <v/>
      </c>
      <c r="F96" s="65" t="str">
        <f>IF('Proje ve Personel Bilgileri'!B73&gt;0,IF(D96="Araştırmacı",15,IF(D96="Proje Yürütücüsü",20,IF(D96="Ar-Ge Laboratuvarı Yöneticisi",30,""))),"")</f>
        <v/>
      </c>
      <c r="G96" s="58" t="str">
        <f>IFERROR(IF('Proje ve Personel Bilgileri'!B73&gt;0,E96*F96,""),0)</f>
        <v/>
      </c>
      <c r="H96" s="58" t="str">
        <f>IF('Proje ve Personel Bilgileri'!B73&gt;0,G011B!AF91,"")</f>
        <v/>
      </c>
      <c r="I96" s="66" t="str">
        <f>IF('Proje ve Personel Bilgileri'!B73&gt;0,MIN(G96,H96),"")</f>
        <v/>
      </c>
      <c r="J96" s="3"/>
      <c r="K96" s="134">
        <f>IF(SUM(E77:E96)&gt;0,1,0)</f>
        <v>0</v>
      </c>
      <c r="L96" s="246"/>
    </row>
    <row r="97" spans="1:12" x14ac:dyDescent="0.25">
      <c r="A97" s="28" t="s">
        <v>56</v>
      </c>
      <c r="B97" s="3"/>
      <c r="C97" s="3"/>
      <c r="D97" s="3"/>
      <c r="E97" s="3"/>
      <c r="F97" s="3"/>
      <c r="G97" s="3"/>
      <c r="H97" s="3"/>
      <c r="I97" s="3"/>
      <c r="J97" s="3"/>
      <c r="K97" s="246"/>
      <c r="L97" s="246"/>
    </row>
    <row r="98" spans="1:12" x14ac:dyDescent="0.25">
      <c r="A98" s="28" t="s">
        <v>55</v>
      </c>
      <c r="B98" s="3"/>
      <c r="C98" s="3"/>
      <c r="D98" s="3"/>
      <c r="E98" s="3"/>
      <c r="F98" s="3"/>
      <c r="G98" s="3"/>
      <c r="H98" s="3"/>
      <c r="I98" s="3"/>
      <c r="J98" s="3"/>
      <c r="K98" s="246"/>
      <c r="L98" s="246"/>
    </row>
    <row r="99" spans="1:12" x14ac:dyDescent="0.25">
      <c r="A99" s="3"/>
      <c r="B99" s="3"/>
      <c r="C99" s="3"/>
      <c r="D99" s="3"/>
      <c r="E99" s="3"/>
      <c r="F99" s="3"/>
      <c r="G99" s="3"/>
      <c r="H99" s="3"/>
      <c r="I99" s="3"/>
      <c r="J99" s="3"/>
      <c r="K99" s="246"/>
      <c r="L99" s="246"/>
    </row>
    <row r="100" spans="1:12" x14ac:dyDescent="0.25">
      <c r="A100" s="3"/>
      <c r="B100" s="3"/>
      <c r="C100" s="4"/>
      <c r="D100" s="4"/>
      <c r="E100" s="4"/>
      <c r="F100" s="4"/>
      <c r="G100" s="4"/>
      <c r="H100" s="4"/>
      <c r="I100" s="3"/>
      <c r="J100" s="3"/>
      <c r="K100" s="246"/>
      <c r="L100" s="246"/>
    </row>
    <row r="101" spans="1:12" ht="19.05" x14ac:dyDescent="0.35">
      <c r="A101" s="313" t="s">
        <v>37</v>
      </c>
      <c r="B101" s="314">
        <f ca="1">IF(imzatarihi&gt;0,imzatarihi,"")</f>
        <v>45653</v>
      </c>
      <c r="C101" s="139" t="s">
        <v>38</v>
      </c>
      <c r="D101" s="313" t="str">
        <f>IF(kurulusyetkilisi&gt;0,kurulusyetkilisi,"")</f>
        <v/>
      </c>
      <c r="E101" s="5"/>
      <c r="F101" s="4"/>
      <c r="G101" s="4"/>
      <c r="H101" s="4"/>
      <c r="I101" s="3"/>
      <c r="J101" s="3"/>
      <c r="K101" s="246"/>
      <c r="L101" s="246"/>
    </row>
    <row r="102" spans="1:12" ht="21.1" x14ac:dyDescent="0.35">
      <c r="A102" s="311"/>
      <c r="B102" s="311"/>
      <c r="C102" s="139" t="s">
        <v>39</v>
      </c>
      <c r="D102" s="308"/>
      <c r="F102" s="4"/>
      <c r="G102" s="4"/>
      <c r="H102" s="4"/>
      <c r="I102" s="3"/>
      <c r="J102" s="3"/>
      <c r="K102" s="246"/>
      <c r="L102" s="246"/>
    </row>
    <row r="103" spans="1:12" ht="15.65" x14ac:dyDescent="0.25">
      <c r="A103" s="381" t="s">
        <v>127</v>
      </c>
      <c r="B103" s="381"/>
      <c r="C103" s="381"/>
      <c r="D103" s="381"/>
      <c r="E103" s="381"/>
      <c r="F103" s="381"/>
      <c r="G103" s="381"/>
      <c r="H103" s="381"/>
      <c r="I103" s="381"/>
      <c r="J103" s="3"/>
      <c r="K103" s="246"/>
      <c r="L103" s="246"/>
    </row>
    <row r="104" spans="1:12" x14ac:dyDescent="0.25">
      <c r="A104" s="382" t="str">
        <f>IF(Yil&gt;0,CONCATENATE(Yil," yılına aittir."),"")</f>
        <v/>
      </c>
      <c r="B104" s="382"/>
      <c r="C104" s="382"/>
      <c r="D104" s="382"/>
      <c r="E104" s="382"/>
      <c r="F104" s="382"/>
      <c r="G104" s="382"/>
      <c r="H104" s="382"/>
      <c r="I104" s="382"/>
      <c r="J104" s="3"/>
      <c r="K104" s="246"/>
      <c r="L104" s="246"/>
    </row>
    <row r="105" spans="1:12" ht="19.7" thickBot="1" x14ac:dyDescent="0.4">
      <c r="A105" s="383" t="s">
        <v>61</v>
      </c>
      <c r="B105" s="383"/>
      <c r="C105" s="383"/>
      <c r="D105" s="383"/>
      <c r="E105" s="383"/>
      <c r="F105" s="383"/>
      <c r="G105" s="383"/>
      <c r="H105" s="383"/>
      <c r="I105" s="383"/>
      <c r="J105" s="3"/>
      <c r="K105" s="246"/>
      <c r="L105" s="246"/>
    </row>
    <row r="106" spans="1:12" ht="31.6" customHeight="1" thickBot="1" x14ac:dyDescent="0.3">
      <c r="A106" s="384" t="s">
        <v>1</v>
      </c>
      <c r="B106" s="386"/>
      <c r="C106" s="384" t="str">
        <f>IF(ProjeNo&gt;0,ProjeNo,"")</f>
        <v/>
      </c>
      <c r="D106" s="385"/>
      <c r="E106" s="385"/>
      <c r="F106" s="385"/>
      <c r="G106" s="385"/>
      <c r="H106" s="385"/>
      <c r="I106" s="386"/>
      <c r="J106" s="3"/>
      <c r="K106" s="246"/>
      <c r="L106" s="246"/>
    </row>
    <row r="107" spans="1:12" ht="42.8" customHeight="1" thickBot="1" x14ac:dyDescent="0.3">
      <c r="A107" s="395" t="s">
        <v>11</v>
      </c>
      <c r="B107" s="396"/>
      <c r="C107" s="397" t="str">
        <f>IF(ProjeAdi&gt;0,ProjeAdi,"")</f>
        <v/>
      </c>
      <c r="D107" s="398"/>
      <c r="E107" s="398"/>
      <c r="F107" s="398"/>
      <c r="G107" s="398"/>
      <c r="H107" s="398"/>
      <c r="I107" s="399"/>
      <c r="J107" s="3"/>
      <c r="K107" s="246"/>
      <c r="L107" s="246"/>
    </row>
    <row r="108" spans="1:12" ht="31.6" customHeight="1" thickBot="1" x14ac:dyDescent="0.3">
      <c r="A108" s="384" t="s">
        <v>3</v>
      </c>
      <c r="B108" s="400"/>
      <c r="C108" s="401" t="str">
        <f>IF(BasvuruTarihi&gt;0,BasvuruTarihi,"")</f>
        <v/>
      </c>
      <c r="D108" s="402"/>
      <c r="E108" s="402"/>
      <c r="F108" s="402"/>
      <c r="G108" s="402"/>
      <c r="H108" s="402"/>
      <c r="I108" s="403"/>
      <c r="J108" s="3"/>
      <c r="K108" s="246"/>
      <c r="L108" s="246"/>
    </row>
    <row r="109" spans="1:12" ht="14.95" customHeight="1" x14ac:dyDescent="0.25">
      <c r="A109" s="404" t="s">
        <v>7</v>
      </c>
      <c r="B109" s="404" t="s">
        <v>8</v>
      </c>
      <c r="C109" s="390" t="s">
        <v>115</v>
      </c>
      <c r="D109" s="390" t="s">
        <v>101</v>
      </c>
      <c r="E109" s="390" t="s">
        <v>57</v>
      </c>
      <c r="F109" s="390" t="s">
        <v>58</v>
      </c>
      <c r="G109" s="390" t="s">
        <v>59</v>
      </c>
      <c r="H109" s="390" t="s">
        <v>60</v>
      </c>
      <c r="I109" s="390" t="s">
        <v>52</v>
      </c>
      <c r="J109" s="3"/>
      <c r="K109" s="246"/>
      <c r="L109" s="246"/>
    </row>
    <row r="110" spans="1:12" ht="88.5" customHeight="1" thickBot="1" x14ac:dyDescent="0.3">
      <c r="A110" s="405"/>
      <c r="B110" s="405"/>
      <c r="C110" s="405"/>
      <c r="D110" s="391"/>
      <c r="E110" s="406"/>
      <c r="F110" s="391"/>
      <c r="G110" s="406"/>
      <c r="H110" s="406"/>
      <c r="I110" s="406"/>
      <c r="J110" s="3"/>
      <c r="K110" s="246"/>
      <c r="L110" s="246"/>
    </row>
    <row r="111" spans="1:12" ht="18" customHeight="1" x14ac:dyDescent="0.25">
      <c r="A111" s="136">
        <v>61</v>
      </c>
      <c r="B111" s="42" t="str">
        <f>IF('Proje ve Personel Bilgileri'!B74&gt;0,'Proje ve Personel Bilgileri'!B74,"")</f>
        <v/>
      </c>
      <c r="C111" s="60" t="str">
        <f>IF('Proje ve Personel Bilgileri'!B74&gt;0,'Proje ve Personel Bilgileri'!C74,"")</f>
        <v/>
      </c>
      <c r="D111" s="110" t="str">
        <f>IF('Proje ve Personel Bilgileri'!B74&gt;0,'Proje ve Personel Bilgileri'!D74,"")</f>
        <v/>
      </c>
      <c r="E111" s="44" t="str">
        <f>IF('Proje ve Personel Bilgileri'!B74&gt;0,AUcret,"")</f>
        <v/>
      </c>
      <c r="F111" s="118" t="str">
        <f>IF('Proje ve Personel Bilgileri'!B74&gt;0,IF(D111="Araştırmacı",15,IF(D111="Proje Yürütücüsü",20,IF(D111="Ar-Ge Laboratuvarı Yöneticisi",30,""))),"")</f>
        <v/>
      </c>
      <c r="G111" s="44" t="str">
        <f>IFERROR(IF('Proje ve Personel Bilgileri'!B74&gt;0,E111*F111,""),0)</f>
        <v/>
      </c>
      <c r="H111" s="44" t="str">
        <f>IF('Proje ve Personel Bilgileri'!B74&gt;0,G011B!AF104,"")</f>
        <v/>
      </c>
      <c r="I111" s="47" t="str">
        <f>IF('Proje ve Personel Bilgileri'!B74&gt;0,MIN(G111,H111),"")</f>
        <v/>
      </c>
      <c r="J111" s="3"/>
      <c r="K111" s="246"/>
      <c r="L111" s="246"/>
    </row>
    <row r="112" spans="1:12" ht="18" customHeight="1" x14ac:dyDescent="0.25">
      <c r="A112" s="137">
        <v>62</v>
      </c>
      <c r="B112" s="48" t="str">
        <f>IF('Proje ve Personel Bilgileri'!B75&gt;0,'Proje ve Personel Bilgileri'!B75,"")</f>
        <v/>
      </c>
      <c r="C112" s="61" t="str">
        <f>IF('Proje ve Personel Bilgileri'!B75&gt;0,'Proje ve Personel Bilgileri'!C75,"")</f>
        <v/>
      </c>
      <c r="D112" s="111" t="str">
        <f>IF('Proje ve Personel Bilgileri'!B75&gt;0,'Proje ve Personel Bilgileri'!D75,"")</f>
        <v/>
      </c>
      <c r="E112" s="52" t="str">
        <f>IF('Proje ve Personel Bilgileri'!B75&gt;0,AUcret,"")</f>
        <v/>
      </c>
      <c r="F112" s="113" t="str">
        <f>IF('Proje ve Personel Bilgileri'!B75&gt;0,IF(D112="Araştırmacı",15,IF(D112="Proje Yürütücüsü",20,IF(D112="Ar-Ge Laboratuvarı Yöneticisi",30,""))),"")</f>
        <v/>
      </c>
      <c r="G112" s="52" t="str">
        <f>IFERROR(IF('Proje ve Personel Bilgileri'!B75&gt;0,E112*F112,""),0)</f>
        <v/>
      </c>
      <c r="H112" s="52" t="str">
        <f>IF('Proje ve Personel Bilgileri'!B75&gt;0,G011B!AF105,"")</f>
        <v/>
      </c>
      <c r="I112" s="64" t="str">
        <f>IF('Proje ve Personel Bilgileri'!B75&gt;0,MIN(G112,H112),"")</f>
        <v/>
      </c>
      <c r="J112" s="3"/>
      <c r="K112" s="246"/>
      <c r="L112" s="246"/>
    </row>
    <row r="113" spans="1:12" ht="18" customHeight="1" x14ac:dyDescent="0.25">
      <c r="A113" s="137">
        <v>63</v>
      </c>
      <c r="B113" s="48" t="str">
        <f>IF('Proje ve Personel Bilgileri'!B76&gt;0,'Proje ve Personel Bilgileri'!B76,"")</f>
        <v/>
      </c>
      <c r="C113" s="61" t="str">
        <f>IF('Proje ve Personel Bilgileri'!B76&gt;0,'Proje ve Personel Bilgileri'!C76,"")</f>
        <v/>
      </c>
      <c r="D113" s="111" t="str">
        <f>IF('Proje ve Personel Bilgileri'!B76&gt;0,'Proje ve Personel Bilgileri'!D76,"")</f>
        <v/>
      </c>
      <c r="E113" s="52" t="str">
        <f>IF('Proje ve Personel Bilgileri'!B76&gt;0,AUcret,"")</f>
        <v/>
      </c>
      <c r="F113" s="113" t="str">
        <f>IF('Proje ve Personel Bilgileri'!B76&gt;0,IF(D113="Araştırmacı",15,IF(D113="Proje Yürütücüsü",20,IF(D113="Ar-Ge Laboratuvarı Yöneticisi",30,""))),"")</f>
        <v/>
      </c>
      <c r="G113" s="52" t="str">
        <f>IFERROR(IF('Proje ve Personel Bilgileri'!B76&gt;0,E113*F113,""),0)</f>
        <v/>
      </c>
      <c r="H113" s="52" t="str">
        <f>IF('Proje ve Personel Bilgileri'!B76&gt;0,G011B!AF106,"")</f>
        <v/>
      </c>
      <c r="I113" s="64" t="str">
        <f>IF('Proje ve Personel Bilgileri'!B76&gt;0,MIN(G113,H113),"")</f>
        <v/>
      </c>
      <c r="J113" s="3"/>
      <c r="K113" s="246"/>
      <c r="L113" s="246"/>
    </row>
    <row r="114" spans="1:12" ht="18" customHeight="1" x14ac:dyDescent="0.25">
      <c r="A114" s="137">
        <v>64</v>
      </c>
      <c r="B114" s="48" t="str">
        <f>IF('Proje ve Personel Bilgileri'!B77&gt;0,'Proje ve Personel Bilgileri'!B77,"")</f>
        <v/>
      </c>
      <c r="C114" s="61" t="str">
        <f>IF('Proje ve Personel Bilgileri'!B77&gt;0,'Proje ve Personel Bilgileri'!C77,"")</f>
        <v/>
      </c>
      <c r="D114" s="111" t="str">
        <f>IF('Proje ve Personel Bilgileri'!B77&gt;0,'Proje ve Personel Bilgileri'!D77,"")</f>
        <v/>
      </c>
      <c r="E114" s="52" t="str">
        <f>IF('Proje ve Personel Bilgileri'!B77&gt;0,AUcret,"")</f>
        <v/>
      </c>
      <c r="F114" s="113" t="str">
        <f>IF('Proje ve Personel Bilgileri'!B77&gt;0,IF(D114="Araştırmacı",15,IF(D114="Proje Yürütücüsü",20,IF(D114="Ar-Ge Laboratuvarı Yöneticisi",30,""))),"")</f>
        <v/>
      </c>
      <c r="G114" s="52" t="str">
        <f>IFERROR(IF('Proje ve Personel Bilgileri'!B77&gt;0,E114*F114,""),0)</f>
        <v/>
      </c>
      <c r="H114" s="52" t="str">
        <f>IF('Proje ve Personel Bilgileri'!B77&gt;0,G011B!AF107,"")</f>
        <v/>
      </c>
      <c r="I114" s="64" t="str">
        <f>IF('Proje ve Personel Bilgileri'!B77&gt;0,MIN(G114,H114),"")</f>
        <v/>
      </c>
      <c r="J114" s="3"/>
      <c r="K114" s="246"/>
      <c r="L114" s="246"/>
    </row>
    <row r="115" spans="1:12" ht="18" customHeight="1" x14ac:dyDescent="0.25">
      <c r="A115" s="137">
        <v>65</v>
      </c>
      <c r="B115" s="48" t="str">
        <f>IF('Proje ve Personel Bilgileri'!B78&gt;0,'Proje ve Personel Bilgileri'!B78,"")</f>
        <v/>
      </c>
      <c r="C115" s="61" t="str">
        <f>IF('Proje ve Personel Bilgileri'!B78&gt;0,'Proje ve Personel Bilgileri'!C78,"")</f>
        <v/>
      </c>
      <c r="D115" s="111" t="str">
        <f>IF('Proje ve Personel Bilgileri'!B78&gt;0,'Proje ve Personel Bilgileri'!D78,"")</f>
        <v/>
      </c>
      <c r="E115" s="52" t="str">
        <f>IF('Proje ve Personel Bilgileri'!B78&gt;0,AUcret,"")</f>
        <v/>
      </c>
      <c r="F115" s="113" t="str">
        <f>IF('Proje ve Personel Bilgileri'!B78&gt;0,IF(D115="Araştırmacı",15,IF(D115="Proje Yürütücüsü",20,IF(D115="Ar-Ge Laboratuvarı Yöneticisi",30,""))),"")</f>
        <v/>
      </c>
      <c r="G115" s="52" t="str">
        <f>IFERROR(IF('Proje ve Personel Bilgileri'!B78&gt;0,E115*F115,""),0)</f>
        <v/>
      </c>
      <c r="H115" s="52" t="str">
        <f>IF('Proje ve Personel Bilgileri'!B78&gt;0,G011B!AF108,"")</f>
        <v/>
      </c>
      <c r="I115" s="64" t="str">
        <f>IF('Proje ve Personel Bilgileri'!B78&gt;0,MIN(G115,H115),"")</f>
        <v/>
      </c>
      <c r="J115" s="3"/>
      <c r="K115" s="246"/>
      <c r="L115" s="246"/>
    </row>
    <row r="116" spans="1:12" ht="18" customHeight="1" x14ac:dyDescent="0.25">
      <c r="A116" s="137">
        <v>66</v>
      </c>
      <c r="B116" s="48" t="str">
        <f>IF('Proje ve Personel Bilgileri'!B79&gt;0,'Proje ve Personel Bilgileri'!B79,"")</f>
        <v/>
      </c>
      <c r="C116" s="61" t="str">
        <f>IF('Proje ve Personel Bilgileri'!B79&gt;0,'Proje ve Personel Bilgileri'!C79,"")</f>
        <v/>
      </c>
      <c r="D116" s="111" t="str">
        <f>IF('Proje ve Personel Bilgileri'!B79&gt;0,'Proje ve Personel Bilgileri'!D79,"")</f>
        <v/>
      </c>
      <c r="E116" s="52" t="str">
        <f>IF('Proje ve Personel Bilgileri'!B79&gt;0,AUcret,"")</f>
        <v/>
      </c>
      <c r="F116" s="63" t="str">
        <f>IF('Proje ve Personel Bilgileri'!B79&gt;0,IF(D116="Araştırmacı",15,IF(D116="Proje Yürütücüsü",20,IF(D116="Ar-Ge Laboratuvarı Yöneticisi",30,""))),"")</f>
        <v/>
      </c>
      <c r="G116" s="52" t="str">
        <f>IFERROR(IF('Proje ve Personel Bilgileri'!B79&gt;0,E116*F116,""),0)</f>
        <v/>
      </c>
      <c r="H116" s="52" t="str">
        <f>IF('Proje ve Personel Bilgileri'!B79&gt;0,G011B!AF109,"")</f>
        <v/>
      </c>
      <c r="I116" s="64" t="str">
        <f>IF('Proje ve Personel Bilgileri'!B79&gt;0,MIN(G116,H116),"")</f>
        <v/>
      </c>
      <c r="J116" s="3"/>
      <c r="K116" s="246"/>
      <c r="L116" s="246"/>
    </row>
    <row r="117" spans="1:12" ht="18" customHeight="1" x14ac:dyDescent="0.25">
      <c r="A117" s="137">
        <v>67</v>
      </c>
      <c r="B117" s="48" t="str">
        <f>IF('Proje ve Personel Bilgileri'!B80&gt;0,'Proje ve Personel Bilgileri'!B80,"")</f>
        <v/>
      </c>
      <c r="C117" s="61" t="str">
        <f>IF('Proje ve Personel Bilgileri'!B80&gt;0,'Proje ve Personel Bilgileri'!C80,"")</f>
        <v/>
      </c>
      <c r="D117" s="111" t="str">
        <f>IF('Proje ve Personel Bilgileri'!B80&gt;0,'Proje ve Personel Bilgileri'!D80,"")</f>
        <v/>
      </c>
      <c r="E117" s="52" t="str">
        <f>IF('Proje ve Personel Bilgileri'!B80&gt;0,AUcret,"")</f>
        <v/>
      </c>
      <c r="F117" s="63" t="str">
        <f>IF('Proje ve Personel Bilgileri'!B80&gt;0,IF(D117="Araştırmacı",15,IF(D117="Proje Yürütücüsü",20,IF(D117="Ar-Ge Laboratuvarı Yöneticisi",30,""))),"")</f>
        <v/>
      </c>
      <c r="G117" s="52" t="str">
        <f>IFERROR(IF('Proje ve Personel Bilgileri'!B80&gt;0,E117*F117,""),0)</f>
        <v/>
      </c>
      <c r="H117" s="52" t="str">
        <f>IF('Proje ve Personel Bilgileri'!B80&gt;0,G011B!AF110,"")</f>
        <v/>
      </c>
      <c r="I117" s="64" t="str">
        <f>IF('Proje ve Personel Bilgileri'!B80&gt;0,MIN(G117,H117),"")</f>
        <v/>
      </c>
      <c r="J117" s="3"/>
      <c r="K117" s="246"/>
      <c r="L117" s="246"/>
    </row>
    <row r="118" spans="1:12" ht="18" customHeight="1" x14ac:dyDescent="0.25">
      <c r="A118" s="137">
        <v>68</v>
      </c>
      <c r="B118" s="48" t="str">
        <f>IF('Proje ve Personel Bilgileri'!B81&gt;0,'Proje ve Personel Bilgileri'!B81,"")</f>
        <v/>
      </c>
      <c r="C118" s="61" t="str">
        <f>IF('Proje ve Personel Bilgileri'!B81&gt;0,'Proje ve Personel Bilgileri'!C81,"")</f>
        <v/>
      </c>
      <c r="D118" s="111" t="str">
        <f>IF('Proje ve Personel Bilgileri'!B81&gt;0,'Proje ve Personel Bilgileri'!D81,"")</f>
        <v/>
      </c>
      <c r="E118" s="52" t="str">
        <f>IF('Proje ve Personel Bilgileri'!B81&gt;0,AUcret,"")</f>
        <v/>
      </c>
      <c r="F118" s="63" t="str">
        <f>IF('Proje ve Personel Bilgileri'!B81&gt;0,IF(D118="Araştırmacı",15,IF(D118="Proje Yürütücüsü",20,IF(D118="Ar-Ge Laboratuvarı Yöneticisi",30,""))),"")</f>
        <v/>
      </c>
      <c r="G118" s="52" t="str">
        <f>IFERROR(IF('Proje ve Personel Bilgileri'!B81&gt;0,E118*F118,""),0)</f>
        <v/>
      </c>
      <c r="H118" s="52" t="str">
        <f>IF('Proje ve Personel Bilgileri'!B81&gt;0,G011B!AF111,"")</f>
        <v/>
      </c>
      <c r="I118" s="64" t="str">
        <f>IF('Proje ve Personel Bilgileri'!B81&gt;0,MIN(G118,H118),"")</f>
        <v/>
      </c>
      <c r="J118" s="3"/>
      <c r="K118" s="246"/>
      <c r="L118" s="246"/>
    </row>
    <row r="119" spans="1:12" ht="18" customHeight="1" x14ac:dyDescent="0.25">
      <c r="A119" s="137">
        <v>69</v>
      </c>
      <c r="B119" s="48" t="str">
        <f>IF('Proje ve Personel Bilgileri'!B82&gt;0,'Proje ve Personel Bilgileri'!B82,"")</f>
        <v/>
      </c>
      <c r="C119" s="61" t="str">
        <f>IF('Proje ve Personel Bilgileri'!B82&gt;0,'Proje ve Personel Bilgileri'!C82,"")</f>
        <v/>
      </c>
      <c r="D119" s="111" t="str">
        <f>IF('Proje ve Personel Bilgileri'!B82&gt;0,'Proje ve Personel Bilgileri'!D82,"")</f>
        <v/>
      </c>
      <c r="E119" s="52" t="str">
        <f>IF('Proje ve Personel Bilgileri'!B82&gt;0,AUcret,"")</f>
        <v/>
      </c>
      <c r="F119" s="63" t="str">
        <f>IF('Proje ve Personel Bilgileri'!B82&gt;0,IF(D119="Araştırmacı",15,IF(D119="Proje Yürütücüsü",20,IF(D119="Ar-Ge Laboratuvarı Yöneticisi",30,""))),"")</f>
        <v/>
      </c>
      <c r="G119" s="52" t="str">
        <f>IFERROR(IF('Proje ve Personel Bilgileri'!B82&gt;0,E119*F119,""),0)</f>
        <v/>
      </c>
      <c r="H119" s="52" t="str">
        <f>IF('Proje ve Personel Bilgileri'!B82&gt;0,G011B!AF112,"")</f>
        <v/>
      </c>
      <c r="I119" s="64" t="str">
        <f>IF('Proje ve Personel Bilgileri'!B82&gt;0,MIN(G119,H119),"")</f>
        <v/>
      </c>
      <c r="J119" s="3"/>
      <c r="K119" s="246"/>
      <c r="L119" s="246"/>
    </row>
    <row r="120" spans="1:12" ht="18" customHeight="1" x14ac:dyDescent="0.25">
      <c r="A120" s="137">
        <v>70</v>
      </c>
      <c r="B120" s="48" t="str">
        <f>IF('Proje ve Personel Bilgileri'!B83&gt;0,'Proje ve Personel Bilgileri'!B83,"")</f>
        <v/>
      </c>
      <c r="C120" s="61" t="str">
        <f>IF('Proje ve Personel Bilgileri'!B83&gt;0,'Proje ve Personel Bilgileri'!C83,"")</f>
        <v/>
      </c>
      <c r="D120" s="111" t="str">
        <f>IF('Proje ve Personel Bilgileri'!B83&gt;0,'Proje ve Personel Bilgileri'!D83,"")</f>
        <v/>
      </c>
      <c r="E120" s="52" t="str">
        <f>IF('Proje ve Personel Bilgileri'!B83&gt;0,AUcret,"")</f>
        <v/>
      </c>
      <c r="F120" s="63" t="str">
        <f>IF('Proje ve Personel Bilgileri'!B83&gt;0,IF(D120="Araştırmacı",15,IF(D120="Proje Yürütücüsü",20,IF(D120="Ar-Ge Laboratuvarı Yöneticisi",30,""))),"")</f>
        <v/>
      </c>
      <c r="G120" s="52" t="str">
        <f>IFERROR(IF('Proje ve Personel Bilgileri'!B83&gt;0,E120*F120,""),0)</f>
        <v/>
      </c>
      <c r="H120" s="52" t="str">
        <f>IF('Proje ve Personel Bilgileri'!B83&gt;0,G011B!AF113,"")</f>
        <v/>
      </c>
      <c r="I120" s="64" t="str">
        <f>IF('Proje ve Personel Bilgileri'!B83&gt;0,MIN(G120,H120),"")</f>
        <v/>
      </c>
      <c r="J120" s="3"/>
      <c r="K120" s="246"/>
      <c r="L120" s="246"/>
    </row>
    <row r="121" spans="1:12" ht="18" customHeight="1" x14ac:dyDescent="0.25">
      <c r="A121" s="137">
        <v>71</v>
      </c>
      <c r="B121" s="48" t="str">
        <f>IF('Proje ve Personel Bilgileri'!B84&gt;0,'Proje ve Personel Bilgileri'!B84,"")</f>
        <v/>
      </c>
      <c r="C121" s="61" t="str">
        <f>IF('Proje ve Personel Bilgileri'!B84&gt;0,'Proje ve Personel Bilgileri'!C84,"")</f>
        <v/>
      </c>
      <c r="D121" s="111" t="str">
        <f>IF('Proje ve Personel Bilgileri'!B84&gt;0,'Proje ve Personel Bilgileri'!D84,"")</f>
        <v/>
      </c>
      <c r="E121" s="52" t="str">
        <f>IF('Proje ve Personel Bilgileri'!B84&gt;0,AUcret,"")</f>
        <v/>
      </c>
      <c r="F121" s="63" t="str">
        <f>IF('Proje ve Personel Bilgileri'!B84&gt;0,IF(D121="Araştırmacı",15,IF(D121="Proje Yürütücüsü",20,IF(D121="Ar-Ge Laboratuvarı Yöneticisi",30,""))),"")</f>
        <v/>
      </c>
      <c r="G121" s="52" t="str">
        <f>IFERROR(IF('Proje ve Personel Bilgileri'!B84&gt;0,E121*F121,""),0)</f>
        <v/>
      </c>
      <c r="H121" s="52" t="str">
        <f>IF('Proje ve Personel Bilgileri'!B84&gt;0,G011B!AF114,"")</f>
        <v/>
      </c>
      <c r="I121" s="64" t="str">
        <f>IF('Proje ve Personel Bilgileri'!B84&gt;0,MIN(G121,H121),"")</f>
        <v/>
      </c>
      <c r="J121" s="3"/>
      <c r="K121" s="246"/>
      <c r="L121" s="246"/>
    </row>
    <row r="122" spans="1:12" ht="18" customHeight="1" x14ac:dyDescent="0.25">
      <c r="A122" s="137">
        <v>72</v>
      </c>
      <c r="B122" s="48" t="str">
        <f>IF('Proje ve Personel Bilgileri'!B85&gt;0,'Proje ve Personel Bilgileri'!B85,"")</f>
        <v/>
      </c>
      <c r="C122" s="61" t="str">
        <f>IF('Proje ve Personel Bilgileri'!B85&gt;0,'Proje ve Personel Bilgileri'!C85,"")</f>
        <v/>
      </c>
      <c r="D122" s="111" t="str">
        <f>IF('Proje ve Personel Bilgileri'!B85&gt;0,'Proje ve Personel Bilgileri'!D85,"")</f>
        <v/>
      </c>
      <c r="E122" s="52" t="str">
        <f>IF('Proje ve Personel Bilgileri'!B85&gt;0,AUcret,"")</f>
        <v/>
      </c>
      <c r="F122" s="63" t="str">
        <f>IF('Proje ve Personel Bilgileri'!B85&gt;0,IF(D122="Araştırmacı",15,IF(D122="Proje Yürütücüsü",20,IF(D122="Ar-Ge Laboratuvarı Yöneticisi",30,""))),"")</f>
        <v/>
      </c>
      <c r="G122" s="52" t="str">
        <f>IFERROR(IF('Proje ve Personel Bilgileri'!B85&gt;0,E122*F122,""),0)</f>
        <v/>
      </c>
      <c r="H122" s="52" t="str">
        <f>IF('Proje ve Personel Bilgileri'!B85&gt;0,G011B!AF115,"")</f>
        <v/>
      </c>
      <c r="I122" s="64" t="str">
        <f>IF('Proje ve Personel Bilgileri'!B85&gt;0,MIN(G122,H122),"")</f>
        <v/>
      </c>
      <c r="J122" s="3"/>
      <c r="K122" s="246"/>
      <c r="L122" s="246"/>
    </row>
    <row r="123" spans="1:12" ht="18" customHeight="1" x14ac:dyDescent="0.25">
      <c r="A123" s="137">
        <v>73</v>
      </c>
      <c r="B123" s="48" t="str">
        <f>IF('Proje ve Personel Bilgileri'!B86&gt;0,'Proje ve Personel Bilgileri'!B86,"")</f>
        <v/>
      </c>
      <c r="C123" s="61" t="str">
        <f>IF('Proje ve Personel Bilgileri'!B86&gt;0,'Proje ve Personel Bilgileri'!C86,"")</f>
        <v/>
      </c>
      <c r="D123" s="111" t="str">
        <f>IF('Proje ve Personel Bilgileri'!B86&gt;0,'Proje ve Personel Bilgileri'!D86,"")</f>
        <v/>
      </c>
      <c r="E123" s="52" t="str">
        <f>IF('Proje ve Personel Bilgileri'!B86&gt;0,AUcret,"")</f>
        <v/>
      </c>
      <c r="F123" s="63" t="str">
        <f>IF('Proje ve Personel Bilgileri'!B86&gt;0,IF(D123="Araştırmacı",15,IF(D123="Proje Yürütücüsü",20,IF(D123="Ar-Ge Laboratuvarı Yöneticisi",30,""))),"")</f>
        <v/>
      </c>
      <c r="G123" s="52" t="str">
        <f>IFERROR(IF('Proje ve Personel Bilgileri'!B86&gt;0,E123*F123,""),0)</f>
        <v/>
      </c>
      <c r="H123" s="52" t="str">
        <f>IF('Proje ve Personel Bilgileri'!B86&gt;0,G011B!AF116,"")</f>
        <v/>
      </c>
      <c r="I123" s="64" t="str">
        <f>IF('Proje ve Personel Bilgileri'!B86&gt;0,MIN(G123,H123),"")</f>
        <v/>
      </c>
      <c r="J123" s="3"/>
      <c r="K123" s="246"/>
      <c r="L123" s="246"/>
    </row>
    <row r="124" spans="1:12" ht="18" customHeight="1" x14ac:dyDescent="0.25">
      <c r="A124" s="137">
        <v>74</v>
      </c>
      <c r="B124" s="48" t="str">
        <f>IF('Proje ve Personel Bilgileri'!B87&gt;0,'Proje ve Personel Bilgileri'!B87,"")</f>
        <v/>
      </c>
      <c r="C124" s="61" t="str">
        <f>IF('Proje ve Personel Bilgileri'!B87&gt;0,'Proje ve Personel Bilgileri'!C87,"")</f>
        <v/>
      </c>
      <c r="D124" s="111" t="str">
        <f>IF('Proje ve Personel Bilgileri'!B87&gt;0,'Proje ve Personel Bilgileri'!D87,"")</f>
        <v/>
      </c>
      <c r="E124" s="52" t="str">
        <f>IF('Proje ve Personel Bilgileri'!B87&gt;0,AUcret,"")</f>
        <v/>
      </c>
      <c r="F124" s="63" t="str">
        <f>IF('Proje ve Personel Bilgileri'!B87&gt;0,IF(D124="Araştırmacı",15,IF(D124="Proje Yürütücüsü",20,IF(D124="Ar-Ge Laboratuvarı Yöneticisi",30,""))),"")</f>
        <v/>
      </c>
      <c r="G124" s="52" t="str">
        <f>IFERROR(IF('Proje ve Personel Bilgileri'!B87&gt;0,E124*F124,""),0)</f>
        <v/>
      </c>
      <c r="H124" s="52" t="str">
        <f>IF('Proje ve Personel Bilgileri'!B87&gt;0,G011B!AF117,"")</f>
        <v/>
      </c>
      <c r="I124" s="64" t="str">
        <f>IF('Proje ve Personel Bilgileri'!B87&gt;0,MIN(G124,H124),"")</f>
        <v/>
      </c>
      <c r="J124" s="3"/>
      <c r="K124" s="246"/>
      <c r="L124" s="246"/>
    </row>
    <row r="125" spans="1:12" ht="18" customHeight="1" x14ac:dyDescent="0.25">
      <c r="A125" s="137">
        <v>75</v>
      </c>
      <c r="B125" s="48" t="str">
        <f>IF('Proje ve Personel Bilgileri'!B88&gt;0,'Proje ve Personel Bilgileri'!B88,"")</f>
        <v/>
      </c>
      <c r="C125" s="61" t="str">
        <f>IF('Proje ve Personel Bilgileri'!B88&gt;0,'Proje ve Personel Bilgileri'!C88,"")</f>
        <v/>
      </c>
      <c r="D125" s="111" t="str">
        <f>IF('Proje ve Personel Bilgileri'!B88&gt;0,'Proje ve Personel Bilgileri'!D88,"")</f>
        <v/>
      </c>
      <c r="E125" s="52" t="str">
        <f>IF('Proje ve Personel Bilgileri'!B88&gt;0,AUcret,"")</f>
        <v/>
      </c>
      <c r="F125" s="63" t="str">
        <f>IF('Proje ve Personel Bilgileri'!B88&gt;0,IF(D125="Araştırmacı",15,IF(D125="Proje Yürütücüsü",20,IF(D125="Ar-Ge Laboratuvarı Yöneticisi",30,""))),"")</f>
        <v/>
      </c>
      <c r="G125" s="52" t="str">
        <f>IFERROR(IF('Proje ve Personel Bilgileri'!B88&gt;0,E125*F125,""),0)</f>
        <v/>
      </c>
      <c r="H125" s="52" t="str">
        <f>IF('Proje ve Personel Bilgileri'!B88&gt;0,G011B!AF118,"")</f>
        <v/>
      </c>
      <c r="I125" s="64" t="str">
        <f>IF('Proje ve Personel Bilgileri'!B88&gt;0,MIN(G125,H125),"")</f>
        <v/>
      </c>
      <c r="J125" s="3"/>
      <c r="K125" s="246"/>
      <c r="L125" s="246"/>
    </row>
    <row r="126" spans="1:12" ht="18" customHeight="1" x14ac:dyDescent="0.25">
      <c r="A126" s="137">
        <v>76</v>
      </c>
      <c r="B126" s="48" t="str">
        <f>IF('Proje ve Personel Bilgileri'!B89&gt;0,'Proje ve Personel Bilgileri'!B89,"")</f>
        <v/>
      </c>
      <c r="C126" s="61" t="str">
        <f>IF('Proje ve Personel Bilgileri'!B89&gt;0,'Proje ve Personel Bilgileri'!C89,"")</f>
        <v/>
      </c>
      <c r="D126" s="111" t="str">
        <f>IF('Proje ve Personel Bilgileri'!B89&gt;0,'Proje ve Personel Bilgileri'!D89,"")</f>
        <v/>
      </c>
      <c r="E126" s="52" t="str">
        <f>IF('Proje ve Personel Bilgileri'!B89&gt;0,AUcret,"")</f>
        <v/>
      </c>
      <c r="F126" s="63" t="str">
        <f>IF('Proje ve Personel Bilgileri'!B89&gt;0,IF(D126="Araştırmacı",15,IF(D126="Proje Yürütücüsü",20,IF(D126="Ar-Ge Laboratuvarı Yöneticisi",30,""))),"")</f>
        <v/>
      </c>
      <c r="G126" s="52" t="str">
        <f>IFERROR(IF('Proje ve Personel Bilgileri'!B89&gt;0,E126*F126,""),0)</f>
        <v/>
      </c>
      <c r="H126" s="52" t="str">
        <f>IF('Proje ve Personel Bilgileri'!B89&gt;0,G011B!AF119,"")</f>
        <v/>
      </c>
      <c r="I126" s="64" t="str">
        <f>IF('Proje ve Personel Bilgileri'!B89&gt;0,MIN(G126,H126),"")</f>
        <v/>
      </c>
      <c r="J126" s="3"/>
      <c r="K126" s="246"/>
      <c r="L126" s="246"/>
    </row>
    <row r="127" spans="1:12" ht="18" customHeight="1" x14ac:dyDescent="0.25">
      <c r="A127" s="137">
        <v>77</v>
      </c>
      <c r="B127" s="48" t="str">
        <f>IF('Proje ve Personel Bilgileri'!B90&gt;0,'Proje ve Personel Bilgileri'!B90,"")</f>
        <v/>
      </c>
      <c r="C127" s="61" t="str">
        <f>IF('Proje ve Personel Bilgileri'!B90&gt;0,'Proje ve Personel Bilgileri'!C90,"")</f>
        <v/>
      </c>
      <c r="D127" s="111" t="str">
        <f>IF('Proje ve Personel Bilgileri'!B90&gt;0,'Proje ve Personel Bilgileri'!D90,"")</f>
        <v/>
      </c>
      <c r="E127" s="52" t="str">
        <f>IF('Proje ve Personel Bilgileri'!B90&gt;0,AUcret,"")</f>
        <v/>
      </c>
      <c r="F127" s="63" t="str">
        <f>IF('Proje ve Personel Bilgileri'!B90&gt;0,IF(D127="Araştırmacı",15,IF(D127="Proje Yürütücüsü",20,IF(D127="Ar-Ge Laboratuvarı Yöneticisi",30,""))),"")</f>
        <v/>
      </c>
      <c r="G127" s="52" t="str">
        <f>IFERROR(IF('Proje ve Personel Bilgileri'!B90&gt;0,E127*F127,""),0)</f>
        <v/>
      </c>
      <c r="H127" s="52" t="str">
        <f>IF('Proje ve Personel Bilgileri'!B90&gt;0,G011B!AF120,"")</f>
        <v/>
      </c>
      <c r="I127" s="64" t="str">
        <f>IF('Proje ve Personel Bilgileri'!B90&gt;0,MIN(G127,H127),"")</f>
        <v/>
      </c>
      <c r="J127" s="3"/>
      <c r="K127" s="246"/>
      <c r="L127" s="246"/>
    </row>
    <row r="128" spans="1:12" ht="18" customHeight="1" x14ac:dyDescent="0.25">
      <c r="A128" s="137">
        <v>78</v>
      </c>
      <c r="B128" s="48" t="str">
        <f>IF('Proje ve Personel Bilgileri'!B91&gt;0,'Proje ve Personel Bilgileri'!B91,"")</f>
        <v/>
      </c>
      <c r="C128" s="61" t="str">
        <f>IF('Proje ve Personel Bilgileri'!B91&gt;0,'Proje ve Personel Bilgileri'!C91,"")</f>
        <v/>
      </c>
      <c r="D128" s="111" t="str">
        <f>IF('Proje ve Personel Bilgileri'!B91&gt;0,'Proje ve Personel Bilgileri'!D91,"")</f>
        <v/>
      </c>
      <c r="E128" s="52" t="str">
        <f>IF('Proje ve Personel Bilgileri'!B91&gt;0,AUcret,"")</f>
        <v/>
      </c>
      <c r="F128" s="63" t="str">
        <f>IF('Proje ve Personel Bilgileri'!B91&gt;0,IF(D128="Araştırmacı",15,IF(D128="Proje Yürütücüsü",20,IF(D128="Ar-Ge Laboratuvarı Yöneticisi",30,""))),"")</f>
        <v/>
      </c>
      <c r="G128" s="52" t="str">
        <f>IFERROR(IF('Proje ve Personel Bilgileri'!B91&gt;0,E128*F128,""),0)</f>
        <v/>
      </c>
      <c r="H128" s="52" t="str">
        <f>IF('Proje ve Personel Bilgileri'!B91&gt;0,G011B!AF121,"")</f>
        <v/>
      </c>
      <c r="I128" s="64" t="str">
        <f>IF('Proje ve Personel Bilgileri'!B91&gt;0,MIN(G128,H128),"")</f>
        <v/>
      </c>
      <c r="J128" s="3"/>
      <c r="K128" s="246"/>
      <c r="L128" s="246"/>
    </row>
    <row r="129" spans="1:12" ht="18" customHeight="1" x14ac:dyDescent="0.25">
      <c r="A129" s="137">
        <v>79</v>
      </c>
      <c r="B129" s="48" t="str">
        <f>IF('Proje ve Personel Bilgileri'!B92&gt;0,'Proje ve Personel Bilgileri'!B92,"")</f>
        <v/>
      </c>
      <c r="C129" s="61" t="str">
        <f>IF('Proje ve Personel Bilgileri'!B92&gt;0,'Proje ve Personel Bilgileri'!C92,"")</f>
        <v/>
      </c>
      <c r="D129" s="111" t="str">
        <f>IF('Proje ve Personel Bilgileri'!B92&gt;0,'Proje ve Personel Bilgileri'!D92,"")</f>
        <v/>
      </c>
      <c r="E129" s="52" t="str">
        <f>IF('Proje ve Personel Bilgileri'!B92&gt;0,AUcret,"")</f>
        <v/>
      </c>
      <c r="F129" s="63" t="str">
        <f>IF('Proje ve Personel Bilgileri'!B92&gt;0,IF(D129="Araştırmacı",15,IF(D129="Proje Yürütücüsü",20,IF(D129="Ar-Ge Laboratuvarı Yöneticisi",30,""))),"")</f>
        <v/>
      </c>
      <c r="G129" s="52" t="str">
        <f>IFERROR(IF('Proje ve Personel Bilgileri'!B92&gt;0,E129*F129,""),0)</f>
        <v/>
      </c>
      <c r="H129" s="52" t="str">
        <f>IF('Proje ve Personel Bilgileri'!B92&gt;0,G011B!AF122,"")</f>
        <v/>
      </c>
      <c r="I129" s="64" t="str">
        <f>IF('Proje ve Personel Bilgileri'!B92&gt;0,MIN(G129,H129),"")</f>
        <v/>
      </c>
      <c r="J129" s="3"/>
      <c r="K129" s="246"/>
      <c r="L129" s="246"/>
    </row>
    <row r="130" spans="1:12" ht="18" customHeight="1" thickBot="1" x14ac:dyDescent="0.3">
      <c r="A130" s="138">
        <v>80</v>
      </c>
      <c r="B130" s="54" t="str">
        <f>IF('Proje ve Personel Bilgileri'!B93&gt;0,'Proje ve Personel Bilgileri'!B93,"")</f>
        <v/>
      </c>
      <c r="C130" s="62" t="str">
        <f>IF('Proje ve Personel Bilgileri'!B93&gt;0,'Proje ve Personel Bilgileri'!C93,"")</f>
        <v/>
      </c>
      <c r="D130" s="112" t="str">
        <f>IF('Proje ve Personel Bilgileri'!B93&gt;0,'Proje ve Personel Bilgileri'!D93,"")</f>
        <v/>
      </c>
      <c r="E130" s="58" t="str">
        <f>IF('Proje ve Personel Bilgileri'!B93&gt;0,AUcret,"")</f>
        <v/>
      </c>
      <c r="F130" s="65" t="str">
        <f>IF('Proje ve Personel Bilgileri'!B93&gt;0,IF(D130="Araştırmacı",15,IF(D130="Proje Yürütücüsü",20,IF(D130="Ar-Ge Laboratuvarı Yöneticisi",30,""))),"")</f>
        <v/>
      </c>
      <c r="G130" s="58" t="str">
        <f>IFERROR(IF('Proje ve Personel Bilgileri'!B93&gt;0,E130*F130,""),0)</f>
        <v/>
      </c>
      <c r="H130" s="58" t="str">
        <f>IF('Proje ve Personel Bilgileri'!B93&gt;0,G011B!AF123,"")</f>
        <v/>
      </c>
      <c r="I130" s="66" t="str">
        <f>IF('Proje ve Personel Bilgileri'!B93&gt;0,MIN(G130,H130),"")</f>
        <v/>
      </c>
      <c r="J130" s="3"/>
      <c r="K130" s="134">
        <f>IF(SUM(E111:E130)&gt;0,1,0)</f>
        <v>0</v>
      </c>
      <c r="L130" s="246"/>
    </row>
    <row r="131" spans="1:12" x14ac:dyDescent="0.25">
      <c r="A131" s="28" t="s">
        <v>56</v>
      </c>
      <c r="B131" s="3"/>
      <c r="C131" s="3"/>
      <c r="D131" s="3"/>
      <c r="E131" s="3"/>
      <c r="F131" s="3"/>
      <c r="G131" s="3"/>
      <c r="H131" s="3"/>
      <c r="I131" s="3"/>
      <c r="J131" s="3"/>
      <c r="K131" s="246"/>
      <c r="L131" s="246"/>
    </row>
    <row r="132" spans="1:12" x14ac:dyDescent="0.25">
      <c r="A132" s="28" t="s">
        <v>55</v>
      </c>
      <c r="B132" s="3"/>
      <c r="C132" s="3"/>
      <c r="D132" s="3"/>
      <c r="E132" s="3"/>
      <c r="F132" s="3"/>
      <c r="G132" s="3"/>
      <c r="H132" s="3"/>
      <c r="I132" s="3"/>
      <c r="J132" s="3"/>
      <c r="K132" s="246"/>
      <c r="L132" s="246"/>
    </row>
    <row r="133" spans="1:12" x14ac:dyDescent="0.25">
      <c r="A133" s="3"/>
      <c r="B133" s="3"/>
      <c r="C133" s="3"/>
      <c r="D133" s="3"/>
      <c r="E133" s="3"/>
      <c r="F133" s="3"/>
      <c r="G133" s="3"/>
      <c r="H133" s="3"/>
      <c r="I133" s="3"/>
      <c r="J133" s="3"/>
      <c r="K133" s="246"/>
      <c r="L133" s="246"/>
    </row>
    <row r="134" spans="1:12" x14ac:dyDescent="0.25">
      <c r="A134" s="3"/>
      <c r="B134" s="3"/>
      <c r="C134" s="4"/>
      <c r="D134" s="4"/>
      <c r="E134" s="4"/>
      <c r="F134" s="4"/>
      <c r="G134" s="4"/>
      <c r="H134" s="4"/>
      <c r="I134" s="3"/>
      <c r="J134" s="3"/>
      <c r="K134" s="246"/>
      <c r="L134" s="246"/>
    </row>
    <row r="135" spans="1:12" ht="19.05" x14ac:dyDescent="0.35">
      <c r="A135" s="313" t="s">
        <v>37</v>
      </c>
      <c r="B135" s="314">
        <f ca="1">IF(imzatarihi&gt;0,imzatarihi,"")</f>
        <v>45653</v>
      </c>
      <c r="C135" s="139" t="s">
        <v>38</v>
      </c>
      <c r="D135" s="313" t="str">
        <f>IF(kurulusyetkilisi&gt;0,kurulusyetkilisi,"")</f>
        <v/>
      </c>
      <c r="E135" s="5"/>
      <c r="F135" s="4"/>
      <c r="G135" s="4"/>
      <c r="H135" s="4"/>
      <c r="I135" s="3"/>
      <c r="J135" s="3"/>
      <c r="K135" s="246"/>
      <c r="L135" s="246"/>
    </row>
    <row r="136" spans="1:12" ht="21.1" x14ac:dyDescent="0.35">
      <c r="A136" s="311"/>
      <c r="B136" s="311"/>
      <c r="C136" s="139" t="s">
        <v>39</v>
      </c>
      <c r="D136" s="308"/>
      <c r="F136" s="4"/>
      <c r="G136" s="4"/>
      <c r="H136" s="4"/>
      <c r="I136" s="3"/>
      <c r="J136" s="3"/>
      <c r="K136" s="246"/>
      <c r="L136" s="246"/>
    </row>
    <row r="137" spans="1:12" ht="15.65" x14ac:dyDescent="0.25">
      <c r="A137" s="381" t="s">
        <v>127</v>
      </c>
      <c r="B137" s="381"/>
      <c r="C137" s="381"/>
      <c r="D137" s="381"/>
      <c r="E137" s="381"/>
      <c r="F137" s="381"/>
      <c r="G137" s="381"/>
      <c r="H137" s="381"/>
      <c r="I137" s="381"/>
      <c r="J137" s="3"/>
      <c r="K137" s="246"/>
      <c r="L137" s="246"/>
    </row>
    <row r="138" spans="1:12" x14ac:dyDescent="0.25">
      <c r="A138" s="382" t="str">
        <f>IF(Yil&gt;0,CONCATENATE(Yil," yılına aittir."),"")</f>
        <v/>
      </c>
      <c r="B138" s="382"/>
      <c r="C138" s="382"/>
      <c r="D138" s="382"/>
      <c r="E138" s="382"/>
      <c r="F138" s="382"/>
      <c r="G138" s="382"/>
      <c r="H138" s="382"/>
      <c r="I138" s="382"/>
      <c r="J138" s="3"/>
      <c r="K138" s="246"/>
      <c r="L138" s="246"/>
    </row>
    <row r="139" spans="1:12" ht="19.7" thickBot="1" x14ac:dyDescent="0.4">
      <c r="A139" s="383" t="s">
        <v>61</v>
      </c>
      <c r="B139" s="383"/>
      <c r="C139" s="383"/>
      <c r="D139" s="383"/>
      <c r="E139" s="383"/>
      <c r="F139" s="383"/>
      <c r="G139" s="383"/>
      <c r="H139" s="383"/>
      <c r="I139" s="383"/>
      <c r="J139" s="3"/>
      <c r="K139" s="246"/>
      <c r="L139" s="246"/>
    </row>
    <row r="140" spans="1:12" ht="31.6" customHeight="1" thickBot="1" x14ac:dyDescent="0.3">
      <c r="A140" s="384" t="s">
        <v>1</v>
      </c>
      <c r="B140" s="386"/>
      <c r="C140" s="384" t="str">
        <f>IF(ProjeNo&gt;0,ProjeNo,"")</f>
        <v/>
      </c>
      <c r="D140" s="385"/>
      <c r="E140" s="385"/>
      <c r="F140" s="385"/>
      <c r="G140" s="385"/>
      <c r="H140" s="385"/>
      <c r="I140" s="386"/>
      <c r="J140" s="3"/>
      <c r="K140" s="246"/>
      <c r="L140" s="246"/>
    </row>
    <row r="141" spans="1:12" ht="42.8" customHeight="1" thickBot="1" x14ac:dyDescent="0.3">
      <c r="A141" s="395" t="s">
        <v>11</v>
      </c>
      <c r="B141" s="396"/>
      <c r="C141" s="397" t="str">
        <f>IF(ProjeAdi&gt;0,ProjeAdi,"")</f>
        <v/>
      </c>
      <c r="D141" s="398"/>
      <c r="E141" s="398"/>
      <c r="F141" s="398"/>
      <c r="G141" s="398"/>
      <c r="H141" s="398"/>
      <c r="I141" s="399"/>
      <c r="J141" s="3"/>
      <c r="K141" s="246"/>
      <c r="L141" s="246"/>
    </row>
    <row r="142" spans="1:12" ht="31.6" customHeight="1" thickBot="1" x14ac:dyDescent="0.3">
      <c r="A142" s="384" t="s">
        <v>3</v>
      </c>
      <c r="B142" s="400"/>
      <c r="C142" s="401" t="str">
        <f>IF(BasvuruTarihi&gt;0,BasvuruTarihi,"")</f>
        <v/>
      </c>
      <c r="D142" s="402"/>
      <c r="E142" s="402"/>
      <c r="F142" s="402"/>
      <c r="G142" s="402"/>
      <c r="H142" s="402"/>
      <c r="I142" s="403"/>
      <c r="J142" s="3"/>
      <c r="K142" s="246"/>
      <c r="L142" s="246"/>
    </row>
    <row r="143" spans="1:12" ht="14.95" customHeight="1" x14ac:dyDescent="0.25">
      <c r="A143" s="404" t="s">
        <v>7</v>
      </c>
      <c r="B143" s="404" t="s">
        <v>8</v>
      </c>
      <c r="C143" s="390" t="s">
        <v>115</v>
      </c>
      <c r="D143" s="390" t="s">
        <v>101</v>
      </c>
      <c r="E143" s="390" t="s">
        <v>57</v>
      </c>
      <c r="F143" s="390" t="s">
        <v>58</v>
      </c>
      <c r="G143" s="390" t="s">
        <v>59</v>
      </c>
      <c r="H143" s="390" t="s">
        <v>60</v>
      </c>
      <c r="I143" s="390" t="s">
        <v>52</v>
      </c>
      <c r="J143" s="3"/>
      <c r="K143" s="246"/>
      <c r="L143" s="246"/>
    </row>
    <row r="144" spans="1:12" ht="88.5" customHeight="1" thickBot="1" x14ac:dyDescent="0.3">
      <c r="A144" s="405"/>
      <c r="B144" s="405"/>
      <c r="C144" s="405"/>
      <c r="D144" s="391"/>
      <c r="E144" s="406"/>
      <c r="F144" s="391"/>
      <c r="G144" s="406"/>
      <c r="H144" s="406"/>
      <c r="I144" s="406"/>
      <c r="J144" s="3"/>
      <c r="K144" s="246"/>
      <c r="L144" s="246"/>
    </row>
    <row r="145" spans="1:12" ht="18" customHeight="1" x14ac:dyDescent="0.25">
      <c r="A145" s="136">
        <v>81</v>
      </c>
      <c r="B145" s="42" t="str">
        <f>IF('Proje ve Personel Bilgileri'!B94&gt;0,'Proje ve Personel Bilgileri'!B94,"")</f>
        <v/>
      </c>
      <c r="C145" s="60" t="str">
        <f>IF('Proje ve Personel Bilgileri'!B94&gt;0,'Proje ve Personel Bilgileri'!C94,"")</f>
        <v/>
      </c>
      <c r="D145" s="110" t="str">
        <f>IF('Proje ve Personel Bilgileri'!B94&gt;0,'Proje ve Personel Bilgileri'!D94,"")</f>
        <v/>
      </c>
      <c r="E145" s="44" t="str">
        <f>IF('Proje ve Personel Bilgileri'!B94&gt;0,AUcret,"")</f>
        <v/>
      </c>
      <c r="F145" s="118" t="str">
        <f>IF('Proje ve Personel Bilgileri'!B94&gt;0,IF(D145="Araştırmacı",15,IF(D145="Proje Yürütücüsü",20,IF(D145="Ar-Ge Laboratuvarı Yöneticisi",30,""))),"")</f>
        <v/>
      </c>
      <c r="G145" s="44" t="str">
        <f>IFERROR(IF('Proje ve Personel Bilgileri'!B94&gt;0,E145*F145,""),0)</f>
        <v/>
      </c>
      <c r="H145" s="44" t="str">
        <f>IF('Proje ve Personel Bilgileri'!B94&gt;0,G011B!AF136,"")</f>
        <v/>
      </c>
      <c r="I145" s="47" t="str">
        <f>IF('Proje ve Personel Bilgileri'!B94&gt;0,MIN(G145,H145),"")</f>
        <v/>
      </c>
      <c r="J145" s="3"/>
      <c r="K145" s="246"/>
      <c r="L145" s="246"/>
    </row>
    <row r="146" spans="1:12" ht="18" customHeight="1" x14ac:dyDescent="0.25">
      <c r="A146" s="137">
        <v>82</v>
      </c>
      <c r="B146" s="48" t="str">
        <f>IF('Proje ve Personel Bilgileri'!B95&gt;0,'Proje ve Personel Bilgileri'!B95,"")</f>
        <v/>
      </c>
      <c r="C146" s="61" t="str">
        <f>IF('Proje ve Personel Bilgileri'!B95&gt;0,'Proje ve Personel Bilgileri'!C95,"")</f>
        <v/>
      </c>
      <c r="D146" s="111" t="str">
        <f>IF('Proje ve Personel Bilgileri'!B95&gt;0,'Proje ve Personel Bilgileri'!D95,"")</f>
        <v/>
      </c>
      <c r="E146" s="52" t="str">
        <f>IF('Proje ve Personel Bilgileri'!B95&gt;0,AUcret,"")</f>
        <v/>
      </c>
      <c r="F146" s="113" t="str">
        <f>IF('Proje ve Personel Bilgileri'!B95&gt;0,IF(D146="Araştırmacı",15,IF(D146="Proje Yürütücüsü",20,IF(D146="Ar-Ge Laboratuvarı Yöneticisi",30,""))),"")</f>
        <v/>
      </c>
      <c r="G146" s="52" t="str">
        <f>IFERROR(IF('Proje ve Personel Bilgileri'!B95&gt;0,E146*F146,""),0)</f>
        <v/>
      </c>
      <c r="H146" s="52" t="str">
        <f>IF('Proje ve Personel Bilgileri'!B95&gt;0,G011B!AF137,"")</f>
        <v/>
      </c>
      <c r="I146" s="64" t="str">
        <f>IF('Proje ve Personel Bilgileri'!B95&gt;0,MIN(G146,H146),"")</f>
        <v/>
      </c>
      <c r="J146" s="3"/>
      <c r="K146" s="246"/>
      <c r="L146" s="246"/>
    </row>
    <row r="147" spans="1:12" ht="18" customHeight="1" x14ac:dyDescent="0.25">
      <c r="A147" s="137">
        <v>83</v>
      </c>
      <c r="B147" s="48" t="str">
        <f>IF('Proje ve Personel Bilgileri'!B96&gt;0,'Proje ve Personel Bilgileri'!B96,"")</f>
        <v/>
      </c>
      <c r="C147" s="61" t="str">
        <f>IF('Proje ve Personel Bilgileri'!B96&gt;0,'Proje ve Personel Bilgileri'!C96,"")</f>
        <v/>
      </c>
      <c r="D147" s="111" t="str">
        <f>IF('Proje ve Personel Bilgileri'!B96&gt;0,'Proje ve Personel Bilgileri'!D96,"")</f>
        <v/>
      </c>
      <c r="E147" s="52" t="str">
        <f>IF('Proje ve Personel Bilgileri'!B96&gt;0,AUcret,"")</f>
        <v/>
      </c>
      <c r="F147" s="113" t="str">
        <f>IF('Proje ve Personel Bilgileri'!B96&gt;0,IF(D147="Araştırmacı",15,IF(D147="Proje Yürütücüsü",20,IF(D147="Ar-Ge Laboratuvarı Yöneticisi",30,""))),"")</f>
        <v/>
      </c>
      <c r="G147" s="52" t="str">
        <f>IFERROR(IF('Proje ve Personel Bilgileri'!B96&gt;0,E147*F147,""),0)</f>
        <v/>
      </c>
      <c r="H147" s="52" t="str">
        <f>IF('Proje ve Personel Bilgileri'!B96&gt;0,G011B!AF138,"")</f>
        <v/>
      </c>
      <c r="I147" s="64" t="str">
        <f>IF('Proje ve Personel Bilgileri'!B96&gt;0,MIN(G147,H147),"")</f>
        <v/>
      </c>
      <c r="J147" s="3"/>
      <c r="K147" s="246"/>
      <c r="L147" s="246"/>
    </row>
    <row r="148" spans="1:12" ht="18" customHeight="1" x14ac:dyDescent="0.25">
      <c r="A148" s="137">
        <v>84</v>
      </c>
      <c r="B148" s="48" t="str">
        <f>IF('Proje ve Personel Bilgileri'!B97&gt;0,'Proje ve Personel Bilgileri'!B97,"")</f>
        <v/>
      </c>
      <c r="C148" s="61" t="str">
        <f>IF('Proje ve Personel Bilgileri'!B97&gt;0,'Proje ve Personel Bilgileri'!C97,"")</f>
        <v/>
      </c>
      <c r="D148" s="111" t="str">
        <f>IF('Proje ve Personel Bilgileri'!B97&gt;0,'Proje ve Personel Bilgileri'!D97,"")</f>
        <v/>
      </c>
      <c r="E148" s="52" t="str">
        <f>IF('Proje ve Personel Bilgileri'!B97&gt;0,AUcret,"")</f>
        <v/>
      </c>
      <c r="F148" s="113" t="str">
        <f>IF('Proje ve Personel Bilgileri'!B97&gt;0,IF(D148="Araştırmacı",15,IF(D148="Proje Yürütücüsü",20,IF(D148="Ar-Ge Laboratuvarı Yöneticisi",30,""))),"")</f>
        <v/>
      </c>
      <c r="G148" s="52" t="str">
        <f>IFERROR(IF('Proje ve Personel Bilgileri'!B97&gt;0,E148*F148,""),0)</f>
        <v/>
      </c>
      <c r="H148" s="52" t="str">
        <f>IF('Proje ve Personel Bilgileri'!B97&gt;0,G011B!AF139,"")</f>
        <v/>
      </c>
      <c r="I148" s="64" t="str">
        <f>IF('Proje ve Personel Bilgileri'!B97&gt;0,MIN(G148,H148),"")</f>
        <v/>
      </c>
      <c r="J148" s="3"/>
      <c r="K148" s="246"/>
      <c r="L148" s="246"/>
    </row>
    <row r="149" spans="1:12" ht="18" customHeight="1" x14ac:dyDescent="0.25">
      <c r="A149" s="137">
        <v>85</v>
      </c>
      <c r="B149" s="48" t="str">
        <f>IF('Proje ve Personel Bilgileri'!B98&gt;0,'Proje ve Personel Bilgileri'!B98,"")</f>
        <v/>
      </c>
      <c r="C149" s="61" t="str">
        <f>IF('Proje ve Personel Bilgileri'!B98&gt;0,'Proje ve Personel Bilgileri'!C98,"")</f>
        <v/>
      </c>
      <c r="D149" s="111" t="str">
        <f>IF('Proje ve Personel Bilgileri'!B98&gt;0,'Proje ve Personel Bilgileri'!D98,"")</f>
        <v/>
      </c>
      <c r="E149" s="52" t="str">
        <f>IF('Proje ve Personel Bilgileri'!B98&gt;0,AUcret,"")</f>
        <v/>
      </c>
      <c r="F149" s="113" t="str">
        <f>IF('Proje ve Personel Bilgileri'!B98&gt;0,IF(D149="Araştırmacı",15,IF(D149="Proje Yürütücüsü",20,IF(D149="Ar-Ge Laboratuvarı Yöneticisi",30,""))),"")</f>
        <v/>
      </c>
      <c r="G149" s="52" t="str">
        <f>IFERROR(IF('Proje ve Personel Bilgileri'!B98&gt;0,E149*F149,""),0)</f>
        <v/>
      </c>
      <c r="H149" s="52" t="str">
        <f>IF('Proje ve Personel Bilgileri'!B98&gt;0,G011B!AF140,"")</f>
        <v/>
      </c>
      <c r="I149" s="64" t="str">
        <f>IF('Proje ve Personel Bilgileri'!B98&gt;0,MIN(G149,H149),"")</f>
        <v/>
      </c>
      <c r="J149" s="3"/>
      <c r="K149" s="246"/>
      <c r="L149" s="246"/>
    </row>
    <row r="150" spans="1:12" ht="18" customHeight="1" x14ac:dyDescent="0.25">
      <c r="A150" s="137">
        <v>86</v>
      </c>
      <c r="B150" s="48" t="str">
        <f>IF('Proje ve Personel Bilgileri'!B99&gt;0,'Proje ve Personel Bilgileri'!B99,"")</f>
        <v/>
      </c>
      <c r="C150" s="61" t="str">
        <f>IF('Proje ve Personel Bilgileri'!B99&gt;0,'Proje ve Personel Bilgileri'!C99,"")</f>
        <v/>
      </c>
      <c r="D150" s="111" t="str">
        <f>IF('Proje ve Personel Bilgileri'!B99&gt;0,'Proje ve Personel Bilgileri'!D99,"")</f>
        <v/>
      </c>
      <c r="E150" s="52" t="str">
        <f>IF('Proje ve Personel Bilgileri'!B99&gt;0,AUcret,"")</f>
        <v/>
      </c>
      <c r="F150" s="63" t="str">
        <f>IF('Proje ve Personel Bilgileri'!B99&gt;0,IF(D150="Araştırmacı",15,IF(D150="Proje Yürütücüsü",20,IF(D150="Ar-Ge Laboratuvarı Yöneticisi",30,""))),"")</f>
        <v/>
      </c>
      <c r="G150" s="52" t="str">
        <f>IFERROR(IF('Proje ve Personel Bilgileri'!B99&gt;0,E150*F150,""),0)</f>
        <v/>
      </c>
      <c r="H150" s="52" t="str">
        <f>IF('Proje ve Personel Bilgileri'!B99&gt;0,G011B!AF141,"")</f>
        <v/>
      </c>
      <c r="I150" s="64" t="str">
        <f>IF('Proje ve Personel Bilgileri'!B99&gt;0,MIN(G150,H150),"")</f>
        <v/>
      </c>
      <c r="J150" s="3"/>
      <c r="K150" s="246"/>
      <c r="L150" s="246"/>
    </row>
    <row r="151" spans="1:12" ht="18" customHeight="1" x14ac:dyDescent="0.25">
      <c r="A151" s="137">
        <v>87</v>
      </c>
      <c r="B151" s="48" t="str">
        <f>IF('Proje ve Personel Bilgileri'!B100&gt;0,'Proje ve Personel Bilgileri'!B100,"")</f>
        <v/>
      </c>
      <c r="C151" s="61" t="str">
        <f>IF('Proje ve Personel Bilgileri'!B100&gt;0,'Proje ve Personel Bilgileri'!C100,"")</f>
        <v/>
      </c>
      <c r="D151" s="111" t="str">
        <f>IF('Proje ve Personel Bilgileri'!B100&gt;0,'Proje ve Personel Bilgileri'!D100,"")</f>
        <v/>
      </c>
      <c r="E151" s="52" t="str">
        <f>IF('Proje ve Personel Bilgileri'!B100&gt;0,AUcret,"")</f>
        <v/>
      </c>
      <c r="F151" s="63" t="str">
        <f>IF('Proje ve Personel Bilgileri'!B100&gt;0,IF(D151="Araştırmacı",15,IF(D151="Proje Yürütücüsü",20,IF(D151="Ar-Ge Laboratuvarı Yöneticisi",30,""))),"")</f>
        <v/>
      </c>
      <c r="G151" s="52" t="str">
        <f>IFERROR(IF('Proje ve Personel Bilgileri'!B100&gt;0,E151*F151,""),0)</f>
        <v/>
      </c>
      <c r="H151" s="52" t="str">
        <f>IF('Proje ve Personel Bilgileri'!B100&gt;0,G011B!AF142,"")</f>
        <v/>
      </c>
      <c r="I151" s="64" t="str">
        <f>IF('Proje ve Personel Bilgileri'!B100&gt;0,MIN(G151,H151),"")</f>
        <v/>
      </c>
      <c r="J151" s="3"/>
      <c r="K151" s="246"/>
      <c r="L151" s="246"/>
    </row>
    <row r="152" spans="1:12" ht="18" customHeight="1" x14ac:dyDescent="0.25">
      <c r="A152" s="137">
        <v>88</v>
      </c>
      <c r="B152" s="48" t="str">
        <f>IF('Proje ve Personel Bilgileri'!B101&gt;0,'Proje ve Personel Bilgileri'!B101,"")</f>
        <v/>
      </c>
      <c r="C152" s="61" t="str">
        <f>IF('Proje ve Personel Bilgileri'!B101&gt;0,'Proje ve Personel Bilgileri'!C101,"")</f>
        <v/>
      </c>
      <c r="D152" s="111" t="str">
        <f>IF('Proje ve Personel Bilgileri'!B101&gt;0,'Proje ve Personel Bilgileri'!D101,"")</f>
        <v/>
      </c>
      <c r="E152" s="52" t="str">
        <f>IF('Proje ve Personel Bilgileri'!B101&gt;0,AUcret,"")</f>
        <v/>
      </c>
      <c r="F152" s="63" t="str">
        <f>IF('Proje ve Personel Bilgileri'!B101&gt;0,IF(D152="Araştırmacı",15,IF(D152="Proje Yürütücüsü",20,IF(D152="Ar-Ge Laboratuvarı Yöneticisi",30,""))),"")</f>
        <v/>
      </c>
      <c r="G152" s="52" t="str">
        <f>IFERROR(IF('Proje ve Personel Bilgileri'!B101&gt;0,E152*F152,""),0)</f>
        <v/>
      </c>
      <c r="H152" s="52" t="str">
        <f>IF('Proje ve Personel Bilgileri'!B101&gt;0,G011B!AF143,"")</f>
        <v/>
      </c>
      <c r="I152" s="64" t="str">
        <f>IF('Proje ve Personel Bilgileri'!B101&gt;0,MIN(G152,H152),"")</f>
        <v/>
      </c>
      <c r="J152" s="3"/>
      <c r="K152" s="246"/>
      <c r="L152" s="246"/>
    </row>
    <row r="153" spans="1:12" ht="18" customHeight="1" x14ac:dyDescent="0.25">
      <c r="A153" s="137">
        <v>89</v>
      </c>
      <c r="B153" s="48" t="str">
        <f>IF('Proje ve Personel Bilgileri'!B102&gt;0,'Proje ve Personel Bilgileri'!B102,"")</f>
        <v/>
      </c>
      <c r="C153" s="61" t="str">
        <f>IF('Proje ve Personel Bilgileri'!B102&gt;0,'Proje ve Personel Bilgileri'!C102,"")</f>
        <v/>
      </c>
      <c r="D153" s="111" t="str">
        <f>IF('Proje ve Personel Bilgileri'!B102&gt;0,'Proje ve Personel Bilgileri'!D102,"")</f>
        <v/>
      </c>
      <c r="E153" s="52" t="str">
        <f>IF('Proje ve Personel Bilgileri'!B102&gt;0,AUcret,"")</f>
        <v/>
      </c>
      <c r="F153" s="63" t="str">
        <f>IF('Proje ve Personel Bilgileri'!B102&gt;0,IF(D153="Araştırmacı",15,IF(D153="Proje Yürütücüsü",20,IF(D153="Ar-Ge Laboratuvarı Yöneticisi",30,""))),"")</f>
        <v/>
      </c>
      <c r="G153" s="52" t="str">
        <f>IFERROR(IF('Proje ve Personel Bilgileri'!B102&gt;0,E153*F153,""),0)</f>
        <v/>
      </c>
      <c r="H153" s="52" t="str">
        <f>IF('Proje ve Personel Bilgileri'!B102&gt;0,G011B!AF144,"")</f>
        <v/>
      </c>
      <c r="I153" s="64" t="str">
        <f>IF('Proje ve Personel Bilgileri'!B102&gt;0,MIN(G153,H153),"")</f>
        <v/>
      </c>
      <c r="J153" s="3"/>
      <c r="K153" s="246"/>
      <c r="L153" s="246"/>
    </row>
    <row r="154" spans="1:12" ht="18" customHeight="1" x14ac:dyDescent="0.25">
      <c r="A154" s="137">
        <v>90</v>
      </c>
      <c r="B154" s="48" t="str">
        <f>IF('Proje ve Personel Bilgileri'!B103&gt;0,'Proje ve Personel Bilgileri'!B103,"")</f>
        <v/>
      </c>
      <c r="C154" s="61" t="str">
        <f>IF('Proje ve Personel Bilgileri'!B103&gt;0,'Proje ve Personel Bilgileri'!C103,"")</f>
        <v/>
      </c>
      <c r="D154" s="111" t="str">
        <f>IF('Proje ve Personel Bilgileri'!B103&gt;0,'Proje ve Personel Bilgileri'!D103,"")</f>
        <v/>
      </c>
      <c r="E154" s="52" t="str">
        <f>IF('Proje ve Personel Bilgileri'!B103&gt;0,AUcret,"")</f>
        <v/>
      </c>
      <c r="F154" s="63" t="str">
        <f>IF('Proje ve Personel Bilgileri'!B103&gt;0,IF(D154="Araştırmacı",15,IF(D154="Proje Yürütücüsü",20,IF(D154="Ar-Ge Laboratuvarı Yöneticisi",30,""))),"")</f>
        <v/>
      </c>
      <c r="G154" s="52" t="str">
        <f>IFERROR(IF('Proje ve Personel Bilgileri'!B103&gt;0,E154*F154,""),0)</f>
        <v/>
      </c>
      <c r="H154" s="52" t="str">
        <f>IF('Proje ve Personel Bilgileri'!B103&gt;0,G011B!AF145,"")</f>
        <v/>
      </c>
      <c r="I154" s="64" t="str">
        <f>IF('Proje ve Personel Bilgileri'!B103&gt;0,MIN(G154,H154),"")</f>
        <v/>
      </c>
      <c r="J154" s="3"/>
      <c r="K154" s="246"/>
      <c r="L154" s="246"/>
    </row>
    <row r="155" spans="1:12" ht="18" customHeight="1" x14ac:dyDescent="0.25">
      <c r="A155" s="137">
        <v>91</v>
      </c>
      <c r="B155" s="48" t="str">
        <f>IF('Proje ve Personel Bilgileri'!B104&gt;0,'Proje ve Personel Bilgileri'!B104,"")</f>
        <v/>
      </c>
      <c r="C155" s="61" t="str">
        <f>IF('Proje ve Personel Bilgileri'!B104&gt;0,'Proje ve Personel Bilgileri'!C104,"")</f>
        <v/>
      </c>
      <c r="D155" s="111" t="str">
        <f>IF('Proje ve Personel Bilgileri'!B104&gt;0,'Proje ve Personel Bilgileri'!D104,"")</f>
        <v/>
      </c>
      <c r="E155" s="52" t="str">
        <f>IF('Proje ve Personel Bilgileri'!B104&gt;0,AUcret,"")</f>
        <v/>
      </c>
      <c r="F155" s="63" t="str">
        <f>IF('Proje ve Personel Bilgileri'!B104&gt;0,IF(D155="Araştırmacı",15,IF(D155="Proje Yürütücüsü",20,IF(D155="Ar-Ge Laboratuvarı Yöneticisi",30,""))),"")</f>
        <v/>
      </c>
      <c r="G155" s="52" t="str">
        <f>IFERROR(IF('Proje ve Personel Bilgileri'!B104&gt;0,E155*F155,""),0)</f>
        <v/>
      </c>
      <c r="H155" s="52" t="str">
        <f>IF('Proje ve Personel Bilgileri'!B104&gt;0,G011B!AF146,"")</f>
        <v/>
      </c>
      <c r="I155" s="64" t="str">
        <f>IF('Proje ve Personel Bilgileri'!B104&gt;0,MIN(G155,H155),"")</f>
        <v/>
      </c>
      <c r="J155" s="3"/>
      <c r="K155" s="246"/>
      <c r="L155" s="246"/>
    </row>
    <row r="156" spans="1:12" ht="18" customHeight="1" x14ac:dyDescent="0.25">
      <c r="A156" s="137">
        <v>92</v>
      </c>
      <c r="B156" s="48" t="str">
        <f>IF('Proje ve Personel Bilgileri'!B105&gt;0,'Proje ve Personel Bilgileri'!B105,"")</f>
        <v/>
      </c>
      <c r="C156" s="61" t="str">
        <f>IF('Proje ve Personel Bilgileri'!B105&gt;0,'Proje ve Personel Bilgileri'!C105,"")</f>
        <v/>
      </c>
      <c r="D156" s="111" t="str">
        <f>IF('Proje ve Personel Bilgileri'!B105&gt;0,'Proje ve Personel Bilgileri'!D105,"")</f>
        <v/>
      </c>
      <c r="E156" s="52" t="str">
        <f>IF('Proje ve Personel Bilgileri'!B105&gt;0,AUcret,"")</f>
        <v/>
      </c>
      <c r="F156" s="63" t="str">
        <f>IF('Proje ve Personel Bilgileri'!B105&gt;0,IF(D156="Araştırmacı",15,IF(D156="Proje Yürütücüsü",20,IF(D156="Ar-Ge Laboratuvarı Yöneticisi",30,""))),"")</f>
        <v/>
      </c>
      <c r="G156" s="52" t="str">
        <f>IFERROR(IF('Proje ve Personel Bilgileri'!B105&gt;0,E156*F156,""),0)</f>
        <v/>
      </c>
      <c r="H156" s="52" t="str">
        <f>IF('Proje ve Personel Bilgileri'!B105&gt;0,G011B!AF147,"")</f>
        <v/>
      </c>
      <c r="I156" s="64" t="str">
        <f>IF('Proje ve Personel Bilgileri'!B105&gt;0,MIN(G156,H156),"")</f>
        <v/>
      </c>
      <c r="J156" s="3"/>
      <c r="K156" s="246"/>
      <c r="L156" s="246"/>
    </row>
    <row r="157" spans="1:12" ht="18" customHeight="1" x14ac:dyDescent="0.25">
      <c r="A157" s="137">
        <v>93</v>
      </c>
      <c r="B157" s="48" t="str">
        <f>IF('Proje ve Personel Bilgileri'!B106&gt;0,'Proje ve Personel Bilgileri'!B106,"")</f>
        <v/>
      </c>
      <c r="C157" s="61" t="str">
        <f>IF('Proje ve Personel Bilgileri'!B106&gt;0,'Proje ve Personel Bilgileri'!C106,"")</f>
        <v/>
      </c>
      <c r="D157" s="111" t="str">
        <f>IF('Proje ve Personel Bilgileri'!B106&gt;0,'Proje ve Personel Bilgileri'!D106,"")</f>
        <v/>
      </c>
      <c r="E157" s="52" t="str">
        <f>IF('Proje ve Personel Bilgileri'!B106&gt;0,AUcret,"")</f>
        <v/>
      </c>
      <c r="F157" s="63" t="str">
        <f>IF('Proje ve Personel Bilgileri'!B106&gt;0,IF(D157="Araştırmacı",15,IF(D157="Proje Yürütücüsü",20,IF(D157="Ar-Ge Laboratuvarı Yöneticisi",30,""))),"")</f>
        <v/>
      </c>
      <c r="G157" s="52" t="str">
        <f>IFERROR(IF('Proje ve Personel Bilgileri'!B106&gt;0,E157*F157,""),0)</f>
        <v/>
      </c>
      <c r="H157" s="52" t="str">
        <f>IF('Proje ve Personel Bilgileri'!B106&gt;0,G011B!AF148,"")</f>
        <v/>
      </c>
      <c r="I157" s="64" t="str">
        <f>IF('Proje ve Personel Bilgileri'!B106&gt;0,MIN(G157,H157),"")</f>
        <v/>
      </c>
      <c r="J157" s="3"/>
      <c r="K157" s="246"/>
      <c r="L157" s="246"/>
    </row>
    <row r="158" spans="1:12" ht="18" customHeight="1" x14ac:dyDescent="0.25">
      <c r="A158" s="137">
        <v>94</v>
      </c>
      <c r="B158" s="48" t="str">
        <f>IF('Proje ve Personel Bilgileri'!B107&gt;0,'Proje ve Personel Bilgileri'!B107,"")</f>
        <v/>
      </c>
      <c r="C158" s="61" t="str">
        <f>IF('Proje ve Personel Bilgileri'!B107&gt;0,'Proje ve Personel Bilgileri'!C107,"")</f>
        <v/>
      </c>
      <c r="D158" s="111" t="str">
        <f>IF('Proje ve Personel Bilgileri'!B107&gt;0,'Proje ve Personel Bilgileri'!D107,"")</f>
        <v/>
      </c>
      <c r="E158" s="52" t="str">
        <f>IF('Proje ve Personel Bilgileri'!B107&gt;0,AUcret,"")</f>
        <v/>
      </c>
      <c r="F158" s="63" t="str">
        <f>IF('Proje ve Personel Bilgileri'!B107&gt;0,IF(D158="Araştırmacı",15,IF(D158="Proje Yürütücüsü",20,IF(D158="Ar-Ge Laboratuvarı Yöneticisi",30,""))),"")</f>
        <v/>
      </c>
      <c r="G158" s="52" t="str">
        <f>IFERROR(IF('Proje ve Personel Bilgileri'!B107&gt;0,E158*F158,""),0)</f>
        <v/>
      </c>
      <c r="H158" s="52" t="str">
        <f>IF('Proje ve Personel Bilgileri'!B107&gt;0,G011B!AF149,"")</f>
        <v/>
      </c>
      <c r="I158" s="64" t="str">
        <f>IF('Proje ve Personel Bilgileri'!B107&gt;0,MIN(G158,H158),"")</f>
        <v/>
      </c>
      <c r="J158" s="3"/>
      <c r="K158" s="246"/>
      <c r="L158" s="246"/>
    </row>
    <row r="159" spans="1:12" ht="18" customHeight="1" x14ac:dyDescent="0.25">
      <c r="A159" s="137">
        <v>95</v>
      </c>
      <c r="B159" s="48" t="str">
        <f>IF('Proje ve Personel Bilgileri'!B108&gt;0,'Proje ve Personel Bilgileri'!B108,"")</f>
        <v/>
      </c>
      <c r="C159" s="61" t="str">
        <f>IF('Proje ve Personel Bilgileri'!B108&gt;0,'Proje ve Personel Bilgileri'!C108,"")</f>
        <v/>
      </c>
      <c r="D159" s="111" t="str">
        <f>IF('Proje ve Personel Bilgileri'!B108&gt;0,'Proje ve Personel Bilgileri'!D108,"")</f>
        <v/>
      </c>
      <c r="E159" s="52" t="str">
        <f>IF('Proje ve Personel Bilgileri'!B108&gt;0,AUcret,"")</f>
        <v/>
      </c>
      <c r="F159" s="63" t="str">
        <f>IF('Proje ve Personel Bilgileri'!B108&gt;0,IF(D159="Araştırmacı",15,IF(D159="Proje Yürütücüsü",20,IF(D159="Ar-Ge Laboratuvarı Yöneticisi",30,""))),"")</f>
        <v/>
      </c>
      <c r="G159" s="52" t="str">
        <f>IFERROR(IF('Proje ve Personel Bilgileri'!B108&gt;0,E159*F159,""),0)</f>
        <v/>
      </c>
      <c r="H159" s="52" t="str">
        <f>IF('Proje ve Personel Bilgileri'!B108&gt;0,G011B!AF150,"")</f>
        <v/>
      </c>
      <c r="I159" s="64" t="str">
        <f>IF('Proje ve Personel Bilgileri'!B108&gt;0,MIN(G159,H159),"")</f>
        <v/>
      </c>
      <c r="J159" s="3"/>
      <c r="K159" s="246"/>
      <c r="L159" s="246"/>
    </row>
    <row r="160" spans="1:12" ht="18" customHeight="1" x14ac:dyDescent="0.25">
      <c r="A160" s="137">
        <v>96</v>
      </c>
      <c r="B160" s="48" t="str">
        <f>IF('Proje ve Personel Bilgileri'!B109&gt;0,'Proje ve Personel Bilgileri'!B109,"")</f>
        <v/>
      </c>
      <c r="C160" s="61" t="str">
        <f>IF('Proje ve Personel Bilgileri'!B109&gt;0,'Proje ve Personel Bilgileri'!C109,"")</f>
        <v/>
      </c>
      <c r="D160" s="111" t="str">
        <f>IF('Proje ve Personel Bilgileri'!B109&gt;0,'Proje ve Personel Bilgileri'!D109,"")</f>
        <v/>
      </c>
      <c r="E160" s="52" t="str">
        <f>IF('Proje ve Personel Bilgileri'!B109&gt;0,AUcret,"")</f>
        <v/>
      </c>
      <c r="F160" s="63" t="str">
        <f>IF('Proje ve Personel Bilgileri'!B109&gt;0,IF(D160="Araştırmacı",15,IF(D160="Proje Yürütücüsü",20,IF(D160="Ar-Ge Laboratuvarı Yöneticisi",30,""))),"")</f>
        <v/>
      </c>
      <c r="G160" s="52" t="str">
        <f>IFERROR(IF('Proje ve Personel Bilgileri'!B109&gt;0,E160*F160,""),0)</f>
        <v/>
      </c>
      <c r="H160" s="52" t="str">
        <f>IF('Proje ve Personel Bilgileri'!B109&gt;0,G011B!AF151,"")</f>
        <v/>
      </c>
      <c r="I160" s="64" t="str">
        <f>IF('Proje ve Personel Bilgileri'!B109&gt;0,MIN(G160,H160),"")</f>
        <v/>
      </c>
      <c r="J160" s="3"/>
      <c r="K160" s="246"/>
      <c r="L160" s="246"/>
    </row>
    <row r="161" spans="1:12" ht="18" customHeight="1" x14ac:dyDescent="0.25">
      <c r="A161" s="137">
        <v>97</v>
      </c>
      <c r="B161" s="48" t="str">
        <f>IF('Proje ve Personel Bilgileri'!B110&gt;0,'Proje ve Personel Bilgileri'!B110,"")</f>
        <v/>
      </c>
      <c r="C161" s="61" t="str">
        <f>IF('Proje ve Personel Bilgileri'!B110&gt;0,'Proje ve Personel Bilgileri'!C110,"")</f>
        <v/>
      </c>
      <c r="D161" s="111" t="str">
        <f>IF('Proje ve Personel Bilgileri'!B110&gt;0,'Proje ve Personel Bilgileri'!D110,"")</f>
        <v/>
      </c>
      <c r="E161" s="52" t="str">
        <f>IF('Proje ve Personel Bilgileri'!B110&gt;0,AUcret,"")</f>
        <v/>
      </c>
      <c r="F161" s="63" t="str">
        <f>IF('Proje ve Personel Bilgileri'!B110&gt;0,IF(D161="Araştırmacı",15,IF(D161="Proje Yürütücüsü",20,IF(D161="Ar-Ge Laboratuvarı Yöneticisi",30,""))),"")</f>
        <v/>
      </c>
      <c r="G161" s="52" t="str">
        <f>IFERROR(IF('Proje ve Personel Bilgileri'!B110&gt;0,E161*F161,""),0)</f>
        <v/>
      </c>
      <c r="H161" s="52" t="str">
        <f>IF('Proje ve Personel Bilgileri'!B110&gt;0,G011B!AF152,"")</f>
        <v/>
      </c>
      <c r="I161" s="64" t="str">
        <f>IF('Proje ve Personel Bilgileri'!B110&gt;0,MIN(G161,H161),"")</f>
        <v/>
      </c>
      <c r="J161" s="3"/>
      <c r="K161" s="246"/>
      <c r="L161" s="246"/>
    </row>
    <row r="162" spans="1:12" ht="18" customHeight="1" x14ac:dyDescent="0.25">
      <c r="A162" s="137">
        <v>98</v>
      </c>
      <c r="B162" s="48" t="str">
        <f>IF('Proje ve Personel Bilgileri'!B111&gt;0,'Proje ve Personel Bilgileri'!B111,"")</f>
        <v/>
      </c>
      <c r="C162" s="61" t="str">
        <f>IF('Proje ve Personel Bilgileri'!B111&gt;0,'Proje ve Personel Bilgileri'!C111,"")</f>
        <v/>
      </c>
      <c r="D162" s="111" t="str">
        <f>IF('Proje ve Personel Bilgileri'!B111&gt;0,'Proje ve Personel Bilgileri'!D111,"")</f>
        <v/>
      </c>
      <c r="E162" s="52" t="str">
        <f>IF('Proje ve Personel Bilgileri'!B111&gt;0,AUcret,"")</f>
        <v/>
      </c>
      <c r="F162" s="63" t="str">
        <f>IF('Proje ve Personel Bilgileri'!B111&gt;0,IF(D162="Araştırmacı",15,IF(D162="Proje Yürütücüsü",20,IF(D162="Ar-Ge Laboratuvarı Yöneticisi",30,""))),"")</f>
        <v/>
      </c>
      <c r="G162" s="52" t="str">
        <f>IFERROR(IF('Proje ve Personel Bilgileri'!B111&gt;0,E162*F162,""),0)</f>
        <v/>
      </c>
      <c r="H162" s="52" t="str">
        <f>IF('Proje ve Personel Bilgileri'!B111&gt;0,G011B!AF153,"")</f>
        <v/>
      </c>
      <c r="I162" s="64" t="str">
        <f>IF('Proje ve Personel Bilgileri'!B111&gt;0,MIN(G162,H162),"")</f>
        <v/>
      </c>
      <c r="J162" s="3"/>
      <c r="K162" s="246"/>
      <c r="L162" s="246"/>
    </row>
    <row r="163" spans="1:12" ht="18" customHeight="1" x14ac:dyDescent="0.25">
      <c r="A163" s="137">
        <v>99</v>
      </c>
      <c r="B163" s="48" t="str">
        <f>IF('Proje ve Personel Bilgileri'!B112&gt;0,'Proje ve Personel Bilgileri'!B112,"")</f>
        <v/>
      </c>
      <c r="C163" s="61" t="str">
        <f>IF('Proje ve Personel Bilgileri'!B112&gt;0,'Proje ve Personel Bilgileri'!C112,"")</f>
        <v/>
      </c>
      <c r="D163" s="111" t="str">
        <f>IF('Proje ve Personel Bilgileri'!B112&gt;0,'Proje ve Personel Bilgileri'!D112,"")</f>
        <v/>
      </c>
      <c r="E163" s="52" t="str">
        <f>IF('Proje ve Personel Bilgileri'!B112&gt;0,AUcret,"")</f>
        <v/>
      </c>
      <c r="F163" s="63" t="str">
        <f>IF('Proje ve Personel Bilgileri'!B112&gt;0,IF(D163="Araştırmacı",15,IF(D163="Proje Yürütücüsü",20,IF(D163="Ar-Ge Laboratuvarı Yöneticisi",30,""))),"")</f>
        <v/>
      </c>
      <c r="G163" s="52" t="str">
        <f>IFERROR(IF('Proje ve Personel Bilgileri'!B112&gt;0,E163*F163,""),0)</f>
        <v/>
      </c>
      <c r="H163" s="52" t="str">
        <f>IF('Proje ve Personel Bilgileri'!B112&gt;0,G011B!AF154,"")</f>
        <v/>
      </c>
      <c r="I163" s="64" t="str">
        <f>IF('Proje ve Personel Bilgileri'!B112&gt;0,MIN(G163,H163),"")</f>
        <v/>
      </c>
      <c r="J163" s="3"/>
      <c r="K163" s="246"/>
      <c r="L163" s="246"/>
    </row>
    <row r="164" spans="1:12" ht="18" customHeight="1" thickBot="1" x14ac:dyDescent="0.3">
      <c r="A164" s="138">
        <v>100</v>
      </c>
      <c r="B164" s="54" t="str">
        <f>IF('Proje ve Personel Bilgileri'!B113&gt;0,'Proje ve Personel Bilgileri'!B113,"")</f>
        <v/>
      </c>
      <c r="C164" s="62" t="str">
        <f>IF('Proje ve Personel Bilgileri'!B113&gt;0,'Proje ve Personel Bilgileri'!C113,"")</f>
        <v/>
      </c>
      <c r="D164" s="112" t="str">
        <f>IF('Proje ve Personel Bilgileri'!B113&gt;0,'Proje ve Personel Bilgileri'!D113,"")</f>
        <v/>
      </c>
      <c r="E164" s="58" t="str">
        <f>IF('Proje ve Personel Bilgileri'!B113&gt;0,AUcret,"")</f>
        <v/>
      </c>
      <c r="F164" s="65" t="str">
        <f>IF('Proje ve Personel Bilgileri'!B113&gt;0,IF(D164="Araştırmacı",15,IF(D164="Proje Yürütücüsü",20,IF(D164="Ar-Ge Laboratuvarı Yöneticisi",30,""))),"")</f>
        <v/>
      </c>
      <c r="G164" s="58" t="str">
        <f>IFERROR(IF('Proje ve Personel Bilgileri'!B113&gt;0,E164*F164,""),0)</f>
        <v/>
      </c>
      <c r="H164" s="58" t="str">
        <f>IF('Proje ve Personel Bilgileri'!B113&gt;0,G011B!AF155,"")</f>
        <v/>
      </c>
      <c r="I164" s="66" t="str">
        <f>IF('Proje ve Personel Bilgileri'!B113&gt;0,MIN(G164,H164),"")</f>
        <v/>
      </c>
      <c r="J164" s="3"/>
      <c r="K164" s="134">
        <f>IF(SUM(E145:E164)&gt;0,1,0)</f>
        <v>0</v>
      </c>
      <c r="L164" s="246"/>
    </row>
    <row r="165" spans="1:12" x14ac:dyDescent="0.25">
      <c r="A165" s="28" t="s">
        <v>56</v>
      </c>
      <c r="B165" s="3"/>
      <c r="C165" s="3"/>
      <c r="D165" s="3"/>
      <c r="E165" s="3"/>
      <c r="F165" s="3"/>
      <c r="G165" s="3"/>
      <c r="H165" s="3"/>
      <c r="I165" s="3"/>
      <c r="J165" s="3"/>
      <c r="K165" s="246"/>
      <c r="L165" s="246"/>
    </row>
    <row r="166" spans="1:12" x14ac:dyDescent="0.25">
      <c r="A166" s="28" t="s">
        <v>55</v>
      </c>
      <c r="B166" s="3"/>
      <c r="C166" s="3"/>
      <c r="D166" s="3"/>
      <c r="E166" s="3"/>
      <c r="F166" s="3"/>
      <c r="G166" s="3"/>
      <c r="H166" s="3"/>
      <c r="I166" s="3"/>
      <c r="J166" s="3"/>
      <c r="K166" s="246"/>
      <c r="L166" s="246"/>
    </row>
    <row r="167" spans="1:12" x14ac:dyDescent="0.25">
      <c r="A167" s="3"/>
      <c r="B167" s="3"/>
      <c r="C167" s="3"/>
      <c r="D167" s="3"/>
      <c r="E167" s="3"/>
      <c r="F167" s="3"/>
      <c r="G167" s="3"/>
      <c r="H167" s="3"/>
      <c r="I167" s="3"/>
      <c r="J167" s="3"/>
      <c r="K167" s="246"/>
      <c r="L167" s="246"/>
    </row>
    <row r="168" spans="1:12" x14ac:dyDescent="0.25">
      <c r="A168" s="3"/>
      <c r="B168" s="3"/>
      <c r="C168" s="4"/>
      <c r="D168" s="4"/>
      <c r="E168" s="4"/>
      <c r="F168" s="4"/>
      <c r="G168" s="4"/>
      <c r="H168" s="4"/>
      <c r="I168" s="3"/>
      <c r="J168" s="3"/>
      <c r="K168" s="246"/>
      <c r="L168" s="246"/>
    </row>
    <row r="169" spans="1:12" ht="19.05" x14ac:dyDescent="0.35">
      <c r="A169" s="313" t="s">
        <v>37</v>
      </c>
      <c r="B169" s="314">
        <f ca="1">IF(imzatarihi&gt;0,imzatarihi,"")</f>
        <v>45653</v>
      </c>
      <c r="C169" s="139" t="s">
        <v>38</v>
      </c>
      <c r="D169" s="313" t="str">
        <f>IF(kurulusyetkilisi&gt;0,kurulusyetkilisi,"")</f>
        <v/>
      </c>
      <c r="E169" s="5"/>
      <c r="F169" s="4"/>
      <c r="G169" s="4"/>
      <c r="H169" s="4"/>
      <c r="I169" s="3"/>
      <c r="J169" s="3"/>
      <c r="K169" s="246"/>
      <c r="L169" s="246"/>
    </row>
    <row r="170" spans="1:12" ht="21.1" x14ac:dyDescent="0.35">
      <c r="A170" s="311"/>
      <c r="B170" s="311"/>
      <c r="C170" s="139" t="s">
        <v>39</v>
      </c>
      <c r="D170" s="308"/>
      <c r="F170" s="4"/>
      <c r="G170" s="4"/>
      <c r="H170" s="4"/>
      <c r="I170" s="3"/>
      <c r="J170" s="3"/>
      <c r="K170" s="246"/>
      <c r="L170" s="246"/>
    </row>
  </sheetData>
  <sheetProtection algorithmName="SHA-512" hashValue="x+r6IUzByZXdqbu+6j2a61vFgCj9LFr4OoGScakE64hGWxDUzoKg9oel7TMdtDGuZZow0UoPH2MbdYsqIp+87g==" saltValue="KaphP3O1sqhi68sGNYEGeg==" spinCount="100000" sheet="1" objects="1" scenarios="1"/>
  <mergeCells count="91">
    <mergeCell ref="H75:H76"/>
    <mergeCell ref="I41:I42"/>
    <mergeCell ref="D41:D42"/>
    <mergeCell ref="A75:A76"/>
    <mergeCell ref="B75:B76"/>
    <mergeCell ref="C75:C76"/>
    <mergeCell ref="A72:B72"/>
    <mergeCell ref="C72:I72"/>
    <mergeCell ref="A73:B73"/>
    <mergeCell ref="C73:I73"/>
    <mergeCell ref="A74:B74"/>
    <mergeCell ref="C74:I74"/>
    <mergeCell ref="D75:D76"/>
    <mergeCell ref="I75:I76"/>
    <mergeCell ref="E75:E76"/>
    <mergeCell ref="F75:F76"/>
    <mergeCell ref="G75:G76"/>
    <mergeCell ref="A38:B38"/>
    <mergeCell ref="C38:I38"/>
    <mergeCell ref="A69:I69"/>
    <mergeCell ref="A70:I70"/>
    <mergeCell ref="A71:I71"/>
    <mergeCell ref="A39:B39"/>
    <mergeCell ref="C39:I39"/>
    <mergeCell ref="A40:B40"/>
    <mergeCell ref="C40:I40"/>
    <mergeCell ref="A41:A42"/>
    <mergeCell ref="B41:B42"/>
    <mergeCell ref="C41:C42"/>
    <mergeCell ref="E41:E42"/>
    <mergeCell ref="F41:F42"/>
    <mergeCell ref="G41:G42"/>
    <mergeCell ref="H41:H42"/>
    <mergeCell ref="C7:C8"/>
    <mergeCell ref="D7:D8"/>
    <mergeCell ref="A35:I35"/>
    <mergeCell ref="A36:I36"/>
    <mergeCell ref="A37:I37"/>
    <mergeCell ref="G34:I34"/>
    <mergeCell ref="A1:I1"/>
    <mergeCell ref="I7:I8"/>
    <mergeCell ref="A6:B6"/>
    <mergeCell ref="A4:B4"/>
    <mergeCell ref="A5:B5"/>
    <mergeCell ref="C4:I4"/>
    <mergeCell ref="C5:I5"/>
    <mergeCell ref="C6:I6"/>
    <mergeCell ref="A2:I2"/>
    <mergeCell ref="E7:E8"/>
    <mergeCell ref="F7:F8"/>
    <mergeCell ref="G7:G8"/>
    <mergeCell ref="A3:I3"/>
    <mergeCell ref="H7:H8"/>
    <mergeCell ref="A7:A8"/>
    <mergeCell ref="B7:B8"/>
    <mergeCell ref="A103:I103"/>
    <mergeCell ref="A104:I104"/>
    <mergeCell ref="A105:I105"/>
    <mergeCell ref="A106:B106"/>
    <mergeCell ref="C106:I106"/>
    <mergeCell ref="A107:B107"/>
    <mergeCell ref="C107:I107"/>
    <mergeCell ref="A108:B108"/>
    <mergeCell ref="C108:I108"/>
    <mergeCell ref="A109:A110"/>
    <mergeCell ref="B109:B110"/>
    <mergeCell ref="C109:C110"/>
    <mergeCell ref="D109:D110"/>
    <mergeCell ref="E109:E110"/>
    <mergeCell ref="F109:F110"/>
    <mergeCell ref="G109:G110"/>
    <mergeCell ref="H109:H110"/>
    <mergeCell ref="I109:I110"/>
    <mergeCell ref="A137:I137"/>
    <mergeCell ref="A138:I138"/>
    <mergeCell ref="A139:I139"/>
    <mergeCell ref="A140:B140"/>
    <mergeCell ref="C140:I140"/>
    <mergeCell ref="A141:B141"/>
    <mergeCell ref="C141:I141"/>
    <mergeCell ref="A142:B142"/>
    <mergeCell ref="C142:I142"/>
    <mergeCell ref="A143:A144"/>
    <mergeCell ref="B143:B144"/>
    <mergeCell ref="C143:C144"/>
    <mergeCell ref="D143:D144"/>
    <mergeCell ref="E143:E144"/>
    <mergeCell ref="F143:F144"/>
    <mergeCell ref="G143:G144"/>
    <mergeCell ref="H143:H144"/>
    <mergeCell ref="I143:I144"/>
  </mergeCells>
  <pageMargins left="0.7" right="0.7" top="0.75" bottom="0.75" header="0.3" footer="0.3"/>
  <pageSetup paperSize="9" scale="69" orientation="landscape" r:id="rId1"/>
  <rowBreaks count="4" manualBreakCount="4">
    <brk id="34" max="14" man="1"/>
    <brk id="68" max="14" man="1"/>
    <brk id="102" max="8" man="1"/>
    <brk id="136" max="8"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ayfa13"/>
  <dimension ref="A1:R396"/>
  <sheetViews>
    <sheetView zoomScale="80" zoomScaleNormal="80" workbookViewId="0">
      <selection activeCell="B8" sqref="B8"/>
    </sheetView>
  </sheetViews>
  <sheetFormatPr defaultRowHeight="19.05" x14ac:dyDescent="0.35"/>
  <cols>
    <col min="1" max="1" width="16.75" customWidth="1"/>
    <col min="2" max="2" width="40.75" customWidth="1"/>
    <col min="3" max="3" width="16.75" customWidth="1"/>
    <col min="4" max="4" width="40.75" customWidth="1"/>
    <col min="5" max="7" width="10.625" customWidth="1"/>
    <col min="8" max="9" width="16.75" customWidth="1"/>
    <col min="10" max="10" width="12.625" hidden="1" customWidth="1"/>
    <col min="11" max="11" width="9.625" hidden="1" customWidth="1"/>
    <col min="12" max="12" width="10.875" hidden="1" customWidth="1"/>
    <col min="13" max="13" width="90.75" style="5" customWidth="1"/>
    <col min="14" max="15" width="8.875" style="27" hidden="1" customWidth="1"/>
    <col min="16" max="18" width="8.875" style="27"/>
  </cols>
  <sheetData>
    <row r="1" spans="1:18" x14ac:dyDescent="0.35">
      <c r="A1" s="381" t="s">
        <v>62</v>
      </c>
      <c r="B1" s="381"/>
      <c r="C1" s="381"/>
      <c r="D1" s="381"/>
      <c r="E1" s="381"/>
      <c r="F1" s="381"/>
      <c r="G1" s="381"/>
      <c r="H1" s="381"/>
      <c r="I1" s="381"/>
      <c r="J1" s="3"/>
      <c r="K1" s="3"/>
      <c r="L1" s="3"/>
      <c r="M1" s="251"/>
      <c r="N1" s="248"/>
      <c r="O1" s="67" t="str">
        <f>CONCATENATE("A1:I",SUM(N:N)*33)</f>
        <v>A1:I33</v>
      </c>
      <c r="P1" s="248"/>
      <c r="Q1" s="248"/>
      <c r="R1" s="248"/>
    </row>
    <row r="2" spans="1:18" x14ac:dyDescent="0.35">
      <c r="A2" s="382" t="str">
        <f>IF(Yil&gt;0,CONCATENATE(Yil," yılına aittir."),"")</f>
        <v/>
      </c>
      <c r="B2" s="382"/>
      <c r="C2" s="382"/>
      <c r="D2" s="382"/>
      <c r="E2" s="382"/>
      <c r="F2" s="382"/>
      <c r="G2" s="382"/>
      <c r="H2" s="382"/>
      <c r="I2" s="382"/>
      <c r="J2" s="3"/>
      <c r="K2" s="3"/>
      <c r="L2" s="3"/>
      <c r="M2" s="251"/>
      <c r="N2" s="248"/>
      <c r="O2" s="248"/>
      <c r="P2" s="248"/>
      <c r="Q2" s="248"/>
      <c r="R2" s="248"/>
    </row>
    <row r="3" spans="1:18" ht="19.7" thickBot="1" x14ac:dyDescent="0.4">
      <c r="A3" s="413" t="s">
        <v>71</v>
      </c>
      <c r="B3" s="413"/>
      <c r="C3" s="413"/>
      <c r="D3" s="413"/>
      <c r="E3" s="413"/>
      <c r="F3" s="413"/>
      <c r="G3" s="413"/>
      <c r="H3" s="413"/>
      <c r="I3" s="413"/>
      <c r="J3" s="3"/>
      <c r="K3" s="3"/>
      <c r="L3" s="3"/>
      <c r="M3" s="251"/>
      <c r="N3" s="248"/>
      <c r="O3" s="248"/>
      <c r="P3" s="248"/>
      <c r="Q3" s="248"/>
      <c r="R3" s="248"/>
    </row>
    <row r="4" spans="1:18" ht="25.15" customHeight="1" thickBot="1" x14ac:dyDescent="0.4">
      <c r="A4" s="256" t="s">
        <v>1</v>
      </c>
      <c r="B4" s="384" t="str">
        <f>IF(ProjeNo&gt;0,ProjeNo,"")</f>
        <v/>
      </c>
      <c r="C4" s="385"/>
      <c r="D4" s="385"/>
      <c r="E4" s="385"/>
      <c r="F4" s="385"/>
      <c r="G4" s="385"/>
      <c r="H4" s="385"/>
      <c r="I4" s="386"/>
      <c r="J4" s="3"/>
      <c r="K4" s="3"/>
      <c r="L4" s="3"/>
      <c r="M4" s="251"/>
      <c r="N4" s="248"/>
      <c r="O4" s="248"/>
      <c r="P4" s="248"/>
      <c r="Q4" s="248"/>
      <c r="R4" s="248"/>
    </row>
    <row r="5" spans="1:18" ht="25.15" customHeight="1" thickBot="1" x14ac:dyDescent="0.4">
      <c r="A5" s="244" t="s">
        <v>11</v>
      </c>
      <c r="B5" s="397" t="str">
        <f>IF(ProjeAdi&gt;0,ProjeAdi,"")</f>
        <v/>
      </c>
      <c r="C5" s="398"/>
      <c r="D5" s="398"/>
      <c r="E5" s="398"/>
      <c r="F5" s="398"/>
      <c r="G5" s="398"/>
      <c r="H5" s="398"/>
      <c r="I5" s="399"/>
      <c r="J5" s="3"/>
      <c r="K5" s="3"/>
      <c r="L5" s="3"/>
      <c r="M5" s="251"/>
      <c r="N5" s="248"/>
      <c r="O5" s="248"/>
      <c r="P5" s="248"/>
      <c r="Q5" s="248"/>
      <c r="R5" s="248"/>
    </row>
    <row r="6" spans="1:18" ht="25.15" customHeight="1" thickBot="1" x14ac:dyDescent="0.4">
      <c r="A6" s="256" t="s">
        <v>136</v>
      </c>
      <c r="B6" s="23"/>
      <c r="C6" s="410"/>
      <c r="D6" s="411"/>
      <c r="E6" s="411"/>
      <c r="F6" s="411"/>
      <c r="G6" s="411"/>
      <c r="H6" s="411"/>
      <c r="I6" s="412"/>
      <c r="J6" s="3"/>
      <c r="K6" s="3"/>
      <c r="L6" s="3"/>
      <c r="M6" s="251"/>
      <c r="N6" s="248"/>
      <c r="O6" s="248"/>
      <c r="P6" s="248"/>
      <c r="Q6" s="248"/>
      <c r="R6" s="248"/>
    </row>
    <row r="7" spans="1:18" s="2" customFormat="1" ht="29.25" thickBot="1" x14ac:dyDescent="0.3">
      <c r="A7" s="242" t="s">
        <v>7</v>
      </c>
      <c r="B7" s="242" t="s">
        <v>8</v>
      </c>
      <c r="C7" s="242" t="s">
        <v>54</v>
      </c>
      <c r="D7" s="242" t="s">
        <v>9</v>
      </c>
      <c r="E7" s="242" t="s">
        <v>63</v>
      </c>
      <c r="F7" s="242" t="s">
        <v>64</v>
      </c>
      <c r="G7" s="242" t="s">
        <v>65</v>
      </c>
      <c r="H7" s="242" t="s">
        <v>66</v>
      </c>
      <c r="I7" s="242" t="s">
        <v>67</v>
      </c>
      <c r="J7" s="254" t="s">
        <v>72</v>
      </c>
      <c r="K7" s="255" t="s">
        <v>73</v>
      </c>
      <c r="L7" s="255" t="s">
        <v>64</v>
      </c>
      <c r="M7" s="252"/>
      <c r="N7" s="249"/>
      <c r="O7" s="249"/>
      <c r="P7" s="249"/>
      <c r="Q7" s="249"/>
      <c r="R7" s="249"/>
    </row>
    <row r="8" spans="1:18" ht="20.05" customHeight="1" x14ac:dyDescent="0.35">
      <c r="A8" s="257">
        <v>1</v>
      </c>
      <c r="B8" s="90"/>
      <c r="C8" s="274" t="str">
        <f t="shared" ref="C8:C27" si="0">IF(B8&lt;&gt;"",VLOOKUP(B8,PersonelTablo,2,0),"")</f>
        <v/>
      </c>
      <c r="D8" s="275" t="str">
        <f t="shared" ref="D8:D27" si="1">IF(B8&lt;&gt;"",VLOOKUP(B8,PersonelTablo,3,0),"")</f>
        <v/>
      </c>
      <c r="E8" s="84"/>
      <c r="F8" s="85"/>
      <c r="G8" s="73" t="str">
        <f t="shared" ref="G8:G27" si="2">IF(AND(B8&lt;&gt;"",L8&gt;=F8),E8*F8,"")</f>
        <v/>
      </c>
      <c r="H8" s="68" t="str">
        <f t="shared" ref="H8:H27" si="3">IF(B8&lt;&gt;"",VLOOKUP(B8,G011CTablo,8,0),"")</f>
        <v/>
      </c>
      <c r="I8" s="78" t="str">
        <f>IF(AND(B8&lt;&gt;"",J8&gt;=K8,L8&gt;0),G8*H8,"")</f>
        <v/>
      </c>
      <c r="J8" s="69" t="str">
        <f>IF(B8&gt;0,ROUNDUP(VLOOKUP(B8,G011B!$B:$AF,30,0),1),"")</f>
        <v/>
      </c>
      <c r="K8" s="69" t="str">
        <f t="shared" ref="K8:K27" si="4">IF(B8&gt;0,SUMIF($B:$B,B8,$G:$G),"")</f>
        <v/>
      </c>
      <c r="L8" s="70" t="str">
        <f>IF(B8&lt;&gt;"",VLOOKUP(B8,G011B!$B:$BB,45,0),"")</f>
        <v/>
      </c>
      <c r="M8" s="71" t="str">
        <f t="shared" ref="M8:M27" si="5">IF(J8&gt;=K8,"","Personelin bütün iş paketlerindeki Toplam Adam Ay değeri "&amp;K8&amp;" olup, bu değer, G011B formunda beyan edilen Çalışılan Toplam Ay değerini geçemez. Maliyeti hesaplamak için Adam/Ay Oranı veya Çalışılan Ay değerini düzeltiniz. ")</f>
        <v/>
      </c>
      <c r="N8" s="248"/>
      <c r="O8" s="248"/>
      <c r="P8" s="248"/>
      <c r="Q8" s="248"/>
      <c r="R8" s="248"/>
    </row>
    <row r="9" spans="1:18" ht="20.05" customHeight="1" x14ac:dyDescent="0.35">
      <c r="A9" s="258">
        <v>2</v>
      </c>
      <c r="B9" s="91"/>
      <c r="C9" s="276" t="str">
        <f t="shared" si="0"/>
        <v/>
      </c>
      <c r="D9" s="277" t="str">
        <f t="shared" si="1"/>
        <v/>
      </c>
      <c r="E9" s="86"/>
      <c r="F9" s="87"/>
      <c r="G9" s="74" t="str">
        <f t="shared" si="2"/>
        <v/>
      </c>
      <c r="H9" s="72" t="str">
        <f t="shared" si="3"/>
        <v/>
      </c>
      <c r="I9" s="79" t="str">
        <f t="shared" ref="I9:I27" si="6">IF(AND(B9&lt;&gt;"",J9&gt;=K9,L9&gt;0),G9*H9,"")</f>
        <v/>
      </c>
      <c r="J9" s="69" t="str">
        <f>IF(B9&gt;0,ROUNDUP(VLOOKUP(B9,G011B!$B:$AF,30,0),1),"")</f>
        <v/>
      </c>
      <c r="K9" s="69" t="str">
        <f t="shared" si="4"/>
        <v/>
      </c>
      <c r="L9" s="70" t="str">
        <f>IF(B9&lt;&gt;"",VLOOKUP(B9,G011B!$B:$BB,45,0),"")</f>
        <v/>
      </c>
      <c r="M9" s="71" t="str">
        <f t="shared" si="5"/>
        <v/>
      </c>
      <c r="N9" s="248"/>
      <c r="O9" s="248"/>
      <c r="P9" s="248"/>
      <c r="Q9" s="248"/>
      <c r="R9" s="248"/>
    </row>
    <row r="10" spans="1:18" ht="20.05" customHeight="1" x14ac:dyDescent="0.35">
      <c r="A10" s="258">
        <v>3</v>
      </c>
      <c r="B10" s="91"/>
      <c r="C10" s="276" t="str">
        <f t="shared" si="0"/>
        <v/>
      </c>
      <c r="D10" s="277" t="str">
        <f t="shared" si="1"/>
        <v/>
      </c>
      <c r="E10" s="86"/>
      <c r="F10" s="87"/>
      <c r="G10" s="74" t="str">
        <f t="shared" si="2"/>
        <v/>
      </c>
      <c r="H10" s="72" t="str">
        <f t="shared" si="3"/>
        <v/>
      </c>
      <c r="I10" s="79" t="str">
        <f t="shared" si="6"/>
        <v/>
      </c>
      <c r="J10" s="69" t="str">
        <f>IF(B10&gt;0,ROUNDUP(VLOOKUP(B10,G011B!$B:$AF,30,0),1),"")</f>
        <v/>
      </c>
      <c r="K10" s="69" t="str">
        <f t="shared" si="4"/>
        <v/>
      </c>
      <c r="L10" s="70" t="str">
        <f>IF(B10&lt;&gt;"",VLOOKUP(B10,G011B!$B:$BB,45,0),"")</f>
        <v/>
      </c>
      <c r="M10" s="71" t="str">
        <f t="shared" si="5"/>
        <v/>
      </c>
      <c r="N10" s="248"/>
      <c r="O10" s="248"/>
      <c r="P10" s="248"/>
      <c r="Q10" s="248"/>
      <c r="R10" s="248"/>
    </row>
    <row r="11" spans="1:18" ht="20.05" customHeight="1" x14ac:dyDescent="0.35">
      <c r="A11" s="258">
        <v>4</v>
      </c>
      <c r="B11" s="90"/>
      <c r="C11" s="276" t="str">
        <f t="shared" si="0"/>
        <v/>
      </c>
      <c r="D11" s="277" t="str">
        <f t="shared" si="1"/>
        <v/>
      </c>
      <c r="E11" s="86"/>
      <c r="F11" s="87"/>
      <c r="G11" s="74" t="str">
        <f t="shared" si="2"/>
        <v/>
      </c>
      <c r="H11" s="72" t="str">
        <f t="shared" si="3"/>
        <v/>
      </c>
      <c r="I11" s="79" t="str">
        <f t="shared" si="6"/>
        <v/>
      </c>
      <c r="J11" s="69" t="str">
        <f>IF(B11&gt;0,ROUNDUP(VLOOKUP(B11,G011B!$B:$AF,30,0),1),"")</f>
        <v/>
      </c>
      <c r="K11" s="69" t="str">
        <f t="shared" si="4"/>
        <v/>
      </c>
      <c r="L11" s="70" t="str">
        <f>IF(B11&lt;&gt;"",VLOOKUP(B11,G011B!$B:$BB,45,0),"")</f>
        <v/>
      </c>
      <c r="M11" s="71" t="str">
        <f t="shared" si="5"/>
        <v/>
      </c>
      <c r="N11" s="248"/>
      <c r="O11" s="248"/>
      <c r="P11" s="248"/>
      <c r="Q11" s="248"/>
      <c r="R11" s="248"/>
    </row>
    <row r="12" spans="1:18" ht="20.05" customHeight="1" x14ac:dyDescent="0.35">
      <c r="A12" s="258">
        <v>5</v>
      </c>
      <c r="B12" s="91"/>
      <c r="C12" s="276" t="str">
        <f t="shared" si="0"/>
        <v/>
      </c>
      <c r="D12" s="277" t="str">
        <f t="shared" si="1"/>
        <v/>
      </c>
      <c r="E12" s="86"/>
      <c r="F12" s="87"/>
      <c r="G12" s="74" t="str">
        <f t="shared" si="2"/>
        <v/>
      </c>
      <c r="H12" s="72" t="str">
        <f t="shared" si="3"/>
        <v/>
      </c>
      <c r="I12" s="79" t="str">
        <f t="shared" si="6"/>
        <v/>
      </c>
      <c r="J12" s="69" t="str">
        <f>IF(B12&gt;0,ROUNDUP(VLOOKUP(B12,G011B!$B:$AF,30,0),1),"")</f>
        <v/>
      </c>
      <c r="K12" s="69" t="str">
        <f t="shared" si="4"/>
        <v/>
      </c>
      <c r="L12" s="70" t="str">
        <f>IF(B12&lt;&gt;"",VLOOKUP(B12,G011B!$B:$BB,45,0),"")</f>
        <v/>
      </c>
      <c r="M12" s="71" t="str">
        <f t="shared" si="5"/>
        <v/>
      </c>
      <c r="N12" s="248"/>
      <c r="O12" s="248"/>
      <c r="P12" s="248"/>
      <c r="Q12" s="248"/>
      <c r="R12" s="248"/>
    </row>
    <row r="13" spans="1:18" ht="20.05" customHeight="1" x14ac:dyDescent="0.35">
      <c r="A13" s="258">
        <v>6</v>
      </c>
      <c r="B13" s="91"/>
      <c r="C13" s="276" t="str">
        <f t="shared" si="0"/>
        <v/>
      </c>
      <c r="D13" s="277" t="str">
        <f t="shared" si="1"/>
        <v/>
      </c>
      <c r="E13" s="86"/>
      <c r="F13" s="87"/>
      <c r="G13" s="74" t="str">
        <f t="shared" si="2"/>
        <v/>
      </c>
      <c r="H13" s="72" t="str">
        <f t="shared" si="3"/>
        <v/>
      </c>
      <c r="I13" s="79" t="str">
        <f t="shared" si="6"/>
        <v/>
      </c>
      <c r="J13" s="69" t="str">
        <f>IF(B13&gt;0,ROUNDUP(VLOOKUP(B13,G011B!$B:$AF,30,0),1),"")</f>
        <v/>
      </c>
      <c r="K13" s="69" t="str">
        <f t="shared" si="4"/>
        <v/>
      </c>
      <c r="L13" s="70" t="str">
        <f>IF(B13&lt;&gt;"",VLOOKUP(B13,G011B!$B:$BB,45,0),"")</f>
        <v/>
      </c>
      <c r="M13" s="71" t="str">
        <f t="shared" si="5"/>
        <v/>
      </c>
      <c r="N13" s="248"/>
      <c r="O13" s="248"/>
      <c r="P13" s="248"/>
      <c r="Q13" s="248"/>
      <c r="R13" s="248"/>
    </row>
    <row r="14" spans="1:18" ht="20.05" customHeight="1" x14ac:dyDescent="0.35">
      <c r="A14" s="258">
        <v>7</v>
      </c>
      <c r="B14" s="90"/>
      <c r="C14" s="276" t="str">
        <f t="shared" si="0"/>
        <v/>
      </c>
      <c r="D14" s="277" t="str">
        <f t="shared" si="1"/>
        <v/>
      </c>
      <c r="E14" s="86"/>
      <c r="F14" s="87"/>
      <c r="G14" s="74" t="str">
        <f t="shared" si="2"/>
        <v/>
      </c>
      <c r="H14" s="72" t="str">
        <f t="shared" si="3"/>
        <v/>
      </c>
      <c r="I14" s="79" t="str">
        <f t="shared" si="6"/>
        <v/>
      </c>
      <c r="J14" s="69" t="str">
        <f>IF(B14&gt;0,ROUNDUP(VLOOKUP(B14,G011B!$B:$AF,30,0),1),"")</f>
        <v/>
      </c>
      <c r="K14" s="69" t="str">
        <f t="shared" si="4"/>
        <v/>
      </c>
      <c r="L14" s="70" t="str">
        <f>IF(B14&lt;&gt;"",VLOOKUP(B14,G011B!$B:$BB,45,0),"")</f>
        <v/>
      </c>
      <c r="M14" s="71" t="str">
        <f t="shared" si="5"/>
        <v/>
      </c>
      <c r="N14" s="248"/>
      <c r="O14" s="248"/>
      <c r="P14" s="248"/>
      <c r="Q14" s="248"/>
      <c r="R14" s="248"/>
    </row>
    <row r="15" spans="1:18" ht="20.05" customHeight="1" x14ac:dyDescent="0.35">
      <c r="A15" s="258">
        <v>8</v>
      </c>
      <c r="B15" s="91"/>
      <c r="C15" s="276" t="str">
        <f t="shared" si="0"/>
        <v/>
      </c>
      <c r="D15" s="277" t="str">
        <f t="shared" si="1"/>
        <v/>
      </c>
      <c r="E15" s="86"/>
      <c r="F15" s="87"/>
      <c r="G15" s="74" t="str">
        <f t="shared" si="2"/>
        <v/>
      </c>
      <c r="H15" s="72" t="str">
        <f t="shared" si="3"/>
        <v/>
      </c>
      <c r="I15" s="79" t="str">
        <f t="shared" si="6"/>
        <v/>
      </c>
      <c r="J15" s="69" t="str">
        <f>IF(B15&gt;0,ROUNDUP(VLOOKUP(B15,G011B!$B:$AF,30,0),1),"")</f>
        <v/>
      </c>
      <c r="K15" s="69" t="str">
        <f t="shared" si="4"/>
        <v/>
      </c>
      <c r="L15" s="70" t="str">
        <f>IF(B15&lt;&gt;"",VLOOKUP(B15,G011B!$B:$BB,45,0),"")</f>
        <v/>
      </c>
      <c r="M15" s="71" t="str">
        <f t="shared" si="5"/>
        <v/>
      </c>
      <c r="N15" s="248"/>
      <c r="O15" s="248"/>
      <c r="P15" s="248"/>
      <c r="Q15" s="248"/>
      <c r="R15" s="248"/>
    </row>
    <row r="16" spans="1:18" ht="20.05" customHeight="1" x14ac:dyDescent="0.35">
      <c r="A16" s="258">
        <v>9</v>
      </c>
      <c r="B16" s="91"/>
      <c r="C16" s="276" t="str">
        <f t="shared" si="0"/>
        <v/>
      </c>
      <c r="D16" s="277" t="str">
        <f t="shared" si="1"/>
        <v/>
      </c>
      <c r="E16" s="86"/>
      <c r="F16" s="87"/>
      <c r="G16" s="74" t="str">
        <f t="shared" si="2"/>
        <v/>
      </c>
      <c r="H16" s="72" t="str">
        <f t="shared" si="3"/>
        <v/>
      </c>
      <c r="I16" s="79" t="str">
        <f t="shared" si="6"/>
        <v/>
      </c>
      <c r="J16" s="69" t="str">
        <f>IF(B16&gt;0,ROUNDUP(VLOOKUP(B16,G011B!$B:$AF,30,0),1),"")</f>
        <v/>
      </c>
      <c r="K16" s="69" t="str">
        <f t="shared" si="4"/>
        <v/>
      </c>
      <c r="L16" s="70" t="str">
        <f>IF(B16&lt;&gt;"",VLOOKUP(B16,G011B!$B:$BB,45,0),"")</f>
        <v/>
      </c>
      <c r="M16" s="71" t="str">
        <f t="shared" si="5"/>
        <v/>
      </c>
      <c r="N16" s="248"/>
      <c r="O16" s="248"/>
      <c r="P16" s="248"/>
      <c r="Q16" s="248"/>
      <c r="R16" s="248"/>
    </row>
    <row r="17" spans="1:18" ht="20.05" customHeight="1" x14ac:dyDescent="0.35">
      <c r="A17" s="258">
        <v>10</v>
      </c>
      <c r="B17" s="90"/>
      <c r="C17" s="276" t="str">
        <f t="shared" si="0"/>
        <v/>
      </c>
      <c r="D17" s="277" t="str">
        <f t="shared" si="1"/>
        <v/>
      </c>
      <c r="E17" s="86"/>
      <c r="F17" s="87"/>
      <c r="G17" s="74" t="str">
        <f t="shared" si="2"/>
        <v/>
      </c>
      <c r="H17" s="72" t="str">
        <f t="shared" si="3"/>
        <v/>
      </c>
      <c r="I17" s="79" t="str">
        <f t="shared" si="6"/>
        <v/>
      </c>
      <c r="J17" s="69" t="str">
        <f>IF(B17&gt;0,ROUNDUP(VLOOKUP(B17,G011B!$B:$AF,30,0),1),"")</f>
        <v/>
      </c>
      <c r="K17" s="69" t="str">
        <f t="shared" si="4"/>
        <v/>
      </c>
      <c r="L17" s="70" t="str">
        <f>IF(B17&lt;&gt;"",VLOOKUP(B17,G011B!$B:$BB,45,0),"")</f>
        <v/>
      </c>
      <c r="M17" s="71" t="str">
        <f t="shared" si="5"/>
        <v/>
      </c>
      <c r="N17" s="248"/>
      <c r="O17" s="248"/>
      <c r="P17" s="248"/>
      <c r="Q17" s="248"/>
      <c r="R17" s="248"/>
    </row>
    <row r="18" spans="1:18" ht="20.05" customHeight="1" x14ac:dyDescent="0.35">
      <c r="A18" s="258">
        <v>11</v>
      </c>
      <c r="B18" s="91"/>
      <c r="C18" s="276" t="str">
        <f t="shared" si="0"/>
        <v/>
      </c>
      <c r="D18" s="277" t="str">
        <f t="shared" si="1"/>
        <v/>
      </c>
      <c r="E18" s="86"/>
      <c r="F18" s="87"/>
      <c r="G18" s="74" t="str">
        <f t="shared" si="2"/>
        <v/>
      </c>
      <c r="H18" s="72" t="str">
        <f t="shared" si="3"/>
        <v/>
      </c>
      <c r="I18" s="79" t="str">
        <f t="shared" si="6"/>
        <v/>
      </c>
      <c r="J18" s="69" t="str">
        <f>IF(B18&gt;0,ROUNDUP(VLOOKUP(B18,G011B!$B:$AF,30,0),1),"")</f>
        <v/>
      </c>
      <c r="K18" s="69" t="str">
        <f t="shared" si="4"/>
        <v/>
      </c>
      <c r="L18" s="70" t="str">
        <f>IF(B18&lt;&gt;"",VLOOKUP(B18,G011B!$B:$BB,45,0),"")</f>
        <v/>
      </c>
      <c r="M18" s="71" t="str">
        <f t="shared" si="5"/>
        <v/>
      </c>
      <c r="N18" s="248"/>
      <c r="O18" s="248"/>
      <c r="P18" s="248"/>
      <c r="Q18" s="248"/>
      <c r="R18" s="248"/>
    </row>
    <row r="19" spans="1:18" ht="20.05" customHeight="1" x14ac:dyDescent="0.35">
      <c r="A19" s="258">
        <v>12</v>
      </c>
      <c r="B19" s="91"/>
      <c r="C19" s="276" t="str">
        <f t="shared" si="0"/>
        <v/>
      </c>
      <c r="D19" s="277" t="str">
        <f t="shared" si="1"/>
        <v/>
      </c>
      <c r="E19" s="86"/>
      <c r="F19" s="87"/>
      <c r="G19" s="74" t="str">
        <f t="shared" si="2"/>
        <v/>
      </c>
      <c r="H19" s="72" t="str">
        <f t="shared" si="3"/>
        <v/>
      </c>
      <c r="I19" s="79" t="str">
        <f t="shared" si="6"/>
        <v/>
      </c>
      <c r="J19" s="69" t="str">
        <f>IF(B19&gt;0,ROUNDUP(VLOOKUP(B19,G011B!$B:$AF,30,0),1),"")</f>
        <v/>
      </c>
      <c r="K19" s="69" t="str">
        <f t="shared" si="4"/>
        <v/>
      </c>
      <c r="L19" s="70" t="str">
        <f>IF(B19&lt;&gt;"",VLOOKUP(B19,G011B!$B:$BB,45,0),"")</f>
        <v/>
      </c>
      <c r="M19" s="71" t="str">
        <f t="shared" si="5"/>
        <v/>
      </c>
      <c r="N19" s="248"/>
      <c r="O19" s="248"/>
      <c r="P19" s="248"/>
      <c r="Q19" s="248"/>
      <c r="R19" s="248"/>
    </row>
    <row r="20" spans="1:18" ht="20.05" customHeight="1" x14ac:dyDescent="0.35">
      <c r="A20" s="258">
        <v>13</v>
      </c>
      <c r="B20" s="90"/>
      <c r="C20" s="276" t="str">
        <f t="shared" si="0"/>
        <v/>
      </c>
      <c r="D20" s="277" t="str">
        <f t="shared" si="1"/>
        <v/>
      </c>
      <c r="E20" s="86"/>
      <c r="F20" s="87"/>
      <c r="G20" s="74" t="str">
        <f t="shared" si="2"/>
        <v/>
      </c>
      <c r="H20" s="72" t="str">
        <f t="shared" si="3"/>
        <v/>
      </c>
      <c r="I20" s="79" t="str">
        <f t="shared" si="6"/>
        <v/>
      </c>
      <c r="J20" s="69" t="str">
        <f>IF(B20&gt;0,ROUNDUP(VLOOKUP(B20,G011B!$B:$AF,30,0),1),"")</f>
        <v/>
      </c>
      <c r="K20" s="69" t="str">
        <f t="shared" si="4"/>
        <v/>
      </c>
      <c r="L20" s="70" t="str">
        <f>IF(B20&lt;&gt;"",VLOOKUP(B20,G011B!$B:$BB,45,0),"")</f>
        <v/>
      </c>
      <c r="M20" s="71" t="str">
        <f t="shared" si="5"/>
        <v/>
      </c>
      <c r="N20" s="248"/>
      <c r="O20" s="248"/>
      <c r="P20" s="248"/>
      <c r="Q20" s="248"/>
      <c r="R20" s="248"/>
    </row>
    <row r="21" spans="1:18" ht="20.05" customHeight="1" x14ac:dyDescent="0.35">
      <c r="A21" s="258">
        <v>14</v>
      </c>
      <c r="B21" s="91"/>
      <c r="C21" s="276" t="str">
        <f t="shared" si="0"/>
        <v/>
      </c>
      <c r="D21" s="277" t="str">
        <f t="shared" si="1"/>
        <v/>
      </c>
      <c r="E21" s="86"/>
      <c r="F21" s="87"/>
      <c r="G21" s="74" t="str">
        <f t="shared" si="2"/>
        <v/>
      </c>
      <c r="H21" s="72" t="str">
        <f t="shared" si="3"/>
        <v/>
      </c>
      <c r="I21" s="79" t="str">
        <f t="shared" si="6"/>
        <v/>
      </c>
      <c r="J21" s="69" t="str">
        <f>IF(B21&gt;0,ROUNDUP(VLOOKUP(B21,G011B!$B:$AF,30,0),1),"")</f>
        <v/>
      </c>
      <c r="K21" s="69" t="str">
        <f t="shared" si="4"/>
        <v/>
      </c>
      <c r="L21" s="70" t="str">
        <f>IF(B21&lt;&gt;"",VLOOKUP(B21,G011B!$B:$BB,45,0),"")</f>
        <v/>
      </c>
      <c r="M21" s="71" t="str">
        <f t="shared" si="5"/>
        <v/>
      </c>
      <c r="N21" s="248"/>
      <c r="O21" s="248"/>
      <c r="P21" s="248"/>
      <c r="Q21" s="248"/>
      <c r="R21" s="248"/>
    </row>
    <row r="22" spans="1:18" ht="20.05" customHeight="1" x14ac:dyDescent="0.35">
      <c r="A22" s="258">
        <v>15</v>
      </c>
      <c r="B22" s="91"/>
      <c r="C22" s="276" t="str">
        <f t="shared" si="0"/>
        <v/>
      </c>
      <c r="D22" s="277" t="str">
        <f t="shared" si="1"/>
        <v/>
      </c>
      <c r="E22" s="86"/>
      <c r="F22" s="87"/>
      <c r="G22" s="74" t="str">
        <f t="shared" si="2"/>
        <v/>
      </c>
      <c r="H22" s="72" t="str">
        <f t="shared" si="3"/>
        <v/>
      </c>
      <c r="I22" s="79" t="str">
        <f t="shared" si="6"/>
        <v/>
      </c>
      <c r="J22" s="69" t="str">
        <f>IF(B22&gt;0,ROUNDUP(VLOOKUP(B22,G011B!$B:$AF,30,0),1),"")</f>
        <v/>
      </c>
      <c r="K22" s="69" t="str">
        <f t="shared" si="4"/>
        <v/>
      </c>
      <c r="L22" s="70" t="str">
        <f>IF(B22&lt;&gt;"",VLOOKUP(B22,G011B!$B:$BB,45,0),"")</f>
        <v/>
      </c>
      <c r="M22" s="71" t="str">
        <f t="shared" si="5"/>
        <v/>
      </c>
      <c r="N22" s="248"/>
      <c r="O22" s="248"/>
      <c r="P22" s="248"/>
      <c r="Q22" s="248"/>
      <c r="R22" s="248"/>
    </row>
    <row r="23" spans="1:18" ht="20.05" customHeight="1" x14ac:dyDescent="0.35">
      <c r="A23" s="258">
        <v>16</v>
      </c>
      <c r="B23" s="90"/>
      <c r="C23" s="276" t="str">
        <f t="shared" si="0"/>
        <v/>
      </c>
      <c r="D23" s="277" t="str">
        <f t="shared" si="1"/>
        <v/>
      </c>
      <c r="E23" s="86"/>
      <c r="F23" s="87"/>
      <c r="G23" s="74" t="str">
        <f t="shared" si="2"/>
        <v/>
      </c>
      <c r="H23" s="72" t="str">
        <f t="shared" si="3"/>
        <v/>
      </c>
      <c r="I23" s="79" t="str">
        <f t="shared" si="6"/>
        <v/>
      </c>
      <c r="J23" s="69" t="str">
        <f>IF(B23&gt;0,ROUNDUP(VLOOKUP(B23,G011B!$B:$AF,30,0),1),"")</f>
        <v/>
      </c>
      <c r="K23" s="69" t="str">
        <f t="shared" si="4"/>
        <v/>
      </c>
      <c r="L23" s="70" t="str">
        <f>IF(B23&lt;&gt;"",VLOOKUP(B23,G011B!$B:$BB,45,0),"")</f>
        <v/>
      </c>
      <c r="M23" s="71" t="str">
        <f t="shared" si="5"/>
        <v/>
      </c>
      <c r="N23" s="248"/>
      <c r="O23" s="248"/>
      <c r="P23" s="248"/>
      <c r="Q23" s="248"/>
      <c r="R23" s="248"/>
    </row>
    <row r="24" spans="1:18" ht="20.05" customHeight="1" x14ac:dyDescent="0.35">
      <c r="A24" s="258">
        <v>17</v>
      </c>
      <c r="B24" s="91"/>
      <c r="C24" s="276" t="str">
        <f t="shared" si="0"/>
        <v/>
      </c>
      <c r="D24" s="277" t="str">
        <f t="shared" si="1"/>
        <v/>
      </c>
      <c r="E24" s="86"/>
      <c r="F24" s="87"/>
      <c r="G24" s="74" t="str">
        <f t="shared" si="2"/>
        <v/>
      </c>
      <c r="H24" s="72" t="str">
        <f t="shared" si="3"/>
        <v/>
      </c>
      <c r="I24" s="79" t="str">
        <f t="shared" si="6"/>
        <v/>
      </c>
      <c r="J24" s="69" t="str">
        <f>IF(B24&gt;0,ROUNDUP(VLOOKUP(B24,G011B!$B:$AF,30,0),1),"")</f>
        <v/>
      </c>
      <c r="K24" s="69" t="str">
        <f t="shared" si="4"/>
        <v/>
      </c>
      <c r="L24" s="70" t="str">
        <f>IF(B24&lt;&gt;"",VLOOKUP(B24,G011B!$B:$BB,45,0),"")</f>
        <v/>
      </c>
      <c r="M24" s="71" t="str">
        <f t="shared" si="5"/>
        <v/>
      </c>
      <c r="N24" s="248"/>
      <c r="O24" s="248"/>
      <c r="P24" s="248"/>
      <c r="Q24" s="248"/>
      <c r="R24" s="248"/>
    </row>
    <row r="25" spans="1:18" ht="20.05" customHeight="1" x14ac:dyDescent="0.35">
      <c r="A25" s="258">
        <v>18</v>
      </c>
      <c r="B25" s="91"/>
      <c r="C25" s="276" t="str">
        <f t="shared" si="0"/>
        <v/>
      </c>
      <c r="D25" s="277" t="str">
        <f t="shared" si="1"/>
        <v/>
      </c>
      <c r="E25" s="86"/>
      <c r="F25" s="87"/>
      <c r="G25" s="74" t="str">
        <f t="shared" si="2"/>
        <v/>
      </c>
      <c r="H25" s="72" t="str">
        <f t="shared" si="3"/>
        <v/>
      </c>
      <c r="I25" s="79" t="str">
        <f t="shared" si="6"/>
        <v/>
      </c>
      <c r="J25" s="69" t="str">
        <f>IF(B25&gt;0,ROUNDUP(VLOOKUP(B25,G011B!$B:$AF,30,0),1),"")</f>
        <v/>
      </c>
      <c r="K25" s="69" t="str">
        <f t="shared" si="4"/>
        <v/>
      </c>
      <c r="L25" s="70" t="str">
        <f>IF(B25&lt;&gt;"",VLOOKUP(B25,G011B!$B:$BB,45,0),"")</f>
        <v/>
      </c>
      <c r="M25" s="71" t="str">
        <f t="shared" si="5"/>
        <v/>
      </c>
      <c r="N25" s="248"/>
      <c r="O25" s="248"/>
      <c r="P25" s="248"/>
      <c r="Q25" s="248"/>
      <c r="R25" s="248"/>
    </row>
    <row r="26" spans="1:18" ht="20.05" customHeight="1" x14ac:dyDescent="0.35">
      <c r="A26" s="258">
        <v>19</v>
      </c>
      <c r="B26" s="90"/>
      <c r="C26" s="276" t="str">
        <f t="shared" si="0"/>
        <v/>
      </c>
      <c r="D26" s="277" t="str">
        <f t="shared" si="1"/>
        <v/>
      </c>
      <c r="E26" s="86"/>
      <c r="F26" s="87"/>
      <c r="G26" s="74" t="str">
        <f t="shared" si="2"/>
        <v/>
      </c>
      <c r="H26" s="72" t="str">
        <f t="shared" si="3"/>
        <v/>
      </c>
      <c r="I26" s="79" t="str">
        <f t="shared" si="6"/>
        <v/>
      </c>
      <c r="J26" s="69" t="str">
        <f>IF(B26&gt;0,ROUNDUP(VLOOKUP(B26,G011B!$B:$AF,30,0),1),"")</f>
        <v/>
      </c>
      <c r="K26" s="69" t="str">
        <f t="shared" si="4"/>
        <v/>
      </c>
      <c r="L26" s="70" t="str">
        <f>IF(B26&lt;&gt;"",VLOOKUP(B26,G011B!$B:$BB,45,0),"")</f>
        <v/>
      </c>
      <c r="M26" s="71" t="str">
        <f t="shared" si="5"/>
        <v/>
      </c>
      <c r="N26" s="248"/>
      <c r="O26" s="248"/>
      <c r="P26" s="248"/>
      <c r="Q26" s="248"/>
      <c r="R26" s="248"/>
    </row>
    <row r="27" spans="1:18" ht="20.05" customHeight="1" thickBot="1" x14ac:dyDescent="0.4">
      <c r="A27" s="259">
        <v>20</v>
      </c>
      <c r="B27" s="91"/>
      <c r="C27" s="278" t="str">
        <f t="shared" si="0"/>
        <v/>
      </c>
      <c r="D27" s="279" t="str">
        <f t="shared" si="1"/>
        <v/>
      </c>
      <c r="E27" s="88"/>
      <c r="F27" s="89"/>
      <c r="G27" s="75" t="str">
        <f t="shared" si="2"/>
        <v/>
      </c>
      <c r="H27" s="72" t="str">
        <f t="shared" si="3"/>
        <v/>
      </c>
      <c r="I27" s="80" t="str">
        <f t="shared" si="6"/>
        <v/>
      </c>
      <c r="J27" s="69" t="str">
        <f>IF(B27&gt;0,ROUNDUP(VLOOKUP(B27,G011B!$B:$AF,30,0),1),"")</f>
        <v/>
      </c>
      <c r="K27" s="69" t="str">
        <f t="shared" si="4"/>
        <v/>
      </c>
      <c r="L27" s="70" t="str">
        <f>IF(B27&lt;&gt;"",VLOOKUP(B27,G011B!$B:$BB,45,0),"")</f>
        <v/>
      </c>
      <c r="M27" s="71" t="str">
        <f t="shared" si="5"/>
        <v/>
      </c>
      <c r="N27" s="67">
        <v>1</v>
      </c>
      <c r="O27" s="248"/>
      <c r="P27" s="248"/>
      <c r="Q27" s="248"/>
      <c r="R27" s="248"/>
    </row>
    <row r="28" spans="1:18" ht="20.05" customHeight="1" thickBot="1" x14ac:dyDescent="0.4">
      <c r="A28" s="416" t="s">
        <v>40</v>
      </c>
      <c r="B28" s="417"/>
      <c r="C28" s="417"/>
      <c r="D28" s="417"/>
      <c r="E28" s="417"/>
      <c r="F28" s="418"/>
      <c r="G28" s="76">
        <f>SUM(G8:G27)</f>
        <v>0</v>
      </c>
      <c r="H28" s="295"/>
      <c r="I28" s="77">
        <f>SUM(I8:I27)</f>
        <v>0</v>
      </c>
      <c r="J28" s="3"/>
      <c r="K28" s="3"/>
      <c r="L28" s="3"/>
      <c r="M28" s="251"/>
      <c r="N28" s="248"/>
      <c r="O28" s="248"/>
      <c r="P28" s="248"/>
      <c r="Q28" s="248"/>
      <c r="R28" s="248"/>
    </row>
    <row r="29" spans="1:18" ht="20.05" customHeight="1" thickBot="1" x14ac:dyDescent="0.4">
      <c r="A29" s="419" t="s">
        <v>68</v>
      </c>
      <c r="B29" s="420"/>
      <c r="C29" s="420"/>
      <c r="D29" s="421"/>
      <c r="E29" s="77">
        <f>SUM(G:G)/2</f>
        <v>0</v>
      </c>
      <c r="F29" s="422"/>
      <c r="G29" s="423"/>
      <c r="H29" s="424"/>
      <c r="I29" s="81">
        <f>I28</f>
        <v>0</v>
      </c>
      <c r="J29" s="3"/>
      <c r="K29" s="3"/>
      <c r="L29" s="3"/>
      <c r="M29" s="251"/>
      <c r="N29" s="248"/>
      <c r="O29" s="248"/>
      <c r="P29" s="248"/>
      <c r="Q29" s="248"/>
      <c r="R29" s="248"/>
    </row>
    <row r="30" spans="1:18" x14ac:dyDescent="0.35">
      <c r="A30" s="408" t="s">
        <v>99</v>
      </c>
      <c r="B30" s="408"/>
      <c r="C30" s="408"/>
      <c r="D30" s="408"/>
      <c r="E30" s="408"/>
      <c r="F30" s="408"/>
      <c r="G30" s="408"/>
      <c r="H30" s="408"/>
      <c r="I30" s="408"/>
      <c r="J30" s="3"/>
      <c r="K30" s="3"/>
      <c r="L30" s="3"/>
      <c r="M30" s="251"/>
      <c r="N30" s="248"/>
      <c r="O30" s="248"/>
      <c r="P30" s="248"/>
      <c r="Q30" s="248"/>
      <c r="R30" s="248"/>
    </row>
    <row r="31" spans="1:18" x14ac:dyDescent="0.35">
      <c r="A31" s="3"/>
      <c r="B31" s="3"/>
      <c r="C31" s="3"/>
      <c r="D31" s="3"/>
      <c r="E31" s="3"/>
      <c r="F31" s="3"/>
      <c r="G31" s="3"/>
      <c r="H31" s="3"/>
      <c r="I31" s="3"/>
      <c r="J31" s="3"/>
      <c r="K31" s="3"/>
      <c r="L31" s="3"/>
      <c r="M31" s="251"/>
      <c r="N31" s="248"/>
      <c r="O31" s="248"/>
      <c r="P31" s="248"/>
      <c r="Q31" s="248"/>
      <c r="R31" s="248"/>
    </row>
    <row r="32" spans="1:18" x14ac:dyDescent="0.35">
      <c r="A32" s="313" t="s">
        <v>37</v>
      </c>
      <c r="B32" s="314">
        <f ca="1">IF(imzatarihi&gt;0,imzatarihi,"")</f>
        <v>45653</v>
      </c>
      <c r="C32" s="139" t="s">
        <v>38</v>
      </c>
      <c r="D32" s="313" t="str">
        <f>IF(kurulusyetkilisi&gt;0,kurulusyetkilisi,"")</f>
        <v/>
      </c>
      <c r="E32" s="139"/>
      <c r="F32" s="139"/>
      <c r="G32" s="139"/>
      <c r="H32" s="3"/>
      <c r="I32" s="3"/>
      <c r="J32" s="3"/>
      <c r="K32" s="4"/>
      <c r="L32" s="4"/>
      <c r="M32" s="253"/>
      <c r="N32" s="250"/>
      <c r="O32" s="250"/>
      <c r="P32" s="248"/>
      <c r="Q32" s="248"/>
      <c r="R32" s="248"/>
    </row>
    <row r="33" spans="1:18" ht="21.1" x14ac:dyDescent="0.35">
      <c r="A33" s="311"/>
      <c r="B33" s="311"/>
      <c r="C33" s="139" t="s">
        <v>39</v>
      </c>
      <c r="D33" s="308"/>
      <c r="E33" s="3"/>
      <c r="F33" s="3"/>
      <c r="G33" s="3"/>
      <c r="H33" s="3"/>
      <c r="I33" s="3"/>
      <c r="J33" s="3"/>
      <c r="K33" s="4"/>
      <c r="L33" s="4"/>
      <c r="M33" s="253"/>
      <c r="N33" s="250"/>
      <c r="O33" s="250"/>
      <c r="P33" s="248"/>
      <c r="Q33" s="248"/>
      <c r="R33" s="248"/>
    </row>
    <row r="34" spans="1:18" x14ac:dyDescent="0.35">
      <c r="A34" s="381" t="s">
        <v>62</v>
      </c>
      <c r="B34" s="381"/>
      <c r="C34" s="381"/>
      <c r="D34" s="381"/>
      <c r="E34" s="381"/>
      <c r="F34" s="381"/>
      <c r="G34" s="381"/>
      <c r="H34" s="381"/>
      <c r="I34" s="381"/>
      <c r="J34" s="3"/>
      <c r="K34" s="3"/>
      <c r="L34" s="3"/>
      <c r="M34" s="251"/>
      <c r="N34" s="248"/>
      <c r="O34" s="248"/>
      <c r="P34" s="248"/>
      <c r="Q34" s="248"/>
      <c r="R34" s="248"/>
    </row>
    <row r="35" spans="1:18" x14ac:dyDescent="0.35">
      <c r="A35" s="382" t="str">
        <f>IF(Yil&gt;0,CONCATENATE(Yil," yılına aittir."),"")</f>
        <v/>
      </c>
      <c r="B35" s="382"/>
      <c r="C35" s="382"/>
      <c r="D35" s="382"/>
      <c r="E35" s="382"/>
      <c r="F35" s="382"/>
      <c r="G35" s="382"/>
      <c r="H35" s="382"/>
      <c r="I35" s="382"/>
      <c r="J35" s="3"/>
      <c r="K35" s="3"/>
      <c r="L35" s="3"/>
      <c r="M35" s="251"/>
      <c r="N35" s="248"/>
      <c r="O35" s="248"/>
      <c r="P35" s="248"/>
      <c r="Q35" s="248"/>
      <c r="R35" s="248"/>
    </row>
    <row r="36" spans="1:18" ht="19.7" thickBot="1" x14ac:dyDescent="0.4">
      <c r="A36" s="413" t="s">
        <v>71</v>
      </c>
      <c r="B36" s="413"/>
      <c r="C36" s="413"/>
      <c r="D36" s="413"/>
      <c r="E36" s="413"/>
      <c r="F36" s="413"/>
      <c r="G36" s="413"/>
      <c r="H36" s="413"/>
      <c r="I36" s="413"/>
      <c r="J36" s="3"/>
      <c r="K36" s="3"/>
      <c r="L36" s="3"/>
      <c r="M36" s="251"/>
      <c r="N36" s="248"/>
      <c r="O36" s="248"/>
      <c r="P36" s="248"/>
      <c r="Q36" s="248"/>
      <c r="R36" s="248"/>
    </row>
    <row r="37" spans="1:18" ht="25.15" customHeight="1" thickBot="1" x14ac:dyDescent="0.4">
      <c r="A37" s="256" t="s">
        <v>1</v>
      </c>
      <c r="B37" s="384" t="str">
        <f>IF(ProjeNo&gt;0,ProjeNo,"")</f>
        <v/>
      </c>
      <c r="C37" s="385"/>
      <c r="D37" s="385"/>
      <c r="E37" s="385"/>
      <c r="F37" s="385"/>
      <c r="G37" s="385"/>
      <c r="H37" s="385"/>
      <c r="I37" s="386"/>
      <c r="J37" s="3"/>
      <c r="K37" s="3"/>
      <c r="L37" s="3"/>
      <c r="M37" s="251"/>
      <c r="N37" s="248"/>
      <c r="O37" s="248"/>
      <c r="P37" s="248"/>
      <c r="Q37" s="248"/>
      <c r="R37" s="248"/>
    </row>
    <row r="38" spans="1:18" ht="25.15" customHeight="1" thickBot="1" x14ac:dyDescent="0.4">
      <c r="A38" s="244" t="s">
        <v>11</v>
      </c>
      <c r="B38" s="397" t="str">
        <f>IF(ProjeAdi&gt;0,ProjeAdi,"")</f>
        <v/>
      </c>
      <c r="C38" s="398"/>
      <c r="D38" s="398"/>
      <c r="E38" s="398"/>
      <c r="F38" s="398"/>
      <c r="G38" s="398"/>
      <c r="H38" s="398"/>
      <c r="I38" s="399"/>
      <c r="J38" s="3"/>
      <c r="K38" s="3"/>
      <c r="L38" s="3"/>
      <c r="M38" s="251"/>
      <c r="N38" s="248"/>
      <c r="O38" s="248"/>
      <c r="P38" s="248"/>
      <c r="Q38" s="248"/>
      <c r="R38" s="248"/>
    </row>
    <row r="39" spans="1:18" ht="25.15" customHeight="1" thickBot="1" x14ac:dyDescent="0.4">
      <c r="A39" s="256" t="s">
        <v>136</v>
      </c>
      <c r="B39" s="23"/>
      <c r="C39" s="410"/>
      <c r="D39" s="411"/>
      <c r="E39" s="411"/>
      <c r="F39" s="411"/>
      <c r="G39" s="411"/>
      <c r="H39" s="411"/>
      <c r="I39" s="412"/>
      <c r="J39" s="3"/>
      <c r="K39" s="3"/>
      <c r="L39" s="3"/>
      <c r="M39" s="251"/>
      <c r="N39" s="248"/>
      <c r="O39" s="248"/>
      <c r="P39" s="248"/>
      <c r="Q39" s="248"/>
      <c r="R39" s="248"/>
    </row>
    <row r="40" spans="1:18" s="2" customFormat="1" ht="29.25" thickBot="1" x14ac:dyDescent="0.3">
      <c r="A40" s="242" t="s">
        <v>7</v>
      </c>
      <c r="B40" s="242" t="s">
        <v>8</v>
      </c>
      <c r="C40" s="242" t="s">
        <v>54</v>
      </c>
      <c r="D40" s="242" t="s">
        <v>9</v>
      </c>
      <c r="E40" s="242" t="s">
        <v>63</v>
      </c>
      <c r="F40" s="242" t="s">
        <v>64</v>
      </c>
      <c r="G40" s="242" t="s">
        <v>65</v>
      </c>
      <c r="H40" s="242" t="s">
        <v>66</v>
      </c>
      <c r="I40" s="242" t="s">
        <v>67</v>
      </c>
      <c r="J40" s="254" t="s">
        <v>72</v>
      </c>
      <c r="K40" s="255" t="s">
        <v>73</v>
      </c>
      <c r="L40" s="255" t="s">
        <v>64</v>
      </c>
      <c r="M40" s="252"/>
      <c r="N40" s="249"/>
      <c r="O40" s="249"/>
      <c r="P40" s="249"/>
      <c r="Q40" s="249"/>
      <c r="R40" s="249"/>
    </row>
    <row r="41" spans="1:18" ht="20.05" customHeight="1" x14ac:dyDescent="0.35">
      <c r="A41" s="258">
        <v>21</v>
      </c>
      <c r="B41" s="90"/>
      <c r="C41" s="274" t="str">
        <f t="shared" ref="C41:C60" si="7">IF(B41&lt;&gt;"",VLOOKUP(B41,PersonelTablo,2,0),"")</f>
        <v/>
      </c>
      <c r="D41" s="275" t="str">
        <f t="shared" ref="D41:D60" si="8">IF(B41&lt;&gt;"",VLOOKUP(B41,PersonelTablo,3,0),"")</f>
        <v/>
      </c>
      <c r="E41" s="84"/>
      <c r="F41" s="85"/>
      <c r="G41" s="73" t="str">
        <f t="shared" ref="G41:G60" si="9">IF(AND(B41&lt;&gt;"",L41&gt;=F41),E41*F41,"")</f>
        <v/>
      </c>
      <c r="H41" s="72" t="str">
        <f t="shared" ref="H41:H60" si="10">IF(B41&lt;&gt;"",VLOOKUP(B41,G011CTablo,8,0),"")</f>
        <v/>
      </c>
      <c r="I41" s="79" t="str">
        <f>IF(AND(B41&lt;&gt;"",J41&gt;=K41,L41&gt;0),G41*H41,"")</f>
        <v/>
      </c>
      <c r="J41" s="69" t="str">
        <f>IF(B41&gt;0,ROUNDUP(VLOOKUP(B41,G011B!$B:$AF,30,0),1),"")</f>
        <v/>
      </c>
      <c r="K41" s="69" t="str">
        <f t="shared" ref="K41:K60" si="11">IF(B41&gt;0,SUMIF($B:$B,B41,$G:$G),"")</f>
        <v/>
      </c>
      <c r="L41" s="70" t="str">
        <f>IF(B41&lt;&gt;"",VLOOKUP(B41,G011B!$B:$BB,45,0),"")</f>
        <v/>
      </c>
      <c r="M41" s="71" t="str">
        <f t="shared" ref="M41:M60" si="12">IF(J41&gt;=K41,"","Personelin bütün iş paketlerindeki Toplam Adam Ay değeri "&amp;K41&amp;" olup, bu değer, G011B formunda beyan edilen Çalışılan Toplam Ay değerini geçemez. Maliyeti hesaplamak için Adam/Ay Oranı veya Çalışılan Ay değerini düzeltiniz. ")</f>
        <v/>
      </c>
      <c r="N41" s="248"/>
      <c r="O41" s="248"/>
      <c r="P41" s="248"/>
      <c r="Q41" s="248"/>
      <c r="R41" s="248"/>
    </row>
    <row r="42" spans="1:18" ht="20.05" customHeight="1" x14ac:dyDescent="0.35">
      <c r="A42" s="258">
        <v>22</v>
      </c>
      <c r="B42" s="91"/>
      <c r="C42" s="276" t="str">
        <f t="shared" si="7"/>
        <v/>
      </c>
      <c r="D42" s="277" t="str">
        <f t="shared" si="8"/>
        <v/>
      </c>
      <c r="E42" s="86"/>
      <c r="F42" s="87"/>
      <c r="G42" s="74" t="str">
        <f t="shared" si="9"/>
        <v/>
      </c>
      <c r="H42" s="72" t="str">
        <f t="shared" si="10"/>
        <v/>
      </c>
      <c r="I42" s="79" t="str">
        <f t="shared" ref="I42:I60" si="13">IF(AND(B42&lt;&gt;"",J42&gt;=K42,L42&gt;0),G42*H42,"")</f>
        <v/>
      </c>
      <c r="J42" s="69" t="str">
        <f>IF(B42&gt;0,ROUNDUP(VLOOKUP(B42,G011B!$B:$AF,30,0),1),"")</f>
        <v/>
      </c>
      <c r="K42" s="69" t="str">
        <f t="shared" si="11"/>
        <v/>
      </c>
      <c r="L42" s="70" t="str">
        <f>IF(B42&lt;&gt;"",VLOOKUP(B42,G011B!$B:$BB,45,0),"")</f>
        <v/>
      </c>
      <c r="M42" s="71" t="str">
        <f t="shared" si="12"/>
        <v/>
      </c>
      <c r="N42" s="248"/>
      <c r="O42" s="248"/>
      <c r="P42" s="248"/>
      <c r="Q42" s="248"/>
      <c r="R42" s="248"/>
    </row>
    <row r="43" spans="1:18" ht="20.05" customHeight="1" x14ac:dyDescent="0.35">
      <c r="A43" s="258">
        <v>23</v>
      </c>
      <c r="B43" s="91"/>
      <c r="C43" s="276" t="str">
        <f t="shared" si="7"/>
        <v/>
      </c>
      <c r="D43" s="277" t="str">
        <f t="shared" si="8"/>
        <v/>
      </c>
      <c r="E43" s="86"/>
      <c r="F43" s="87"/>
      <c r="G43" s="74" t="str">
        <f t="shared" si="9"/>
        <v/>
      </c>
      <c r="H43" s="72" t="str">
        <f t="shared" si="10"/>
        <v/>
      </c>
      <c r="I43" s="79" t="str">
        <f t="shared" si="13"/>
        <v/>
      </c>
      <c r="J43" s="69" t="str">
        <f>IF(B43&gt;0,ROUNDUP(VLOOKUP(B43,G011B!$B:$AF,30,0),1),"")</f>
        <v/>
      </c>
      <c r="K43" s="69" t="str">
        <f t="shared" si="11"/>
        <v/>
      </c>
      <c r="L43" s="70" t="str">
        <f>IF(B43&lt;&gt;"",VLOOKUP(B43,G011B!$B:$BB,45,0),"")</f>
        <v/>
      </c>
      <c r="M43" s="71" t="str">
        <f t="shared" si="12"/>
        <v/>
      </c>
      <c r="N43" s="248"/>
      <c r="O43" s="248"/>
      <c r="P43" s="248"/>
      <c r="Q43" s="248"/>
      <c r="R43" s="248"/>
    </row>
    <row r="44" spans="1:18" ht="20.05" customHeight="1" x14ac:dyDescent="0.35">
      <c r="A44" s="258">
        <v>24</v>
      </c>
      <c r="B44" s="91"/>
      <c r="C44" s="276" t="str">
        <f t="shared" si="7"/>
        <v/>
      </c>
      <c r="D44" s="277" t="str">
        <f t="shared" si="8"/>
        <v/>
      </c>
      <c r="E44" s="86"/>
      <c r="F44" s="87"/>
      <c r="G44" s="74" t="str">
        <f t="shared" si="9"/>
        <v/>
      </c>
      <c r="H44" s="72" t="str">
        <f t="shared" si="10"/>
        <v/>
      </c>
      <c r="I44" s="79" t="str">
        <f t="shared" si="13"/>
        <v/>
      </c>
      <c r="J44" s="69" t="str">
        <f>IF(B44&gt;0,ROUNDUP(VLOOKUP(B44,G011B!$B:$AF,30,0),1),"")</f>
        <v/>
      </c>
      <c r="K44" s="69" t="str">
        <f t="shared" si="11"/>
        <v/>
      </c>
      <c r="L44" s="70" t="str">
        <f>IF(B44&lt;&gt;"",VLOOKUP(B44,G011B!$B:$BB,45,0),"")</f>
        <v/>
      </c>
      <c r="M44" s="71" t="str">
        <f t="shared" si="12"/>
        <v/>
      </c>
      <c r="N44" s="248"/>
      <c r="O44" s="248"/>
      <c r="P44" s="248"/>
      <c r="Q44" s="248"/>
      <c r="R44" s="248"/>
    </row>
    <row r="45" spans="1:18" ht="20.05" customHeight="1" x14ac:dyDescent="0.35">
      <c r="A45" s="258">
        <v>25</v>
      </c>
      <c r="B45" s="91"/>
      <c r="C45" s="276" t="str">
        <f t="shared" si="7"/>
        <v/>
      </c>
      <c r="D45" s="277" t="str">
        <f t="shared" si="8"/>
        <v/>
      </c>
      <c r="E45" s="86"/>
      <c r="F45" s="87"/>
      <c r="G45" s="74" t="str">
        <f t="shared" si="9"/>
        <v/>
      </c>
      <c r="H45" s="72" t="str">
        <f t="shared" si="10"/>
        <v/>
      </c>
      <c r="I45" s="79" t="str">
        <f t="shared" si="13"/>
        <v/>
      </c>
      <c r="J45" s="69" t="str">
        <f>IF(B45&gt;0,ROUNDUP(VLOOKUP(B45,G011B!$B:$AF,30,0),1),"")</f>
        <v/>
      </c>
      <c r="K45" s="69" t="str">
        <f t="shared" si="11"/>
        <v/>
      </c>
      <c r="L45" s="70" t="str">
        <f>IF(B45&lt;&gt;"",VLOOKUP(B45,G011B!$B:$BB,45,0),"")</f>
        <v/>
      </c>
      <c r="M45" s="71" t="str">
        <f t="shared" si="12"/>
        <v/>
      </c>
      <c r="N45" s="248"/>
      <c r="O45" s="248"/>
      <c r="P45" s="248"/>
      <c r="Q45" s="248"/>
      <c r="R45" s="248"/>
    </row>
    <row r="46" spans="1:18" ht="20.05" customHeight="1" x14ac:dyDescent="0.35">
      <c r="A46" s="258">
        <v>26</v>
      </c>
      <c r="B46" s="91"/>
      <c r="C46" s="276" t="str">
        <f t="shared" si="7"/>
        <v/>
      </c>
      <c r="D46" s="277" t="str">
        <f t="shared" si="8"/>
        <v/>
      </c>
      <c r="E46" s="86"/>
      <c r="F46" s="87"/>
      <c r="G46" s="74" t="str">
        <f t="shared" si="9"/>
        <v/>
      </c>
      <c r="H46" s="72" t="str">
        <f t="shared" si="10"/>
        <v/>
      </c>
      <c r="I46" s="79" t="str">
        <f t="shared" si="13"/>
        <v/>
      </c>
      <c r="J46" s="69" t="str">
        <f>IF(B46&gt;0,ROUNDUP(VLOOKUP(B46,G011B!$B:$AF,30,0),1),"")</f>
        <v/>
      </c>
      <c r="K46" s="69" t="str">
        <f t="shared" si="11"/>
        <v/>
      </c>
      <c r="L46" s="70" t="str">
        <f>IF(B46&lt;&gt;"",VLOOKUP(B46,G011B!$B:$BB,45,0),"")</f>
        <v/>
      </c>
      <c r="M46" s="71" t="str">
        <f t="shared" si="12"/>
        <v/>
      </c>
      <c r="N46" s="248"/>
      <c r="O46" s="248"/>
      <c r="P46" s="248"/>
      <c r="Q46" s="248"/>
      <c r="R46" s="248"/>
    </row>
    <row r="47" spans="1:18" ht="20.05" customHeight="1" x14ac:dyDescent="0.35">
      <c r="A47" s="258">
        <v>27</v>
      </c>
      <c r="B47" s="91"/>
      <c r="C47" s="276" t="str">
        <f t="shared" si="7"/>
        <v/>
      </c>
      <c r="D47" s="277" t="str">
        <f t="shared" si="8"/>
        <v/>
      </c>
      <c r="E47" s="86"/>
      <c r="F47" s="87"/>
      <c r="G47" s="74" t="str">
        <f t="shared" si="9"/>
        <v/>
      </c>
      <c r="H47" s="72" t="str">
        <f t="shared" si="10"/>
        <v/>
      </c>
      <c r="I47" s="79" t="str">
        <f t="shared" si="13"/>
        <v/>
      </c>
      <c r="J47" s="69" t="str">
        <f>IF(B47&gt;0,ROUNDUP(VLOOKUP(B47,G011B!$B:$AF,30,0),1),"")</f>
        <v/>
      </c>
      <c r="K47" s="69" t="str">
        <f t="shared" si="11"/>
        <v/>
      </c>
      <c r="L47" s="70" t="str">
        <f>IF(B47&lt;&gt;"",VLOOKUP(B47,G011B!$B:$BB,45,0),"")</f>
        <v/>
      </c>
      <c r="M47" s="71" t="str">
        <f t="shared" si="12"/>
        <v/>
      </c>
      <c r="N47" s="248"/>
      <c r="O47" s="248"/>
      <c r="P47" s="248"/>
      <c r="Q47" s="248"/>
      <c r="R47" s="248"/>
    </row>
    <row r="48" spans="1:18" ht="20.05" customHeight="1" x14ac:dyDescent="0.35">
      <c r="A48" s="258">
        <v>28</v>
      </c>
      <c r="B48" s="91"/>
      <c r="C48" s="276" t="str">
        <f t="shared" si="7"/>
        <v/>
      </c>
      <c r="D48" s="277" t="str">
        <f t="shared" si="8"/>
        <v/>
      </c>
      <c r="E48" s="86"/>
      <c r="F48" s="87"/>
      <c r="G48" s="74" t="str">
        <f t="shared" si="9"/>
        <v/>
      </c>
      <c r="H48" s="72" t="str">
        <f t="shared" si="10"/>
        <v/>
      </c>
      <c r="I48" s="79" t="str">
        <f t="shared" si="13"/>
        <v/>
      </c>
      <c r="J48" s="69" t="str">
        <f>IF(B48&gt;0,ROUNDUP(VLOOKUP(B48,G011B!$B:$AF,30,0),1),"")</f>
        <v/>
      </c>
      <c r="K48" s="69" t="str">
        <f t="shared" si="11"/>
        <v/>
      </c>
      <c r="L48" s="70" t="str">
        <f>IF(B48&lt;&gt;"",VLOOKUP(B48,G011B!$B:$BB,45,0),"")</f>
        <v/>
      </c>
      <c r="M48" s="71" t="str">
        <f t="shared" si="12"/>
        <v/>
      </c>
      <c r="N48" s="248"/>
      <c r="O48" s="248"/>
      <c r="P48" s="248"/>
      <c r="Q48" s="248"/>
      <c r="R48" s="248"/>
    </row>
    <row r="49" spans="1:18" ht="20.05" customHeight="1" x14ac:dyDescent="0.35">
      <c r="A49" s="258">
        <v>29</v>
      </c>
      <c r="B49" s="91"/>
      <c r="C49" s="276" t="str">
        <f t="shared" si="7"/>
        <v/>
      </c>
      <c r="D49" s="277" t="str">
        <f t="shared" si="8"/>
        <v/>
      </c>
      <c r="E49" s="86"/>
      <c r="F49" s="87"/>
      <c r="G49" s="74" t="str">
        <f t="shared" si="9"/>
        <v/>
      </c>
      <c r="H49" s="72" t="str">
        <f t="shared" si="10"/>
        <v/>
      </c>
      <c r="I49" s="79" t="str">
        <f t="shared" si="13"/>
        <v/>
      </c>
      <c r="J49" s="69" t="str">
        <f>IF(B49&gt;0,ROUNDUP(VLOOKUP(B49,G011B!$B:$AF,30,0),1),"")</f>
        <v/>
      </c>
      <c r="K49" s="69" t="str">
        <f t="shared" si="11"/>
        <v/>
      </c>
      <c r="L49" s="70" t="str">
        <f>IF(B49&lt;&gt;"",VLOOKUP(B49,G011B!$B:$BB,45,0),"")</f>
        <v/>
      </c>
      <c r="M49" s="71" t="str">
        <f t="shared" si="12"/>
        <v/>
      </c>
      <c r="N49" s="248"/>
      <c r="O49" s="248"/>
      <c r="P49" s="248"/>
      <c r="Q49" s="248"/>
      <c r="R49" s="248"/>
    </row>
    <row r="50" spans="1:18" ht="20.05" customHeight="1" x14ac:dyDescent="0.35">
      <c r="A50" s="258">
        <v>30</v>
      </c>
      <c r="B50" s="91"/>
      <c r="C50" s="276" t="str">
        <f t="shared" si="7"/>
        <v/>
      </c>
      <c r="D50" s="277" t="str">
        <f t="shared" si="8"/>
        <v/>
      </c>
      <c r="E50" s="86"/>
      <c r="F50" s="87"/>
      <c r="G50" s="74" t="str">
        <f t="shared" si="9"/>
        <v/>
      </c>
      <c r="H50" s="72" t="str">
        <f t="shared" si="10"/>
        <v/>
      </c>
      <c r="I50" s="79" t="str">
        <f t="shared" si="13"/>
        <v/>
      </c>
      <c r="J50" s="69" t="str">
        <f>IF(B50&gt;0,ROUNDUP(VLOOKUP(B50,G011B!$B:$AF,30,0),1),"")</f>
        <v/>
      </c>
      <c r="K50" s="69" t="str">
        <f t="shared" si="11"/>
        <v/>
      </c>
      <c r="L50" s="70" t="str">
        <f>IF(B50&lt;&gt;"",VLOOKUP(B50,G011B!$B:$BB,45,0),"")</f>
        <v/>
      </c>
      <c r="M50" s="71" t="str">
        <f t="shared" si="12"/>
        <v/>
      </c>
      <c r="N50" s="248"/>
      <c r="O50" s="248"/>
      <c r="P50" s="248"/>
      <c r="Q50" s="248"/>
      <c r="R50" s="248"/>
    </row>
    <row r="51" spans="1:18" ht="20.05" customHeight="1" x14ac:dyDescent="0.35">
      <c r="A51" s="258">
        <v>31</v>
      </c>
      <c r="B51" s="91"/>
      <c r="C51" s="276" t="str">
        <f t="shared" si="7"/>
        <v/>
      </c>
      <c r="D51" s="277" t="str">
        <f t="shared" si="8"/>
        <v/>
      </c>
      <c r="E51" s="86"/>
      <c r="F51" s="87"/>
      <c r="G51" s="74" t="str">
        <f t="shared" si="9"/>
        <v/>
      </c>
      <c r="H51" s="72" t="str">
        <f t="shared" si="10"/>
        <v/>
      </c>
      <c r="I51" s="79" t="str">
        <f t="shared" si="13"/>
        <v/>
      </c>
      <c r="J51" s="69" t="str">
        <f>IF(B51&gt;0,ROUNDUP(VLOOKUP(B51,G011B!$B:$AF,30,0),1),"")</f>
        <v/>
      </c>
      <c r="K51" s="69" t="str">
        <f t="shared" si="11"/>
        <v/>
      </c>
      <c r="L51" s="70" t="str">
        <f>IF(B51&lt;&gt;"",VLOOKUP(B51,G011B!$B:$BB,45,0),"")</f>
        <v/>
      </c>
      <c r="M51" s="71" t="str">
        <f t="shared" si="12"/>
        <v/>
      </c>
      <c r="N51" s="248"/>
      <c r="O51" s="248"/>
      <c r="P51" s="248"/>
      <c r="Q51" s="248"/>
      <c r="R51" s="248"/>
    </row>
    <row r="52" spans="1:18" ht="20.05" customHeight="1" x14ac:dyDescent="0.35">
      <c r="A52" s="258">
        <v>32</v>
      </c>
      <c r="B52" s="91"/>
      <c r="C52" s="276" t="str">
        <f t="shared" si="7"/>
        <v/>
      </c>
      <c r="D52" s="277" t="str">
        <f t="shared" si="8"/>
        <v/>
      </c>
      <c r="E52" s="86"/>
      <c r="F52" s="87"/>
      <c r="G52" s="74" t="str">
        <f t="shared" si="9"/>
        <v/>
      </c>
      <c r="H52" s="72" t="str">
        <f t="shared" si="10"/>
        <v/>
      </c>
      <c r="I52" s="79" t="str">
        <f t="shared" si="13"/>
        <v/>
      </c>
      <c r="J52" s="69" t="str">
        <f>IF(B52&gt;0,ROUNDUP(VLOOKUP(B52,G011B!$B:$AF,30,0),1),"")</f>
        <v/>
      </c>
      <c r="K52" s="69" t="str">
        <f t="shared" si="11"/>
        <v/>
      </c>
      <c r="L52" s="70" t="str">
        <f>IF(B52&lt;&gt;"",VLOOKUP(B52,G011B!$B:$BB,45,0),"")</f>
        <v/>
      </c>
      <c r="M52" s="71" t="str">
        <f t="shared" si="12"/>
        <v/>
      </c>
      <c r="N52" s="248"/>
      <c r="O52" s="248"/>
      <c r="P52" s="248"/>
      <c r="Q52" s="248"/>
      <c r="R52" s="248"/>
    </row>
    <row r="53" spans="1:18" ht="20.05" customHeight="1" x14ac:dyDescent="0.35">
      <c r="A53" s="258">
        <v>33</v>
      </c>
      <c r="B53" s="91"/>
      <c r="C53" s="276" t="str">
        <f t="shared" si="7"/>
        <v/>
      </c>
      <c r="D53" s="277" t="str">
        <f t="shared" si="8"/>
        <v/>
      </c>
      <c r="E53" s="86"/>
      <c r="F53" s="87"/>
      <c r="G53" s="74" t="str">
        <f t="shared" si="9"/>
        <v/>
      </c>
      <c r="H53" s="72" t="str">
        <f t="shared" si="10"/>
        <v/>
      </c>
      <c r="I53" s="79" t="str">
        <f t="shared" si="13"/>
        <v/>
      </c>
      <c r="J53" s="69" t="str">
        <f>IF(B53&gt;0,ROUNDUP(VLOOKUP(B53,G011B!$B:$AF,30,0),1),"")</f>
        <v/>
      </c>
      <c r="K53" s="69" t="str">
        <f t="shared" si="11"/>
        <v/>
      </c>
      <c r="L53" s="70" t="str">
        <f>IF(B53&lt;&gt;"",VLOOKUP(B53,G011B!$B:$BB,45,0),"")</f>
        <v/>
      </c>
      <c r="M53" s="71" t="str">
        <f t="shared" si="12"/>
        <v/>
      </c>
      <c r="N53" s="248"/>
      <c r="O53" s="248"/>
      <c r="P53" s="248"/>
      <c r="Q53" s="248"/>
      <c r="R53" s="248"/>
    </row>
    <row r="54" spans="1:18" ht="20.05" customHeight="1" x14ac:dyDescent="0.35">
      <c r="A54" s="258">
        <v>34</v>
      </c>
      <c r="B54" s="91"/>
      <c r="C54" s="276" t="str">
        <f t="shared" si="7"/>
        <v/>
      </c>
      <c r="D54" s="277" t="str">
        <f t="shared" si="8"/>
        <v/>
      </c>
      <c r="E54" s="86"/>
      <c r="F54" s="87"/>
      <c r="G54" s="74" t="str">
        <f t="shared" si="9"/>
        <v/>
      </c>
      <c r="H54" s="72" t="str">
        <f t="shared" si="10"/>
        <v/>
      </c>
      <c r="I54" s="79" t="str">
        <f t="shared" si="13"/>
        <v/>
      </c>
      <c r="J54" s="69" t="str">
        <f>IF(B54&gt;0,ROUNDUP(VLOOKUP(B54,G011B!$B:$AF,30,0),1),"")</f>
        <v/>
      </c>
      <c r="K54" s="69" t="str">
        <f t="shared" si="11"/>
        <v/>
      </c>
      <c r="L54" s="70" t="str">
        <f>IF(B54&lt;&gt;"",VLOOKUP(B54,G011B!$B:$BB,45,0),"")</f>
        <v/>
      </c>
      <c r="M54" s="71" t="str">
        <f t="shared" si="12"/>
        <v/>
      </c>
      <c r="N54" s="248"/>
      <c r="O54" s="248"/>
      <c r="P54" s="248"/>
      <c r="Q54" s="248"/>
      <c r="R54" s="248"/>
    </row>
    <row r="55" spans="1:18" ht="20.05" customHeight="1" x14ac:dyDescent="0.35">
      <c r="A55" s="258">
        <v>35</v>
      </c>
      <c r="B55" s="91"/>
      <c r="C55" s="276" t="str">
        <f t="shared" si="7"/>
        <v/>
      </c>
      <c r="D55" s="277" t="str">
        <f t="shared" si="8"/>
        <v/>
      </c>
      <c r="E55" s="86"/>
      <c r="F55" s="87"/>
      <c r="G55" s="74" t="str">
        <f t="shared" si="9"/>
        <v/>
      </c>
      <c r="H55" s="72" t="str">
        <f t="shared" si="10"/>
        <v/>
      </c>
      <c r="I55" s="79" t="str">
        <f t="shared" si="13"/>
        <v/>
      </c>
      <c r="J55" s="69" t="str">
        <f>IF(B55&gt;0,ROUNDUP(VLOOKUP(B55,G011B!$B:$AF,30,0),1),"")</f>
        <v/>
      </c>
      <c r="K55" s="69" t="str">
        <f t="shared" si="11"/>
        <v/>
      </c>
      <c r="L55" s="70" t="str">
        <f>IF(B55&lt;&gt;"",VLOOKUP(B55,G011B!$B:$BB,45,0),"")</f>
        <v/>
      </c>
      <c r="M55" s="71" t="str">
        <f t="shared" si="12"/>
        <v/>
      </c>
      <c r="N55" s="248"/>
      <c r="O55" s="248"/>
      <c r="P55" s="248"/>
      <c r="Q55" s="248"/>
      <c r="R55" s="248"/>
    </row>
    <row r="56" spans="1:18" ht="20.05" customHeight="1" x14ac:dyDescent="0.35">
      <c r="A56" s="258">
        <v>36</v>
      </c>
      <c r="B56" s="91"/>
      <c r="C56" s="276" t="str">
        <f t="shared" si="7"/>
        <v/>
      </c>
      <c r="D56" s="277" t="str">
        <f t="shared" si="8"/>
        <v/>
      </c>
      <c r="E56" s="86"/>
      <c r="F56" s="87"/>
      <c r="G56" s="74" t="str">
        <f t="shared" si="9"/>
        <v/>
      </c>
      <c r="H56" s="72" t="str">
        <f t="shared" si="10"/>
        <v/>
      </c>
      <c r="I56" s="79" t="str">
        <f t="shared" si="13"/>
        <v/>
      </c>
      <c r="J56" s="69" t="str">
        <f>IF(B56&gt;0,ROUNDUP(VLOOKUP(B56,G011B!$B:$AF,30,0),1),"")</f>
        <v/>
      </c>
      <c r="K56" s="69" t="str">
        <f t="shared" si="11"/>
        <v/>
      </c>
      <c r="L56" s="70" t="str">
        <f>IF(B56&lt;&gt;"",VLOOKUP(B56,G011B!$B:$BB,45,0),"")</f>
        <v/>
      </c>
      <c r="M56" s="71" t="str">
        <f t="shared" si="12"/>
        <v/>
      </c>
      <c r="N56" s="248"/>
      <c r="O56" s="248"/>
      <c r="P56" s="248"/>
      <c r="Q56" s="248"/>
      <c r="R56" s="248"/>
    </row>
    <row r="57" spans="1:18" ht="20.05" customHeight="1" x14ac:dyDescent="0.35">
      <c r="A57" s="258">
        <v>37</v>
      </c>
      <c r="B57" s="91"/>
      <c r="C57" s="276" t="str">
        <f t="shared" si="7"/>
        <v/>
      </c>
      <c r="D57" s="277" t="str">
        <f t="shared" si="8"/>
        <v/>
      </c>
      <c r="E57" s="86"/>
      <c r="F57" s="87"/>
      <c r="G57" s="74" t="str">
        <f t="shared" si="9"/>
        <v/>
      </c>
      <c r="H57" s="72" t="str">
        <f t="shared" si="10"/>
        <v/>
      </c>
      <c r="I57" s="79" t="str">
        <f t="shared" si="13"/>
        <v/>
      </c>
      <c r="J57" s="69" t="str">
        <f>IF(B57&gt;0,ROUNDUP(VLOOKUP(B57,G011B!$B:$AF,30,0),1),"")</f>
        <v/>
      </c>
      <c r="K57" s="69" t="str">
        <f t="shared" si="11"/>
        <v/>
      </c>
      <c r="L57" s="70" t="str">
        <f>IF(B57&lt;&gt;"",VLOOKUP(B57,G011B!$B:$BB,45,0),"")</f>
        <v/>
      </c>
      <c r="M57" s="71" t="str">
        <f t="shared" si="12"/>
        <v/>
      </c>
      <c r="N57" s="248"/>
      <c r="O57" s="248"/>
      <c r="P57" s="248"/>
      <c r="Q57" s="248"/>
      <c r="R57" s="248"/>
    </row>
    <row r="58" spans="1:18" ht="20.05" customHeight="1" x14ac:dyDescent="0.35">
      <c r="A58" s="258">
        <v>38</v>
      </c>
      <c r="B58" s="91"/>
      <c r="C58" s="276" t="str">
        <f t="shared" si="7"/>
        <v/>
      </c>
      <c r="D58" s="277" t="str">
        <f t="shared" si="8"/>
        <v/>
      </c>
      <c r="E58" s="86"/>
      <c r="F58" s="87"/>
      <c r="G58" s="74" t="str">
        <f t="shared" si="9"/>
        <v/>
      </c>
      <c r="H58" s="72" t="str">
        <f t="shared" si="10"/>
        <v/>
      </c>
      <c r="I58" s="79" t="str">
        <f t="shared" si="13"/>
        <v/>
      </c>
      <c r="J58" s="69" t="str">
        <f>IF(B58&gt;0,ROUNDUP(VLOOKUP(B58,G011B!$B:$AF,30,0),1),"")</f>
        <v/>
      </c>
      <c r="K58" s="69" t="str">
        <f t="shared" si="11"/>
        <v/>
      </c>
      <c r="L58" s="70" t="str">
        <f>IF(B58&lt;&gt;"",VLOOKUP(B58,G011B!$B:$BB,45,0),"")</f>
        <v/>
      </c>
      <c r="M58" s="71" t="str">
        <f t="shared" si="12"/>
        <v/>
      </c>
      <c r="N58" s="248"/>
      <c r="O58" s="248"/>
      <c r="P58" s="248"/>
      <c r="Q58" s="248"/>
      <c r="R58" s="248"/>
    </row>
    <row r="59" spans="1:18" ht="20.05" customHeight="1" x14ac:dyDescent="0.35">
      <c r="A59" s="258">
        <v>39</v>
      </c>
      <c r="B59" s="91"/>
      <c r="C59" s="276" t="str">
        <f t="shared" si="7"/>
        <v/>
      </c>
      <c r="D59" s="277" t="str">
        <f t="shared" si="8"/>
        <v/>
      </c>
      <c r="E59" s="86"/>
      <c r="F59" s="87"/>
      <c r="G59" s="74" t="str">
        <f t="shared" si="9"/>
        <v/>
      </c>
      <c r="H59" s="72" t="str">
        <f t="shared" si="10"/>
        <v/>
      </c>
      <c r="I59" s="79" t="str">
        <f t="shared" si="13"/>
        <v/>
      </c>
      <c r="J59" s="69" t="str">
        <f>IF(B59&gt;0,ROUNDUP(VLOOKUP(B59,G011B!$B:$AF,30,0),1),"")</f>
        <v/>
      </c>
      <c r="K59" s="69" t="str">
        <f t="shared" si="11"/>
        <v/>
      </c>
      <c r="L59" s="70" t="str">
        <f>IF(B59&lt;&gt;"",VLOOKUP(B59,G011B!$B:$BB,45,0),"")</f>
        <v/>
      </c>
      <c r="M59" s="71" t="str">
        <f t="shared" si="12"/>
        <v/>
      </c>
      <c r="N59" s="248"/>
      <c r="O59" s="248"/>
      <c r="P59" s="248"/>
      <c r="Q59" s="248"/>
      <c r="R59" s="248"/>
    </row>
    <row r="60" spans="1:18" ht="20.05" customHeight="1" thickBot="1" x14ac:dyDescent="0.4">
      <c r="A60" s="259">
        <v>40</v>
      </c>
      <c r="B60" s="92"/>
      <c r="C60" s="278" t="str">
        <f t="shared" si="7"/>
        <v/>
      </c>
      <c r="D60" s="279" t="str">
        <f t="shared" si="8"/>
        <v/>
      </c>
      <c r="E60" s="88"/>
      <c r="F60" s="89"/>
      <c r="G60" s="75" t="str">
        <f t="shared" si="9"/>
        <v/>
      </c>
      <c r="H60" s="72" t="str">
        <f t="shared" si="10"/>
        <v/>
      </c>
      <c r="I60" s="80" t="str">
        <f t="shared" si="13"/>
        <v/>
      </c>
      <c r="J60" s="69" t="str">
        <f>IF(B60&gt;0,ROUNDUP(VLOOKUP(B60,G011B!$B:$AF,30,0),1),"")</f>
        <v/>
      </c>
      <c r="K60" s="69" t="str">
        <f t="shared" si="11"/>
        <v/>
      </c>
      <c r="L60" s="70" t="str">
        <f>IF(B60&lt;&gt;"",VLOOKUP(B60,G011B!$B:$BB,45,0),"")</f>
        <v/>
      </c>
      <c r="M60" s="71" t="str">
        <f t="shared" si="12"/>
        <v/>
      </c>
      <c r="N60" s="248"/>
      <c r="O60" s="248"/>
      <c r="P60" s="248"/>
      <c r="Q60" s="248"/>
      <c r="R60" s="248"/>
    </row>
    <row r="61" spans="1:18" ht="20.05" customHeight="1" thickBot="1" x14ac:dyDescent="0.4">
      <c r="A61" s="416" t="s">
        <v>40</v>
      </c>
      <c r="B61" s="417"/>
      <c r="C61" s="417"/>
      <c r="D61" s="417"/>
      <c r="E61" s="417"/>
      <c r="F61" s="418"/>
      <c r="G61" s="76">
        <f>SUM(G41:G60)</f>
        <v>0</v>
      </c>
      <c r="H61" s="295"/>
      <c r="I61" s="76">
        <f>IF(C39=C6,SUM(I41:I60)+I28,SUM(I41:I60))</f>
        <v>0</v>
      </c>
      <c r="J61" s="3"/>
      <c r="K61" s="3"/>
      <c r="L61" s="3"/>
      <c r="M61" s="251"/>
      <c r="N61" s="67">
        <f>IF(COUNTA(E41:F60)&gt;0,1,0)</f>
        <v>0</v>
      </c>
      <c r="O61" s="248"/>
      <c r="P61" s="248"/>
      <c r="Q61" s="248"/>
      <c r="R61" s="248"/>
    </row>
    <row r="62" spans="1:18" ht="20.05" customHeight="1" thickBot="1" x14ac:dyDescent="0.4">
      <c r="A62" s="419" t="s">
        <v>68</v>
      </c>
      <c r="B62" s="420"/>
      <c r="C62" s="420"/>
      <c r="D62" s="421"/>
      <c r="E62" s="77">
        <f>SUM(G:G)/2</f>
        <v>0</v>
      </c>
      <c r="F62" s="422"/>
      <c r="G62" s="423"/>
      <c r="H62" s="425"/>
      <c r="I62" s="77">
        <f>SUM(I41:I60)+I29</f>
        <v>0</v>
      </c>
      <c r="J62" s="3"/>
      <c r="K62" s="3"/>
      <c r="L62" s="3"/>
      <c r="M62" s="251"/>
      <c r="N62" s="248"/>
      <c r="O62" s="248"/>
      <c r="P62" s="248"/>
      <c r="Q62" s="248"/>
      <c r="R62" s="248"/>
    </row>
    <row r="63" spans="1:18" x14ac:dyDescent="0.35">
      <c r="A63" s="408" t="s">
        <v>99</v>
      </c>
      <c r="B63" s="408"/>
      <c r="C63" s="408"/>
      <c r="D63" s="408"/>
      <c r="E63" s="408"/>
      <c r="F63" s="408"/>
      <c r="G63" s="408"/>
      <c r="H63" s="408"/>
      <c r="I63" s="408"/>
      <c r="J63" s="3"/>
      <c r="K63" s="3"/>
      <c r="L63" s="3"/>
      <c r="M63" s="251"/>
      <c r="N63" s="248"/>
      <c r="O63" s="248"/>
      <c r="P63" s="248"/>
      <c r="Q63" s="248"/>
      <c r="R63" s="248"/>
    </row>
    <row r="64" spans="1:18" x14ac:dyDescent="0.35">
      <c r="A64" s="3"/>
      <c r="B64" s="3"/>
      <c r="C64" s="3"/>
      <c r="D64" s="3"/>
      <c r="E64" s="3"/>
      <c r="F64" s="3"/>
      <c r="G64" s="3"/>
      <c r="H64" s="3"/>
      <c r="I64" s="3"/>
      <c r="J64" s="3"/>
      <c r="K64" s="3"/>
      <c r="L64" s="3"/>
      <c r="M64" s="251"/>
      <c r="N64" s="248"/>
      <c r="O64" s="248"/>
      <c r="P64" s="248"/>
      <c r="Q64" s="248"/>
      <c r="R64" s="248"/>
    </row>
    <row r="65" spans="1:18" x14ac:dyDescent="0.35">
      <c r="A65" s="313" t="s">
        <v>37</v>
      </c>
      <c r="B65" s="314">
        <f ca="1">IF(imzatarihi&gt;0,imzatarihi,"")</f>
        <v>45653</v>
      </c>
      <c r="C65" s="139" t="s">
        <v>38</v>
      </c>
      <c r="D65" s="313" t="str">
        <f>IF(kurulusyetkilisi&gt;0,kurulusyetkilisi,"")</f>
        <v/>
      </c>
      <c r="E65" s="139"/>
      <c r="F65" s="139"/>
      <c r="G65" s="139"/>
      <c r="H65" s="3"/>
      <c r="I65" s="3"/>
      <c r="J65" s="3"/>
      <c r="K65" s="4"/>
      <c r="L65" s="4"/>
      <c r="M65" s="253"/>
      <c r="N65" s="250"/>
      <c r="O65" s="250"/>
      <c r="P65" s="248"/>
      <c r="Q65" s="248"/>
      <c r="R65" s="248"/>
    </row>
    <row r="66" spans="1:18" ht="21.1" x14ac:dyDescent="0.35">
      <c r="A66" s="311"/>
      <c r="B66" s="311"/>
      <c r="C66" s="139" t="s">
        <v>39</v>
      </c>
      <c r="D66" s="308"/>
      <c r="E66" s="3"/>
      <c r="F66" s="3"/>
      <c r="G66" s="3"/>
      <c r="H66" s="3"/>
      <c r="I66" s="3"/>
      <c r="J66" s="3"/>
      <c r="K66" s="4"/>
      <c r="L66" s="4"/>
      <c r="M66" s="253"/>
      <c r="N66" s="250"/>
      <c r="O66" s="250"/>
      <c r="P66" s="248"/>
      <c r="Q66" s="248"/>
      <c r="R66" s="248"/>
    </row>
    <row r="67" spans="1:18" x14ac:dyDescent="0.35">
      <c r="A67" s="381" t="s">
        <v>62</v>
      </c>
      <c r="B67" s="381"/>
      <c r="C67" s="381"/>
      <c r="D67" s="381"/>
      <c r="E67" s="381"/>
      <c r="F67" s="381"/>
      <c r="G67" s="381"/>
      <c r="H67" s="381"/>
      <c r="I67" s="381"/>
      <c r="J67" s="3"/>
      <c r="K67" s="3"/>
      <c r="L67" s="3"/>
      <c r="M67" s="251"/>
      <c r="N67" s="248"/>
      <c r="O67" s="248"/>
      <c r="P67" s="248"/>
      <c r="Q67" s="248"/>
      <c r="R67" s="248"/>
    </row>
    <row r="68" spans="1:18" x14ac:dyDescent="0.35">
      <c r="A68" s="382" t="str">
        <f>IF(Yil&gt;0,CONCATENATE(Yil," yılına aittir."),"")</f>
        <v/>
      </c>
      <c r="B68" s="382"/>
      <c r="C68" s="382"/>
      <c r="D68" s="382"/>
      <c r="E68" s="382"/>
      <c r="F68" s="382"/>
      <c r="G68" s="382"/>
      <c r="H68" s="382"/>
      <c r="I68" s="382"/>
      <c r="J68" s="3"/>
      <c r="K68" s="3"/>
      <c r="L68" s="3"/>
      <c r="M68" s="251"/>
      <c r="N68" s="248"/>
      <c r="O68" s="248"/>
      <c r="P68" s="248"/>
      <c r="Q68" s="248"/>
      <c r="R68" s="248"/>
    </row>
    <row r="69" spans="1:18" ht="19.7" thickBot="1" x14ac:dyDescent="0.4">
      <c r="A69" s="413" t="s">
        <v>71</v>
      </c>
      <c r="B69" s="413"/>
      <c r="C69" s="413"/>
      <c r="D69" s="413"/>
      <c r="E69" s="413"/>
      <c r="F69" s="413"/>
      <c r="G69" s="413"/>
      <c r="H69" s="413"/>
      <c r="I69" s="413"/>
      <c r="J69" s="3"/>
      <c r="K69" s="3"/>
      <c r="L69" s="3"/>
      <c r="M69" s="251"/>
      <c r="N69" s="248"/>
      <c r="O69" s="248"/>
      <c r="P69" s="248"/>
      <c r="Q69" s="248"/>
      <c r="R69" s="248"/>
    </row>
    <row r="70" spans="1:18" ht="25.15" customHeight="1" thickBot="1" x14ac:dyDescent="0.4">
      <c r="A70" s="256" t="s">
        <v>1</v>
      </c>
      <c r="B70" s="384" t="str">
        <f>IF(ProjeNo&gt;0,ProjeNo,"")</f>
        <v/>
      </c>
      <c r="C70" s="385"/>
      <c r="D70" s="385"/>
      <c r="E70" s="385"/>
      <c r="F70" s="385"/>
      <c r="G70" s="385"/>
      <c r="H70" s="385"/>
      <c r="I70" s="386"/>
      <c r="J70" s="3"/>
      <c r="K70" s="3"/>
      <c r="L70" s="3"/>
      <c r="M70" s="251"/>
      <c r="N70" s="248"/>
      <c r="O70" s="248"/>
      <c r="P70" s="248"/>
      <c r="Q70" s="248"/>
      <c r="R70" s="248"/>
    </row>
    <row r="71" spans="1:18" ht="25.15" customHeight="1" thickBot="1" x14ac:dyDescent="0.4">
      <c r="A71" s="244" t="s">
        <v>11</v>
      </c>
      <c r="B71" s="397" t="str">
        <f>IF(ProjeAdi&gt;0,ProjeAdi,"")</f>
        <v/>
      </c>
      <c r="C71" s="398"/>
      <c r="D71" s="398"/>
      <c r="E71" s="398"/>
      <c r="F71" s="398"/>
      <c r="G71" s="398"/>
      <c r="H71" s="398"/>
      <c r="I71" s="399"/>
      <c r="J71" s="3"/>
      <c r="K71" s="3"/>
      <c r="L71" s="3"/>
      <c r="M71" s="251"/>
      <c r="N71" s="248"/>
      <c r="O71" s="248"/>
      <c r="P71" s="248"/>
      <c r="Q71" s="248"/>
      <c r="R71" s="248"/>
    </row>
    <row r="72" spans="1:18" ht="25.15" customHeight="1" thickBot="1" x14ac:dyDescent="0.4">
      <c r="A72" s="256" t="s">
        <v>136</v>
      </c>
      <c r="B72" s="23"/>
      <c r="C72" s="410"/>
      <c r="D72" s="411"/>
      <c r="E72" s="411"/>
      <c r="F72" s="411"/>
      <c r="G72" s="411"/>
      <c r="H72" s="411"/>
      <c r="I72" s="412"/>
      <c r="J72" s="3"/>
      <c r="K72" s="3"/>
      <c r="L72" s="3"/>
      <c r="M72" s="251"/>
      <c r="N72" s="248"/>
      <c r="O72" s="248"/>
      <c r="P72" s="248"/>
      <c r="Q72" s="248"/>
      <c r="R72" s="248"/>
    </row>
    <row r="73" spans="1:18" s="2" customFormat="1" ht="29.25" thickBot="1" x14ac:dyDescent="0.3">
      <c r="A73" s="242" t="s">
        <v>7</v>
      </c>
      <c r="B73" s="242" t="s">
        <v>8</v>
      </c>
      <c r="C73" s="242" t="s">
        <v>54</v>
      </c>
      <c r="D73" s="242" t="s">
        <v>9</v>
      </c>
      <c r="E73" s="242" t="s">
        <v>63</v>
      </c>
      <c r="F73" s="242" t="s">
        <v>64</v>
      </c>
      <c r="G73" s="242" t="s">
        <v>65</v>
      </c>
      <c r="H73" s="242" t="s">
        <v>66</v>
      </c>
      <c r="I73" s="242" t="s">
        <v>67</v>
      </c>
      <c r="J73" s="254" t="s">
        <v>72</v>
      </c>
      <c r="K73" s="255" t="s">
        <v>73</v>
      </c>
      <c r="L73" s="255" t="s">
        <v>64</v>
      </c>
      <c r="M73" s="252"/>
      <c r="N73" s="249"/>
      <c r="O73" s="249"/>
      <c r="P73" s="249"/>
      <c r="Q73" s="249"/>
      <c r="R73" s="249"/>
    </row>
    <row r="74" spans="1:18" ht="20.05" customHeight="1" x14ac:dyDescent="0.35">
      <c r="A74" s="258">
        <v>41</v>
      </c>
      <c r="B74" s="90"/>
      <c r="C74" s="274" t="str">
        <f t="shared" ref="C74:C93" si="14">IF(B74&lt;&gt;"",VLOOKUP(B74,PersonelTablo,2,0),"")</f>
        <v/>
      </c>
      <c r="D74" s="275" t="str">
        <f t="shared" ref="D74:D93" si="15">IF(B74&lt;&gt;"",VLOOKUP(B74,PersonelTablo,3,0),"")</f>
        <v/>
      </c>
      <c r="E74" s="84"/>
      <c r="F74" s="85"/>
      <c r="G74" s="73" t="str">
        <f t="shared" ref="G74:G93" si="16">IF(AND(B74&lt;&gt;"",L74&gt;=F74),E74*F74,"")</f>
        <v/>
      </c>
      <c r="H74" s="72" t="str">
        <f t="shared" ref="H74:H93" si="17">IF(B74&lt;&gt;"",VLOOKUP(B74,G011CTablo,8,0),"")</f>
        <v/>
      </c>
      <c r="I74" s="79" t="str">
        <f>IF(AND(B74&lt;&gt;"",J74&gt;=K74,L74&gt;0),G74*H74,"")</f>
        <v/>
      </c>
      <c r="J74" s="69" t="str">
        <f>IF(B74&gt;0,ROUNDUP(VLOOKUP(B74,G011B!$B:$AF,30,0),1),"")</f>
        <v/>
      </c>
      <c r="K74" s="69" t="str">
        <f t="shared" ref="K74:K93" si="18">IF(B74&gt;0,SUMIF($B:$B,B74,$G:$G),"")</f>
        <v/>
      </c>
      <c r="L74" s="70" t="str">
        <f>IF(B74&lt;&gt;"",VLOOKUP(B74,G011B!$B:$BB,45,0),"")</f>
        <v/>
      </c>
      <c r="M74" s="71" t="str">
        <f t="shared" ref="M74:M93" si="19">IF(J74&gt;=K74,"","Personelin bütün iş paketlerindeki Toplam Adam Ay değeri "&amp;K74&amp;" olup, bu değer, G011B formunda beyan edilen Çalışılan Toplam Ay değerini geçemez. Maliyeti hesaplamak için Adam/Ay Oranı veya Çalışılan Ay değerini düzeltiniz. ")</f>
        <v/>
      </c>
      <c r="N74" s="248"/>
      <c r="O74" s="248"/>
      <c r="P74" s="248"/>
      <c r="Q74" s="248"/>
      <c r="R74" s="248"/>
    </row>
    <row r="75" spans="1:18" ht="20.05" customHeight="1" x14ac:dyDescent="0.35">
      <c r="A75" s="258">
        <v>42</v>
      </c>
      <c r="B75" s="91"/>
      <c r="C75" s="276" t="str">
        <f t="shared" si="14"/>
        <v/>
      </c>
      <c r="D75" s="277" t="str">
        <f t="shared" si="15"/>
        <v/>
      </c>
      <c r="E75" s="86"/>
      <c r="F75" s="87"/>
      <c r="G75" s="74" t="str">
        <f t="shared" si="16"/>
        <v/>
      </c>
      <c r="H75" s="72" t="str">
        <f t="shared" si="17"/>
        <v/>
      </c>
      <c r="I75" s="79" t="str">
        <f t="shared" ref="I75:I93" si="20">IF(AND(B75&lt;&gt;"",J75&gt;=K75,L75&gt;0),G75*H75,"")</f>
        <v/>
      </c>
      <c r="J75" s="69" t="str">
        <f>IF(B75&gt;0,ROUNDUP(VLOOKUP(B75,G011B!$B:$AF,30,0),1),"")</f>
        <v/>
      </c>
      <c r="K75" s="69" t="str">
        <f t="shared" si="18"/>
        <v/>
      </c>
      <c r="L75" s="70" t="str">
        <f>IF(B75&lt;&gt;"",VLOOKUP(B75,G011B!$B:$BB,45,0),"")</f>
        <v/>
      </c>
      <c r="M75" s="71" t="str">
        <f t="shared" si="19"/>
        <v/>
      </c>
      <c r="N75" s="248"/>
      <c r="O75" s="248"/>
      <c r="P75" s="248"/>
      <c r="Q75" s="248"/>
      <c r="R75" s="248"/>
    </row>
    <row r="76" spans="1:18" ht="20.05" customHeight="1" x14ac:dyDescent="0.35">
      <c r="A76" s="258">
        <v>43</v>
      </c>
      <c r="B76" s="90"/>
      <c r="C76" s="276" t="str">
        <f t="shared" si="14"/>
        <v/>
      </c>
      <c r="D76" s="277" t="str">
        <f t="shared" si="15"/>
        <v/>
      </c>
      <c r="E76" s="86"/>
      <c r="F76" s="87"/>
      <c r="G76" s="74" t="str">
        <f t="shared" si="16"/>
        <v/>
      </c>
      <c r="H76" s="72" t="str">
        <f t="shared" si="17"/>
        <v/>
      </c>
      <c r="I76" s="79" t="str">
        <f t="shared" si="20"/>
        <v/>
      </c>
      <c r="J76" s="69" t="str">
        <f>IF(B76&gt;0,ROUNDUP(VLOOKUP(B76,G011B!$B:$AF,30,0),1),"")</f>
        <v/>
      </c>
      <c r="K76" s="69" t="str">
        <f t="shared" si="18"/>
        <v/>
      </c>
      <c r="L76" s="70" t="str">
        <f>IF(B76&lt;&gt;"",VLOOKUP(B76,G011B!$B:$BB,45,0),"")</f>
        <v/>
      </c>
      <c r="M76" s="71" t="str">
        <f t="shared" si="19"/>
        <v/>
      </c>
      <c r="N76" s="248"/>
      <c r="O76" s="248"/>
      <c r="P76" s="248"/>
      <c r="Q76" s="248"/>
      <c r="R76" s="248"/>
    </row>
    <row r="77" spans="1:18" ht="20.05" customHeight="1" x14ac:dyDescent="0.35">
      <c r="A77" s="258">
        <v>44</v>
      </c>
      <c r="B77" s="91"/>
      <c r="C77" s="276" t="str">
        <f t="shared" si="14"/>
        <v/>
      </c>
      <c r="D77" s="277" t="str">
        <f t="shared" si="15"/>
        <v/>
      </c>
      <c r="E77" s="86"/>
      <c r="F77" s="87"/>
      <c r="G77" s="74" t="str">
        <f t="shared" si="16"/>
        <v/>
      </c>
      <c r="H77" s="72" t="str">
        <f t="shared" si="17"/>
        <v/>
      </c>
      <c r="I77" s="79" t="str">
        <f t="shared" si="20"/>
        <v/>
      </c>
      <c r="J77" s="69" t="str">
        <f>IF(B77&gt;0,ROUNDUP(VLOOKUP(B77,G011B!$B:$AF,30,0),1),"")</f>
        <v/>
      </c>
      <c r="K77" s="69" t="str">
        <f t="shared" si="18"/>
        <v/>
      </c>
      <c r="L77" s="70" t="str">
        <f>IF(B77&lt;&gt;"",VLOOKUP(B77,G011B!$B:$BB,45,0),"")</f>
        <v/>
      </c>
      <c r="M77" s="71" t="str">
        <f t="shared" si="19"/>
        <v/>
      </c>
      <c r="N77" s="248"/>
      <c r="O77" s="248"/>
      <c r="P77" s="248"/>
      <c r="Q77" s="248"/>
      <c r="R77" s="248"/>
    </row>
    <row r="78" spans="1:18" ht="20.05" customHeight="1" x14ac:dyDescent="0.35">
      <c r="A78" s="258">
        <v>45</v>
      </c>
      <c r="B78" s="90"/>
      <c r="C78" s="276" t="str">
        <f t="shared" si="14"/>
        <v/>
      </c>
      <c r="D78" s="277" t="str">
        <f t="shared" si="15"/>
        <v/>
      </c>
      <c r="E78" s="86"/>
      <c r="F78" s="87"/>
      <c r="G78" s="74" t="str">
        <f t="shared" si="16"/>
        <v/>
      </c>
      <c r="H78" s="72" t="str">
        <f t="shared" si="17"/>
        <v/>
      </c>
      <c r="I78" s="79" t="str">
        <f t="shared" si="20"/>
        <v/>
      </c>
      <c r="J78" s="69" t="str">
        <f>IF(B78&gt;0,ROUNDUP(VLOOKUP(B78,G011B!$B:$AF,30,0),1),"")</f>
        <v/>
      </c>
      <c r="K78" s="69" t="str">
        <f t="shared" si="18"/>
        <v/>
      </c>
      <c r="L78" s="70" t="str">
        <f>IF(B78&lt;&gt;"",VLOOKUP(B78,G011B!$B:$BB,45,0),"")</f>
        <v/>
      </c>
      <c r="M78" s="71" t="str">
        <f t="shared" si="19"/>
        <v/>
      </c>
      <c r="N78" s="248"/>
      <c r="O78" s="248"/>
      <c r="P78" s="248"/>
      <c r="Q78" s="248"/>
      <c r="R78" s="248"/>
    </row>
    <row r="79" spans="1:18" ht="20.05" customHeight="1" x14ac:dyDescent="0.35">
      <c r="A79" s="258">
        <v>46</v>
      </c>
      <c r="B79" s="91"/>
      <c r="C79" s="276" t="str">
        <f t="shared" si="14"/>
        <v/>
      </c>
      <c r="D79" s="277" t="str">
        <f t="shared" si="15"/>
        <v/>
      </c>
      <c r="E79" s="86"/>
      <c r="F79" s="87"/>
      <c r="G79" s="74" t="str">
        <f t="shared" si="16"/>
        <v/>
      </c>
      <c r="H79" s="72" t="str">
        <f t="shared" si="17"/>
        <v/>
      </c>
      <c r="I79" s="79" t="str">
        <f t="shared" si="20"/>
        <v/>
      </c>
      <c r="J79" s="69" t="str">
        <f>IF(B79&gt;0,ROUNDUP(VLOOKUP(B79,G011B!$B:$AF,30,0),1),"")</f>
        <v/>
      </c>
      <c r="K79" s="69" t="str">
        <f t="shared" si="18"/>
        <v/>
      </c>
      <c r="L79" s="70" t="str">
        <f>IF(B79&lt;&gt;"",VLOOKUP(B79,G011B!$B:$BB,45,0),"")</f>
        <v/>
      </c>
      <c r="M79" s="71" t="str">
        <f t="shared" si="19"/>
        <v/>
      </c>
      <c r="N79" s="248"/>
      <c r="O79" s="248"/>
      <c r="P79" s="248"/>
      <c r="Q79" s="248"/>
      <c r="R79" s="248"/>
    </row>
    <row r="80" spans="1:18" ht="20.05" customHeight="1" x14ac:dyDescent="0.35">
      <c r="A80" s="258">
        <v>47</v>
      </c>
      <c r="B80" s="90"/>
      <c r="C80" s="276" t="str">
        <f t="shared" si="14"/>
        <v/>
      </c>
      <c r="D80" s="277" t="str">
        <f t="shared" si="15"/>
        <v/>
      </c>
      <c r="E80" s="86"/>
      <c r="F80" s="87"/>
      <c r="G80" s="74" t="str">
        <f t="shared" si="16"/>
        <v/>
      </c>
      <c r="H80" s="72" t="str">
        <f t="shared" si="17"/>
        <v/>
      </c>
      <c r="I80" s="79" t="str">
        <f t="shared" si="20"/>
        <v/>
      </c>
      <c r="J80" s="69" t="str">
        <f>IF(B80&gt;0,ROUNDUP(VLOOKUP(B80,G011B!$B:$AF,30,0),1),"")</f>
        <v/>
      </c>
      <c r="K80" s="69" t="str">
        <f t="shared" si="18"/>
        <v/>
      </c>
      <c r="L80" s="70" t="str">
        <f>IF(B80&lt;&gt;"",VLOOKUP(B80,G011B!$B:$BB,45,0),"")</f>
        <v/>
      </c>
      <c r="M80" s="71" t="str">
        <f t="shared" si="19"/>
        <v/>
      </c>
      <c r="N80" s="248"/>
      <c r="O80" s="248"/>
      <c r="P80" s="248"/>
      <c r="Q80" s="248"/>
      <c r="R80" s="248"/>
    </row>
    <row r="81" spans="1:18" ht="20.05" customHeight="1" x14ac:dyDescent="0.35">
      <c r="A81" s="258">
        <v>48</v>
      </c>
      <c r="B81" s="91"/>
      <c r="C81" s="276" t="str">
        <f t="shared" si="14"/>
        <v/>
      </c>
      <c r="D81" s="277" t="str">
        <f t="shared" si="15"/>
        <v/>
      </c>
      <c r="E81" s="86"/>
      <c r="F81" s="87"/>
      <c r="G81" s="74" t="str">
        <f t="shared" si="16"/>
        <v/>
      </c>
      <c r="H81" s="72" t="str">
        <f t="shared" si="17"/>
        <v/>
      </c>
      <c r="I81" s="79" t="str">
        <f t="shared" si="20"/>
        <v/>
      </c>
      <c r="J81" s="69" t="str">
        <f>IF(B81&gt;0,ROUNDUP(VLOOKUP(B81,G011B!$B:$AF,30,0),1),"")</f>
        <v/>
      </c>
      <c r="K81" s="69" t="str">
        <f t="shared" si="18"/>
        <v/>
      </c>
      <c r="L81" s="70" t="str">
        <f>IF(B81&lt;&gt;"",VLOOKUP(B81,G011B!$B:$BB,45,0),"")</f>
        <v/>
      </c>
      <c r="M81" s="71" t="str">
        <f t="shared" si="19"/>
        <v/>
      </c>
      <c r="N81" s="248"/>
      <c r="O81" s="248"/>
      <c r="P81" s="248"/>
      <c r="Q81" s="248"/>
      <c r="R81" s="248"/>
    </row>
    <row r="82" spans="1:18" ht="20.05" customHeight="1" x14ac:dyDescent="0.35">
      <c r="A82" s="258">
        <v>49</v>
      </c>
      <c r="B82" s="90"/>
      <c r="C82" s="276" t="str">
        <f t="shared" si="14"/>
        <v/>
      </c>
      <c r="D82" s="277" t="str">
        <f t="shared" si="15"/>
        <v/>
      </c>
      <c r="E82" s="86"/>
      <c r="F82" s="87"/>
      <c r="G82" s="74" t="str">
        <f t="shared" si="16"/>
        <v/>
      </c>
      <c r="H82" s="72" t="str">
        <f t="shared" si="17"/>
        <v/>
      </c>
      <c r="I82" s="79" t="str">
        <f t="shared" si="20"/>
        <v/>
      </c>
      <c r="J82" s="69" t="str">
        <f>IF(B82&gt;0,ROUNDUP(VLOOKUP(B82,G011B!$B:$AF,30,0),1),"")</f>
        <v/>
      </c>
      <c r="K82" s="69" t="str">
        <f t="shared" si="18"/>
        <v/>
      </c>
      <c r="L82" s="70" t="str">
        <f>IF(B82&lt;&gt;"",VLOOKUP(B82,G011B!$B:$BB,45,0),"")</f>
        <v/>
      </c>
      <c r="M82" s="71" t="str">
        <f t="shared" si="19"/>
        <v/>
      </c>
      <c r="N82" s="248"/>
      <c r="O82" s="248"/>
      <c r="P82" s="248"/>
      <c r="Q82" s="248"/>
      <c r="R82" s="248"/>
    </row>
    <row r="83" spans="1:18" ht="20.05" customHeight="1" x14ac:dyDescent="0.35">
      <c r="A83" s="258">
        <v>50</v>
      </c>
      <c r="B83" s="91"/>
      <c r="C83" s="276" t="str">
        <f t="shared" si="14"/>
        <v/>
      </c>
      <c r="D83" s="277" t="str">
        <f t="shared" si="15"/>
        <v/>
      </c>
      <c r="E83" s="86"/>
      <c r="F83" s="87"/>
      <c r="G83" s="74" t="str">
        <f t="shared" si="16"/>
        <v/>
      </c>
      <c r="H83" s="72" t="str">
        <f t="shared" si="17"/>
        <v/>
      </c>
      <c r="I83" s="79" t="str">
        <f t="shared" si="20"/>
        <v/>
      </c>
      <c r="J83" s="69" t="str">
        <f>IF(B83&gt;0,ROUNDUP(VLOOKUP(B83,G011B!$B:$AF,30,0),1),"")</f>
        <v/>
      </c>
      <c r="K83" s="69" t="str">
        <f t="shared" si="18"/>
        <v/>
      </c>
      <c r="L83" s="70" t="str">
        <f>IF(B83&lt;&gt;"",VLOOKUP(B83,G011B!$B:$BB,45,0),"")</f>
        <v/>
      </c>
      <c r="M83" s="71" t="str">
        <f t="shared" si="19"/>
        <v/>
      </c>
      <c r="N83" s="248"/>
      <c r="O83" s="248"/>
      <c r="P83" s="248"/>
      <c r="Q83" s="248"/>
      <c r="R83" s="248"/>
    </row>
    <row r="84" spans="1:18" ht="20.05" customHeight="1" x14ac:dyDescent="0.35">
      <c r="A84" s="258">
        <v>51</v>
      </c>
      <c r="B84" s="90"/>
      <c r="C84" s="276" t="str">
        <f t="shared" si="14"/>
        <v/>
      </c>
      <c r="D84" s="277" t="str">
        <f t="shared" si="15"/>
        <v/>
      </c>
      <c r="E84" s="86"/>
      <c r="F84" s="87"/>
      <c r="G84" s="74" t="str">
        <f t="shared" si="16"/>
        <v/>
      </c>
      <c r="H84" s="72" t="str">
        <f t="shared" si="17"/>
        <v/>
      </c>
      <c r="I84" s="79" t="str">
        <f t="shared" si="20"/>
        <v/>
      </c>
      <c r="J84" s="69" t="str">
        <f>IF(B84&gt;0,ROUNDUP(VLOOKUP(B84,G011B!$B:$AF,30,0),1),"")</f>
        <v/>
      </c>
      <c r="K84" s="69" t="str">
        <f t="shared" si="18"/>
        <v/>
      </c>
      <c r="L84" s="70" t="str">
        <f>IF(B84&lt;&gt;"",VLOOKUP(B84,G011B!$B:$BB,45,0),"")</f>
        <v/>
      </c>
      <c r="M84" s="71" t="str">
        <f t="shared" si="19"/>
        <v/>
      </c>
      <c r="N84" s="248"/>
      <c r="O84" s="248"/>
      <c r="P84" s="248"/>
      <c r="Q84" s="248"/>
      <c r="R84" s="248"/>
    </row>
    <row r="85" spans="1:18" ht="20.05" customHeight="1" x14ac:dyDescent="0.35">
      <c r="A85" s="258">
        <v>52</v>
      </c>
      <c r="B85" s="91"/>
      <c r="C85" s="276" t="str">
        <f t="shared" si="14"/>
        <v/>
      </c>
      <c r="D85" s="277" t="str">
        <f t="shared" si="15"/>
        <v/>
      </c>
      <c r="E85" s="86"/>
      <c r="F85" s="87"/>
      <c r="G85" s="74" t="str">
        <f t="shared" si="16"/>
        <v/>
      </c>
      <c r="H85" s="72" t="str">
        <f t="shared" si="17"/>
        <v/>
      </c>
      <c r="I85" s="79" t="str">
        <f t="shared" si="20"/>
        <v/>
      </c>
      <c r="J85" s="69" t="str">
        <f>IF(B85&gt;0,ROUNDUP(VLOOKUP(B85,G011B!$B:$AF,30,0),1),"")</f>
        <v/>
      </c>
      <c r="K85" s="69" t="str">
        <f t="shared" si="18"/>
        <v/>
      </c>
      <c r="L85" s="70" t="str">
        <f>IF(B85&lt;&gt;"",VLOOKUP(B85,G011B!$B:$BB,45,0),"")</f>
        <v/>
      </c>
      <c r="M85" s="71" t="str">
        <f t="shared" si="19"/>
        <v/>
      </c>
      <c r="N85" s="248"/>
      <c r="O85" s="248"/>
      <c r="P85" s="248"/>
      <c r="Q85" s="248"/>
      <c r="R85" s="248"/>
    </row>
    <row r="86" spans="1:18" ht="20.05" customHeight="1" x14ac:dyDescent="0.35">
      <c r="A86" s="258">
        <v>53</v>
      </c>
      <c r="B86" s="90"/>
      <c r="C86" s="276" t="str">
        <f t="shared" si="14"/>
        <v/>
      </c>
      <c r="D86" s="277" t="str">
        <f t="shared" si="15"/>
        <v/>
      </c>
      <c r="E86" s="86"/>
      <c r="F86" s="87"/>
      <c r="G86" s="74" t="str">
        <f t="shared" si="16"/>
        <v/>
      </c>
      <c r="H86" s="72" t="str">
        <f t="shared" si="17"/>
        <v/>
      </c>
      <c r="I86" s="79" t="str">
        <f t="shared" si="20"/>
        <v/>
      </c>
      <c r="J86" s="69" t="str">
        <f>IF(B86&gt;0,ROUNDUP(VLOOKUP(B86,G011B!$B:$AF,30,0),1),"")</f>
        <v/>
      </c>
      <c r="K86" s="69" t="str">
        <f t="shared" si="18"/>
        <v/>
      </c>
      <c r="L86" s="70" t="str">
        <f>IF(B86&lt;&gt;"",VLOOKUP(B86,G011B!$B:$BB,45,0),"")</f>
        <v/>
      </c>
      <c r="M86" s="71" t="str">
        <f t="shared" si="19"/>
        <v/>
      </c>
      <c r="N86" s="248"/>
      <c r="O86" s="248"/>
      <c r="P86" s="248"/>
      <c r="Q86" s="248"/>
      <c r="R86" s="248"/>
    </row>
    <row r="87" spans="1:18" ht="20.05" customHeight="1" x14ac:dyDescent="0.35">
      <c r="A87" s="258">
        <v>54</v>
      </c>
      <c r="B87" s="91"/>
      <c r="C87" s="276" t="str">
        <f t="shared" si="14"/>
        <v/>
      </c>
      <c r="D87" s="277" t="str">
        <f t="shared" si="15"/>
        <v/>
      </c>
      <c r="E87" s="86"/>
      <c r="F87" s="87"/>
      <c r="G87" s="74" t="str">
        <f t="shared" si="16"/>
        <v/>
      </c>
      <c r="H87" s="72" t="str">
        <f t="shared" si="17"/>
        <v/>
      </c>
      <c r="I87" s="79" t="str">
        <f t="shared" si="20"/>
        <v/>
      </c>
      <c r="J87" s="69" t="str">
        <f>IF(B87&gt;0,ROUNDUP(VLOOKUP(B87,G011B!$B:$AF,30,0),1),"")</f>
        <v/>
      </c>
      <c r="K87" s="69" t="str">
        <f t="shared" si="18"/>
        <v/>
      </c>
      <c r="L87" s="70" t="str">
        <f>IF(B87&lt;&gt;"",VLOOKUP(B87,G011B!$B:$BB,45,0),"")</f>
        <v/>
      </c>
      <c r="M87" s="71" t="str">
        <f t="shared" si="19"/>
        <v/>
      </c>
      <c r="N87" s="248"/>
      <c r="O87" s="248"/>
      <c r="P87" s="248"/>
      <c r="Q87" s="248"/>
      <c r="R87" s="248"/>
    </row>
    <row r="88" spans="1:18" ht="20.05" customHeight="1" x14ac:dyDescent="0.35">
      <c r="A88" s="258">
        <v>55</v>
      </c>
      <c r="B88" s="90"/>
      <c r="C88" s="276" t="str">
        <f t="shared" si="14"/>
        <v/>
      </c>
      <c r="D88" s="277" t="str">
        <f t="shared" si="15"/>
        <v/>
      </c>
      <c r="E88" s="86"/>
      <c r="F88" s="87"/>
      <c r="G88" s="74" t="str">
        <f t="shared" si="16"/>
        <v/>
      </c>
      <c r="H88" s="72" t="str">
        <f t="shared" si="17"/>
        <v/>
      </c>
      <c r="I88" s="79" t="str">
        <f t="shared" si="20"/>
        <v/>
      </c>
      <c r="J88" s="69" t="str">
        <f>IF(B88&gt;0,ROUNDUP(VLOOKUP(B88,G011B!$B:$AF,30,0),1),"")</f>
        <v/>
      </c>
      <c r="K88" s="69" t="str">
        <f t="shared" si="18"/>
        <v/>
      </c>
      <c r="L88" s="70" t="str">
        <f>IF(B88&lt;&gt;"",VLOOKUP(B88,G011B!$B:$BB,45,0),"")</f>
        <v/>
      </c>
      <c r="M88" s="71" t="str">
        <f t="shared" si="19"/>
        <v/>
      </c>
      <c r="N88" s="248"/>
      <c r="O88" s="248"/>
      <c r="P88" s="248"/>
      <c r="Q88" s="248"/>
      <c r="R88" s="248"/>
    </row>
    <row r="89" spans="1:18" ht="20.05" customHeight="1" x14ac:dyDescent="0.35">
      <c r="A89" s="258">
        <v>56</v>
      </c>
      <c r="B89" s="91"/>
      <c r="C89" s="276" t="str">
        <f t="shared" si="14"/>
        <v/>
      </c>
      <c r="D89" s="277" t="str">
        <f t="shared" si="15"/>
        <v/>
      </c>
      <c r="E89" s="86"/>
      <c r="F89" s="87"/>
      <c r="G89" s="74" t="str">
        <f t="shared" si="16"/>
        <v/>
      </c>
      <c r="H89" s="72" t="str">
        <f t="shared" si="17"/>
        <v/>
      </c>
      <c r="I89" s="79" t="str">
        <f t="shared" si="20"/>
        <v/>
      </c>
      <c r="J89" s="69" t="str">
        <f>IF(B89&gt;0,ROUNDUP(VLOOKUP(B89,G011B!$B:$AF,30,0),1),"")</f>
        <v/>
      </c>
      <c r="K89" s="69" t="str">
        <f t="shared" si="18"/>
        <v/>
      </c>
      <c r="L89" s="70" t="str">
        <f>IF(B89&lt;&gt;"",VLOOKUP(B89,G011B!$B:$BB,45,0),"")</f>
        <v/>
      </c>
      <c r="M89" s="71" t="str">
        <f t="shared" si="19"/>
        <v/>
      </c>
      <c r="N89" s="248"/>
      <c r="O89" s="248"/>
      <c r="P89" s="248"/>
      <c r="Q89" s="248"/>
      <c r="R89" s="248"/>
    </row>
    <row r="90" spans="1:18" ht="20.05" customHeight="1" x14ac:dyDescent="0.35">
      <c r="A90" s="258">
        <v>57</v>
      </c>
      <c r="B90" s="90"/>
      <c r="C90" s="276" t="str">
        <f t="shared" si="14"/>
        <v/>
      </c>
      <c r="D90" s="277" t="str">
        <f t="shared" si="15"/>
        <v/>
      </c>
      <c r="E90" s="86"/>
      <c r="F90" s="87"/>
      <c r="G90" s="74" t="str">
        <f t="shared" si="16"/>
        <v/>
      </c>
      <c r="H90" s="72" t="str">
        <f t="shared" si="17"/>
        <v/>
      </c>
      <c r="I90" s="79" t="str">
        <f t="shared" si="20"/>
        <v/>
      </c>
      <c r="J90" s="69" t="str">
        <f>IF(B90&gt;0,ROUNDUP(VLOOKUP(B90,G011B!$B:$AF,30,0),1),"")</f>
        <v/>
      </c>
      <c r="K90" s="69" t="str">
        <f t="shared" si="18"/>
        <v/>
      </c>
      <c r="L90" s="70" t="str">
        <f>IF(B90&lt;&gt;"",VLOOKUP(B90,G011B!$B:$BB,45,0),"")</f>
        <v/>
      </c>
      <c r="M90" s="71" t="str">
        <f t="shared" si="19"/>
        <v/>
      </c>
      <c r="N90" s="248"/>
      <c r="O90" s="248"/>
      <c r="P90" s="248"/>
      <c r="Q90" s="248"/>
      <c r="R90" s="248"/>
    </row>
    <row r="91" spans="1:18" ht="20.05" customHeight="1" x14ac:dyDescent="0.35">
      <c r="A91" s="258">
        <v>58</v>
      </c>
      <c r="B91" s="91"/>
      <c r="C91" s="276" t="str">
        <f t="shared" si="14"/>
        <v/>
      </c>
      <c r="D91" s="277" t="str">
        <f t="shared" si="15"/>
        <v/>
      </c>
      <c r="E91" s="86"/>
      <c r="F91" s="87"/>
      <c r="G91" s="74" t="str">
        <f t="shared" si="16"/>
        <v/>
      </c>
      <c r="H91" s="72" t="str">
        <f t="shared" si="17"/>
        <v/>
      </c>
      <c r="I91" s="79" t="str">
        <f t="shared" si="20"/>
        <v/>
      </c>
      <c r="J91" s="69" t="str">
        <f>IF(B91&gt;0,ROUNDUP(VLOOKUP(B91,G011B!$B:$AF,30,0),1),"")</f>
        <v/>
      </c>
      <c r="K91" s="69" t="str">
        <f t="shared" si="18"/>
        <v/>
      </c>
      <c r="L91" s="70" t="str">
        <f>IF(B91&lt;&gt;"",VLOOKUP(B91,G011B!$B:$BB,45,0),"")</f>
        <v/>
      </c>
      <c r="M91" s="71" t="str">
        <f t="shared" si="19"/>
        <v/>
      </c>
      <c r="N91" s="248"/>
      <c r="O91" s="248"/>
      <c r="P91" s="248"/>
      <c r="Q91" s="248"/>
      <c r="R91" s="248"/>
    </row>
    <row r="92" spans="1:18" ht="20.05" customHeight="1" x14ac:dyDescent="0.35">
      <c r="A92" s="258">
        <v>59</v>
      </c>
      <c r="B92" s="90"/>
      <c r="C92" s="276" t="str">
        <f t="shared" si="14"/>
        <v/>
      </c>
      <c r="D92" s="277" t="str">
        <f t="shared" si="15"/>
        <v/>
      </c>
      <c r="E92" s="86"/>
      <c r="F92" s="87"/>
      <c r="G92" s="74" t="str">
        <f t="shared" si="16"/>
        <v/>
      </c>
      <c r="H92" s="72" t="str">
        <f t="shared" si="17"/>
        <v/>
      </c>
      <c r="I92" s="79" t="str">
        <f t="shared" si="20"/>
        <v/>
      </c>
      <c r="J92" s="69" t="str">
        <f>IF(B92&gt;0,ROUNDUP(VLOOKUP(B92,G011B!$B:$AF,30,0),1),"")</f>
        <v/>
      </c>
      <c r="K92" s="69" t="str">
        <f t="shared" si="18"/>
        <v/>
      </c>
      <c r="L92" s="70" t="str">
        <f>IF(B92&lt;&gt;"",VLOOKUP(B92,G011B!$B:$BB,45,0),"")</f>
        <v/>
      </c>
      <c r="M92" s="71" t="str">
        <f t="shared" si="19"/>
        <v/>
      </c>
      <c r="N92" s="248"/>
      <c r="O92" s="248"/>
      <c r="P92" s="248"/>
      <c r="Q92" s="248"/>
      <c r="R92" s="248"/>
    </row>
    <row r="93" spans="1:18" ht="20.05" customHeight="1" thickBot="1" x14ac:dyDescent="0.4">
      <c r="A93" s="259">
        <v>60</v>
      </c>
      <c r="B93" s="91"/>
      <c r="C93" s="278" t="str">
        <f t="shared" si="14"/>
        <v/>
      </c>
      <c r="D93" s="279" t="str">
        <f t="shared" si="15"/>
        <v/>
      </c>
      <c r="E93" s="88"/>
      <c r="F93" s="89"/>
      <c r="G93" s="75" t="str">
        <f t="shared" si="16"/>
        <v/>
      </c>
      <c r="H93" s="82" t="str">
        <f t="shared" si="17"/>
        <v/>
      </c>
      <c r="I93" s="80" t="str">
        <f t="shared" si="20"/>
        <v/>
      </c>
      <c r="J93" s="69" t="str">
        <f>IF(B93&gt;0,ROUNDUP(VLOOKUP(B93,G011B!$B:$AF,30,0),1),"")</f>
        <v/>
      </c>
      <c r="K93" s="69" t="str">
        <f t="shared" si="18"/>
        <v/>
      </c>
      <c r="L93" s="70" t="str">
        <f>IF(B93&lt;&gt;"",VLOOKUP(B93,G011B!$B:$BB,45,0),"")</f>
        <v/>
      </c>
      <c r="M93" s="71" t="str">
        <f t="shared" si="19"/>
        <v/>
      </c>
      <c r="N93" s="248"/>
      <c r="O93" s="248"/>
      <c r="P93" s="248"/>
      <c r="Q93" s="248"/>
      <c r="R93" s="248"/>
    </row>
    <row r="94" spans="1:18" ht="20.05" customHeight="1" thickBot="1" x14ac:dyDescent="0.4">
      <c r="A94" s="409" t="s">
        <v>40</v>
      </c>
      <c r="B94" s="409"/>
      <c r="C94" s="409"/>
      <c r="D94" s="409"/>
      <c r="E94" s="409"/>
      <c r="F94" s="409"/>
      <c r="G94" s="77">
        <f>SUM(G74:G93)</f>
        <v>0</v>
      </c>
      <c r="H94" s="295"/>
      <c r="I94" s="77">
        <f>IF(C72=C39,SUM(I74:I93)+I61,SUM(I74:I93))</f>
        <v>0</v>
      </c>
      <c r="J94" s="3"/>
      <c r="K94" s="3"/>
      <c r="L94" s="3"/>
      <c r="M94" s="251"/>
      <c r="N94" s="67">
        <f>IF(COUNTA(E74:F93)&gt;0,1,0)</f>
        <v>0</v>
      </c>
      <c r="O94" s="248"/>
      <c r="P94" s="248"/>
      <c r="Q94" s="248"/>
      <c r="R94" s="248"/>
    </row>
    <row r="95" spans="1:18" ht="20.05" customHeight="1" thickBot="1" x14ac:dyDescent="0.4">
      <c r="A95" s="414" t="s">
        <v>68</v>
      </c>
      <c r="B95" s="414"/>
      <c r="C95" s="414"/>
      <c r="D95" s="414"/>
      <c r="E95" s="77">
        <f>SUM(G:G)/2</f>
        <v>0</v>
      </c>
      <c r="F95" s="415"/>
      <c r="G95" s="415"/>
      <c r="H95" s="415"/>
      <c r="I95" s="77">
        <f>SUM(I74:I93)+I62</f>
        <v>0</v>
      </c>
      <c r="J95" s="3"/>
      <c r="K95" s="3"/>
      <c r="L95" s="3"/>
      <c r="M95" s="251"/>
      <c r="N95" s="248"/>
      <c r="O95" s="248"/>
      <c r="P95" s="248"/>
      <c r="Q95" s="248"/>
      <c r="R95" s="248"/>
    </row>
    <row r="96" spans="1:18" x14ac:dyDescent="0.35">
      <c r="A96" s="408" t="s">
        <v>99</v>
      </c>
      <c r="B96" s="408"/>
      <c r="C96" s="408"/>
      <c r="D96" s="408"/>
      <c r="E96" s="408"/>
      <c r="F96" s="408"/>
      <c r="G96" s="408"/>
      <c r="H96" s="408"/>
      <c r="I96" s="408"/>
      <c r="J96" s="3"/>
      <c r="K96" s="3"/>
      <c r="L96" s="3"/>
      <c r="M96" s="251"/>
      <c r="N96" s="248"/>
      <c r="O96" s="248"/>
      <c r="P96" s="248"/>
      <c r="Q96" s="248"/>
      <c r="R96" s="248"/>
    </row>
    <row r="97" spans="1:18" x14ac:dyDescent="0.35">
      <c r="A97" s="3"/>
      <c r="B97" s="3"/>
      <c r="C97" s="3"/>
      <c r="D97" s="3"/>
      <c r="E97" s="3"/>
      <c r="F97" s="3"/>
      <c r="G97" s="3"/>
      <c r="H97" s="3"/>
      <c r="I97" s="3"/>
      <c r="J97" s="3"/>
      <c r="K97" s="3"/>
      <c r="L97" s="3"/>
      <c r="M97" s="251"/>
      <c r="N97" s="248"/>
      <c r="O97" s="248"/>
      <c r="P97" s="248"/>
      <c r="Q97" s="248"/>
      <c r="R97" s="248"/>
    </row>
    <row r="98" spans="1:18" x14ac:dyDescent="0.35">
      <c r="A98" s="313" t="s">
        <v>37</v>
      </c>
      <c r="B98" s="314">
        <f ca="1">IF(imzatarihi&gt;0,imzatarihi,"")</f>
        <v>45653</v>
      </c>
      <c r="C98" s="139" t="s">
        <v>38</v>
      </c>
      <c r="D98" s="313" t="str">
        <f>IF(kurulusyetkilisi&gt;0,kurulusyetkilisi,"")</f>
        <v/>
      </c>
      <c r="E98" s="139"/>
      <c r="F98" s="139"/>
      <c r="G98" s="139"/>
      <c r="H98" s="3"/>
      <c r="I98" s="3"/>
      <c r="J98" s="3"/>
      <c r="K98" s="4"/>
      <c r="L98" s="4"/>
      <c r="M98" s="253"/>
      <c r="N98" s="250"/>
      <c r="O98" s="250"/>
      <c r="P98" s="248"/>
      <c r="Q98" s="248"/>
      <c r="R98" s="248"/>
    </row>
    <row r="99" spans="1:18" ht="21.1" x14ac:dyDescent="0.35">
      <c r="A99" s="311"/>
      <c r="B99" s="311"/>
      <c r="C99" s="139" t="s">
        <v>39</v>
      </c>
      <c r="D99" s="308"/>
      <c r="E99" s="3"/>
      <c r="F99" s="3"/>
      <c r="G99" s="3"/>
      <c r="H99" s="3"/>
      <c r="I99" s="3"/>
      <c r="J99" s="3"/>
      <c r="K99" s="4"/>
      <c r="L99" s="4"/>
      <c r="M99" s="253"/>
      <c r="N99" s="250"/>
      <c r="O99" s="250"/>
      <c r="P99" s="248"/>
      <c r="Q99" s="248"/>
      <c r="R99" s="248"/>
    </row>
    <row r="100" spans="1:18" x14ac:dyDescent="0.35">
      <c r="A100" s="381" t="s">
        <v>62</v>
      </c>
      <c r="B100" s="381"/>
      <c r="C100" s="381"/>
      <c r="D100" s="381"/>
      <c r="E100" s="381"/>
      <c r="F100" s="381"/>
      <c r="G100" s="381"/>
      <c r="H100" s="381"/>
      <c r="I100" s="381"/>
      <c r="J100" s="3"/>
      <c r="K100" s="3"/>
      <c r="L100" s="3"/>
      <c r="M100" s="251"/>
      <c r="N100" s="248"/>
      <c r="O100" s="248"/>
      <c r="P100" s="248"/>
      <c r="Q100" s="248"/>
      <c r="R100" s="248"/>
    </row>
    <row r="101" spans="1:18" x14ac:dyDescent="0.35">
      <c r="A101" s="382" t="str">
        <f>IF(Yil&gt;0,CONCATENATE(Yil," yılına aittir."),"")</f>
        <v/>
      </c>
      <c r="B101" s="382"/>
      <c r="C101" s="382"/>
      <c r="D101" s="382"/>
      <c r="E101" s="382"/>
      <c r="F101" s="382"/>
      <c r="G101" s="382"/>
      <c r="H101" s="382"/>
      <c r="I101" s="382"/>
      <c r="J101" s="3"/>
      <c r="K101" s="3"/>
      <c r="L101" s="3"/>
      <c r="M101" s="251"/>
      <c r="N101" s="248"/>
      <c r="O101" s="248"/>
      <c r="P101" s="248"/>
      <c r="Q101" s="248"/>
      <c r="R101" s="248"/>
    </row>
    <row r="102" spans="1:18" ht="19.7" thickBot="1" x14ac:dyDescent="0.4">
      <c r="A102" s="413" t="s">
        <v>71</v>
      </c>
      <c r="B102" s="413"/>
      <c r="C102" s="413"/>
      <c r="D102" s="413"/>
      <c r="E102" s="413"/>
      <c r="F102" s="413"/>
      <c r="G102" s="413"/>
      <c r="H102" s="413"/>
      <c r="I102" s="413"/>
      <c r="J102" s="3"/>
      <c r="K102" s="3"/>
      <c r="L102" s="3"/>
      <c r="M102" s="251"/>
      <c r="N102" s="248"/>
      <c r="O102" s="248"/>
      <c r="P102" s="248"/>
      <c r="Q102" s="248"/>
      <c r="R102" s="248"/>
    </row>
    <row r="103" spans="1:18" ht="25.15" customHeight="1" thickBot="1" x14ac:dyDescent="0.4">
      <c r="A103" s="256" t="s">
        <v>1</v>
      </c>
      <c r="B103" s="384" t="str">
        <f>IF(ProjeNo&gt;0,ProjeNo,"")</f>
        <v/>
      </c>
      <c r="C103" s="385"/>
      <c r="D103" s="385"/>
      <c r="E103" s="385"/>
      <c r="F103" s="385"/>
      <c r="G103" s="385"/>
      <c r="H103" s="385"/>
      <c r="I103" s="386"/>
      <c r="J103" s="3"/>
      <c r="K103" s="3"/>
      <c r="L103" s="3"/>
      <c r="M103" s="251"/>
      <c r="N103" s="248"/>
      <c r="O103" s="248"/>
      <c r="P103" s="248"/>
      <c r="Q103" s="248"/>
      <c r="R103" s="248"/>
    </row>
    <row r="104" spans="1:18" ht="25.15" customHeight="1" thickBot="1" x14ac:dyDescent="0.4">
      <c r="A104" s="244" t="s">
        <v>11</v>
      </c>
      <c r="B104" s="397" t="str">
        <f>IF(ProjeAdi&gt;0,ProjeAdi,"")</f>
        <v/>
      </c>
      <c r="C104" s="398"/>
      <c r="D104" s="398"/>
      <c r="E104" s="398"/>
      <c r="F104" s="398"/>
      <c r="G104" s="398"/>
      <c r="H104" s="398"/>
      <c r="I104" s="399"/>
      <c r="J104" s="3"/>
      <c r="K104" s="3"/>
      <c r="L104" s="3"/>
      <c r="M104" s="251"/>
      <c r="N104" s="248"/>
      <c r="O104" s="248"/>
      <c r="P104" s="248"/>
      <c r="Q104" s="248"/>
      <c r="R104" s="248"/>
    </row>
    <row r="105" spans="1:18" ht="25.15" customHeight="1" thickBot="1" x14ac:dyDescent="0.4">
      <c r="A105" s="256" t="s">
        <v>136</v>
      </c>
      <c r="B105" s="23"/>
      <c r="C105" s="410"/>
      <c r="D105" s="411"/>
      <c r="E105" s="411"/>
      <c r="F105" s="411"/>
      <c r="G105" s="411"/>
      <c r="H105" s="411"/>
      <c r="I105" s="412"/>
      <c r="J105" s="3"/>
      <c r="K105" s="3"/>
      <c r="L105" s="3"/>
      <c r="M105" s="251"/>
      <c r="N105" s="248"/>
      <c r="O105" s="248"/>
      <c r="P105" s="248"/>
      <c r="Q105" s="248"/>
      <c r="R105" s="248"/>
    </row>
    <row r="106" spans="1:18" s="2" customFormat="1" ht="29.25" thickBot="1" x14ac:dyDescent="0.3">
      <c r="A106" s="242" t="s">
        <v>7</v>
      </c>
      <c r="B106" s="242" t="s">
        <v>8</v>
      </c>
      <c r="C106" s="242" t="s">
        <v>54</v>
      </c>
      <c r="D106" s="242" t="s">
        <v>9</v>
      </c>
      <c r="E106" s="242" t="s">
        <v>63</v>
      </c>
      <c r="F106" s="242" t="s">
        <v>64</v>
      </c>
      <c r="G106" s="242" t="s">
        <v>65</v>
      </c>
      <c r="H106" s="242" t="s">
        <v>66</v>
      </c>
      <c r="I106" s="242" t="s">
        <v>67</v>
      </c>
      <c r="J106" s="254" t="s">
        <v>72</v>
      </c>
      <c r="K106" s="255" t="s">
        <v>73</v>
      </c>
      <c r="L106" s="255" t="s">
        <v>64</v>
      </c>
      <c r="M106" s="252"/>
      <c r="N106" s="249"/>
      <c r="O106" s="249"/>
      <c r="P106" s="249"/>
      <c r="Q106" s="249"/>
      <c r="R106" s="249"/>
    </row>
    <row r="107" spans="1:18" ht="20.05" customHeight="1" x14ac:dyDescent="0.35">
      <c r="A107" s="258">
        <v>61</v>
      </c>
      <c r="B107" s="90"/>
      <c r="C107" s="274" t="str">
        <f t="shared" ref="C107:C126" si="21">IF(B107&lt;&gt;"",VLOOKUP(B107,PersonelTablo,2,0),"")</f>
        <v/>
      </c>
      <c r="D107" s="275" t="str">
        <f t="shared" ref="D107:D126" si="22">IF(B107&lt;&gt;"",VLOOKUP(B107,PersonelTablo,3,0),"")</f>
        <v/>
      </c>
      <c r="E107" s="84"/>
      <c r="F107" s="85"/>
      <c r="G107" s="73" t="str">
        <f t="shared" ref="G107:G126" si="23">IF(AND(B107&lt;&gt;"",L107&gt;=F107),E107*F107,"")</f>
        <v/>
      </c>
      <c r="H107" s="72" t="str">
        <f t="shared" ref="H107:H126" si="24">IF(B107&lt;&gt;"",VLOOKUP(B107,G011CTablo,8,0),"")</f>
        <v/>
      </c>
      <c r="I107" s="79" t="str">
        <f>IF(AND(B107&lt;&gt;"",J107&gt;=K107,L107&gt;0),G107*H107,"")</f>
        <v/>
      </c>
      <c r="J107" s="69" t="str">
        <f>IF(B107&gt;0,ROUNDUP(VLOOKUP(B107,G011B!$B:$AF,30,0),1),"")</f>
        <v/>
      </c>
      <c r="K107" s="69" t="str">
        <f t="shared" ref="K107:K126" si="25">IF(B107&gt;0,SUMIF($B:$B,B107,$G:$G),"")</f>
        <v/>
      </c>
      <c r="L107" s="70" t="str">
        <f>IF(B107&lt;&gt;"",VLOOKUP(B107,G011B!$B:$BB,45,0),"")</f>
        <v/>
      </c>
      <c r="M107" s="71" t="str">
        <f t="shared" ref="M107:M126" si="26">IF(J107&gt;=K107,"","Personelin bütün iş paketlerindeki Toplam Adam Ay değeri "&amp;K107&amp;" olup, bu değer, G011B formunda beyan edilen Çalışılan Toplam Ay değerini geçemez. Maliyeti hesaplamak için Adam/Ay Oranı veya Çalışılan Ay değerini düzeltiniz. ")</f>
        <v/>
      </c>
      <c r="N107" s="248"/>
      <c r="O107" s="248"/>
      <c r="P107" s="248"/>
      <c r="Q107" s="248"/>
      <c r="R107" s="248"/>
    </row>
    <row r="108" spans="1:18" ht="20.05" customHeight="1" x14ac:dyDescent="0.35">
      <c r="A108" s="258">
        <v>62</v>
      </c>
      <c r="B108" s="91"/>
      <c r="C108" s="276" t="str">
        <f t="shared" si="21"/>
        <v/>
      </c>
      <c r="D108" s="277" t="str">
        <f t="shared" si="22"/>
        <v/>
      </c>
      <c r="E108" s="86"/>
      <c r="F108" s="87"/>
      <c r="G108" s="74" t="str">
        <f t="shared" si="23"/>
        <v/>
      </c>
      <c r="H108" s="72" t="str">
        <f t="shared" si="24"/>
        <v/>
      </c>
      <c r="I108" s="79" t="str">
        <f t="shared" ref="I108:I126" si="27">IF(AND(B108&lt;&gt;"",J108&gt;=K108,L108&gt;0),G108*H108,"")</f>
        <v/>
      </c>
      <c r="J108" s="69" t="str">
        <f>IF(B108&gt;0,ROUNDUP(VLOOKUP(B108,G011B!$B:$AF,30,0),1),"")</f>
        <v/>
      </c>
      <c r="K108" s="69" t="str">
        <f t="shared" si="25"/>
        <v/>
      </c>
      <c r="L108" s="70" t="str">
        <f>IF(B108&lt;&gt;"",VLOOKUP(B108,G011B!$B:$BB,45,0),"")</f>
        <v/>
      </c>
      <c r="M108" s="71" t="str">
        <f t="shared" si="26"/>
        <v/>
      </c>
      <c r="N108" s="248"/>
      <c r="O108" s="248"/>
      <c r="P108" s="248"/>
      <c r="Q108" s="248"/>
      <c r="R108" s="248"/>
    </row>
    <row r="109" spans="1:18" ht="20.05" customHeight="1" x14ac:dyDescent="0.35">
      <c r="A109" s="258">
        <v>63</v>
      </c>
      <c r="B109" s="91"/>
      <c r="C109" s="276" t="str">
        <f t="shared" si="21"/>
        <v/>
      </c>
      <c r="D109" s="277" t="str">
        <f t="shared" si="22"/>
        <v/>
      </c>
      <c r="E109" s="86"/>
      <c r="F109" s="87"/>
      <c r="G109" s="74" t="str">
        <f t="shared" si="23"/>
        <v/>
      </c>
      <c r="H109" s="72" t="str">
        <f t="shared" si="24"/>
        <v/>
      </c>
      <c r="I109" s="79" t="str">
        <f t="shared" si="27"/>
        <v/>
      </c>
      <c r="J109" s="69" t="str">
        <f>IF(B109&gt;0,ROUNDUP(VLOOKUP(B109,G011B!$B:$AF,30,0),1),"")</f>
        <v/>
      </c>
      <c r="K109" s="69" t="str">
        <f t="shared" si="25"/>
        <v/>
      </c>
      <c r="L109" s="70" t="str">
        <f>IF(B109&lt;&gt;"",VLOOKUP(B109,G011B!$B:$BB,45,0),"")</f>
        <v/>
      </c>
      <c r="M109" s="71" t="str">
        <f t="shared" si="26"/>
        <v/>
      </c>
      <c r="N109" s="248"/>
      <c r="O109" s="248"/>
      <c r="P109" s="248"/>
      <c r="Q109" s="248"/>
      <c r="R109" s="248"/>
    </row>
    <row r="110" spans="1:18" ht="20.05" customHeight="1" x14ac:dyDescent="0.35">
      <c r="A110" s="258">
        <v>64</v>
      </c>
      <c r="B110" s="91"/>
      <c r="C110" s="276" t="str">
        <f t="shared" si="21"/>
        <v/>
      </c>
      <c r="D110" s="277" t="str">
        <f t="shared" si="22"/>
        <v/>
      </c>
      <c r="E110" s="86"/>
      <c r="F110" s="87"/>
      <c r="G110" s="74" t="str">
        <f t="shared" si="23"/>
        <v/>
      </c>
      <c r="H110" s="72" t="str">
        <f t="shared" si="24"/>
        <v/>
      </c>
      <c r="I110" s="79" t="str">
        <f t="shared" si="27"/>
        <v/>
      </c>
      <c r="J110" s="69" t="str">
        <f>IF(B110&gt;0,ROUNDUP(VLOOKUP(B110,G011B!$B:$AF,30,0),1),"")</f>
        <v/>
      </c>
      <c r="K110" s="69" t="str">
        <f t="shared" si="25"/>
        <v/>
      </c>
      <c r="L110" s="70" t="str">
        <f>IF(B110&lt;&gt;"",VLOOKUP(B110,G011B!$B:$BB,45,0),"")</f>
        <v/>
      </c>
      <c r="M110" s="71" t="str">
        <f t="shared" si="26"/>
        <v/>
      </c>
      <c r="N110" s="248"/>
      <c r="O110" s="248"/>
      <c r="P110" s="248"/>
      <c r="Q110" s="248"/>
      <c r="R110" s="248"/>
    </row>
    <row r="111" spans="1:18" ht="20.05" customHeight="1" x14ac:dyDescent="0.35">
      <c r="A111" s="258">
        <v>65</v>
      </c>
      <c r="B111" s="91"/>
      <c r="C111" s="276" t="str">
        <f t="shared" si="21"/>
        <v/>
      </c>
      <c r="D111" s="277" t="str">
        <f t="shared" si="22"/>
        <v/>
      </c>
      <c r="E111" s="86"/>
      <c r="F111" s="87"/>
      <c r="G111" s="74" t="str">
        <f t="shared" si="23"/>
        <v/>
      </c>
      <c r="H111" s="72" t="str">
        <f t="shared" si="24"/>
        <v/>
      </c>
      <c r="I111" s="79" t="str">
        <f t="shared" si="27"/>
        <v/>
      </c>
      <c r="J111" s="69" t="str">
        <f>IF(B111&gt;0,ROUNDUP(VLOOKUP(B111,G011B!$B:$AF,30,0),1),"")</f>
        <v/>
      </c>
      <c r="K111" s="69" t="str">
        <f t="shared" si="25"/>
        <v/>
      </c>
      <c r="L111" s="70" t="str">
        <f>IF(B111&lt;&gt;"",VLOOKUP(B111,G011B!$B:$BB,45,0),"")</f>
        <v/>
      </c>
      <c r="M111" s="71" t="str">
        <f t="shared" si="26"/>
        <v/>
      </c>
      <c r="N111" s="248"/>
      <c r="O111" s="248"/>
      <c r="P111" s="248"/>
      <c r="Q111" s="248"/>
      <c r="R111" s="248"/>
    </row>
    <row r="112" spans="1:18" ht="20.05" customHeight="1" x14ac:dyDescent="0.35">
      <c r="A112" s="258">
        <v>66</v>
      </c>
      <c r="B112" s="91"/>
      <c r="C112" s="276" t="str">
        <f t="shared" si="21"/>
        <v/>
      </c>
      <c r="D112" s="277" t="str">
        <f t="shared" si="22"/>
        <v/>
      </c>
      <c r="E112" s="86"/>
      <c r="F112" s="87"/>
      <c r="G112" s="74" t="str">
        <f t="shared" si="23"/>
        <v/>
      </c>
      <c r="H112" s="72" t="str">
        <f t="shared" si="24"/>
        <v/>
      </c>
      <c r="I112" s="79" t="str">
        <f t="shared" si="27"/>
        <v/>
      </c>
      <c r="J112" s="69" t="str">
        <f>IF(B112&gt;0,ROUNDUP(VLOOKUP(B112,G011B!$B:$AF,30,0),1),"")</f>
        <v/>
      </c>
      <c r="K112" s="69" t="str">
        <f t="shared" si="25"/>
        <v/>
      </c>
      <c r="L112" s="70" t="str">
        <f>IF(B112&lt;&gt;"",VLOOKUP(B112,G011B!$B:$BB,45,0),"")</f>
        <v/>
      </c>
      <c r="M112" s="71" t="str">
        <f t="shared" si="26"/>
        <v/>
      </c>
      <c r="N112" s="248"/>
      <c r="O112" s="248"/>
      <c r="P112" s="248"/>
      <c r="Q112" s="248"/>
      <c r="R112" s="248"/>
    </row>
    <row r="113" spans="1:18" ht="20.05" customHeight="1" x14ac:dyDescent="0.35">
      <c r="A113" s="258">
        <v>67</v>
      </c>
      <c r="B113" s="91"/>
      <c r="C113" s="276" t="str">
        <f t="shared" si="21"/>
        <v/>
      </c>
      <c r="D113" s="277" t="str">
        <f t="shared" si="22"/>
        <v/>
      </c>
      <c r="E113" s="86"/>
      <c r="F113" s="87"/>
      <c r="G113" s="74" t="str">
        <f t="shared" si="23"/>
        <v/>
      </c>
      <c r="H113" s="72" t="str">
        <f t="shared" si="24"/>
        <v/>
      </c>
      <c r="I113" s="79" t="str">
        <f t="shared" si="27"/>
        <v/>
      </c>
      <c r="J113" s="69" t="str">
        <f>IF(B113&gt;0,ROUNDUP(VLOOKUP(B113,G011B!$B:$AF,30,0),1),"")</f>
        <v/>
      </c>
      <c r="K113" s="69" t="str">
        <f t="shared" si="25"/>
        <v/>
      </c>
      <c r="L113" s="70" t="str">
        <f>IF(B113&lt;&gt;"",VLOOKUP(B113,G011B!$B:$BB,45,0),"")</f>
        <v/>
      </c>
      <c r="M113" s="71" t="str">
        <f t="shared" si="26"/>
        <v/>
      </c>
      <c r="N113" s="248"/>
      <c r="O113" s="248"/>
      <c r="P113" s="248"/>
      <c r="Q113" s="248"/>
      <c r="R113" s="248"/>
    </row>
    <row r="114" spans="1:18" ht="20.05" customHeight="1" x14ac:dyDescent="0.35">
      <c r="A114" s="258">
        <v>68</v>
      </c>
      <c r="B114" s="91"/>
      <c r="C114" s="276" t="str">
        <f t="shared" si="21"/>
        <v/>
      </c>
      <c r="D114" s="277" t="str">
        <f t="shared" si="22"/>
        <v/>
      </c>
      <c r="E114" s="86"/>
      <c r="F114" s="87"/>
      <c r="G114" s="74" t="str">
        <f t="shared" si="23"/>
        <v/>
      </c>
      <c r="H114" s="72" t="str">
        <f t="shared" si="24"/>
        <v/>
      </c>
      <c r="I114" s="79" t="str">
        <f t="shared" si="27"/>
        <v/>
      </c>
      <c r="J114" s="69" t="str">
        <f>IF(B114&gt;0,ROUNDUP(VLOOKUP(B114,G011B!$B:$AF,30,0),1),"")</f>
        <v/>
      </c>
      <c r="K114" s="69" t="str">
        <f t="shared" si="25"/>
        <v/>
      </c>
      <c r="L114" s="70" t="str">
        <f>IF(B114&lt;&gt;"",VLOOKUP(B114,G011B!$B:$BB,45,0),"")</f>
        <v/>
      </c>
      <c r="M114" s="71" t="str">
        <f t="shared" si="26"/>
        <v/>
      </c>
      <c r="N114" s="248"/>
      <c r="O114" s="248"/>
      <c r="P114" s="248"/>
      <c r="Q114" s="248"/>
      <c r="R114" s="248"/>
    </row>
    <row r="115" spans="1:18" ht="20.05" customHeight="1" x14ac:dyDescent="0.35">
      <c r="A115" s="258">
        <v>69</v>
      </c>
      <c r="B115" s="91"/>
      <c r="C115" s="276" t="str">
        <f t="shared" si="21"/>
        <v/>
      </c>
      <c r="D115" s="277" t="str">
        <f t="shared" si="22"/>
        <v/>
      </c>
      <c r="E115" s="86"/>
      <c r="F115" s="87"/>
      <c r="G115" s="74" t="str">
        <f t="shared" si="23"/>
        <v/>
      </c>
      <c r="H115" s="72" t="str">
        <f t="shared" si="24"/>
        <v/>
      </c>
      <c r="I115" s="79" t="str">
        <f t="shared" si="27"/>
        <v/>
      </c>
      <c r="J115" s="69" t="str">
        <f>IF(B115&gt;0,ROUNDUP(VLOOKUP(B115,G011B!$B:$AF,30,0),1),"")</f>
        <v/>
      </c>
      <c r="K115" s="69" t="str">
        <f t="shared" si="25"/>
        <v/>
      </c>
      <c r="L115" s="70" t="str">
        <f>IF(B115&lt;&gt;"",VLOOKUP(B115,G011B!$B:$BB,45,0),"")</f>
        <v/>
      </c>
      <c r="M115" s="71" t="str">
        <f t="shared" si="26"/>
        <v/>
      </c>
      <c r="N115" s="248"/>
      <c r="O115" s="248"/>
      <c r="P115" s="248"/>
      <c r="Q115" s="248"/>
      <c r="R115" s="248"/>
    </row>
    <row r="116" spans="1:18" ht="20.05" customHeight="1" x14ac:dyDescent="0.35">
      <c r="A116" s="258">
        <v>70</v>
      </c>
      <c r="B116" s="91"/>
      <c r="C116" s="276" t="str">
        <f t="shared" si="21"/>
        <v/>
      </c>
      <c r="D116" s="277" t="str">
        <f t="shared" si="22"/>
        <v/>
      </c>
      <c r="E116" s="86"/>
      <c r="F116" s="87"/>
      <c r="G116" s="74" t="str">
        <f t="shared" si="23"/>
        <v/>
      </c>
      <c r="H116" s="72" t="str">
        <f t="shared" si="24"/>
        <v/>
      </c>
      <c r="I116" s="79" t="str">
        <f t="shared" si="27"/>
        <v/>
      </c>
      <c r="J116" s="69" t="str">
        <f>IF(B116&gt;0,ROUNDUP(VLOOKUP(B116,G011B!$B:$AF,30,0),1),"")</f>
        <v/>
      </c>
      <c r="K116" s="69" t="str">
        <f t="shared" si="25"/>
        <v/>
      </c>
      <c r="L116" s="70" t="str">
        <f>IF(B116&lt;&gt;"",VLOOKUP(B116,G011B!$B:$BB,45,0),"")</f>
        <v/>
      </c>
      <c r="M116" s="71" t="str">
        <f t="shared" si="26"/>
        <v/>
      </c>
      <c r="N116" s="248"/>
      <c r="O116" s="248"/>
      <c r="P116" s="248"/>
      <c r="Q116" s="248"/>
      <c r="R116" s="248"/>
    </row>
    <row r="117" spans="1:18" ht="20.05" customHeight="1" x14ac:dyDescent="0.35">
      <c r="A117" s="258">
        <v>71</v>
      </c>
      <c r="B117" s="91"/>
      <c r="C117" s="276" t="str">
        <f t="shared" si="21"/>
        <v/>
      </c>
      <c r="D117" s="277" t="str">
        <f t="shared" si="22"/>
        <v/>
      </c>
      <c r="E117" s="86"/>
      <c r="F117" s="87"/>
      <c r="G117" s="74" t="str">
        <f t="shared" si="23"/>
        <v/>
      </c>
      <c r="H117" s="72" t="str">
        <f t="shared" si="24"/>
        <v/>
      </c>
      <c r="I117" s="79" t="str">
        <f t="shared" si="27"/>
        <v/>
      </c>
      <c r="J117" s="69" t="str">
        <f>IF(B117&gt;0,ROUNDUP(VLOOKUP(B117,G011B!$B:$AF,30,0),1),"")</f>
        <v/>
      </c>
      <c r="K117" s="69" t="str">
        <f t="shared" si="25"/>
        <v/>
      </c>
      <c r="L117" s="70" t="str">
        <f>IF(B117&lt;&gt;"",VLOOKUP(B117,G011B!$B:$BB,45,0),"")</f>
        <v/>
      </c>
      <c r="M117" s="71" t="str">
        <f t="shared" si="26"/>
        <v/>
      </c>
      <c r="N117" s="248"/>
      <c r="O117" s="248"/>
      <c r="P117" s="248"/>
      <c r="Q117" s="248"/>
      <c r="R117" s="248"/>
    </row>
    <row r="118" spans="1:18" ht="20.05" customHeight="1" x14ac:dyDescent="0.35">
      <c r="A118" s="258">
        <v>72</v>
      </c>
      <c r="B118" s="91"/>
      <c r="C118" s="276" t="str">
        <f t="shared" si="21"/>
        <v/>
      </c>
      <c r="D118" s="277" t="str">
        <f t="shared" si="22"/>
        <v/>
      </c>
      <c r="E118" s="86"/>
      <c r="F118" s="87"/>
      <c r="G118" s="74" t="str">
        <f t="shared" si="23"/>
        <v/>
      </c>
      <c r="H118" s="72" t="str">
        <f t="shared" si="24"/>
        <v/>
      </c>
      <c r="I118" s="79" t="str">
        <f t="shared" si="27"/>
        <v/>
      </c>
      <c r="J118" s="69" t="str">
        <f>IF(B118&gt;0,ROUNDUP(VLOOKUP(B118,G011B!$B:$AF,30,0),1),"")</f>
        <v/>
      </c>
      <c r="K118" s="69" t="str">
        <f t="shared" si="25"/>
        <v/>
      </c>
      <c r="L118" s="70" t="str">
        <f>IF(B118&lt;&gt;"",VLOOKUP(B118,G011B!$B:$BB,45,0),"")</f>
        <v/>
      </c>
      <c r="M118" s="71" t="str">
        <f t="shared" si="26"/>
        <v/>
      </c>
      <c r="N118" s="248"/>
      <c r="O118" s="248"/>
      <c r="P118" s="248"/>
      <c r="Q118" s="248"/>
      <c r="R118" s="248"/>
    </row>
    <row r="119" spans="1:18" ht="20.05" customHeight="1" x14ac:dyDescent="0.35">
      <c r="A119" s="258">
        <v>73</v>
      </c>
      <c r="B119" s="91"/>
      <c r="C119" s="276" t="str">
        <f t="shared" si="21"/>
        <v/>
      </c>
      <c r="D119" s="277" t="str">
        <f t="shared" si="22"/>
        <v/>
      </c>
      <c r="E119" s="86"/>
      <c r="F119" s="87"/>
      <c r="G119" s="74" t="str">
        <f t="shared" si="23"/>
        <v/>
      </c>
      <c r="H119" s="72" t="str">
        <f t="shared" si="24"/>
        <v/>
      </c>
      <c r="I119" s="79" t="str">
        <f t="shared" si="27"/>
        <v/>
      </c>
      <c r="J119" s="69" t="str">
        <f>IF(B119&gt;0,ROUNDUP(VLOOKUP(B119,G011B!$B:$AF,30,0),1),"")</f>
        <v/>
      </c>
      <c r="K119" s="69" t="str">
        <f t="shared" si="25"/>
        <v/>
      </c>
      <c r="L119" s="70" t="str">
        <f>IF(B119&lt;&gt;"",VLOOKUP(B119,G011B!$B:$BB,45,0),"")</f>
        <v/>
      </c>
      <c r="M119" s="71" t="str">
        <f t="shared" si="26"/>
        <v/>
      </c>
      <c r="N119" s="248"/>
      <c r="O119" s="248"/>
      <c r="P119" s="248"/>
      <c r="Q119" s="248"/>
      <c r="R119" s="248"/>
    </row>
    <row r="120" spans="1:18" ht="20.05" customHeight="1" x14ac:dyDescent="0.35">
      <c r="A120" s="258">
        <v>74</v>
      </c>
      <c r="B120" s="91"/>
      <c r="C120" s="276" t="str">
        <f t="shared" si="21"/>
        <v/>
      </c>
      <c r="D120" s="277" t="str">
        <f t="shared" si="22"/>
        <v/>
      </c>
      <c r="E120" s="86"/>
      <c r="F120" s="87"/>
      <c r="G120" s="74" t="str">
        <f t="shared" si="23"/>
        <v/>
      </c>
      <c r="H120" s="72" t="str">
        <f t="shared" si="24"/>
        <v/>
      </c>
      <c r="I120" s="79" t="str">
        <f t="shared" si="27"/>
        <v/>
      </c>
      <c r="J120" s="69" t="str">
        <f>IF(B120&gt;0,ROUNDUP(VLOOKUP(B120,G011B!$B:$AF,30,0),1),"")</f>
        <v/>
      </c>
      <c r="K120" s="69" t="str">
        <f t="shared" si="25"/>
        <v/>
      </c>
      <c r="L120" s="70" t="str">
        <f>IF(B120&lt;&gt;"",VLOOKUP(B120,G011B!$B:$BB,45,0),"")</f>
        <v/>
      </c>
      <c r="M120" s="71" t="str">
        <f t="shared" si="26"/>
        <v/>
      </c>
      <c r="N120" s="248"/>
      <c r="O120" s="248"/>
      <c r="P120" s="248"/>
      <c r="Q120" s="248"/>
      <c r="R120" s="248"/>
    </row>
    <row r="121" spans="1:18" ht="20.05" customHeight="1" x14ac:dyDescent="0.35">
      <c r="A121" s="258">
        <v>75</v>
      </c>
      <c r="B121" s="91"/>
      <c r="C121" s="276" t="str">
        <f t="shared" si="21"/>
        <v/>
      </c>
      <c r="D121" s="277" t="str">
        <f t="shared" si="22"/>
        <v/>
      </c>
      <c r="E121" s="86"/>
      <c r="F121" s="87"/>
      <c r="G121" s="74" t="str">
        <f t="shared" si="23"/>
        <v/>
      </c>
      <c r="H121" s="72" t="str">
        <f t="shared" si="24"/>
        <v/>
      </c>
      <c r="I121" s="79" t="str">
        <f t="shared" si="27"/>
        <v/>
      </c>
      <c r="J121" s="69" t="str">
        <f>IF(B121&gt;0,ROUNDUP(VLOOKUP(B121,G011B!$B:$AF,30,0),1),"")</f>
        <v/>
      </c>
      <c r="K121" s="69" t="str">
        <f t="shared" si="25"/>
        <v/>
      </c>
      <c r="L121" s="70" t="str">
        <f>IF(B121&lt;&gt;"",VLOOKUP(B121,G011B!$B:$BB,45,0),"")</f>
        <v/>
      </c>
      <c r="M121" s="71" t="str">
        <f t="shared" si="26"/>
        <v/>
      </c>
      <c r="N121" s="248"/>
      <c r="O121" s="248"/>
      <c r="P121" s="248"/>
      <c r="Q121" s="248"/>
      <c r="R121" s="248"/>
    </row>
    <row r="122" spans="1:18" ht="20.05" customHeight="1" x14ac:dyDescent="0.35">
      <c r="A122" s="258">
        <v>76</v>
      </c>
      <c r="B122" s="91"/>
      <c r="C122" s="276" t="str">
        <f t="shared" si="21"/>
        <v/>
      </c>
      <c r="D122" s="277" t="str">
        <f t="shared" si="22"/>
        <v/>
      </c>
      <c r="E122" s="86"/>
      <c r="F122" s="87"/>
      <c r="G122" s="74" t="str">
        <f t="shared" si="23"/>
        <v/>
      </c>
      <c r="H122" s="72" t="str">
        <f t="shared" si="24"/>
        <v/>
      </c>
      <c r="I122" s="79" t="str">
        <f t="shared" si="27"/>
        <v/>
      </c>
      <c r="J122" s="69" t="str">
        <f>IF(B122&gt;0,ROUNDUP(VLOOKUP(B122,G011B!$B:$AF,30,0),1),"")</f>
        <v/>
      </c>
      <c r="K122" s="69" t="str">
        <f t="shared" si="25"/>
        <v/>
      </c>
      <c r="L122" s="70" t="str">
        <f>IF(B122&lt;&gt;"",VLOOKUP(B122,G011B!$B:$BB,45,0),"")</f>
        <v/>
      </c>
      <c r="M122" s="71" t="str">
        <f t="shared" si="26"/>
        <v/>
      </c>
      <c r="N122" s="248"/>
      <c r="O122" s="248"/>
      <c r="P122" s="248"/>
      <c r="Q122" s="248"/>
      <c r="R122" s="248"/>
    </row>
    <row r="123" spans="1:18" ht="20.05" customHeight="1" x14ac:dyDescent="0.35">
      <c r="A123" s="258">
        <v>77</v>
      </c>
      <c r="B123" s="91"/>
      <c r="C123" s="276" t="str">
        <f t="shared" si="21"/>
        <v/>
      </c>
      <c r="D123" s="277" t="str">
        <f t="shared" si="22"/>
        <v/>
      </c>
      <c r="E123" s="86"/>
      <c r="F123" s="87"/>
      <c r="G123" s="74" t="str">
        <f t="shared" si="23"/>
        <v/>
      </c>
      <c r="H123" s="72" t="str">
        <f t="shared" si="24"/>
        <v/>
      </c>
      <c r="I123" s="79" t="str">
        <f t="shared" si="27"/>
        <v/>
      </c>
      <c r="J123" s="69" t="str">
        <f>IF(B123&gt;0,ROUNDUP(VLOOKUP(B123,G011B!$B:$AF,30,0),1),"")</f>
        <v/>
      </c>
      <c r="K123" s="69" t="str">
        <f t="shared" si="25"/>
        <v/>
      </c>
      <c r="L123" s="70" t="str">
        <f>IF(B123&lt;&gt;"",VLOOKUP(B123,G011B!$B:$BB,45,0),"")</f>
        <v/>
      </c>
      <c r="M123" s="71" t="str">
        <f t="shared" si="26"/>
        <v/>
      </c>
      <c r="N123" s="248"/>
      <c r="O123" s="248"/>
      <c r="P123" s="248"/>
      <c r="Q123" s="248"/>
      <c r="R123" s="248"/>
    </row>
    <row r="124" spans="1:18" ht="20.05" customHeight="1" x14ac:dyDescent="0.35">
      <c r="A124" s="258">
        <v>78</v>
      </c>
      <c r="B124" s="91"/>
      <c r="C124" s="276" t="str">
        <f t="shared" si="21"/>
        <v/>
      </c>
      <c r="D124" s="277" t="str">
        <f t="shared" si="22"/>
        <v/>
      </c>
      <c r="E124" s="86"/>
      <c r="F124" s="87"/>
      <c r="G124" s="74" t="str">
        <f t="shared" si="23"/>
        <v/>
      </c>
      <c r="H124" s="72" t="str">
        <f t="shared" si="24"/>
        <v/>
      </c>
      <c r="I124" s="79" t="str">
        <f t="shared" si="27"/>
        <v/>
      </c>
      <c r="J124" s="69" t="str">
        <f>IF(B124&gt;0,ROUNDUP(VLOOKUP(B124,G011B!$B:$AF,30,0),1),"")</f>
        <v/>
      </c>
      <c r="K124" s="69" t="str">
        <f t="shared" si="25"/>
        <v/>
      </c>
      <c r="L124" s="70" t="str">
        <f>IF(B124&lt;&gt;"",VLOOKUP(B124,G011B!$B:$BB,45,0),"")</f>
        <v/>
      </c>
      <c r="M124" s="71" t="str">
        <f t="shared" si="26"/>
        <v/>
      </c>
      <c r="N124" s="248"/>
      <c r="O124" s="248"/>
      <c r="P124" s="248"/>
      <c r="Q124" s="248"/>
      <c r="R124" s="248"/>
    </row>
    <row r="125" spans="1:18" ht="20.05" customHeight="1" x14ac:dyDescent="0.35">
      <c r="A125" s="258">
        <v>79</v>
      </c>
      <c r="B125" s="91"/>
      <c r="C125" s="276" t="str">
        <f t="shared" si="21"/>
        <v/>
      </c>
      <c r="D125" s="277" t="str">
        <f t="shared" si="22"/>
        <v/>
      </c>
      <c r="E125" s="86"/>
      <c r="F125" s="87"/>
      <c r="G125" s="74" t="str">
        <f t="shared" si="23"/>
        <v/>
      </c>
      <c r="H125" s="72" t="str">
        <f t="shared" si="24"/>
        <v/>
      </c>
      <c r="I125" s="79" t="str">
        <f t="shared" si="27"/>
        <v/>
      </c>
      <c r="J125" s="69" t="str">
        <f>IF(B125&gt;0,ROUNDUP(VLOOKUP(B125,G011B!$B:$AF,30,0),1),"")</f>
        <v/>
      </c>
      <c r="K125" s="69" t="str">
        <f t="shared" si="25"/>
        <v/>
      </c>
      <c r="L125" s="70" t="str">
        <f>IF(B125&lt;&gt;"",VLOOKUP(B125,G011B!$B:$BB,45,0),"")</f>
        <v/>
      </c>
      <c r="M125" s="71" t="str">
        <f t="shared" si="26"/>
        <v/>
      </c>
      <c r="N125" s="248"/>
      <c r="O125" s="248"/>
      <c r="P125" s="248"/>
      <c r="Q125" s="248"/>
      <c r="R125" s="248"/>
    </row>
    <row r="126" spans="1:18" ht="20.05" customHeight="1" thickBot="1" x14ac:dyDescent="0.4">
      <c r="A126" s="259">
        <v>80</v>
      </c>
      <c r="B126" s="92"/>
      <c r="C126" s="278" t="str">
        <f t="shared" si="21"/>
        <v/>
      </c>
      <c r="D126" s="279" t="str">
        <f t="shared" si="22"/>
        <v/>
      </c>
      <c r="E126" s="88"/>
      <c r="F126" s="89"/>
      <c r="G126" s="75" t="str">
        <f t="shared" si="23"/>
        <v/>
      </c>
      <c r="H126" s="82" t="str">
        <f t="shared" si="24"/>
        <v/>
      </c>
      <c r="I126" s="80" t="str">
        <f t="shared" si="27"/>
        <v/>
      </c>
      <c r="J126" s="69" t="str">
        <f>IF(B126&gt;0,ROUNDUP(VLOOKUP(B126,G011B!$B:$AF,30,0),1),"")</f>
        <v/>
      </c>
      <c r="K126" s="69" t="str">
        <f t="shared" si="25"/>
        <v/>
      </c>
      <c r="L126" s="70" t="str">
        <f>IF(B126&lt;&gt;"",VLOOKUP(B126,G011B!$B:$BB,45,0),"")</f>
        <v/>
      </c>
      <c r="M126" s="71" t="str">
        <f t="shared" si="26"/>
        <v/>
      </c>
      <c r="N126" s="248"/>
      <c r="O126" s="248"/>
      <c r="P126" s="248"/>
      <c r="Q126" s="248"/>
      <c r="R126" s="248"/>
    </row>
    <row r="127" spans="1:18" ht="20.05" customHeight="1" thickBot="1" x14ac:dyDescent="0.4">
      <c r="A127" s="409" t="s">
        <v>40</v>
      </c>
      <c r="B127" s="409"/>
      <c r="C127" s="409"/>
      <c r="D127" s="409"/>
      <c r="E127" s="409"/>
      <c r="F127" s="409"/>
      <c r="G127" s="77">
        <f>SUM(G107:G126)</f>
        <v>0</v>
      </c>
      <c r="H127" s="295"/>
      <c r="I127" s="77">
        <f>IF(C105=C72,SUM(I107:I126)+I94,SUM(I107:I126))</f>
        <v>0</v>
      </c>
      <c r="J127" s="3"/>
      <c r="K127" s="3"/>
      <c r="L127" s="3"/>
      <c r="M127" s="251"/>
      <c r="N127" s="67">
        <f>IF(COUNTA(E107:F126)&gt;0,1,0)</f>
        <v>0</v>
      </c>
      <c r="O127" s="248"/>
      <c r="P127" s="248"/>
      <c r="Q127" s="248"/>
      <c r="R127" s="248"/>
    </row>
    <row r="128" spans="1:18" ht="20.05" customHeight="1" thickBot="1" x14ac:dyDescent="0.4">
      <c r="A128" s="414" t="s">
        <v>68</v>
      </c>
      <c r="B128" s="414"/>
      <c r="C128" s="414"/>
      <c r="D128" s="414"/>
      <c r="E128" s="77">
        <f>SUM(G:G)/2</f>
        <v>0</v>
      </c>
      <c r="F128" s="415"/>
      <c r="G128" s="415"/>
      <c r="H128" s="415"/>
      <c r="I128" s="77">
        <f>SUM(I107:I126)+I95</f>
        <v>0</v>
      </c>
      <c r="J128" s="3"/>
      <c r="K128" s="3"/>
      <c r="L128" s="3"/>
      <c r="M128" s="251"/>
      <c r="N128" s="248"/>
      <c r="O128" s="248"/>
      <c r="P128" s="248"/>
      <c r="Q128" s="248"/>
      <c r="R128" s="248"/>
    </row>
    <row r="129" spans="1:18" x14ac:dyDescent="0.35">
      <c r="A129" s="408" t="s">
        <v>99</v>
      </c>
      <c r="B129" s="408"/>
      <c r="C129" s="408"/>
      <c r="D129" s="408"/>
      <c r="E129" s="408"/>
      <c r="F129" s="408"/>
      <c r="G129" s="408"/>
      <c r="H129" s="408"/>
      <c r="I129" s="408"/>
      <c r="J129" s="3"/>
      <c r="K129" s="3"/>
      <c r="L129" s="3"/>
      <c r="M129" s="251"/>
      <c r="N129" s="248"/>
      <c r="O129" s="248"/>
      <c r="P129" s="248"/>
      <c r="Q129" s="248"/>
      <c r="R129" s="248"/>
    </row>
    <row r="130" spans="1:18" x14ac:dyDescent="0.35">
      <c r="A130" s="3"/>
      <c r="B130" s="3"/>
      <c r="C130" s="3"/>
      <c r="D130" s="3"/>
      <c r="E130" s="3"/>
      <c r="F130" s="3"/>
      <c r="G130" s="3"/>
      <c r="H130" s="3"/>
      <c r="I130" s="3"/>
      <c r="J130" s="3"/>
      <c r="K130" s="3"/>
      <c r="L130" s="3"/>
      <c r="M130" s="251"/>
      <c r="N130" s="248"/>
      <c r="O130" s="248"/>
      <c r="P130" s="248"/>
      <c r="Q130" s="248"/>
      <c r="R130" s="248"/>
    </row>
    <row r="131" spans="1:18" x14ac:dyDescent="0.35">
      <c r="A131" s="313" t="s">
        <v>37</v>
      </c>
      <c r="B131" s="314">
        <f ca="1">IF(imzatarihi&gt;0,imzatarihi,"")</f>
        <v>45653</v>
      </c>
      <c r="C131" s="139" t="s">
        <v>38</v>
      </c>
      <c r="D131" s="313" t="str">
        <f>IF(kurulusyetkilisi&gt;0,kurulusyetkilisi,"")</f>
        <v/>
      </c>
      <c r="E131" s="139"/>
      <c r="F131" s="139"/>
      <c r="G131" s="139"/>
      <c r="H131" s="3"/>
      <c r="I131" s="3"/>
      <c r="J131" s="3"/>
      <c r="K131" s="4"/>
      <c r="L131" s="4"/>
      <c r="M131" s="253"/>
      <c r="N131" s="250"/>
      <c r="O131" s="250"/>
      <c r="P131" s="248"/>
      <c r="Q131" s="248"/>
      <c r="R131" s="248"/>
    </row>
    <row r="132" spans="1:18" ht="21.1" x14ac:dyDescent="0.35">
      <c r="A132" s="311"/>
      <c r="B132" s="311"/>
      <c r="C132" s="139" t="s">
        <v>39</v>
      </c>
      <c r="D132" s="308"/>
      <c r="E132" s="3"/>
      <c r="F132" s="3"/>
      <c r="G132" s="3"/>
      <c r="H132" s="3"/>
      <c r="I132" s="3"/>
      <c r="J132" s="3"/>
      <c r="K132" s="4"/>
      <c r="L132" s="4"/>
      <c r="M132" s="253"/>
      <c r="N132" s="250"/>
      <c r="O132" s="250"/>
      <c r="P132" s="248"/>
      <c r="Q132" s="248"/>
      <c r="R132" s="248"/>
    </row>
    <row r="133" spans="1:18" x14ac:dyDescent="0.35">
      <c r="A133" s="381" t="s">
        <v>62</v>
      </c>
      <c r="B133" s="381"/>
      <c r="C133" s="381"/>
      <c r="D133" s="381"/>
      <c r="E133" s="381"/>
      <c r="F133" s="381"/>
      <c r="G133" s="381"/>
      <c r="H133" s="381"/>
      <c r="I133" s="381"/>
      <c r="J133" s="3"/>
      <c r="K133" s="3"/>
      <c r="L133" s="3"/>
      <c r="M133" s="251"/>
      <c r="N133" s="248"/>
      <c r="O133" s="248"/>
      <c r="P133" s="248"/>
      <c r="Q133" s="248"/>
      <c r="R133" s="248"/>
    </row>
    <row r="134" spans="1:18" x14ac:dyDescent="0.35">
      <c r="A134" s="382" t="str">
        <f>IF(Yil&gt;0,CONCATENATE(Yil," yılına aittir."),"")</f>
        <v/>
      </c>
      <c r="B134" s="382"/>
      <c r="C134" s="382"/>
      <c r="D134" s="382"/>
      <c r="E134" s="382"/>
      <c r="F134" s="382"/>
      <c r="G134" s="382"/>
      <c r="H134" s="382"/>
      <c r="I134" s="382"/>
      <c r="J134" s="3"/>
      <c r="K134" s="3"/>
      <c r="L134" s="3"/>
      <c r="M134" s="251"/>
      <c r="N134" s="248"/>
      <c r="O134" s="248"/>
      <c r="P134" s="248"/>
      <c r="Q134" s="248"/>
      <c r="R134" s="248"/>
    </row>
    <row r="135" spans="1:18" ht="19.7" thickBot="1" x14ac:dyDescent="0.4">
      <c r="A135" s="413" t="s">
        <v>71</v>
      </c>
      <c r="B135" s="413"/>
      <c r="C135" s="413"/>
      <c r="D135" s="413"/>
      <c r="E135" s="413"/>
      <c r="F135" s="413"/>
      <c r="G135" s="413"/>
      <c r="H135" s="413"/>
      <c r="I135" s="413"/>
      <c r="J135" s="3"/>
      <c r="K135" s="3"/>
      <c r="L135" s="3"/>
      <c r="M135" s="251"/>
      <c r="N135" s="248"/>
      <c r="O135" s="248"/>
      <c r="P135" s="248"/>
      <c r="Q135" s="248"/>
      <c r="R135" s="248"/>
    </row>
    <row r="136" spans="1:18" ht="25.15" customHeight="1" thickBot="1" x14ac:dyDescent="0.4">
      <c r="A136" s="256" t="s">
        <v>1</v>
      </c>
      <c r="B136" s="384" t="str">
        <f>IF(ProjeNo&gt;0,ProjeNo,"")</f>
        <v/>
      </c>
      <c r="C136" s="385"/>
      <c r="D136" s="385"/>
      <c r="E136" s="385"/>
      <c r="F136" s="385"/>
      <c r="G136" s="385"/>
      <c r="H136" s="385"/>
      <c r="I136" s="386"/>
      <c r="J136" s="3"/>
      <c r="K136" s="3"/>
      <c r="L136" s="3"/>
      <c r="M136" s="251"/>
      <c r="N136" s="248"/>
      <c r="O136" s="248"/>
      <c r="P136" s="248"/>
      <c r="Q136" s="248"/>
      <c r="R136" s="248"/>
    </row>
    <row r="137" spans="1:18" ht="25.15" customHeight="1" thickBot="1" x14ac:dyDescent="0.4">
      <c r="A137" s="244" t="s">
        <v>11</v>
      </c>
      <c r="B137" s="397" t="str">
        <f>IF(ProjeAdi&gt;0,ProjeAdi,"")</f>
        <v/>
      </c>
      <c r="C137" s="398"/>
      <c r="D137" s="398"/>
      <c r="E137" s="398"/>
      <c r="F137" s="398"/>
      <c r="G137" s="398"/>
      <c r="H137" s="398"/>
      <c r="I137" s="399"/>
      <c r="J137" s="3"/>
      <c r="K137" s="3"/>
      <c r="L137" s="3"/>
      <c r="M137" s="251"/>
      <c r="N137" s="248"/>
      <c r="O137" s="248"/>
      <c r="P137" s="248"/>
      <c r="Q137" s="248"/>
      <c r="R137" s="248"/>
    </row>
    <row r="138" spans="1:18" ht="25.15" customHeight="1" thickBot="1" x14ac:dyDescent="0.4">
      <c r="A138" s="256" t="s">
        <v>136</v>
      </c>
      <c r="B138" s="23"/>
      <c r="C138" s="410"/>
      <c r="D138" s="411"/>
      <c r="E138" s="411"/>
      <c r="F138" s="411"/>
      <c r="G138" s="411"/>
      <c r="H138" s="411"/>
      <c r="I138" s="412"/>
      <c r="J138" s="3"/>
      <c r="K138" s="3"/>
      <c r="L138" s="3"/>
      <c r="M138" s="251"/>
      <c r="N138" s="248"/>
      <c r="O138" s="248"/>
      <c r="P138" s="248"/>
      <c r="Q138" s="248"/>
      <c r="R138" s="248"/>
    </row>
    <row r="139" spans="1:18" s="2" customFormat="1" ht="29.25" thickBot="1" x14ac:dyDescent="0.3">
      <c r="A139" s="242" t="s">
        <v>7</v>
      </c>
      <c r="B139" s="242" t="s">
        <v>8</v>
      </c>
      <c r="C139" s="242" t="s">
        <v>54</v>
      </c>
      <c r="D139" s="242" t="s">
        <v>9</v>
      </c>
      <c r="E139" s="242" t="s">
        <v>63</v>
      </c>
      <c r="F139" s="242" t="s">
        <v>64</v>
      </c>
      <c r="G139" s="242" t="s">
        <v>65</v>
      </c>
      <c r="H139" s="242" t="s">
        <v>66</v>
      </c>
      <c r="I139" s="242" t="s">
        <v>67</v>
      </c>
      <c r="J139" s="254" t="s">
        <v>72</v>
      </c>
      <c r="K139" s="255" t="s">
        <v>73</v>
      </c>
      <c r="L139" s="255" t="s">
        <v>64</v>
      </c>
      <c r="M139" s="252"/>
      <c r="N139" s="249"/>
      <c r="O139" s="249"/>
      <c r="P139" s="249"/>
      <c r="Q139" s="249"/>
      <c r="R139" s="249"/>
    </row>
    <row r="140" spans="1:18" ht="20.05" customHeight="1" x14ac:dyDescent="0.35">
      <c r="A140" s="258">
        <v>81</v>
      </c>
      <c r="B140" s="90"/>
      <c r="C140" s="274" t="str">
        <f t="shared" ref="C140:C159" si="28">IF(B140&lt;&gt;"",VLOOKUP(B140,PersonelTablo,2,0),"")</f>
        <v/>
      </c>
      <c r="D140" s="275" t="str">
        <f t="shared" ref="D140:D159" si="29">IF(B140&lt;&gt;"",VLOOKUP(B140,PersonelTablo,3,0),"")</f>
        <v/>
      </c>
      <c r="E140" s="84"/>
      <c r="F140" s="85"/>
      <c r="G140" s="73" t="str">
        <f t="shared" ref="G140:G159" si="30">IF(AND(B140&lt;&gt;"",L140&gt;=F140),E140*F140,"")</f>
        <v/>
      </c>
      <c r="H140" s="72" t="str">
        <f t="shared" ref="H140:H159" si="31">IF(B140&lt;&gt;"",VLOOKUP(B140,G011CTablo,8,0),"")</f>
        <v/>
      </c>
      <c r="I140" s="79" t="str">
        <f>IF(AND(B140&lt;&gt;"",J140&gt;=K140,L140&gt;0),G140*H140,"")</f>
        <v/>
      </c>
      <c r="J140" s="69" t="str">
        <f>IF(B140&gt;0,ROUNDUP(VLOOKUP(B140,G011B!$B:$AF,30,0),1),"")</f>
        <v/>
      </c>
      <c r="K140" s="69" t="str">
        <f t="shared" ref="K140:K159" si="32">IF(B140&gt;0,SUMIF($B:$B,B140,$G:$G),"")</f>
        <v/>
      </c>
      <c r="L140" s="70" t="str">
        <f>IF(B140&lt;&gt;"",VLOOKUP(B140,G011B!$B:$BB,45,0),"")</f>
        <v/>
      </c>
      <c r="M140" s="71" t="str">
        <f t="shared" ref="M140:M159" si="33">IF(J140&gt;=K140,"","Personelin bütün iş paketlerindeki Toplam Adam Ay değeri "&amp;K140&amp;" olup, bu değer, G011B formunda beyan edilen Çalışılan Toplam Ay değerini geçemez. Maliyeti hesaplamak için Adam/Ay Oranı veya Çalışılan Ay değerini düzeltiniz. ")</f>
        <v/>
      </c>
      <c r="N140" s="248"/>
      <c r="O140" s="248"/>
      <c r="P140" s="248"/>
      <c r="Q140" s="248"/>
      <c r="R140" s="248"/>
    </row>
    <row r="141" spans="1:18" ht="20.05" customHeight="1" x14ac:dyDescent="0.35">
      <c r="A141" s="258">
        <v>82</v>
      </c>
      <c r="B141" s="91"/>
      <c r="C141" s="276" t="str">
        <f t="shared" si="28"/>
        <v/>
      </c>
      <c r="D141" s="277" t="str">
        <f t="shared" si="29"/>
        <v/>
      </c>
      <c r="E141" s="86"/>
      <c r="F141" s="87"/>
      <c r="G141" s="74" t="str">
        <f t="shared" si="30"/>
        <v/>
      </c>
      <c r="H141" s="72" t="str">
        <f t="shared" si="31"/>
        <v/>
      </c>
      <c r="I141" s="79" t="str">
        <f t="shared" ref="I141:I159" si="34">IF(AND(B141&lt;&gt;"",J141&gt;=K141,L141&gt;0),G141*H141,"")</f>
        <v/>
      </c>
      <c r="J141" s="69" t="str">
        <f>IF(B141&gt;0,ROUNDUP(VLOOKUP(B141,G011B!$B:$AF,30,0),1),"")</f>
        <v/>
      </c>
      <c r="K141" s="69" t="str">
        <f t="shared" si="32"/>
        <v/>
      </c>
      <c r="L141" s="70" t="str">
        <f>IF(B141&lt;&gt;"",VLOOKUP(B141,G011B!$B:$BB,45,0),"")</f>
        <v/>
      </c>
      <c r="M141" s="71" t="str">
        <f t="shared" si="33"/>
        <v/>
      </c>
      <c r="N141" s="248"/>
      <c r="O141" s="248"/>
      <c r="P141" s="248"/>
      <c r="Q141" s="248"/>
      <c r="R141" s="248"/>
    </row>
    <row r="142" spans="1:18" ht="20.05" customHeight="1" x14ac:dyDescent="0.35">
      <c r="A142" s="258">
        <v>83</v>
      </c>
      <c r="B142" s="91"/>
      <c r="C142" s="276" t="str">
        <f t="shared" si="28"/>
        <v/>
      </c>
      <c r="D142" s="277" t="str">
        <f t="shared" si="29"/>
        <v/>
      </c>
      <c r="E142" s="86"/>
      <c r="F142" s="87"/>
      <c r="G142" s="74" t="str">
        <f t="shared" si="30"/>
        <v/>
      </c>
      <c r="H142" s="72" t="str">
        <f t="shared" si="31"/>
        <v/>
      </c>
      <c r="I142" s="79" t="str">
        <f t="shared" si="34"/>
        <v/>
      </c>
      <c r="J142" s="69" t="str">
        <f>IF(B142&gt;0,ROUNDUP(VLOOKUP(B142,G011B!$B:$AF,30,0),1),"")</f>
        <v/>
      </c>
      <c r="K142" s="69" t="str">
        <f t="shared" si="32"/>
        <v/>
      </c>
      <c r="L142" s="70" t="str">
        <f>IF(B142&lt;&gt;"",VLOOKUP(B142,G011B!$B:$BB,45,0),"")</f>
        <v/>
      </c>
      <c r="M142" s="71" t="str">
        <f t="shared" si="33"/>
        <v/>
      </c>
      <c r="N142" s="248"/>
      <c r="O142" s="248"/>
      <c r="P142" s="248"/>
      <c r="Q142" s="248"/>
      <c r="R142" s="248"/>
    </row>
    <row r="143" spans="1:18" ht="20.05" customHeight="1" x14ac:dyDescent="0.35">
      <c r="A143" s="258">
        <v>84</v>
      </c>
      <c r="B143" s="91"/>
      <c r="C143" s="276" t="str">
        <f t="shared" si="28"/>
        <v/>
      </c>
      <c r="D143" s="277" t="str">
        <f t="shared" si="29"/>
        <v/>
      </c>
      <c r="E143" s="86"/>
      <c r="F143" s="87"/>
      <c r="G143" s="74" t="str">
        <f t="shared" si="30"/>
        <v/>
      </c>
      <c r="H143" s="72" t="str">
        <f t="shared" si="31"/>
        <v/>
      </c>
      <c r="I143" s="79" t="str">
        <f t="shared" si="34"/>
        <v/>
      </c>
      <c r="J143" s="69" t="str">
        <f>IF(B143&gt;0,ROUNDUP(VLOOKUP(B143,G011B!$B:$AF,30,0),1),"")</f>
        <v/>
      </c>
      <c r="K143" s="69" t="str">
        <f t="shared" si="32"/>
        <v/>
      </c>
      <c r="L143" s="70" t="str">
        <f>IF(B143&lt;&gt;"",VLOOKUP(B143,G011B!$B:$BB,45,0),"")</f>
        <v/>
      </c>
      <c r="M143" s="71" t="str">
        <f t="shared" si="33"/>
        <v/>
      </c>
      <c r="N143" s="248"/>
      <c r="O143" s="248"/>
      <c r="P143" s="248"/>
      <c r="Q143" s="248"/>
      <c r="R143" s="248"/>
    </row>
    <row r="144" spans="1:18" ht="20.05" customHeight="1" x14ac:dyDescent="0.35">
      <c r="A144" s="258">
        <v>85</v>
      </c>
      <c r="B144" s="91"/>
      <c r="C144" s="276" t="str">
        <f t="shared" si="28"/>
        <v/>
      </c>
      <c r="D144" s="277" t="str">
        <f t="shared" si="29"/>
        <v/>
      </c>
      <c r="E144" s="86"/>
      <c r="F144" s="87"/>
      <c r="G144" s="74" t="str">
        <f t="shared" si="30"/>
        <v/>
      </c>
      <c r="H144" s="72" t="str">
        <f t="shared" si="31"/>
        <v/>
      </c>
      <c r="I144" s="79" t="str">
        <f t="shared" si="34"/>
        <v/>
      </c>
      <c r="J144" s="69" t="str">
        <f>IF(B144&gt;0,ROUNDUP(VLOOKUP(B144,G011B!$B:$AF,30,0),1),"")</f>
        <v/>
      </c>
      <c r="K144" s="69" t="str">
        <f t="shared" si="32"/>
        <v/>
      </c>
      <c r="L144" s="70" t="str">
        <f>IF(B144&lt;&gt;"",VLOOKUP(B144,G011B!$B:$BB,45,0),"")</f>
        <v/>
      </c>
      <c r="M144" s="71" t="str">
        <f t="shared" si="33"/>
        <v/>
      </c>
      <c r="N144" s="248"/>
      <c r="O144" s="248"/>
      <c r="P144" s="248"/>
      <c r="Q144" s="248"/>
      <c r="R144" s="248"/>
    </row>
    <row r="145" spans="1:18" ht="20.05" customHeight="1" x14ac:dyDescent="0.35">
      <c r="A145" s="258">
        <v>86</v>
      </c>
      <c r="B145" s="91"/>
      <c r="C145" s="276" t="str">
        <f t="shared" si="28"/>
        <v/>
      </c>
      <c r="D145" s="277" t="str">
        <f t="shared" si="29"/>
        <v/>
      </c>
      <c r="E145" s="86"/>
      <c r="F145" s="87"/>
      <c r="G145" s="74" t="str">
        <f t="shared" si="30"/>
        <v/>
      </c>
      <c r="H145" s="72" t="str">
        <f t="shared" si="31"/>
        <v/>
      </c>
      <c r="I145" s="79" t="str">
        <f t="shared" si="34"/>
        <v/>
      </c>
      <c r="J145" s="69" t="str">
        <f>IF(B145&gt;0,ROUNDUP(VLOOKUP(B145,G011B!$B:$AF,30,0),1),"")</f>
        <v/>
      </c>
      <c r="K145" s="69" t="str">
        <f t="shared" si="32"/>
        <v/>
      </c>
      <c r="L145" s="70" t="str">
        <f>IF(B145&lt;&gt;"",VLOOKUP(B145,G011B!$B:$BB,45,0),"")</f>
        <v/>
      </c>
      <c r="M145" s="71" t="str">
        <f t="shared" si="33"/>
        <v/>
      </c>
      <c r="N145" s="248"/>
      <c r="O145" s="248"/>
      <c r="P145" s="248"/>
      <c r="Q145" s="248"/>
      <c r="R145" s="248"/>
    </row>
    <row r="146" spans="1:18" ht="20.05" customHeight="1" x14ac:dyDescent="0.35">
      <c r="A146" s="258">
        <v>87</v>
      </c>
      <c r="B146" s="91"/>
      <c r="C146" s="276" t="str">
        <f t="shared" si="28"/>
        <v/>
      </c>
      <c r="D146" s="277" t="str">
        <f t="shared" si="29"/>
        <v/>
      </c>
      <c r="E146" s="86"/>
      <c r="F146" s="87"/>
      <c r="G146" s="74" t="str">
        <f t="shared" si="30"/>
        <v/>
      </c>
      <c r="H146" s="72" t="str">
        <f t="shared" si="31"/>
        <v/>
      </c>
      <c r="I146" s="79" t="str">
        <f t="shared" si="34"/>
        <v/>
      </c>
      <c r="J146" s="69" t="str">
        <f>IF(B146&gt;0,ROUNDUP(VLOOKUP(B146,G011B!$B:$AF,30,0),1),"")</f>
        <v/>
      </c>
      <c r="K146" s="69" t="str">
        <f t="shared" si="32"/>
        <v/>
      </c>
      <c r="L146" s="70" t="str">
        <f>IF(B146&lt;&gt;"",VLOOKUP(B146,G011B!$B:$BB,45,0),"")</f>
        <v/>
      </c>
      <c r="M146" s="71" t="str">
        <f t="shared" si="33"/>
        <v/>
      </c>
      <c r="N146" s="248"/>
      <c r="O146" s="248"/>
      <c r="P146" s="248"/>
      <c r="Q146" s="248"/>
      <c r="R146" s="248"/>
    </row>
    <row r="147" spans="1:18" ht="20.05" customHeight="1" x14ac:dyDescent="0.35">
      <c r="A147" s="258">
        <v>88</v>
      </c>
      <c r="B147" s="91"/>
      <c r="C147" s="276" t="str">
        <f t="shared" si="28"/>
        <v/>
      </c>
      <c r="D147" s="277" t="str">
        <f t="shared" si="29"/>
        <v/>
      </c>
      <c r="E147" s="86"/>
      <c r="F147" s="87"/>
      <c r="G147" s="74" t="str">
        <f t="shared" si="30"/>
        <v/>
      </c>
      <c r="H147" s="72" t="str">
        <f t="shared" si="31"/>
        <v/>
      </c>
      <c r="I147" s="79" t="str">
        <f t="shared" si="34"/>
        <v/>
      </c>
      <c r="J147" s="69" t="str">
        <f>IF(B147&gt;0,ROUNDUP(VLOOKUP(B147,G011B!$B:$AF,30,0),1),"")</f>
        <v/>
      </c>
      <c r="K147" s="69" t="str">
        <f t="shared" si="32"/>
        <v/>
      </c>
      <c r="L147" s="70" t="str">
        <f>IF(B147&lt;&gt;"",VLOOKUP(B147,G011B!$B:$BB,45,0),"")</f>
        <v/>
      </c>
      <c r="M147" s="71" t="str">
        <f t="shared" si="33"/>
        <v/>
      </c>
      <c r="N147" s="248"/>
      <c r="O147" s="248"/>
      <c r="P147" s="248"/>
      <c r="Q147" s="248"/>
      <c r="R147" s="248"/>
    </row>
    <row r="148" spans="1:18" ht="20.05" customHeight="1" x14ac:dyDescent="0.35">
      <c r="A148" s="258">
        <v>89</v>
      </c>
      <c r="B148" s="91"/>
      <c r="C148" s="276" t="str">
        <f t="shared" si="28"/>
        <v/>
      </c>
      <c r="D148" s="277" t="str">
        <f t="shared" si="29"/>
        <v/>
      </c>
      <c r="E148" s="86"/>
      <c r="F148" s="87"/>
      <c r="G148" s="74" t="str">
        <f t="shared" si="30"/>
        <v/>
      </c>
      <c r="H148" s="72" t="str">
        <f t="shared" si="31"/>
        <v/>
      </c>
      <c r="I148" s="79" t="str">
        <f t="shared" si="34"/>
        <v/>
      </c>
      <c r="J148" s="69" t="str">
        <f>IF(B148&gt;0,ROUNDUP(VLOOKUP(B148,G011B!$B:$AF,30,0),1),"")</f>
        <v/>
      </c>
      <c r="K148" s="69" t="str">
        <f t="shared" si="32"/>
        <v/>
      </c>
      <c r="L148" s="70" t="str">
        <f>IF(B148&lt;&gt;"",VLOOKUP(B148,G011B!$B:$BB,45,0),"")</f>
        <v/>
      </c>
      <c r="M148" s="71" t="str">
        <f t="shared" si="33"/>
        <v/>
      </c>
      <c r="N148" s="248"/>
      <c r="O148" s="248"/>
      <c r="P148" s="248"/>
      <c r="Q148" s="248"/>
      <c r="R148" s="248"/>
    </row>
    <row r="149" spans="1:18" ht="20.05" customHeight="1" x14ac:dyDescent="0.35">
      <c r="A149" s="258">
        <v>90</v>
      </c>
      <c r="B149" s="91"/>
      <c r="C149" s="276" t="str">
        <f t="shared" si="28"/>
        <v/>
      </c>
      <c r="D149" s="277" t="str">
        <f t="shared" si="29"/>
        <v/>
      </c>
      <c r="E149" s="86"/>
      <c r="F149" s="87"/>
      <c r="G149" s="74" t="str">
        <f t="shared" si="30"/>
        <v/>
      </c>
      <c r="H149" s="72" t="str">
        <f t="shared" si="31"/>
        <v/>
      </c>
      <c r="I149" s="79" t="str">
        <f t="shared" si="34"/>
        <v/>
      </c>
      <c r="J149" s="69" t="str">
        <f>IF(B149&gt;0,ROUNDUP(VLOOKUP(B149,G011B!$B:$AF,30,0),1),"")</f>
        <v/>
      </c>
      <c r="K149" s="69" t="str">
        <f t="shared" si="32"/>
        <v/>
      </c>
      <c r="L149" s="70" t="str">
        <f>IF(B149&lt;&gt;"",VLOOKUP(B149,G011B!$B:$BB,45,0),"")</f>
        <v/>
      </c>
      <c r="M149" s="71" t="str">
        <f t="shared" si="33"/>
        <v/>
      </c>
      <c r="N149" s="248"/>
      <c r="O149" s="248"/>
      <c r="P149" s="248"/>
      <c r="Q149" s="248"/>
      <c r="R149" s="248"/>
    </row>
    <row r="150" spans="1:18" ht="20.05" customHeight="1" x14ac:dyDescent="0.35">
      <c r="A150" s="258">
        <v>91</v>
      </c>
      <c r="B150" s="91"/>
      <c r="C150" s="276" t="str">
        <f t="shared" si="28"/>
        <v/>
      </c>
      <c r="D150" s="277" t="str">
        <f t="shared" si="29"/>
        <v/>
      </c>
      <c r="E150" s="86"/>
      <c r="F150" s="87"/>
      <c r="G150" s="74" t="str">
        <f t="shared" si="30"/>
        <v/>
      </c>
      <c r="H150" s="72" t="str">
        <f t="shared" si="31"/>
        <v/>
      </c>
      <c r="I150" s="79" t="str">
        <f t="shared" si="34"/>
        <v/>
      </c>
      <c r="J150" s="69" t="str">
        <f>IF(B150&gt;0,ROUNDUP(VLOOKUP(B150,G011B!$B:$AF,30,0),1),"")</f>
        <v/>
      </c>
      <c r="K150" s="69" t="str">
        <f t="shared" si="32"/>
        <v/>
      </c>
      <c r="L150" s="70" t="str">
        <f>IF(B150&lt;&gt;"",VLOOKUP(B150,G011B!$B:$BB,45,0),"")</f>
        <v/>
      </c>
      <c r="M150" s="71" t="str">
        <f t="shared" si="33"/>
        <v/>
      </c>
      <c r="N150" s="248"/>
      <c r="O150" s="248"/>
      <c r="P150" s="248"/>
      <c r="Q150" s="248"/>
      <c r="R150" s="248"/>
    </row>
    <row r="151" spans="1:18" ht="20.05" customHeight="1" x14ac:dyDescent="0.35">
      <c r="A151" s="258">
        <v>92</v>
      </c>
      <c r="B151" s="91"/>
      <c r="C151" s="276" t="str">
        <f t="shared" si="28"/>
        <v/>
      </c>
      <c r="D151" s="277" t="str">
        <f t="shared" si="29"/>
        <v/>
      </c>
      <c r="E151" s="86"/>
      <c r="F151" s="87"/>
      <c r="G151" s="74" t="str">
        <f t="shared" si="30"/>
        <v/>
      </c>
      <c r="H151" s="72" t="str">
        <f t="shared" si="31"/>
        <v/>
      </c>
      <c r="I151" s="79" t="str">
        <f t="shared" si="34"/>
        <v/>
      </c>
      <c r="J151" s="69" t="str">
        <f>IF(B151&gt;0,ROUNDUP(VLOOKUP(B151,G011B!$B:$AF,30,0),1),"")</f>
        <v/>
      </c>
      <c r="K151" s="69" t="str">
        <f t="shared" si="32"/>
        <v/>
      </c>
      <c r="L151" s="70" t="str">
        <f>IF(B151&lt;&gt;"",VLOOKUP(B151,G011B!$B:$BB,45,0),"")</f>
        <v/>
      </c>
      <c r="M151" s="71" t="str">
        <f t="shared" si="33"/>
        <v/>
      </c>
      <c r="N151" s="248"/>
      <c r="O151" s="248"/>
      <c r="P151" s="248"/>
      <c r="Q151" s="248"/>
      <c r="R151" s="248"/>
    </row>
    <row r="152" spans="1:18" ht="20.05" customHeight="1" x14ac:dyDescent="0.35">
      <c r="A152" s="258">
        <v>93</v>
      </c>
      <c r="B152" s="91"/>
      <c r="C152" s="276" t="str">
        <f t="shared" si="28"/>
        <v/>
      </c>
      <c r="D152" s="277" t="str">
        <f t="shared" si="29"/>
        <v/>
      </c>
      <c r="E152" s="86"/>
      <c r="F152" s="87"/>
      <c r="G152" s="74" t="str">
        <f t="shared" si="30"/>
        <v/>
      </c>
      <c r="H152" s="72" t="str">
        <f t="shared" si="31"/>
        <v/>
      </c>
      <c r="I152" s="79" t="str">
        <f t="shared" si="34"/>
        <v/>
      </c>
      <c r="J152" s="69" t="str">
        <f>IF(B152&gt;0,ROUNDUP(VLOOKUP(B152,G011B!$B:$AF,30,0),1),"")</f>
        <v/>
      </c>
      <c r="K152" s="69" t="str">
        <f t="shared" si="32"/>
        <v/>
      </c>
      <c r="L152" s="70" t="str">
        <f>IF(B152&lt;&gt;"",VLOOKUP(B152,G011B!$B:$BB,45,0),"")</f>
        <v/>
      </c>
      <c r="M152" s="71" t="str">
        <f t="shared" si="33"/>
        <v/>
      </c>
      <c r="N152" s="248"/>
      <c r="O152" s="248"/>
      <c r="P152" s="248"/>
      <c r="Q152" s="248"/>
      <c r="R152" s="248"/>
    </row>
    <row r="153" spans="1:18" ht="20.05" customHeight="1" x14ac:dyDescent="0.35">
      <c r="A153" s="258">
        <v>94</v>
      </c>
      <c r="B153" s="91"/>
      <c r="C153" s="276" t="str">
        <f t="shared" si="28"/>
        <v/>
      </c>
      <c r="D153" s="277" t="str">
        <f t="shared" si="29"/>
        <v/>
      </c>
      <c r="E153" s="86"/>
      <c r="F153" s="87"/>
      <c r="G153" s="74" t="str">
        <f t="shared" si="30"/>
        <v/>
      </c>
      <c r="H153" s="72" t="str">
        <f t="shared" si="31"/>
        <v/>
      </c>
      <c r="I153" s="79" t="str">
        <f t="shared" si="34"/>
        <v/>
      </c>
      <c r="J153" s="69" t="str">
        <f>IF(B153&gt;0,ROUNDUP(VLOOKUP(B153,G011B!$B:$AF,30,0),1),"")</f>
        <v/>
      </c>
      <c r="K153" s="69" t="str">
        <f t="shared" si="32"/>
        <v/>
      </c>
      <c r="L153" s="70" t="str">
        <f>IF(B153&lt;&gt;"",VLOOKUP(B153,G011B!$B:$BB,45,0),"")</f>
        <v/>
      </c>
      <c r="M153" s="71" t="str">
        <f t="shared" si="33"/>
        <v/>
      </c>
      <c r="N153" s="248"/>
      <c r="O153" s="248"/>
      <c r="P153" s="248"/>
      <c r="Q153" s="248"/>
      <c r="R153" s="248"/>
    </row>
    <row r="154" spans="1:18" ht="20.05" customHeight="1" x14ac:dyDescent="0.35">
      <c r="A154" s="258">
        <v>95</v>
      </c>
      <c r="B154" s="91"/>
      <c r="C154" s="276" t="str">
        <f t="shared" si="28"/>
        <v/>
      </c>
      <c r="D154" s="277" t="str">
        <f t="shared" si="29"/>
        <v/>
      </c>
      <c r="E154" s="86"/>
      <c r="F154" s="87"/>
      <c r="G154" s="74" t="str">
        <f t="shared" si="30"/>
        <v/>
      </c>
      <c r="H154" s="72" t="str">
        <f t="shared" si="31"/>
        <v/>
      </c>
      <c r="I154" s="79" t="str">
        <f t="shared" si="34"/>
        <v/>
      </c>
      <c r="J154" s="69" t="str">
        <f>IF(B154&gt;0,ROUNDUP(VLOOKUP(B154,G011B!$B:$AF,30,0),1),"")</f>
        <v/>
      </c>
      <c r="K154" s="69" t="str">
        <f t="shared" si="32"/>
        <v/>
      </c>
      <c r="L154" s="70" t="str">
        <f>IF(B154&lt;&gt;"",VLOOKUP(B154,G011B!$B:$BB,45,0),"")</f>
        <v/>
      </c>
      <c r="M154" s="71" t="str">
        <f t="shared" si="33"/>
        <v/>
      </c>
      <c r="N154" s="248"/>
      <c r="O154" s="248"/>
      <c r="P154" s="248"/>
      <c r="Q154" s="248"/>
      <c r="R154" s="248"/>
    </row>
    <row r="155" spans="1:18" ht="20.05" customHeight="1" x14ac:dyDescent="0.35">
      <c r="A155" s="258">
        <v>96</v>
      </c>
      <c r="B155" s="91"/>
      <c r="C155" s="276" t="str">
        <f t="shared" si="28"/>
        <v/>
      </c>
      <c r="D155" s="277" t="str">
        <f t="shared" si="29"/>
        <v/>
      </c>
      <c r="E155" s="86"/>
      <c r="F155" s="87"/>
      <c r="G155" s="74" t="str">
        <f t="shared" si="30"/>
        <v/>
      </c>
      <c r="H155" s="72" t="str">
        <f t="shared" si="31"/>
        <v/>
      </c>
      <c r="I155" s="79" t="str">
        <f t="shared" si="34"/>
        <v/>
      </c>
      <c r="J155" s="69" t="str">
        <f>IF(B155&gt;0,ROUNDUP(VLOOKUP(B155,G011B!$B:$AF,30,0),1),"")</f>
        <v/>
      </c>
      <c r="K155" s="69" t="str">
        <f t="shared" si="32"/>
        <v/>
      </c>
      <c r="L155" s="70" t="str">
        <f>IF(B155&lt;&gt;"",VLOOKUP(B155,G011B!$B:$BB,45,0),"")</f>
        <v/>
      </c>
      <c r="M155" s="71" t="str">
        <f t="shared" si="33"/>
        <v/>
      </c>
      <c r="N155" s="248"/>
      <c r="O155" s="248"/>
      <c r="P155" s="248"/>
      <c r="Q155" s="248"/>
      <c r="R155" s="248"/>
    </row>
    <row r="156" spans="1:18" ht="20.05" customHeight="1" x14ac:dyDescent="0.35">
      <c r="A156" s="258">
        <v>97</v>
      </c>
      <c r="B156" s="91"/>
      <c r="C156" s="276" t="str">
        <f t="shared" si="28"/>
        <v/>
      </c>
      <c r="D156" s="277" t="str">
        <f t="shared" si="29"/>
        <v/>
      </c>
      <c r="E156" s="86"/>
      <c r="F156" s="87"/>
      <c r="G156" s="74" t="str">
        <f t="shared" si="30"/>
        <v/>
      </c>
      <c r="H156" s="72" t="str">
        <f t="shared" si="31"/>
        <v/>
      </c>
      <c r="I156" s="79" t="str">
        <f t="shared" si="34"/>
        <v/>
      </c>
      <c r="J156" s="69" t="str">
        <f>IF(B156&gt;0,ROUNDUP(VLOOKUP(B156,G011B!$B:$AF,30,0),1),"")</f>
        <v/>
      </c>
      <c r="K156" s="69" t="str">
        <f t="shared" si="32"/>
        <v/>
      </c>
      <c r="L156" s="70" t="str">
        <f>IF(B156&lt;&gt;"",VLOOKUP(B156,G011B!$B:$BB,45,0),"")</f>
        <v/>
      </c>
      <c r="M156" s="71" t="str">
        <f t="shared" si="33"/>
        <v/>
      </c>
      <c r="N156" s="248"/>
      <c r="O156" s="248"/>
      <c r="P156" s="248"/>
      <c r="Q156" s="248"/>
      <c r="R156" s="248"/>
    </row>
    <row r="157" spans="1:18" ht="20.05" customHeight="1" x14ac:dyDescent="0.35">
      <c r="A157" s="258">
        <v>98</v>
      </c>
      <c r="B157" s="91"/>
      <c r="C157" s="276" t="str">
        <f t="shared" si="28"/>
        <v/>
      </c>
      <c r="D157" s="277" t="str">
        <f t="shared" si="29"/>
        <v/>
      </c>
      <c r="E157" s="86"/>
      <c r="F157" s="87"/>
      <c r="G157" s="74" t="str">
        <f t="shared" si="30"/>
        <v/>
      </c>
      <c r="H157" s="72" t="str">
        <f t="shared" si="31"/>
        <v/>
      </c>
      <c r="I157" s="79" t="str">
        <f t="shared" si="34"/>
        <v/>
      </c>
      <c r="J157" s="69" t="str">
        <f>IF(B157&gt;0,ROUNDUP(VLOOKUP(B157,G011B!$B:$AF,30,0),1),"")</f>
        <v/>
      </c>
      <c r="K157" s="69" t="str">
        <f t="shared" si="32"/>
        <v/>
      </c>
      <c r="L157" s="70" t="str">
        <f>IF(B157&lt;&gt;"",VLOOKUP(B157,G011B!$B:$BB,45,0),"")</f>
        <v/>
      </c>
      <c r="M157" s="71" t="str">
        <f t="shared" si="33"/>
        <v/>
      </c>
      <c r="N157" s="248"/>
      <c r="O157" s="248"/>
      <c r="P157" s="248"/>
      <c r="Q157" s="248"/>
      <c r="R157" s="248"/>
    </row>
    <row r="158" spans="1:18" ht="20.05" customHeight="1" x14ac:dyDescent="0.35">
      <c r="A158" s="258">
        <v>99</v>
      </c>
      <c r="B158" s="91"/>
      <c r="C158" s="276" t="str">
        <f t="shared" si="28"/>
        <v/>
      </c>
      <c r="D158" s="277" t="str">
        <f t="shared" si="29"/>
        <v/>
      </c>
      <c r="E158" s="86"/>
      <c r="F158" s="87"/>
      <c r="G158" s="74" t="str">
        <f t="shared" si="30"/>
        <v/>
      </c>
      <c r="H158" s="72" t="str">
        <f t="shared" si="31"/>
        <v/>
      </c>
      <c r="I158" s="79" t="str">
        <f t="shared" si="34"/>
        <v/>
      </c>
      <c r="J158" s="69" t="str">
        <f>IF(B158&gt;0,ROUNDUP(VLOOKUP(B158,G011B!$B:$AF,30,0),1),"")</f>
        <v/>
      </c>
      <c r="K158" s="69" t="str">
        <f t="shared" si="32"/>
        <v/>
      </c>
      <c r="L158" s="70" t="str">
        <f>IF(B158&lt;&gt;"",VLOOKUP(B158,G011B!$B:$BB,45,0),"")</f>
        <v/>
      </c>
      <c r="M158" s="71" t="str">
        <f t="shared" si="33"/>
        <v/>
      </c>
      <c r="N158" s="248"/>
      <c r="O158" s="248"/>
      <c r="P158" s="248"/>
      <c r="Q158" s="248"/>
      <c r="R158" s="248"/>
    </row>
    <row r="159" spans="1:18" ht="20.05" customHeight="1" thickBot="1" x14ac:dyDescent="0.4">
      <c r="A159" s="259">
        <v>100</v>
      </c>
      <c r="B159" s="92"/>
      <c r="C159" s="278" t="str">
        <f t="shared" si="28"/>
        <v/>
      </c>
      <c r="D159" s="279" t="str">
        <f t="shared" si="29"/>
        <v/>
      </c>
      <c r="E159" s="88"/>
      <c r="F159" s="89"/>
      <c r="G159" s="75" t="str">
        <f t="shared" si="30"/>
        <v/>
      </c>
      <c r="H159" s="82" t="str">
        <f t="shared" si="31"/>
        <v/>
      </c>
      <c r="I159" s="80" t="str">
        <f t="shared" si="34"/>
        <v/>
      </c>
      <c r="J159" s="69" t="str">
        <f>IF(B159&gt;0,ROUNDUP(VLOOKUP(B159,G011B!$B:$AF,30,0),1),"")</f>
        <v/>
      </c>
      <c r="K159" s="69" t="str">
        <f t="shared" si="32"/>
        <v/>
      </c>
      <c r="L159" s="70" t="str">
        <f>IF(B159&lt;&gt;"",VLOOKUP(B159,G011B!$B:$BB,45,0),"")</f>
        <v/>
      </c>
      <c r="M159" s="71" t="str">
        <f t="shared" si="33"/>
        <v/>
      </c>
      <c r="N159" s="248"/>
      <c r="O159" s="248"/>
      <c r="P159" s="248"/>
      <c r="Q159" s="248"/>
      <c r="R159" s="248"/>
    </row>
    <row r="160" spans="1:18" ht="20.05" customHeight="1" thickBot="1" x14ac:dyDescent="0.4">
      <c r="A160" s="409" t="s">
        <v>40</v>
      </c>
      <c r="B160" s="409"/>
      <c r="C160" s="409"/>
      <c r="D160" s="409"/>
      <c r="E160" s="409"/>
      <c r="F160" s="409"/>
      <c r="G160" s="77">
        <f>SUM(G140:G159)</f>
        <v>0</v>
      </c>
      <c r="H160" s="295"/>
      <c r="I160" s="77">
        <f>IF(C138=C105,SUM(I140:I159)+I127,SUM(I140:I159))</f>
        <v>0</v>
      </c>
      <c r="J160" s="3"/>
      <c r="K160" s="3"/>
      <c r="L160" s="3"/>
      <c r="M160" s="251"/>
      <c r="N160" s="67">
        <f>IF(COUNTA(E140:F159)&gt;0,1,0)</f>
        <v>0</v>
      </c>
      <c r="O160" s="248"/>
      <c r="P160" s="248"/>
      <c r="Q160" s="248"/>
      <c r="R160" s="248"/>
    </row>
    <row r="161" spans="1:18" ht="20.05" customHeight="1" thickBot="1" x14ac:dyDescent="0.4">
      <c r="A161" s="414" t="s">
        <v>68</v>
      </c>
      <c r="B161" s="414"/>
      <c r="C161" s="414"/>
      <c r="D161" s="414"/>
      <c r="E161" s="77">
        <f>SUM(G:G)/2</f>
        <v>0</v>
      </c>
      <c r="F161" s="415"/>
      <c r="G161" s="415"/>
      <c r="H161" s="415"/>
      <c r="I161" s="77">
        <f>SUM(I140:I159)+I128</f>
        <v>0</v>
      </c>
      <c r="J161" s="3"/>
      <c r="K161" s="3"/>
      <c r="L161" s="3"/>
      <c r="M161" s="251"/>
      <c r="N161" s="248"/>
      <c r="O161" s="248"/>
      <c r="P161" s="248"/>
      <c r="Q161" s="248"/>
      <c r="R161" s="248"/>
    </row>
    <row r="162" spans="1:18" x14ac:dyDescent="0.35">
      <c r="A162" s="408" t="s">
        <v>99</v>
      </c>
      <c r="B162" s="408"/>
      <c r="C162" s="408"/>
      <c r="D162" s="408"/>
      <c r="E162" s="408"/>
      <c r="F162" s="408"/>
      <c r="G162" s="408"/>
      <c r="H162" s="408"/>
      <c r="I162" s="408"/>
      <c r="J162" s="3"/>
      <c r="K162" s="3"/>
      <c r="L162" s="3"/>
      <c r="M162" s="251"/>
      <c r="N162" s="248"/>
      <c r="O162" s="248"/>
      <c r="P162" s="248"/>
      <c r="Q162" s="248"/>
      <c r="R162" s="248"/>
    </row>
    <row r="163" spans="1:18" x14ac:dyDescent="0.35">
      <c r="A163" s="3"/>
      <c r="B163" s="3"/>
      <c r="C163" s="3"/>
      <c r="D163" s="3"/>
      <c r="E163" s="3"/>
      <c r="F163" s="3"/>
      <c r="G163" s="3"/>
      <c r="H163" s="3"/>
      <c r="I163" s="3"/>
      <c r="J163" s="3"/>
      <c r="K163" s="3"/>
      <c r="L163" s="3"/>
      <c r="M163" s="251"/>
      <c r="N163" s="248"/>
      <c r="O163" s="248"/>
      <c r="P163" s="248"/>
      <c r="Q163" s="248"/>
      <c r="R163" s="248"/>
    </row>
    <row r="164" spans="1:18" x14ac:dyDescent="0.35">
      <c r="A164" s="313" t="s">
        <v>37</v>
      </c>
      <c r="B164" s="314">
        <f ca="1">IF(imzatarihi&gt;0,imzatarihi,"")</f>
        <v>45653</v>
      </c>
      <c r="C164" s="139" t="s">
        <v>38</v>
      </c>
      <c r="D164" s="313" t="str">
        <f>IF(kurulusyetkilisi&gt;0,kurulusyetkilisi,"")</f>
        <v/>
      </c>
      <c r="E164" s="139"/>
      <c r="F164" s="139"/>
      <c r="G164" s="139"/>
      <c r="H164" s="3"/>
      <c r="I164" s="3"/>
      <c r="J164" s="3"/>
      <c r="K164" s="4"/>
      <c r="L164" s="4"/>
      <c r="M164" s="253"/>
      <c r="N164" s="250"/>
      <c r="O164" s="250"/>
      <c r="P164" s="248"/>
      <c r="Q164" s="248"/>
      <c r="R164" s="248"/>
    </row>
    <row r="165" spans="1:18" ht="21.1" x14ac:dyDescent="0.35">
      <c r="A165" s="311"/>
      <c r="B165" s="311"/>
      <c r="C165" s="139" t="s">
        <v>39</v>
      </c>
      <c r="D165" s="308"/>
      <c r="E165" s="3"/>
      <c r="F165" s="3"/>
      <c r="G165" s="3"/>
      <c r="H165" s="3"/>
      <c r="I165" s="3"/>
      <c r="J165" s="3"/>
      <c r="K165" s="4"/>
      <c r="L165" s="4"/>
      <c r="M165" s="253"/>
      <c r="N165" s="250"/>
      <c r="O165" s="250"/>
      <c r="P165" s="248"/>
      <c r="Q165" s="248"/>
      <c r="R165" s="248"/>
    </row>
    <row r="166" spans="1:18" x14ac:dyDescent="0.35">
      <c r="A166" s="381" t="s">
        <v>62</v>
      </c>
      <c r="B166" s="381"/>
      <c r="C166" s="381"/>
      <c r="D166" s="381"/>
      <c r="E166" s="381"/>
      <c r="F166" s="381"/>
      <c r="G166" s="381"/>
      <c r="H166" s="381"/>
      <c r="I166" s="381"/>
      <c r="J166" s="3"/>
      <c r="K166" s="3"/>
      <c r="L166" s="3"/>
      <c r="M166" s="251"/>
      <c r="N166" s="248"/>
      <c r="O166" s="248"/>
      <c r="P166" s="248"/>
      <c r="Q166" s="248"/>
      <c r="R166" s="248"/>
    </row>
    <row r="167" spans="1:18" x14ac:dyDescent="0.35">
      <c r="A167" s="382" t="str">
        <f>IF(Yil&gt;0,CONCATENATE(Yil," yılına aittir."),"")</f>
        <v/>
      </c>
      <c r="B167" s="382"/>
      <c r="C167" s="382"/>
      <c r="D167" s="382"/>
      <c r="E167" s="382"/>
      <c r="F167" s="382"/>
      <c r="G167" s="382"/>
      <c r="H167" s="382"/>
      <c r="I167" s="382"/>
      <c r="J167" s="3"/>
      <c r="K167" s="3"/>
      <c r="L167" s="3"/>
      <c r="M167" s="251"/>
      <c r="N167" s="248"/>
      <c r="O167" s="248"/>
      <c r="P167" s="248"/>
      <c r="Q167" s="248"/>
      <c r="R167" s="248"/>
    </row>
    <row r="168" spans="1:18" ht="19.7" thickBot="1" x14ac:dyDescent="0.4">
      <c r="A168" s="413" t="s">
        <v>71</v>
      </c>
      <c r="B168" s="413"/>
      <c r="C168" s="413"/>
      <c r="D168" s="413"/>
      <c r="E168" s="413"/>
      <c r="F168" s="413"/>
      <c r="G168" s="413"/>
      <c r="H168" s="413"/>
      <c r="I168" s="413"/>
      <c r="J168" s="3"/>
      <c r="K168" s="3"/>
      <c r="L168" s="3"/>
      <c r="M168" s="251"/>
      <c r="N168" s="248"/>
      <c r="O168" s="248"/>
      <c r="P168" s="248"/>
      <c r="Q168" s="248"/>
      <c r="R168" s="248"/>
    </row>
    <row r="169" spans="1:18" ht="25.15" customHeight="1" thickBot="1" x14ac:dyDescent="0.4">
      <c r="A169" s="256" t="s">
        <v>1</v>
      </c>
      <c r="B169" s="384" t="str">
        <f>IF(ProjeNo&gt;0,ProjeNo,"")</f>
        <v/>
      </c>
      <c r="C169" s="385"/>
      <c r="D169" s="385"/>
      <c r="E169" s="385"/>
      <c r="F169" s="385"/>
      <c r="G169" s="385"/>
      <c r="H169" s="385"/>
      <c r="I169" s="386"/>
      <c r="J169" s="3"/>
      <c r="K169" s="3"/>
      <c r="L169" s="3"/>
      <c r="M169" s="251"/>
      <c r="N169" s="248"/>
      <c r="O169" s="248"/>
      <c r="P169" s="248"/>
      <c r="Q169" s="248"/>
      <c r="R169" s="248"/>
    </row>
    <row r="170" spans="1:18" ht="25.15" customHeight="1" thickBot="1" x14ac:dyDescent="0.4">
      <c r="A170" s="244" t="s">
        <v>11</v>
      </c>
      <c r="B170" s="397" t="str">
        <f>IF(ProjeAdi&gt;0,ProjeAdi,"")</f>
        <v/>
      </c>
      <c r="C170" s="398"/>
      <c r="D170" s="398"/>
      <c r="E170" s="398"/>
      <c r="F170" s="398"/>
      <c r="G170" s="398"/>
      <c r="H170" s="398"/>
      <c r="I170" s="399"/>
      <c r="J170" s="3"/>
      <c r="K170" s="3"/>
      <c r="L170" s="3"/>
      <c r="M170" s="251"/>
      <c r="N170" s="248"/>
      <c r="O170" s="248"/>
      <c r="P170" s="248"/>
      <c r="Q170" s="248"/>
      <c r="R170" s="248"/>
    </row>
    <row r="171" spans="1:18" ht="25.15" customHeight="1" thickBot="1" x14ac:dyDescent="0.4">
      <c r="A171" s="256" t="s">
        <v>136</v>
      </c>
      <c r="B171" s="23"/>
      <c r="C171" s="410"/>
      <c r="D171" s="411"/>
      <c r="E171" s="411"/>
      <c r="F171" s="411"/>
      <c r="G171" s="411"/>
      <c r="H171" s="411"/>
      <c r="I171" s="412"/>
      <c r="J171" s="3"/>
      <c r="K171" s="3"/>
      <c r="L171" s="3"/>
      <c r="M171" s="251"/>
      <c r="N171" s="248"/>
      <c r="O171" s="248"/>
      <c r="P171" s="248"/>
      <c r="Q171" s="248"/>
      <c r="R171" s="248"/>
    </row>
    <row r="172" spans="1:18" s="2" customFormat="1" ht="29.25" thickBot="1" x14ac:dyDescent="0.3">
      <c r="A172" s="242" t="s">
        <v>7</v>
      </c>
      <c r="B172" s="242" t="s">
        <v>8</v>
      </c>
      <c r="C172" s="242" t="s">
        <v>54</v>
      </c>
      <c r="D172" s="242" t="s">
        <v>9</v>
      </c>
      <c r="E172" s="242" t="s">
        <v>63</v>
      </c>
      <c r="F172" s="242" t="s">
        <v>64</v>
      </c>
      <c r="G172" s="242" t="s">
        <v>65</v>
      </c>
      <c r="H172" s="242" t="s">
        <v>66</v>
      </c>
      <c r="I172" s="242" t="s">
        <v>67</v>
      </c>
      <c r="J172" s="254" t="s">
        <v>72</v>
      </c>
      <c r="K172" s="255" t="s">
        <v>73</v>
      </c>
      <c r="L172" s="255" t="s">
        <v>64</v>
      </c>
      <c r="M172" s="252"/>
      <c r="N172" s="249"/>
      <c r="O172" s="249"/>
      <c r="P172" s="249"/>
      <c r="Q172" s="249"/>
      <c r="R172" s="249"/>
    </row>
    <row r="173" spans="1:18" ht="20.05" customHeight="1" x14ac:dyDescent="0.35">
      <c r="A173" s="258">
        <v>101</v>
      </c>
      <c r="B173" s="90"/>
      <c r="C173" s="274" t="str">
        <f t="shared" ref="C173:C192" si="35">IF(B173&lt;&gt;"",VLOOKUP(B173,PersonelTablo,2,0),"")</f>
        <v/>
      </c>
      <c r="D173" s="275" t="str">
        <f t="shared" ref="D173:D192" si="36">IF(B173&lt;&gt;"",VLOOKUP(B173,PersonelTablo,3,0),"")</f>
        <v/>
      </c>
      <c r="E173" s="84"/>
      <c r="F173" s="85"/>
      <c r="G173" s="73" t="str">
        <f t="shared" ref="G173:G192" si="37">IF(AND(B173&lt;&gt;"",L173&gt;=F173),E173*F173,"")</f>
        <v/>
      </c>
      <c r="H173" s="72" t="str">
        <f t="shared" ref="H173:H192" si="38">IF(B173&lt;&gt;"",VLOOKUP(B173,G011CTablo,8,0),"")</f>
        <v/>
      </c>
      <c r="I173" s="79" t="str">
        <f>IF(AND(B173&lt;&gt;"",J173&gt;=K173,L173&gt;0),G173*H173,"")</f>
        <v/>
      </c>
      <c r="J173" s="69" t="str">
        <f>IF(B173&gt;0,ROUNDUP(VLOOKUP(B173,G011B!$B:$AF,30,0),1),"")</f>
        <v/>
      </c>
      <c r="K173" s="69" t="str">
        <f t="shared" ref="K173:K192" si="39">IF(B173&gt;0,SUMIF($B:$B,B173,$G:$G),"")</f>
        <v/>
      </c>
      <c r="L173" s="70" t="str">
        <f>IF(B173&lt;&gt;"",VLOOKUP(B173,G011B!$B:$BB,45,0),"")</f>
        <v/>
      </c>
      <c r="M173" s="71" t="str">
        <f t="shared" ref="M173:M192" si="40">IF(J173&gt;=K173,"","Personelin bütün iş paketlerindeki Toplam Adam Ay değeri "&amp;K173&amp;" olup, bu değer, G011B formunda beyan edilen Çalışılan Toplam Ay değerini geçemez. Maliyeti hesaplamak için Adam/Ay Oranı veya Çalışılan Ay değerini düzeltiniz. ")</f>
        <v/>
      </c>
      <c r="N173" s="248"/>
      <c r="O173" s="248"/>
      <c r="P173" s="248"/>
      <c r="Q173" s="248"/>
      <c r="R173" s="248"/>
    </row>
    <row r="174" spans="1:18" ht="20.05" customHeight="1" x14ac:dyDescent="0.35">
      <c r="A174" s="258">
        <v>102</v>
      </c>
      <c r="B174" s="91"/>
      <c r="C174" s="276" t="str">
        <f t="shared" si="35"/>
        <v/>
      </c>
      <c r="D174" s="277" t="str">
        <f t="shared" si="36"/>
        <v/>
      </c>
      <c r="E174" s="86"/>
      <c r="F174" s="87"/>
      <c r="G174" s="74" t="str">
        <f t="shared" si="37"/>
        <v/>
      </c>
      <c r="H174" s="72" t="str">
        <f t="shared" si="38"/>
        <v/>
      </c>
      <c r="I174" s="79" t="str">
        <f t="shared" ref="I174:I192" si="41">IF(AND(B174&lt;&gt;"",J174&gt;=K174,L174&gt;0),G174*H174,"")</f>
        <v/>
      </c>
      <c r="J174" s="69" t="str">
        <f>IF(B174&gt;0,ROUNDUP(VLOOKUP(B174,G011B!$B:$AF,30,0),1),"")</f>
        <v/>
      </c>
      <c r="K174" s="69" t="str">
        <f t="shared" si="39"/>
        <v/>
      </c>
      <c r="L174" s="70" t="str">
        <f>IF(B174&lt;&gt;"",VLOOKUP(B174,G011B!$B:$BB,45,0),"")</f>
        <v/>
      </c>
      <c r="M174" s="71" t="str">
        <f t="shared" si="40"/>
        <v/>
      </c>
      <c r="N174" s="248"/>
      <c r="O174" s="248"/>
      <c r="P174" s="248"/>
      <c r="Q174" s="248"/>
      <c r="R174" s="248"/>
    </row>
    <row r="175" spans="1:18" ht="20.05" customHeight="1" x14ac:dyDescent="0.35">
      <c r="A175" s="258">
        <v>103</v>
      </c>
      <c r="B175" s="91"/>
      <c r="C175" s="276" t="str">
        <f t="shared" si="35"/>
        <v/>
      </c>
      <c r="D175" s="277" t="str">
        <f t="shared" si="36"/>
        <v/>
      </c>
      <c r="E175" s="86"/>
      <c r="F175" s="87"/>
      <c r="G175" s="74" t="str">
        <f t="shared" si="37"/>
        <v/>
      </c>
      <c r="H175" s="72" t="str">
        <f t="shared" si="38"/>
        <v/>
      </c>
      <c r="I175" s="79" t="str">
        <f t="shared" si="41"/>
        <v/>
      </c>
      <c r="J175" s="69" t="str">
        <f>IF(B175&gt;0,ROUNDUP(VLOOKUP(B175,G011B!$B:$AF,30,0),1),"")</f>
        <v/>
      </c>
      <c r="K175" s="69" t="str">
        <f t="shared" si="39"/>
        <v/>
      </c>
      <c r="L175" s="70" t="str">
        <f>IF(B175&lt;&gt;"",VLOOKUP(B175,G011B!$B:$BB,45,0),"")</f>
        <v/>
      </c>
      <c r="M175" s="71" t="str">
        <f t="shared" si="40"/>
        <v/>
      </c>
      <c r="N175" s="248"/>
      <c r="O175" s="248"/>
      <c r="P175" s="248"/>
      <c r="Q175" s="248"/>
      <c r="R175" s="248"/>
    </row>
    <row r="176" spans="1:18" ht="20.05" customHeight="1" x14ac:dyDescent="0.35">
      <c r="A176" s="258">
        <v>104</v>
      </c>
      <c r="B176" s="91"/>
      <c r="C176" s="276" t="str">
        <f t="shared" si="35"/>
        <v/>
      </c>
      <c r="D176" s="277" t="str">
        <f t="shared" si="36"/>
        <v/>
      </c>
      <c r="E176" s="86"/>
      <c r="F176" s="87"/>
      <c r="G176" s="74" t="str">
        <f t="shared" si="37"/>
        <v/>
      </c>
      <c r="H176" s="72" t="str">
        <f t="shared" si="38"/>
        <v/>
      </c>
      <c r="I176" s="79" t="str">
        <f t="shared" si="41"/>
        <v/>
      </c>
      <c r="J176" s="69" t="str">
        <f>IF(B176&gt;0,ROUNDUP(VLOOKUP(B176,G011B!$B:$AF,30,0),1),"")</f>
        <v/>
      </c>
      <c r="K176" s="69" t="str">
        <f t="shared" si="39"/>
        <v/>
      </c>
      <c r="L176" s="70" t="str">
        <f>IF(B176&lt;&gt;"",VLOOKUP(B176,G011B!$B:$BB,45,0),"")</f>
        <v/>
      </c>
      <c r="M176" s="71" t="str">
        <f t="shared" si="40"/>
        <v/>
      </c>
      <c r="N176" s="248"/>
      <c r="O176" s="248"/>
      <c r="P176" s="248"/>
      <c r="Q176" s="248"/>
      <c r="R176" s="248"/>
    </row>
    <row r="177" spans="1:18" ht="20.05" customHeight="1" x14ac:dyDescent="0.35">
      <c r="A177" s="258">
        <v>105</v>
      </c>
      <c r="B177" s="91"/>
      <c r="C177" s="276" t="str">
        <f t="shared" si="35"/>
        <v/>
      </c>
      <c r="D177" s="277" t="str">
        <f t="shared" si="36"/>
        <v/>
      </c>
      <c r="E177" s="86"/>
      <c r="F177" s="87"/>
      <c r="G177" s="74" t="str">
        <f t="shared" si="37"/>
        <v/>
      </c>
      <c r="H177" s="72" t="str">
        <f t="shared" si="38"/>
        <v/>
      </c>
      <c r="I177" s="79" t="str">
        <f t="shared" si="41"/>
        <v/>
      </c>
      <c r="J177" s="69" t="str">
        <f>IF(B177&gt;0,ROUNDUP(VLOOKUP(B177,G011B!$B:$AF,30,0),1),"")</f>
        <v/>
      </c>
      <c r="K177" s="69" t="str">
        <f t="shared" si="39"/>
        <v/>
      </c>
      <c r="L177" s="70" t="str">
        <f>IF(B177&lt;&gt;"",VLOOKUP(B177,G011B!$B:$BB,45,0),"")</f>
        <v/>
      </c>
      <c r="M177" s="71" t="str">
        <f t="shared" si="40"/>
        <v/>
      </c>
      <c r="N177" s="248"/>
      <c r="O177" s="248"/>
      <c r="P177" s="248"/>
      <c r="Q177" s="248"/>
      <c r="R177" s="248"/>
    </row>
    <row r="178" spans="1:18" ht="20.05" customHeight="1" x14ac:dyDescent="0.35">
      <c r="A178" s="258">
        <v>106</v>
      </c>
      <c r="B178" s="91"/>
      <c r="C178" s="276" t="str">
        <f t="shared" si="35"/>
        <v/>
      </c>
      <c r="D178" s="277" t="str">
        <f t="shared" si="36"/>
        <v/>
      </c>
      <c r="E178" s="86"/>
      <c r="F178" s="87"/>
      <c r="G178" s="74" t="str">
        <f t="shared" si="37"/>
        <v/>
      </c>
      <c r="H178" s="72" t="str">
        <f t="shared" si="38"/>
        <v/>
      </c>
      <c r="I178" s="79" t="str">
        <f t="shared" si="41"/>
        <v/>
      </c>
      <c r="J178" s="69" t="str">
        <f>IF(B178&gt;0,ROUNDUP(VLOOKUP(B178,G011B!$B:$AF,30,0),1),"")</f>
        <v/>
      </c>
      <c r="K178" s="69" t="str">
        <f t="shared" si="39"/>
        <v/>
      </c>
      <c r="L178" s="70" t="str">
        <f>IF(B178&lt;&gt;"",VLOOKUP(B178,G011B!$B:$BB,45,0),"")</f>
        <v/>
      </c>
      <c r="M178" s="71" t="str">
        <f t="shared" si="40"/>
        <v/>
      </c>
      <c r="N178" s="248"/>
      <c r="O178" s="248"/>
      <c r="P178" s="248"/>
      <c r="Q178" s="248"/>
      <c r="R178" s="248"/>
    </row>
    <row r="179" spans="1:18" ht="20.05" customHeight="1" x14ac:dyDescent="0.35">
      <c r="A179" s="258">
        <v>107</v>
      </c>
      <c r="B179" s="91"/>
      <c r="C179" s="276" t="str">
        <f t="shared" si="35"/>
        <v/>
      </c>
      <c r="D179" s="277" t="str">
        <f t="shared" si="36"/>
        <v/>
      </c>
      <c r="E179" s="86"/>
      <c r="F179" s="87"/>
      <c r="G179" s="74" t="str">
        <f t="shared" si="37"/>
        <v/>
      </c>
      <c r="H179" s="72" t="str">
        <f t="shared" si="38"/>
        <v/>
      </c>
      <c r="I179" s="79" t="str">
        <f t="shared" si="41"/>
        <v/>
      </c>
      <c r="J179" s="69" t="str">
        <f>IF(B179&gt;0,ROUNDUP(VLOOKUP(B179,G011B!$B:$AF,30,0),1),"")</f>
        <v/>
      </c>
      <c r="K179" s="69" t="str">
        <f t="shared" si="39"/>
        <v/>
      </c>
      <c r="L179" s="70" t="str">
        <f>IF(B179&lt;&gt;"",VLOOKUP(B179,G011B!$B:$BB,45,0),"")</f>
        <v/>
      </c>
      <c r="M179" s="71" t="str">
        <f t="shared" si="40"/>
        <v/>
      </c>
      <c r="N179" s="248"/>
      <c r="O179" s="248"/>
      <c r="P179" s="248"/>
      <c r="Q179" s="248"/>
      <c r="R179" s="248"/>
    </row>
    <row r="180" spans="1:18" ht="20.05" customHeight="1" x14ac:dyDescent="0.35">
      <c r="A180" s="258">
        <v>108</v>
      </c>
      <c r="B180" s="91"/>
      <c r="C180" s="276" t="str">
        <f t="shared" si="35"/>
        <v/>
      </c>
      <c r="D180" s="277" t="str">
        <f t="shared" si="36"/>
        <v/>
      </c>
      <c r="E180" s="86"/>
      <c r="F180" s="87"/>
      <c r="G180" s="74" t="str">
        <f t="shared" si="37"/>
        <v/>
      </c>
      <c r="H180" s="72" t="str">
        <f t="shared" si="38"/>
        <v/>
      </c>
      <c r="I180" s="79" t="str">
        <f t="shared" si="41"/>
        <v/>
      </c>
      <c r="J180" s="69" t="str">
        <f>IF(B180&gt;0,ROUNDUP(VLOOKUP(B180,G011B!$B:$AF,30,0),1),"")</f>
        <v/>
      </c>
      <c r="K180" s="69" t="str">
        <f t="shared" si="39"/>
        <v/>
      </c>
      <c r="L180" s="70" t="str">
        <f>IF(B180&lt;&gt;"",VLOOKUP(B180,G011B!$B:$BB,45,0),"")</f>
        <v/>
      </c>
      <c r="M180" s="71" t="str">
        <f t="shared" si="40"/>
        <v/>
      </c>
      <c r="N180" s="248"/>
      <c r="O180" s="248"/>
      <c r="P180" s="248"/>
      <c r="Q180" s="248"/>
      <c r="R180" s="248"/>
    </row>
    <row r="181" spans="1:18" ht="20.05" customHeight="1" x14ac:dyDescent="0.35">
      <c r="A181" s="258">
        <v>109</v>
      </c>
      <c r="B181" s="91"/>
      <c r="C181" s="276" t="str">
        <f t="shared" si="35"/>
        <v/>
      </c>
      <c r="D181" s="277" t="str">
        <f t="shared" si="36"/>
        <v/>
      </c>
      <c r="E181" s="86"/>
      <c r="F181" s="87"/>
      <c r="G181" s="74" t="str">
        <f t="shared" si="37"/>
        <v/>
      </c>
      <c r="H181" s="72" t="str">
        <f t="shared" si="38"/>
        <v/>
      </c>
      <c r="I181" s="79" t="str">
        <f t="shared" si="41"/>
        <v/>
      </c>
      <c r="J181" s="69" t="str">
        <f>IF(B181&gt;0,ROUNDUP(VLOOKUP(B181,G011B!$B:$AF,30,0),1),"")</f>
        <v/>
      </c>
      <c r="K181" s="69" t="str">
        <f t="shared" si="39"/>
        <v/>
      </c>
      <c r="L181" s="70" t="str">
        <f>IF(B181&lt;&gt;"",VLOOKUP(B181,G011B!$B:$BB,45,0),"")</f>
        <v/>
      </c>
      <c r="M181" s="71" t="str">
        <f t="shared" si="40"/>
        <v/>
      </c>
      <c r="N181" s="248"/>
      <c r="O181" s="248"/>
      <c r="P181" s="248"/>
      <c r="Q181" s="248"/>
      <c r="R181" s="248"/>
    </row>
    <row r="182" spans="1:18" ht="20.05" customHeight="1" x14ac:dyDescent="0.35">
      <c r="A182" s="258">
        <v>110</v>
      </c>
      <c r="B182" s="91"/>
      <c r="C182" s="276" t="str">
        <f t="shared" si="35"/>
        <v/>
      </c>
      <c r="D182" s="277" t="str">
        <f t="shared" si="36"/>
        <v/>
      </c>
      <c r="E182" s="86"/>
      <c r="F182" s="87"/>
      <c r="G182" s="74" t="str">
        <f t="shared" si="37"/>
        <v/>
      </c>
      <c r="H182" s="72" t="str">
        <f t="shared" si="38"/>
        <v/>
      </c>
      <c r="I182" s="79" t="str">
        <f t="shared" si="41"/>
        <v/>
      </c>
      <c r="J182" s="69" t="str">
        <f>IF(B182&gt;0,ROUNDUP(VLOOKUP(B182,G011B!$B:$AF,30,0),1),"")</f>
        <v/>
      </c>
      <c r="K182" s="69" t="str">
        <f t="shared" si="39"/>
        <v/>
      </c>
      <c r="L182" s="70" t="str">
        <f>IF(B182&lt;&gt;"",VLOOKUP(B182,G011B!$B:$BB,45,0),"")</f>
        <v/>
      </c>
      <c r="M182" s="71" t="str">
        <f t="shared" si="40"/>
        <v/>
      </c>
      <c r="N182" s="248"/>
      <c r="O182" s="248"/>
      <c r="P182" s="248"/>
      <c r="Q182" s="248"/>
      <c r="R182" s="248"/>
    </row>
    <row r="183" spans="1:18" ht="20.05" customHeight="1" x14ac:dyDescent="0.35">
      <c r="A183" s="258">
        <v>111</v>
      </c>
      <c r="B183" s="91"/>
      <c r="C183" s="276" t="str">
        <f t="shared" si="35"/>
        <v/>
      </c>
      <c r="D183" s="277" t="str">
        <f t="shared" si="36"/>
        <v/>
      </c>
      <c r="E183" s="86"/>
      <c r="F183" s="87"/>
      <c r="G183" s="74" t="str">
        <f t="shared" si="37"/>
        <v/>
      </c>
      <c r="H183" s="72" t="str">
        <f t="shared" si="38"/>
        <v/>
      </c>
      <c r="I183" s="79" t="str">
        <f t="shared" si="41"/>
        <v/>
      </c>
      <c r="J183" s="69" t="str">
        <f>IF(B183&gt;0,ROUNDUP(VLOOKUP(B183,G011B!$B:$AF,30,0),1),"")</f>
        <v/>
      </c>
      <c r="K183" s="69" t="str">
        <f t="shared" si="39"/>
        <v/>
      </c>
      <c r="L183" s="70" t="str">
        <f>IF(B183&lt;&gt;"",VLOOKUP(B183,G011B!$B:$BB,45,0),"")</f>
        <v/>
      </c>
      <c r="M183" s="71" t="str">
        <f t="shared" si="40"/>
        <v/>
      </c>
      <c r="N183" s="248"/>
      <c r="O183" s="248"/>
      <c r="P183" s="248"/>
      <c r="Q183" s="248"/>
      <c r="R183" s="248"/>
    </row>
    <row r="184" spans="1:18" ht="20.05" customHeight="1" x14ac:dyDescent="0.35">
      <c r="A184" s="258">
        <v>112</v>
      </c>
      <c r="B184" s="91"/>
      <c r="C184" s="276" t="str">
        <f t="shared" si="35"/>
        <v/>
      </c>
      <c r="D184" s="277" t="str">
        <f t="shared" si="36"/>
        <v/>
      </c>
      <c r="E184" s="86"/>
      <c r="F184" s="87"/>
      <c r="G184" s="74" t="str">
        <f t="shared" si="37"/>
        <v/>
      </c>
      <c r="H184" s="72" t="str">
        <f t="shared" si="38"/>
        <v/>
      </c>
      <c r="I184" s="79" t="str">
        <f t="shared" si="41"/>
        <v/>
      </c>
      <c r="J184" s="69" t="str">
        <f>IF(B184&gt;0,ROUNDUP(VLOOKUP(B184,G011B!$B:$AF,30,0),1),"")</f>
        <v/>
      </c>
      <c r="K184" s="69" t="str">
        <f t="shared" si="39"/>
        <v/>
      </c>
      <c r="L184" s="70" t="str">
        <f>IF(B184&lt;&gt;"",VLOOKUP(B184,G011B!$B:$BB,45,0),"")</f>
        <v/>
      </c>
      <c r="M184" s="71" t="str">
        <f t="shared" si="40"/>
        <v/>
      </c>
      <c r="N184" s="248"/>
      <c r="O184" s="248"/>
      <c r="P184" s="248"/>
      <c r="Q184" s="248"/>
      <c r="R184" s="248"/>
    </row>
    <row r="185" spans="1:18" ht="20.05" customHeight="1" x14ac:dyDescent="0.35">
      <c r="A185" s="258">
        <v>113</v>
      </c>
      <c r="B185" s="91"/>
      <c r="C185" s="276" t="str">
        <f t="shared" si="35"/>
        <v/>
      </c>
      <c r="D185" s="277" t="str">
        <f t="shared" si="36"/>
        <v/>
      </c>
      <c r="E185" s="86"/>
      <c r="F185" s="87"/>
      <c r="G185" s="74" t="str">
        <f t="shared" si="37"/>
        <v/>
      </c>
      <c r="H185" s="72" t="str">
        <f t="shared" si="38"/>
        <v/>
      </c>
      <c r="I185" s="79" t="str">
        <f t="shared" si="41"/>
        <v/>
      </c>
      <c r="J185" s="69" t="str">
        <f>IF(B185&gt;0,ROUNDUP(VLOOKUP(B185,G011B!$B:$AF,30,0),1),"")</f>
        <v/>
      </c>
      <c r="K185" s="69" t="str">
        <f t="shared" si="39"/>
        <v/>
      </c>
      <c r="L185" s="70" t="str">
        <f>IF(B185&lt;&gt;"",VLOOKUP(B185,G011B!$B:$BB,45,0),"")</f>
        <v/>
      </c>
      <c r="M185" s="71" t="str">
        <f t="shared" si="40"/>
        <v/>
      </c>
      <c r="N185" s="248"/>
      <c r="O185" s="248"/>
      <c r="P185" s="248"/>
      <c r="Q185" s="248"/>
      <c r="R185" s="248"/>
    </row>
    <row r="186" spans="1:18" ht="20.05" customHeight="1" x14ac:dyDescent="0.35">
      <c r="A186" s="258">
        <v>114</v>
      </c>
      <c r="B186" s="91"/>
      <c r="C186" s="276" t="str">
        <f t="shared" si="35"/>
        <v/>
      </c>
      <c r="D186" s="277" t="str">
        <f t="shared" si="36"/>
        <v/>
      </c>
      <c r="E186" s="86"/>
      <c r="F186" s="87"/>
      <c r="G186" s="74" t="str">
        <f t="shared" si="37"/>
        <v/>
      </c>
      <c r="H186" s="72" t="str">
        <f t="shared" si="38"/>
        <v/>
      </c>
      <c r="I186" s="79" t="str">
        <f t="shared" si="41"/>
        <v/>
      </c>
      <c r="J186" s="69" t="str">
        <f>IF(B186&gt;0,ROUNDUP(VLOOKUP(B186,G011B!$B:$AF,30,0),1),"")</f>
        <v/>
      </c>
      <c r="K186" s="69" t="str">
        <f t="shared" si="39"/>
        <v/>
      </c>
      <c r="L186" s="70" t="str">
        <f>IF(B186&lt;&gt;"",VLOOKUP(B186,G011B!$B:$BB,45,0),"")</f>
        <v/>
      </c>
      <c r="M186" s="71" t="str">
        <f t="shared" si="40"/>
        <v/>
      </c>
      <c r="N186" s="248"/>
      <c r="O186" s="248"/>
      <c r="P186" s="248"/>
      <c r="Q186" s="248"/>
      <c r="R186" s="248"/>
    </row>
    <row r="187" spans="1:18" ht="20.05" customHeight="1" x14ac:dyDescent="0.35">
      <c r="A187" s="258">
        <v>115</v>
      </c>
      <c r="B187" s="91"/>
      <c r="C187" s="276" t="str">
        <f t="shared" si="35"/>
        <v/>
      </c>
      <c r="D187" s="277" t="str">
        <f t="shared" si="36"/>
        <v/>
      </c>
      <c r="E187" s="86"/>
      <c r="F187" s="87"/>
      <c r="G187" s="74" t="str">
        <f t="shared" si="37"/>
        <v/>
      </c>
      <c r="H187" s="72" t="str">
        <f t="shared" si="38"/>
        <v/>
      </c>
      <c r="I187" s="79" t="str">
        <f t="shared" si="41"/>
        <v/>
      </c>
      <c r="J187" s="69" t="str">
        <f>IF(B187&gt;0,ROUNDUP(VLOOKUP(B187,G011B!$B:$AF,30,0),1),"")</f>
        <v/>
      </c>
      <c r="K187" s="69" t="str">
        <f t="shared" si="39"/>
        <v/>
      </c>
      <c r="L187" s="70" t="str">
        <f>IF(B187&lt;&gt;"",VLOOKUP(B187,G011B!$B:$BB,45,0),"")</f>
        <v/>
      </c>
      <c r="M187" s="71" t="str">
        <f t="shared" si="40"/>
        <v/>
      </c>
      <c r="N187" s="248"/>
      <c r="O187" s="248"/>
      <c r="P187" s="248"/>
      <c r="Q187" s="248"/>
      <c r="R187" s="248"/>
    </row>
    <row r="188" spans="1:18" ht="20.05" customHeight="1" x14ac:dyDescent="0.35">
      <c r="A188" s="258">
        <v>116</v>
      </c>
      <c r="B188" s="91"/>
      <c r="C188" s="276" t="str">
        <f t="shared" si="35"/>
        <v/>
      </c>
      <c r="D188" s="277" t="str">
        <f t="shared" si="36"/>
        <v/>
      </c>
      <c r="E188" s="86"/>
      <c r="F188" s="87"/>
      <c r="G188" s="74" t="str">
        <f t="shared" si="37"/>
        <v/>
      </c>
      <c r="H188" s="72" t="str">
        <f t="shared" si="38"/>
        <v/>
      </c>
      <c r="I188" s="79" t="str">
        <f t="shared" si="41"/>
        <v/>
      </c>
      <c r="J188" s="69" t="str">
        <f>IF(B188&gt;0,ROUNDUP(VLOOKUP(B188,G011B!$B:$AF,30,0),1),"")</f>
        <v/>
      </c>
      <c r="K188" s="69" t="str">
        <f t="shared" si="39"/>
        <v/>
      </c>
      <c r="L188" s="70" t="str">
        <f>IF(B188&lt;&gt;"",VLOOKUP(B188,G011B!$B:$BB,45,0),"")</f>
        <v/>
      </c>
      <c r="M188" s="71" t="str">
        <f t="shared" si="40"/>
        <v/>
      </c>
      <c r="N188" s="248"/>
      <c r="O188" s="248"/>
      <c r="P188" s="248"/>
      <c r="Q188" s="248"/>
      <c r="R188" s="248"/>
    </row>
    <row r="189" spans="1:18" ht="20.05" customHeight="1" x14ac:dyDescent="0.35">
      <c r="A189" s="258">
        <v>117</v>
      </c>
      <c r="B189" s="91"/>
      <c r="C189" s="276" t="str">
        <f t="shared" si="35"/>
        <v/>
      </c>
      <c r="D189" s="277" t="str">
        <f t="shared" si="36"/>
        <v/>
      </c>
      <c r="E189" s="86"/>
      <c r="F189" s="87"/>
      <c r="G189" s="74" t="str">
        <f t="shared" si="37"/>
        <v/>
      </c>
      <c r="H189" s="72" t="str">
        <f t="shared" si="38"/>
        <v/>
      </c>
      <c r="I189" s="79" t="str">
        <f t="shared" si="41"/>
        <v/>
      </c>
      <c r="J189" s="69" t="str">
        <f>IF(B189&gt;0,ROUNDUP(VLOOKUP(B189,G011B!$B:$AF,30,0),1),"")</f>
        <v/>
      </c>
      <c r="K189" s="69" t="str">
        <f t="shared" si="39"/>
        <v/>
      </c>
      <c r="L189" s="70" t="str">
        <f>IF(B189&lt;&gt;"",VLOOKUP(B189,G011B!$B:$BB,45,0),"")</f>
        <v/>
      </c>
      <c r="M189" s="71" t="str">
        <f t="shared" si="40"/>
        <v/>
      </c>
      <c r="N189" s="248"/>
      <c r="O189" s="248"/>
      <c r="P189" s="248"/>
      <c r="Q189" s="248"/>
      <c r="R189" s="248"/>
    </row>
    <row r="190" spans="1:18" ht="20.05" customHeight="1" x14ac:dyDescent="0.35">
      <c r="A190" s="258">
        <v>118</v>
      </c>
      <c r="B190" s="91"/>
      <c r="C190" s="276" t="str">
        <f t="shared" si="35"/>
        <v/>
      </c>
      <c r="D190" s="277" t="str">
        <f t="shared" si="36"/>
        <v/>
      </c>
      <c r="E190" s="86"/>
      <c r="F190" s="87"/>
      <c r="G190" s="74" t="str">
        <f t="shared" si="37"/>
        <v/>
      </c>
      <c r="H190" s="72" t="str">
        <f t="shared" si="38"/>
        <v/>
      </c>
      <c r="I190" s="79" t="str">
        <f t="shared" si="41"/>
        <v/>
      </c>
      <c r="J190" s="69" t="str">
        <f>IF(B190&gt;0,ROUNDUP(VLOOKUP(B190,G011B!$B:$AF,30,0),1),"")</f>
        <v/>
      </c>
      <c r="K190" s="69" t="str">
        <f t="shared" si="39"/>
        <v/>
      </c>
      <c r="L190" s="70" t="str">
        <f>IF(B190&lt;&gt;"",VLOOKUP(B190,G011B!$B:$BB,45,0),"")</f>
        <v/>
      </c>
      <c r="M190" s="71" t="str">
        <f t="shared" si="40"/>
        <v/>
      </c>
      <c r="N190" s="248"/>
      <c r="O190" s="248"/>
      <c r="P190" s="248"/>
      <c r="Q190" s="248"/>
      <c r="R190" s="248"/>
    </row>
    <row r="191" spans="1:18" ht="20.05" customHeight="1" x14ac:dyDescent="0.35">
      <c r="A191" s="258">
        <v>119</v>
      </c>
      <c r="B191" s="91"/>
      <c r="C191" s="276" t="str">
        <f t="shared" si="35"/>
        <v/>
      </c>
      <c r="D191" s="277" t="str">
        <f t="shared" si="36"/>
        <v/>
      </c>
      <c r="E191" s="86"/>
      <c r="F191" s="87"/>
      <c r="G191" s="74" t="str">
        <f t="shared" si="37"/>
        <v/>
      </c>
      <c r="H191" s="72" t="str">
        <f t="shared" si="38"/>
        <v/>
      </c>
      <c r="I191" s="79" t="str">
        <f t="shared" si="41"/>
        <v/>
      </c>
      <c r="J191" s="69" t="str">
        <f>IF(B191&gt;0,ROUNDUP(VLOOKUP(B191,G011B!$B:$AF,30,0),1),"")</f>
        <v/>
      </c>
      <c r="K191" s="69" t="str">
        <f t="shared" si="39"/>
        <v/>
      </c>
      <c r="L191" s="70" t="str">
        <f>IF(B191&lt;&gt;"",VLOOKUP(B191,G011B!$B:$BB,45,0),"")</f>
        <v/>
      </c>
      <c r="M191" s="71" t="str">
        <f t="shared" si="40"/>
        <v/>
      </c>
      <c r="N191" s="248"/>
      <c r="O191" s="248"/>
      <c r="P191" s="248"/>
      <c r="Q191" s="248"/>
      <c r="R191" s="248"/>
    </row>
    <row r="192" spans="1:18" ht="20.05" customHeight="1" thickBot="1" x14ac:dyDescent="0.4">
      <c r="A192" s="259">
        <v>120</v>
      </c>
      <c r="B192" s="92"/>
      <c r="C192" s="278" t="str">
        <f t="shared" si="35"/>
        <v/>
      </c>
      <c r="D192" s="279" t="str">
        <f t="shared" si="36"/>
        <v/>
      </c>
      <c r="E192" s="88"/>
      <c r="F192" s="89"/>
      <c r="G192" s="75" t="str">
        <f t="shared" si="37"/>
        <v/>
      </c>
      <c r="H192" s="82" t="str">
        <f t="shared" si="38"/>
        <v/>
      </c>
      <c r="I192" s="80" t="str">
        <f t="shared" si="41"/>
        <v/>
      </c>
      <c r="J192" s="69" t="str">
        <f>IF(B192&gt;0,ROUNDUP(VLOOKUP(B192,G011B!$B:$AF,30,0),1),"")</f>
        <v/>
      </c>
      <c r="K192" s="69" t="str">
        <f t="shared" si="39"/>
        <v/>
      </c>
      <c r="L192" s="70" t="str">
        <f>IF(B192&lt;&gt;"",VLOOKUP(B192,G011B!$B:$BB,45,0),"")</f>
        <v/>
      </c>
      <c r="M192" s="71" t="str">
        <f t="shared" si="40"/>
        <v/>
      </c>
      <c r="N192" s="248"/>
      <c r="O192" s="248"/>
      <c r="P192" s="248"/>
      <c r="Q192" s="248"/>
      <c r="R192" s="248"/>
    </row>
    <row r="193" spans="1:18" ht="20.05" customHeight="1" thickBot="1" x14ac:dyDescent="0.4">
      <c r="A193" s="409" t="s">
        <v>40</v>
      </c>
      <c r="B193" s="409"/>
      <c r="C193" s="409"/>
      <c r="D193" s="409"/>
      <c r="E193" s="409"/>
      <c r="F193" s="409"/>
      <c r="G193" s="77">
        <f>SUM(G173:G192)</f>
        <v>0</v>
      </c>
      <c r="H193" s="295"/>
      <c r="I193" s="77">
        <f>IF(C171=C138,SUM(I173:I192)+I160,SUM(I173:I192))</f>
        <v>0</v>
      </c>
      <c r="J193" s="3"/>
      <c r="K193" s="3"/>
      <c r="L193" s="3"/>
      <c r="M193" s="251"/>
      <c r="N193" s="67">
        <f>IF(COUNTA(E173:F192)&gt;0,1,0)</f>
        <v>0</v>
      </c>
      <c r="O193" s="248"/>
      <c r="P193" s="248"/>
      <c r="Q193" s="248"/>
      <c r="R193" s="248"/>
    </row>
    <row r="194" spans="1:18" ht="20.05" customHeight="1" thickBot="1" x14ac:dyDescent="0.4">
      <c r="A194" s="414" t="s">
        <v>68</v>
      </c>
      <c r="B194" s="414"/>
      <c r="C194" s="414"/>
      <c r="D194" s="414"/>
      <c r="E194" s="77">
        <f>SUM(G:G)/2</f>
        <v>0</v>
      </c>
      <c r="F194" s="415"/>
      <c r="G194" s="415"/>
      <c r="H194" s="415"/>
      <c r="I194" s="77">
        <f>SUM(I173:I192)+I161</f>
        <v>0</v>
      </c>
      <c r="J194" s="3"/>
      <c r="K194" s="3"/>
      <c r="L194" s="3"/>
      <c r="M194" s="251"/>
      <c r="N194" s="248"/>
      <c r="O194" s="248"/>
      <c r="P194" s="248"/>
      <c r="Q194" s="248"/>
      <c r="R194" s="248"/>
    </row>
    <row r="195" spans="1:18" x14ac:dyDescent="0.35">
      <c r="A195" s="408" t="s">
        <v>99</v>
      </c>
      <c r="B195" s="408"/>
      <c r="C195" s="408"/>
      <c r="D195" s="408"/>
      <c r="E195" s="408"/>
      <c r="F195" s="408"/>
      <c r="G195" s="408"/>
      <c r="H195" s="408"/>
      <c r="I195" s="408"/>
      <c r="J195" s="3"/>
      <c r="K195" s="3"/>
      <c r="L195" s="3"/>
      <c r="M195" s="251"/>
      <c r="N195" s="248"/>
      <c r="O195" s="248"/>
      <c r="P195" s="248"/>
      <c r="Q195" s="248"/>
      <c r="R195" s="248"/>
    </row>
    <row r="196" spans="1:18" x14ac:dyDescent="0.35">
      <c r="A196" s="3"/>
      <c r="B196" s="3"/>
      <c r="C196" s="3"/>
      <c r="D196" s="3"/>
      <c r="E196" s="3"/>
      <c r="F196" s="3"/>
      <c r="G196" s="3"/>
      <c r="H196" s="3"/>
      <c r="I196" s="3"/>
      <c r="J196" s="3"/>
      <c r="K196" s="3"/>
      <c r="L196" s="3"/>
      <c r="M196" s="251"/>
      <c r="N196" s="248"/>
      <c r="O196" s="248"/>
      <c r="P196" s="248"/>
      <c r="Q196" s="248"/>
      <c r="R196" s="248"/>
    </row>
    <row r="197" spans="1:18" x14ac:dyDescent="0.35">
      <c r="A197" s="313" t="s">
        <v>37</v>
      </c>
      <c r="B197" s="314">
        <f ca="1">IF(imzatarihi&gt;0,imzatarihi,"")</f>
        <v>45653</v>
      </c>
      <c r="C197" s="139" t="s">
        <v>38</v>
      </c>
      <c r="D197" s="313" t="str">
        <f>IF(kurulusyetkilisi&gt;0,kurulusyetkilisi,"")</f>
        <v/>
      </c>
      <c r="E197" s="139"/>
      <c r="F197" s="139"/>
      <c r="G197" s="139"/>
      <c r="H197" s="3"/>
      <c r="I197" s="3"/>
      <c r="J197" s="3"/>
      <c r="K197" s="4"/>
      <c r="L197" s="4"/>
      <c r="M197" s="253"/>
      <c r="N197" s="250"/>
      <c r="O197" s="250"/>
      <c r="P197" s="248"/>
      <c r="Q197" s="248"/>
      <c r="R197" s="248"/>
    </row>
    <row r="198" spans="1:18" ht="21.1" x14ac:dyDescent="0.35">
      <c r="A198" s="311"/>
      <c r="B198" s="311"/>
      <c r="C198" s="139" t="s">
        <v>39</v>
      </c>
      <c r="D198" s="308"/>
      <c r="E198" s="3"/>
      <c r="F198" s="3"/>
      <c r="G198" s="3"/>
      <c r="H198" s="3"/>
      <c r="I198" s="3"/>
      <c r="J198" s="3"/>
      <c r="K198" s="4"/>
      <c r="L198" s="4"/>
      <c r="M198" s="253"/>
      <c r="N198" s="250"/>
      <c r="O198" s="250"/>
      <c r="P198" s="248"/>
      <c r="Q198" s="248"/>
      <c r="R198" s="248"/>
    </row>
    <row r="199" spans="1:18" x14ac:dyDescent="0.35">
      <c r="A199" s="381" t="s">
        <v>62</v>
      </c>
      <c r="B199" s="381"/>
      <c r="C199" s="381"/>
      <c r="D199" s="381"/>
      <c r="E199" s="381"/>
      <c r="F199" s="381"/>
      <c r="G199" s="381"/>
      <c r="H199" s="381"/>
      <c r="I199" s="381"/>
      <c r="J199" s="3"/>
      <c r="K199" s="3"/>
      <c r="L199" s="3"/>
      <c r="M199" s="251"/>
      <c r="N199" s="248"/>
      <c r="O199" s="248"/>
      <c r="P199" s="248"/>
      <c r="Q199" s="248"/>
      <c r="R199" s="248"/>
    </row>
    <row r="200" spans="1:18" x14ac:dyDescent="0.35">
      <c r="A200" s="382" t="str">
        <f>IF(Yil&gt;0,CONCATENATE(Yil," yılına aittir."),"")</f>
        <v/>
      </c>
      <c r="B200" s="382"/>
      <c r="C200" s="382"/>
      <c r="D200" s="382"/>
      <c r="E200" s="382"/>
      <c r="F200" s="382"/>
      <c r="G200" s="382"/>
      <c r="H200" s="382"/>
      <c r="I200" s="382"/>
      <c r="J200" s="3"/>
      <c r="K200" s="3"/>
      <c r="L200" s="3"/>
      <c r="M200" s="251"/>
      <c r="N200" s="248"/>
      <c r="O200" s="248"/>
      <c r="P200" s="248"/>
      <c r="Q200" s="248"/>
      <c r="R200" s="248"/>
    </row>
    <row r="201" spans="1:18" ht="19.7" thickBot="1" x14ac:dyDescent="0.4">
      <c r="A201" s="413" t="s">
        <v>71</v>
      </c>
      <c r="B201" s="413"/>
      <c r="C201" s="413"/>
      <c r="D201" s="413"/>
      <c r="E201" s="413"/>
      <c r="F201" s="413"/>
      <c r="G201" s="413"/>
      <c r="H201" s="413"/>
      <c r="I201" s="413"/>
      <c r="J201" s="3"/>
      <c r="K201" s="3"/>
      <c r="L201" s="3"/>
      <c r="M201" s="251"/>
      <c r="N201" s="248"/>
      <c r="O201" s="248"/>
      <c r="P201" s="248"/>
      <c r="Q201" s="248"/>
      <c r="R201" s="248"/>
    </row>
    <row r="202" spans="1:18" ht="25.15" customHeight="1" thickBot="1" x14ac:dyDescent="0.4">
      <c r="A202" s="256" t="s">
        <v>1</v>
      </c>
      <c r="B202" s="384" t="str">
        <f>IF(ProjeNo&gt;0,ProjeNo,"")</f>
        <v/>
      </c>
      <c r="C202" s="385"/>
      <c r="D202" s="385"/>
      <c r="E202" s="385"/>
      <c r="F202" s="385"/>
      <c r="G202" s="385"/>
      <c r="H202" s="385"/>
      <c r="I202" s="386"/>
      <c r="J202" s="3"/>
      <c r="K202" s="3"/>
      <c r="L202" s="3"/>
      <c r="M202" s="251"/>
      <c r="N202" s="248"/>
      <c r="O202" s="248"/>
      <c r="P202" s="248"/>
      <c r="Q202" s="248"/>
      <c r="R202" s="248"/>
    </row>
    <row r="203" spans="1:18" ht="25.15" customHeight="1" thickBot="1" x14ac:dyDescent="0.4">
      <c r="A203" s="244" t="s">
        <v>11</v>
      </c>
      <c r="B203" s="397" t="str">
        <f>IF(ProjeAdi&gt;0,ProjeAdi,"")</f>
        <v/>
      </c>
      <c r="C203" s="398"/>
      <c r="D203" s="398"/>
      <c r="E203" s="398"/>
      <c r="F203" s="398"/>
      <c r="G203" s="398"/>
      <c r="H203" s="398"/>
      <c r="I203" s="399"/>
      <c r="J203" s="3"/>
      <c r="K203" s="3"/>
      <c r="L203" s="3"/>
      <c r="M203" s="251"/>
      <c r="N203" s="248"/>
      <c r="O203" s="248"/>
      <c r="P203" s="248"/>
      <c r="Q203" s="248"/>
      <c r="R203" s="248"/>
    </row>
    <row r="204" spans="1:18" ht="25.15" customHeight="1" thickBot="1" x14ac:dyDescent="0.4">
      <c r="A204" s="256" t="s">
        <v>136</v>
      </c>
      <c r="B204" s="23"/>
      <c r="C204" s="410"/>
      <c r="D204" s="411"/>
      <c r="E204" s="411"/>
      <c r="F204" s="411"/>
      <c r="G204" s="411"/>
      <c r="H204" s="411"/>
      <c r="I204" s="412"/>
      <c r="J204" s="3"/>
      <c r="K204" s="3"/>
      <c r="L204" s="3"/>
      <c r="M204" s="251"/>
      <c r="N204" s="248"/>
      <c r="O204" s="248"/>
      <c r="P204" s="248"/>
      <c r="Q204" s="248"/>
      <c r="R204" s="248"/>
    </row>
    <row r="205" spans="1:18" s="2" customFormat="1" ht="29.25" thickBot="1" x14ac:dyDescent="0.3">
      <c r="A205" s="242" t="s">
        <v>7</v>
      </c>
      <c r="B205" s="242" t="s">
        <v>8</v>
      </c>
      <c r="C205" s="242" t="s">
        <v>54</v>
      </c>
      <c r="D205" s="242" t="s">
        <v>9</v>
      </c>
      <c r="E205" s="242" t="s">
        <v>63</v>
      </c>
      <c r="F205" s="242" t="s">
        <v>64</v>
      </c>
      <c r="G205" s="242" t="s">
        <v>65</v>
      </c>
      <c r="H205" s="242" t="s">
        <v>66</v>
      </c>
      <c r="I205" s="242" t="s">
        <v>67</v>
      </c>
      <c r="J205" s="254" t="s">
        <v>72</v>
      </c>
      <c r="K205" s="255" t="s">
        <v>73</v>
      </c>
      <c r="L205" s="255" t="s">
        <v>64</v>
      </c>
      <c r="M205" s="252"/>
      <c r="N205" s="249"/>
      <c r="O205" s="249"/>
      <c r="P205" s="249"/>
      <c r="Q205" s="249"/>
      <c r="R205" s="249"/>
    </row>
    <row r="206" spans="1:18" ht="20.05" customHeight="1" x14ac:dyDescent="0.35">
      <c r="A206" s="258">
        <v>121</v>
      </c>
      <c r="B206" s="90"/>
      <c r="C206" s="274" t="str">
        <f t="shared" ref="C206:C225" si="42">IF(B206&lt;&gt;"",VLOOKUP(B206,PersonelTablo,2,0),"")</f>
        <v/>
      </c>
      <c r="D206" s="275" t="str">
        <f t="shared" ref="D206:D225" si="43">IF(B206&lt;&gt;"",VLOOKUP(B206,PersonelTablo,3,0),"")</f>
        <v/>
      </c>
      <c r="E206" s="84"/>
      <c r="F206" s="85"/>
      <c r="G206" s="73" t="str">
        <f t="shared" ref="G206:G225" si="44">IF(AND(B206&lt;&gt;"",L206&gt;=F206),E206*F206,"")</f>
        <v/>
      </c>
      <c r="H206" s="72" t="str">
        <f t="shared" ref="H206:H225" si="45">IF(B206&lt;&gt;"",VLOOKUP(B206,G011CTablo,8,0),"")</f>
        <v/>
      </c>
      <c r="I206" s="79" t="str">
        <f>IF(AND(B206&lt;&gt;"",J206&gt;=K206,L206&gt;0),G206*H206,"")</f>
        <v/>
      </c>
      <c r="J206" s="69" t="str">
        <f>IF(B206&gt;0,ROUNDUP(VLOOKUP(B206,G011B!$B:$AF,30,0),1),"")</f>
        <v/>
      </c>
      <c r="K206" s="69" t="str">
        <f t="shared" ref="K206:K225" si="46">IF(B206&gt;0,SUMIF($B:$B,B206,$G:$G),"")</f>
        <v/>
      </c>
      <c r="L206" s="70" t="str">
        <f>IF(B206&lt;&gt;"",VLOOKUP(B206,G011B!$B:$BB,45,0),"")</f>
        <v/>
      </c>
      <c r="M206" s="71" t="str">
        <f t="shared" ref="M206:M225" si="47">IF(J206&gt;=K206,"","Personelin bütün iş paketlerindeki Toplam Adam Ay değeri "&amp;K206&amp;" olup, bu değer, G011B formunda beyan edilen Çalışılan Toplam Ay değerini geçemez. Maliyeti hesaplamak için Adam/Ay Oranı veya Çalışılan Ay değerini düzeltiniz. ")</f>
        <v/>
      </c>
      <c r="N206" s="248"/>
      <c r="O206" s="248"/>
      <c r="P206" s="248"/>
      <c r="Q206" s="248"/>
      <c r="R206" s="248"/>
    </row>
    <row r="207" spans="1:18" ht="20.05" customHeight="1" x14ac:dyDescent="0.35">
      <c r="A207" s="258">
        <v>122</v>
      </c>
      <c r="B207" s="91"/>
      <c r="C207" s="276" t="str">
        <f t="shared" si="42"/>
        <v/>
      </c>
      <c r="D207" s="277" t="str">
        <f t="shared" si="43"/>
        <v/>
      </c>
      <c r="E207" s="86"/>
      <c r="F207" s="87"/>
      <c r="G207" s="74" t="str">
        <f t="shared" si="44"/>
        <v/>
      </c>
      <c r="H207" s="72" t="str">
        <f t="shared" si="45"/>
        <v/>
      </c>
      <c r="I207" s="79" t="str">
        <f t="shared" ref="I207:I225" si="48">IF(AND(B207&lt;&gt;"",J207&gt;=K207,L207&gt;0),G207*H207,"")</f>
        <v/>
      </c>
      <c r="J207" s="69" t="str">
        <f>IF(B207&gt;0,ROUNDUP(VLOOKUP(B207,G011B!$B:$AF,30,0),1),"")</f>
        <v/>
      </c>
      <c r="K207" s="69" t="str">
        <f t="shared" si="46"/>
        <v/>
      </c>
      <c r="L207" s="70" t="str">
        <f>IF(B207&lt;&gt;"",VLOOKUP(B207,G011B!$B:$BB,45,0),"")</f>
        <v/>
      </c>
      <c r="M207" s="71" t="str">
        <f t="shared" si="47"/>
        <v/>
      </c>
      <c r="N207" s="248"/>
      <c r="O207" s="248"/>
      <c r="P207" s="248"/>
      <c r="Q207" s="248"/>
      <c r="R207" s="248"/>
    </row>
    <row r="208" spans="1:18" ht="20.05" customHeight="1" x14ac:dyDescent="0.35">
      <c r="A208" s="258">
        <v>123</v>
      </c>
      <c r="B208" s="91"/>
      <c r="C208" s="276" t="str">
        <f t="shared" si="42"/>
        <v/>
      </c>
      <c r="D208" s="277" t="str">
        <f t="shared" si="43"/>
        <v/>
      </c>
      <c r="E208" s="86"/>
      <c r="F208" s="87"/>
      <c r="G208" s="74" t="str">
        <f t="shared" si="44"/>
        <v/>
      </c>
      <c r="H208" s="72" t="str">
        <f t="shared" si="45"/>
        <v/>
      </c>
      <c r="I208" s="79" t="str">
        <f t="shared" si="48"/>
        <v/>
      </c>
      <c r="J208" s="69" t="str">
        <f>IF(B208&gt;0,ROUNDUP(VLOOKUP(B208,G011B!$B:$AF,30,0),1),"")</f>
        <v/>
      </c>
      <c r="K208" s="69" t="str">
        <f t="shared" si="46"/>
        <v/>
      </c>
      <c r="L208" s="70" t="str">
        <f>IF(B208&lt;&gt;"",VLOOKUP(B208,G011B!$B:$BB,45,0),"")</f>
        <v/>
      </c>
      <c r="M208" s="71" t="str">
        <f t="shared" si="47"/>
        <v/>
      </c>
      <c r="N208" s="248"/>
      <c r="O208" s="248"/>
      <c r="P208" s="248"/>
      <c r="Q208" s="248"/>
      <c r="R208" s="248"/>
    </row>
    <row r="209" spans="1:18" ht="20.05" customHeight="1" x14ac:dyDescent="0.35">
      <c r="A209" s="258">
        <v>124</v>
      </c>
      <c r="B209" s="91"/>
      <c r="C209" s="276" t="str">
        <f t="shared" si="42"/>
        <v/>
      </c>
      <c r="D209" s="277" t="str">
        <f t="shared" si="43"/>
        <v/>
      </c>
      <c r="E209" s="86"/>
      <c r="F209" s="87"/>
      <c r="G209" s="74" t="str">
        <f t="shared" si="44"/>
        <v/>
      </c>
      <c r="H209" s="72" t="str">
        <f t="shared" si="45"/>
        <v/>
      </c>
      <c r="I209" s="79" t="str">
        <f t="shared" si="48"/>
        <v/>
      </c>
      <c r="J209" s="69" t="str">
        <f>IF(B209&gt;0,ROUNDUP(VLOOKUP(B209,G011B!$B:$AF,30,0),1),"")</f>
        <v/>
      </c>
      <c r="K209" s="69" t="str">
        <f t="shared" si="46"/>
        <v/>
      </c>
      <c r="L209" s="70" t="str">
        <f>IF(B209&lt;&gt;"",VLOOKUP(B209,G011B!$B:$BB,45,0),"")</f>
        <v/>
      </c>
      <c r="M209" s="71" t="str">
        <f t="shared" si="47"/>
        <v/>
      </c>
      <c r="N209" s="248"/>
      <c r="O209" s="248"/>
      <c r="P209" s="248"/>
      <c r="Q209" s="248"/>
      <c r="R209" s="248"/>
    </row>
    <row r="210" spans="1:18" ht="20.05" customHeight="1" x14ac:dyDescent="0.35">
      <c r="A210" s="258">
        <v>125</v>
      </c>
      <c r="B210" s="91"/>
      <c r="C210" s="276" t="str">
        <f t="shared" si="42"/>
        <v/>
      </c>
      <c r="D210" s="277" t="str">
        <f t="shared" si="43"/>
        <v/>
      </c>
      <c r="E210" s="86"/>
      <c r="F210" s="87"/>
      <c r="G210" s="74" t="str">
        <f t="shared" si="44"/>
        <v/>
      </c>
      <c r="H210" s="72" t="str">
        <f t="shared" si="45"/>
        <v/>
      </c>
      <c r="I210" s="79" t="str">
        <f t="shared" si="48"/>
        <v/>
      </c>
      <c r="J210" s="69" t="str">
        <f>IF(B210&gt;0,ROUNDUP(VLOOKUP(B210,G011B!$B:$AF,30,0),1),"")</f>
        <v/>
      </c>
      <c r="K210" s="69" t="str">
        <f t="shared" si="46"/>
        <v/>
      </c>
      <c r="L210" s="70" t="str">
        <f>IF(B210&lt;&gt;"",VLOOKUP(B210,G011B!$B:$BB,45,0),"")</f>
        <v/>
      </c>
      <c r="M210" s="71" t="str">
        <f t="shared" si="47"/>
        <v/>
      </c>
      <c r="N210" s="248"/>
      <c r="O210" s="248"/>
      <c r="P210" s="248"/>
      <c r="Q210" s="248"/>
      <c r="R210" s="248"/>
    </row>
    <row r="211" spans="1:18" ht="20.05" customHeight="1" x14ac:dyDescent="0.35">
      <c r="A211" s="258">
        <v>126</v>
      </c>
      <c r="B211" s="91"/>
      <c r="C211" s="276" t="str">
        <f t="shared" si="42"/>
        <v/>
      </c>
      <c r="D211" s="277" t="str">
        <f t="shared" si="43"/>
        <v/>
      </c>
      <c r="E211" s="86"/>
      <c r="F211" s="87"/>
      <c r="G211" s="74" t="str">
        <f t="shared" si="44"/>
        <v/>
      </c>
      <c r="H211" s="72" t="str">
        <f t="shared" si="45"/>
        <v/>
      </c>
      <c r="I211" s="79" t="str">
        <f t="shared" si="48"/>
        <v/>
      </c>
      <c r="J211" s="69" t="str">
        <f>IF(B211&gt;0,ROUNDUP(VLOOKUP(B211,G011B!$B:$AF,30,0),1),"")</f>
        <v/>
      </c>
      <c r="K211" s="69" t="str">
        <f t="shared" si="46"/>
        <v/>
      </c>
      <c r="L211" s="70" t="str">
        <f>IF(B211&lt;&gt;"",VLOOKUP(B211,G011B!$B:$BB,45,0),"")</f>
        <v/>
      </c>
      <c r="M211" s="71" t="str">
        <f t="shared" si="47"/>
        <v/>
      </c>
      <c r="N211" s="248"/>
      <c r="O211" s="248"/>
      <c r="P211" s="248"/>
      <c r="Q211" s="248"/>
      <c r="R211" s="248"/>
    </row>
    <row r="212" spans="1:18" ht="20.05" customHeight="1" x14ac:dyDescent="0.35">
      <c r="A212" s="258">
        <v>127</v>
      </c>
      <c r="B212" s="91"/>
      <c r="C212" s="276" t="str">
        <f t="shared" si="42"/>
        <v/>
      </c>
      <c r="D212" s="277" t="str">
        <f t="shared" si="43"/>
        <v/>
      </c>
      <c r="E212" s="86"/>
      <c r="F212" s="87"/>
      <c r="G212" s="74" t="str">
        <f t="shared" si="44"/>
        <v/>
      </c>
      <c r="H212" s="72" t="str">
        <f t="shared" si="45"/>
        <v/>
      </c>
      <c r="I212" s="79" t="str">
        <f t="shared" si="48"/>
        <v/>
      </c>
      <c r="J212" s="69" t="str">
        <f>IF(B212&gt;0,ROUNDUP(VLOOKUP(B212,G011B!$B:$AF,30,0),1),"")</f>
        <v/>
      </c>
      <c r="K212" s="69" t="str">
        <f t="shared" si="46"/>
        <v/>
      </c>
      <c r="L212" s="70" t="str">
        <f>IF(B212&lt;&gt;"",VLOOKUP(B212,G011B!$B:$BB,45,0),"")</f>
        <v/>
      </c>
      <c r="M212" s="71" t="str">
        <f t="shared" si="47"/>
        <v/>
      </c>
      <c r="N212" s="248"/>
      <c r="O212" s="248"/>
      <c r="P212" s="248"/>
      <c r="Q212" s="248"/>
      <c r="R212" s="248"/>
    </row>
    <row r="213" spans="1:18" ht="20.05" customHeight="1" x14ac:dyDescent="0.35">
      <c r="A213" s="258">
        <v>128</v>
      </c>
      <c r="B213" s="91"/>
      <c r="C213" s="276" t="str">
        <f t="shared" si="42"/>
        <v/>
      </c>
      <c r="D213" s="277" t="str">
        <f t="shared" si="43"/>
        <v/>
      </c>
      <c r="E213" s="86"/>
      <c r="F213" s="87"/>
      <c r="G213" s="74" t="str">
        <f t="shared" si="44"/>
        <v/>
      </c>
      <c r="H213" s="72" t="str">
        <f t="shared" si="45"/>
        <v/>
      </c>
      <c r="I213" s="79" t="str">
        <f t="shared" si="48"/>
        <v/>
      </c>
      <c r="J213" s="69" t="str">
        <f>IF(B213&gt;0,ROUNDUP(VLOOKUP(B213,G011B!$B:$AF,30,0),1),"")</f>
        <v/>
      </c>
      <c r="K213" s="69" t="str">
        <f t="shared" si="46"/>
        <v/>
      </c>
      <c r="L213" s="70" t="str">
        <f>IF(B213&lt;&gt;"",VLOOKUP(B213,G011B!$B:$BB,45,0),"")</f>
        <v/>
      </c>
      <c r="M213" s="71" t="str">
        <f t="shared" si="47"/>
        <v/>
      </c>
      <c r="N213" s="248"/>
      <c r="O213" s="248"/>
      <c r="P213" s="248"/>
      <c r="Q213" s="248"/>
      <c r="R213" s="248"/>
    </row>
    <row r="214" spans="1:18" ht="20.05" customHeight="1" x14ac:dyDescent="0.35">
      <c r="A214" s="258">
        <v>129</v>
      </c>
      <c r="B214" s="91"/>
      <c r="C214" s="276" t="str">
        <f t="shared" si="42"/>
        <v/>
      </c>
      <c r="D214" s="277" t="str">
        <f t="shared" si="43"/>
        <v/>
      </c>
      <c r="E214" s="86"/>
      <c r="F214" s="87"/>
      <c r="G214" s="74" t="str">
        <f t="shared" si="44"/>
        <v/>
      </c>
      <c r="H214" s="72" t="str">
        <f t="shared" si="45"/>
        <v/>
      </c>
      <c r="I214" s="79" t="str">
        <f t="shared" si="48"/>
        <v/>
      </c>
      <c r="J214" s="69" t="str">
        <f>IF(B214&gt;0,ROUNDUP(VLOOKUP(B214,G011B!$B:$AF,30,0),1),"")</f>
        <v/>
      </c>
      <c r="K214" s="69" t="str">
        <f t="shared" si="46"/>
        <v/>
      </c>
      <c r="L214" s="70" t="str">
        <f>IF(B214&lt;&gt;"",VLOOKUP(B214,G011B!$B:$BB,45,0),"")</f>
        <v/>
      </c>
      <c r="M214" s="71" t="str">
        <f t="shared" si="47"/>
        <v/>
      </c>
      <c r="N214" s="248"/>
      <c r="O214" s="248"/>
      <c r="P214" s="248"/>
      <c r="Q214" s="248"/>
      <c r="R214" s="248"/>
    </row>
    <row r="215" spans="1:18" ht="20.05" customHeight="1" x14ac:dyDescent="0.35">
      <c r="A215" s="258">
        <v>130</v>
      </c>
      <c r="B215" s="91"/>
      <c r="C215" s="276" t="str">
        <f t="shared" si="42"/>
        <v/>
      </c>
      <c r="D215" s="277" t="str">
        <f t="shared" si="43"/>
        <v/>
      </c>
      <c r="E215" s="86"/>
      <c r="F215" s="87"/>
      <c r="G215" s="74" t="str">
        <f t="shared" si="44"/>
        <v/>
      </c>
      <c r="H215" s="72" t="str">
        <f t="shared" si="45"/>
        <v/>
      </c>
      <c r="I215" s="79" t="str">
        <f t="shared" si="48"/>
        <v/>
      </c>
      <c r="J215" s="69" t="str">
        <f>IF(B215&gt;0,ROUNDUP(VLOOKUP(B215,G011B!$B:$AF,30,0),1),"")</f>
        <v/>
      </c>
      <c r="K215" s="69" t="str">
        <f t="shared" si="46"/>
        <v/>
      </c>
      <c r="L215" s="70" t="str">
        <f>IF(B215&lt;&gt;"",VLOOKUP(B215,G011B!$B:$BB,45,0),"")</f>
        <v/>
      </c>
      <c r="M215" s="71" t="str">
        <f t="shared" si="47"/>
        <v/>
      </c>
      <c r="N215" s="248"/>
      <c r="O215" s="248"/>
      <c r="P215" s="248"/>
      <c r="Q215" s="248"/>
      <c r="R215" s="248"/>
    </row>
    <row r="216" spans="1:18" ht="20.05" customHeight="1" x14ac:dyDescent="0.35">
      <c r="A216" s="258">
        <v>131</v>
      </c>
      <c r="B216" s="91"/>
      <c r="C216" s="276" t="str">
        <f t="shared" si="42"/>
        <v/>
      </c>
      <c r="D216" s="277" t="str">
        <f t="shared" si="43"/>
        <v/>
      </c>
      <c r="E216" s="86"/>
      <c r="F216" s="87"/>
      <c r="G216" s="74" t="str">
        <f t="shared" si="44"/>
        <v/>
      </c>
      <c r="H216" s="72" t="str">
        <f t="shared" si="45"/>
        <v/>
      </c>
      <c r="I216" s="79" t="str">
        <f t="shared" si="48"/>
        <v/>
      </c>
      <c r="J216" s="69" t="str">
        <f>IF(B216&gt;0,ROUNDUP(VLOOKUP(B216,G011B!$B:$AF,30,0),1),"")</f>
        <v/>
      </c>
      <c r="K216" s="69" t="str">
        <f t="shared" si="46"/>
        <v/>
      </c>
      <c r="L216" s="70" t="str">
        <f>IF(B216&lt;&gt;"",VLOOKUP(B216,G011B!$B:$BB,45,0),"")</f>
        <v/>
      </c>
      <c r="M216" s="71" t="str">
        <f t="shared" si="47"/>
        <v/>
      </c>
      <c r="N216" s="248"/>
      <c r="O216" s="248"/>
      <c r="P216" s="248"/>
      <c r="Q216" s="248"/>
      <c r="R216" s="248"/>
    </row>
    <row r="217" spans="1:18" ht="20.05" customHeight="1" x14ac:dyDescent="0.35">
      <c r="A217" s="258">
        <v>132</v>
      </c>
      <c r="B217" s="91"/>
      <c r="C217" s="276" t="str">
        <f t="shared" si="42"/>
        <v/>
      </c>
      <c r="D217" s="277" t="str">
        <f t="shared" si="43"/>
        <v/>
      </c>
      <c r="E217" s="86"/>
      <c r="F217" s="87"/>
      <c r="G217" s="74" t="str">
        <f t="shared" si="44"/>
        <v/>
      </c>
      <c r="H217" s="72" t="str">
        <f t="shared" si="45"/>
        <v/>
      </c>
      <c r="I217" s="79" t="str">
        <f t="shared" si="48"/>
        <v/>
      </c>
      <c r="J217" s="69" t="str">
        <f>IF(B217&gt;0,ROUNDUP(VLOOKUP(B217,G011B!$B:$AF,30,0),1),"")</f>
        <v/>
      </c>
      <c r="K217" s="69" t="str">
        <f t="shared" si="46"/>
        <v/>
      </c>
      <c r="L217" s="70" t="str">
        <f>IF(B217&lt;&gt;"",VLOOKUP(B217,G011B!$B:$BB,45,0),"")</f>
        <v/>
      </c>
      <c r="M217" s="71" t="str">
        <f t="shared" si="47"/>
        <v/>
      </c>
      <c r="N217" s="248"/>
      <c r="O217" s="248"/>
      <c r="P217" s="248"/>
      <c r="Q217" s="248"/>
      <c r="R217" s="248"/>
    </row>
    <row r="218" spans="1:18" ht="20.05" customHeight="1" x14ac:dyDescent="0.35">
      <c r="A218" s="258">
        <v>133</v>
      </c>
      <c r="B218" s="91"/>
      <c r="C218" s="276" t="str">
        <f t="shared" si="42"/>
        <v/>
      </c>
      <c r="D218" s="277" t="str">
        <f t="shared" si="43"/>
        <v/>
      </c>
      <c r="E218" s="86"/>
      <c r="F218" s="87"/>
      <c r="G218" s="74" t="str">
        <f t="shared" si="44"/>
        <v/>
      </c>
      <c r="H218" s="72" t="str">
        <f t="shared" si="45"/>
        <v/>
      </c>
      <c r="I218" s="79" t="str">
        <f t="shared" si="48"/>
        <v/>
      </c>
      <c r="J218" s="69" t="str">
        <f>IF(B218&gt;0,ROUNDUP(VLOOKUP(B218,G011B!$B:$AF,30,0),1),"")</f>
        <v/>
      </c>
      <c r="K218" s="69" t="str">
        <f t="shared" si="46"/>
        <v/>
      </c>
      <c r="L218" s="70" t="str">
        <f>IF(B218&lt;&gt;"",VLOOKUP(B218,G011B!$B:$BB,45,0),"")</f>
        <v/>
      </c>
      <c r="M218" s="71" t="str">
        <f t="shared" si="47"/>
        <v/>
      </c>
      <c r="N218" s="248"/>
      <c r="O218" s="248"/>
      <c r="P218" s="248"/>
      <c r="Q218" s="248"/>
      <c r="R218" s="248"/>
    </row>
    <row r="219" spans="1:18" ht="20.05" customHeight="1" x14ac:dyDescent="0.35">
      <c r="A219" s="258">
        <v>134</v>
      </c>
      <c r="B219" s="91"/>
      <c r="C219" s="276" t="str">
        <f t="shared" si="42"/>
        <v/>
      </c>
      <c r="D219" s="277" t="str">
        <f t="shared" si="43"/>
        <v/>
      </c>
      <c r="E219" s="86"/>
      <c r="F219" s="87"/>
      <c r="G219" s="74" t="str">
        <f t="shared" si="44"/>
        <v/>
      </c>
      <c r="H219" s="72" t="str">
        <f t="shared" si="45"/>
        <v/>
      </c>
      <c r="I219" s="79" t="str">
        <f t="shared" si="48"/>
        <v/>
      </c>
      <c r="J219" s="69" t="str">
        <f>IF(B219&gt;0,ROUNDUP(VLOOKUP(B219,G011B!$B:$AF,30,0),1),"")</f>
        <v/>
      </c>
      <c r="K219" s="69" t="str">
        <f t="shared" si="46"/>
        <v/>
      </c>
      <c r="L219" s="70" t="str">
        <f>IF(B219&lt;&gt;"",VLOOKUP(B219,G011B!$B:$BB,45,0),"")</f>
        <v/>
      </c>
      <c r="M219" s="71" t="str">
        <f t="shared" si="47"/>
        <v/>
      </c>
      <c r="N219" s="248"/>
      <c r="O219" s="248"/>
      <c r="P219" s="248"/>
      <c r="Q219" s="248"/>
      <c r="R219" s="248"/>
    </row>
    <row r="220" spans="1:18" ht="20.05" customHeight="1" x14ac:dyDescent="0.35">
      <c r="A220" s="258">
        <v>135</v>
      </c>
      <c r="B220" s="91"/>
      <c r="C220" s="276" t="str">
        <f t="shared" si="42"/>
        <v/>
      </c>
      <c r="D220" s="277" t="str">
        <f t="shared" si="43"/>
        <v/>
      </c>
      <c r="E220" s="86"/>
      <c r="F220" s="87"/>
      <c r="G220" s="74" t="str">
        <f t="shared" si="44"/>
        <v/>
      </c>
      <c r="H220" s="72" t="str">
        <f t="shared" si="45"/>
        <v/>
      </c>
      <c r="I220" s="79" t="str">
        <f t="shared" si="48"/>
        <v/>
      </c>
      <c r="J220" s="69" t="str">
        <f>IF(B220&gt;0,ROUNDUP(VLOOKUP(B220,G011B!$B:$AF,30,0),1),"")</f>
        <v/>
      </c>
      <c r="K220" s="69" t="str">
        <f t="shared" si="46"/>
        <v/>
      </c>
      <c r="L220" s="70" t="str">
        <f>IF(B220&lt;&gt;"",VLOOKUP(B220,G011B!$B:$BB,45,0),"")</f>
        <v/>
      </c>
      <c r="M220" s="71" t="str">
        <f t="shared" si="47"/>
        <v/>
      </c>
      <c r="N220" s="248"/>
      <c r="O220" s="248"/>
      <c r="P220" s="248"/>
      <c r="Q220" s="248"/>
      <c r="R220" s="248"/>
    </row>
    <row r="221" spans="1:18" ht="20.05" customHeight="1" x14ac:dyDescent="0.35">
      <c r="A221" s="258">
        <v>136</v>
      </c>
      <c r="B221" s="91"/>
      <c r="C221" s="276" t="str">
        <f t="shared" si="42"/>
        <v/>
      </c>
      <c r="D221" s="277" t="str">
        <f t="shared" si="43"/>
        <v/>
      </c>
      <c r="E221" s="86"/>
      <c r="F221" s="87"/>
      <c r="G221" s="74" t="str">
        <f t="shared" si="44"/>
        <v/>
      </c>
      <c r="H221" s="72" t="str">
        <f t="shared" si="45"/>
        <v/>
      </c>
      <c r="I221" s="79" t="str">
        <f t="shared" si="48"/>
        <v/>
      </c>
      <c r="J221" s="69" t="str">
        <f>IF(B221&gt;0,ROUNDUP(VLOOKUP(B221,G011B!$B:$AF,30,0),1),"")</f>
        <v/>
      </c>
      <c r="K221" s="69" t="str">
        <f t="shared" si="46"/>
        <v/>
      </c>
      <c r="L221" s="70" t="str">
        <f>IF(B221&lt;&gt;"",VLOOKUP(B221,G011B!$B:$BB,45,0),"")</f>
        <v/>
      </c>
      <c r="M221" s="71" t="str">
        <f t="shared" si="47"/>
        <v/>
      </c>
      <c r="N221" s="248"/>
      <c r="O221" s="248"/>
      <c r="P221" s="248"/>
      <c r="Q221" s="248"/>
      <c r="R221" s="248"/>
    </row>
    <row r="222" spans="1:18" ht="20.05" customHeight="1" x14ac:dyDescent="0.35">
      <c r="A222" s="258">
        <v>137</v>
      </c>
      <c r="B222" s="91"/>
      <c r="C222" s="276" t="str">
        <f t="shared" si="42"/>
        <v/>
      </c>
      <c r="D222" s="277" t="str">
        <f t="shared" si="43"/>
        <v/>
      </c>
      <c r="E222" s="86"/>
      <c r="F222" s="87"/>
      <c r="G222" s="74" t="str">
        <f t="shared" si="44"/>
        <v/>
      </c>
      <c r="H222" s="72" t="str">
        <f t="shared" si="45"/>
        <v/>
      </c>
      <c r="I222" s="79" t="str">
        <f t="shared" si="48"/>
        <v/>
      </c>
      <c r="J222" s="69" t="str">
        <f>IF(B222&gt;0,ROUNDUP(VLOOKUP(B222,G011B!$B:$AF,30,0),1),"")</f>
        <v/>
      </c>
      <c r="K222" s="69" t="str">
        <f t="shared" si="46"/>
        <v/>
      </c>
      <c r="L222" s="70" t="str">
        <f>IF(B222&lt;&gt;"",VLOOKUP(B222,G011B!$B:$BB,45,0),"")</f>
        <v/>
      </c>
      <c r="M222" s="71" t="str">
        <f t="shared" si="47"/>
        <v/>
      </c>
      <c r="N222" s="248"/>
      <c r="O222" s="248"/>
      <c r="P222" s="248"/>
      <c r="Q222" s="248"/>
      <c r="R222" s="248"/>
    </row>
    <row r="223" spans="1:18" ht="20.05" customHeight="1" x14ac:dyDescent="0.35">
      <c r="A223" s="258">
        <v>138</v>
      </c>
      <c r="B223" s="91"/>
      <c r="C223" s="276" t="str">
        <f t="shared" si="42"/>
        <v/>
      </c>
      <c r="D223" s="277" t="str">
        <f t="shared" si="43"/>
        <v/>
      </c>
      <c r="E223" s="86"/>
      <c r="F223" s="87"/>
      <c r="G223" s="74" t="str">
        <f t="shared" si="44"/>
        <v/>
      </c>
      <c r="H223" s="72" t="str">
        <f t="shared" si="45"/>
        <v/>
      </c>
      <c r="I223" s="79" t="str">
        <f t="shared" si="48"/>
        <v/>
      </c>
      <c r="J223" s="69" t="str">
        <f>IF(B223&gt;0,ROUNDUP(VLOOKUP(B223,G011B!$B:$AF,30,0),1),"")</f>
        <v/>
      </c>
      <c r="K223" s="69" t="str">
        <f t="shared" si="46"/>
        <v/>
      </c>
      <c r="L223" s="70" t="str">
        <f>IF(B223&lt;&gt;"",VLOOKUP(B223,G011B!$B:$BB,45,0),"")</f>
        <v/>
      </c>
      <c r="M223" s="71" t="str">
        <f t="shared" si="47"/>
        <v/>
      </c>
      <c r="N223" s="248"/>
      <c r="O223" s="248"/>
      <c r="P223" s="248"/>
      <c r="Q223" s="248"/>
      <c r="R223" s="248"/>
    </row>
    <row r="224" spans="1:18" ht="20.05" customHeight="1" x14ac:dyDescent="0.35">
      <c r="A224" s="258">
        <v>139</v>
      </c>
      <c r="B224" s="91"/>
      <c r="C224" s="276" t="str">
        <f t="shared" si="42"/>
        <v/>
      </c>
      <c r="D224" s="277" t="str">
        <f t="shared" si="43"/>
        <v/>
      </c>
      <c r="E224" s="86"/>
      <c r="F224" s="87"/>
      <c r="G224" s="74" t="str">
        <f t="shared" si="44"/>
        <v/>
      </c>
      <c r="H224" s="72" t="str">
        <f t="shared" si="45"/>
        <v/>
      </c>
      <c r="I224" s="79" t="str">
        <f t="shared" si="48"/>
        <v/>
      </c>
      <c r="J224" s="69" t="str">
        <f>IF(B224&gt;0,ROUNDUP(VLOOKUP(B224,G011B!$B:$AF,30,0),1),"")</f>
        <v/>
      </c>
      <c r="K224" s="69" t="str">
        <f t="shared" si="46"/>
        <v/>
      </c>
      <c r="L224" s="70" t="str">
        <f>IF(B224&lt;&gt;"",VLOOKUP(B224,G011B!$B:$BB,45,0),"")</f>
        <v/>
      </c>
      <c r="M224" s="71" t="str">
        <f t="shared" si="47"/>
        <v/>
      </c>
      <c r="N224" s="248"/>
      <c r="O224" s="248"/>
      <c r="P224" s="248"/>
      <c r="Q224" s="248"/>
      <c r="R224" s="248"/>
    </row>
    <row r="225" spans="1:18" ht="20.05" customHeight="1" thickBot="1" x14ac:dyDescent="0.4">
      <c r="A225" s="259">
        <v>140</v>
      </c>
      <c r="B225" s="92"/>
      <c r="C225" s="278" t="str">
        <f t="shared" si="42"/>
        <v/>
      </c>
      <c r="D225" s="279" t="str">
        <f t="shared" si="43"/>
        <v/>
      </c>
      <c r="E225" s="88"/>
      <c r="F225" s="89"/>
      <c r="G225" s="75" t="str">
        <f t="shared" si="44"/>
        <v/>
      </c>
      <c r="H225" s="82" t="str">
        <f t="shared" si="45"/>
        <v/>
      </c>
      <c r="I225" s="80" t="str">
        <f t="shared" si="48"/>
        <v/>
      </c>
      <c r="J225" s="69" t="str">
        <f>IF(B225&gt;0,ROUNDUP(VLOOKUP(B225,G011B!$B:$AF,30,0),1),"")</f>
        <v/>
      </c>
      <c r="K225" s="69" t="str">
        <f t="shared" si="46"/>
        <v/>
      </c>
      <c r="L225" s="70" t="str">
        <f>IF(B225&lt;&gt;"",VLOOKUP(B225,G011B!$B:$BB,45,0),"")</f>
        <v/>
      </c>
      <c r="M225" s="71" t="str">
        <f t="shared" si="47"/>
        <v/>
      </c>
      <c r="N225" s="248"/>
      <c r="O225" s="248"/>
      <c r="P225" s="248"/>
      <c r="Q225" s="248"/>
      <c r="R225" s="248"/>
    </row>
    <row r="226" spans="1:18" ht="20.05" customHeight="1" thickBot="1" x14ac:dyDescent="0.4">
      <c r="A226" s="409" t="s">
        <v>40</v>
      </c>
      <c r="B226" s="409"/>
      <c r="C226" s="409"/>
      <c r="D226" s="409"/>
      <c r="E226" s="409"/>
      <c r="F226" s="409"/>
      <c r="G226" s="77">
        <f>SUM(G206:G225)</f>
        <v>0</v>
      </c>
      <c r="H226" s="295"/>
      <c r="I226" s="77">
        <f>IF(C204=C171,SUM(I206:I225)+I193,SUM(I206:I225))</f>
        <v>0</v>
      </c>
      <c r="J226" s="3"/>
      <c r="K226" s="3"/>
      <c r="L226" s="3"/>
      <c r="M226" s="251"/>
      <c r="N226" s="67">
        <f>IF(COUNTA(E206:F225)&gt;0,1,0)</f>
        <v>0</v>
      </c>
      <c r="O226" s="248"/>
      <c r="P226" s="248"/>
      <c r="Q226" s="248"/>
      <c r="R226" s="248"/>
    </row>
    <row r="227" spans="1:18" ht="20.05" customHeight="1" thickBot="1" x14ac:dyDescent="0.4">
      <c r="A227" s="414" t="s">
        <v>68</v>
      </c>
      <c r="B227" s="414"/>
      <c r="C227" s="414"/>
      <c r="D227" s="414"/>
      <c r="E227" s="77">
        <f>SUM(G:G)/2</f>
        <v>0</v>
      </c>
      <c r="F227" s="415"/>
      <c r="G227" s="415"/>
      <c r="H227" s="415"/>
      <c r="I227" s="77">
        <f>SUM(I206:I225)+I194</f>
        <v>0</v>
      </c>
      <c r="J227" s="3"/>
      <c r="K227" s="3"/>
      <c r="L227" s="3"/>
      <c r="M227" s="251"/>
      <c r="N227" s="248"/>
      <c r="O227" s="248"/>
      <c r="P227" s="248"/>
      <c r="Q227" s="248"/>
      <c r="R227" s="248"/>
    </row>
    <row r="228" spans="1:18" x14ac:dyDescent="0.35">
      <c r="A228" s="408" t="s">
        <v>99</v>
      </c>
      <c r="B228" s="408"/>
      <c r="C228" s="408"/>
      <c r="D228" s="408"/>
      <c r="E228" s="408"/>
      <c r="F228" s="408"/>
      <c r="G228" s="408"/>
      <c r="H228" s="408"/>
      <c r="I228" s="408"/>
      <c r="J228" s="3"/>
      <c r="K228" s="3"/>
      <c r="L228" s="3"/>
      <c r="M228" s="251"/>
      <c r="N228" s="248"/>
      <c r="O228" s="248"/>
      <c r="P228" s="248"/>
      <c r="Q228" s="248"/>
      <c r="R228" s="248"/>
    </row>
    <row r="229" spans="1:18" x14ac:dyDescent="0.35">
      <c r="A229" s="3"/>
      <c r="B229" s="3"/>
      <c r="C229" s="3"/>
      <c r="D229" s="3"/>
      <c r="E229" s="3"/>
      <c r="F229" s="3"/>
      <c r="G229" s="3"/>
      <c r="H229" s="3"/>
      <c r="I229" s="3"/>
      <c r="J229" s="3"/>
      <c r="K229" s="3"/>
      <c r="L229" s="3"/>
      <c r="M229" s="251"/>
      <c r="N229" s="248"/>
      <c r="O229" s="248"/>
      <c r="P229" s="248"/>
      <c r="Q229" s="248"/>
      <c r="R229" s="248"/>
    </row>
    <row r="230" spans="1:18" x14ac:dyDescent="0.35">
      <c r="A230" s="313" t="s">
        <v>37</v>
      </c>
      <c r="B230" s="314">
        <f ca="1">IF(imzatarihi&gt;0,imzatarihi,"")</f>
        <v>45653</v>
      </c>
      <c r="C230" s="139" t="s">
        <v>38</v>
      </c>
      <c r="D230" s="313" t="str">
        <f>IF(kurulusyetkilisi&gt;0,kurulusyetkilisi,"")</f>
        <v/>
      </c>
      <c r="E230" s="139"/>
      <c r="F230" s="139"/>
      <c r="G230" s="139"/>
      <c r="H230" s="3"/>
      <c r="I230" s="3"/>
      <c r="J230" s="3"/>
      <c r="K230" s="4"/>
      <c r="L230" s="4"/>
      <c r="M230" s="253"/>
      <c r="N230" s="250"/>
      <c r="O230" s="250"/>
      <c r="P230" s="248"/>
      <c r="Q230" s="248"/>
      <c r="R230" s="248"/>
    </row>
    <row r="231" spans="1:18" ht="21.1" x14ac:dyDescent="0.35">
      <c r="A231" s="311"/>
      <c r="B231" s="311"/>
      <c r="C231" s="139" t="s">
        <v>39</v>
      </c>
      <c r="D231" s="308"/>
      <c r="E231" s="3"/>
      <c r="F231" s="3"/>
      <c r="G231" s="3"/>
      <c r="H231" s="3"/>
      <c r="I231" s="3"/>
      <c r="J231" s="3"/>
      <c r="K231" s="4"/>
      <c r="L231" s="4"/>
      <c r="M231" s="253"/>
      <c r="N231" s="250"/>
      <c r="O231" s="250"/>
      <c r="P231" s="248"/>
      <c r="Q231" s="248"/>
      <c r="R231" s="248"/>
    </row>
    <row r="232" spans="1:18" x14ac:dyDescent="0.35">
      <c r="A232" s="381" t="s">
        <v>62</v>
      </c>
      <c r="B232" s="381"/>
      <c r="C232" s="381"/>
      <c r="D232" s="381"/>
      <c r="E232" s="381"/>
      <c r="F232" s="381"/>
      <c r="G232" s="381"/>
      <c r="H232" s="381"/>
      <c r="I232" s="381"/>
      <c r="J232" s="3"/>
      <c r="K232" s="3"/>
      <c r="L232" s="3"/>
      <c r="M232" s="251"/>
      <c r="N232" s="248"/>
      <c r="O232" s="248"/>
      <c r="P232" s="248"/>
      <c r="Q232" s="248"/>
      <c r="R232" s="248"/>
    </row>
    <row r="233" spans="1:18" x14ac:dyDescent="0.35">
      <c r="A233" s="382" t="str">
        <f>IF(Yil&gt;0,CONCATENATE(Yil," yılına aittir."),"")</f>
        <v/>
      </c>
      <c r="B233" s="382"/>
      <c r="C233" s="382"/>
      <c r="D233" s="382"/>
      <c r="E233" s="382"/>
      <c r="F233" s="382"/>
      <c r="G233" s="382"/>
      <c r="H233" s="382"/>
      <c r="I233" s="382"/>
      <c r="J233" s="3"/>
      <c r="K233" s="3"/>
      <c r="L233" s="3"/>
      <c r="M233" s="251"/>
      <c r="N233" s="248"/>
      <c r="O233" s="248"/>
      <c r="P233" s="248"/>
      <c r="Q233" s="248"/>
      <c r="R233" s="248"/>
    </row>
    <row r="234" spans="1:18" ht="19.7" thickBot="1" x14ac:dyDescent="0.4">
      <c r="A234" s="413" t="s">
        <v>71</v>
      </c>
      <c r="B234" s="413"/>
      <c r="C234" s="413"/>
      <c r="D234" s="413"/>
      <c r="E234" s="413"/>
      <c r="F234" s="413"/>
      <c r="G234" s="413"/>
      <c r="H234" s="413"/>
      <c r="I234" s="413"/>
      <c r="J234" s="3"/>
      <c r="K234" s="3"/>
      <c r="L234" s="3"/>
      <c r="M234" s="251"/>
      <c r="N234" s="248"/>
      <c r="O234" s="248"/>
      <c r="P234" s="248"/>
      <c r="Q234" s="248"/>
      <c r="R234" s="248"/>
    </row>
    <row r="235" spans="1:18" ht="25.15" customHeight="1" thickBot="1" x14ac:dyDescent="0.4">
      <c r="A235" s="256" t="s">
        <v>1</v>
      </c>
      <c r="B235" s="384" t="str">
        <f>IF(ProjeNo&gt;0,ProjeNo,"")</f>
        <v/>
      </c>
      <c r="C235" s="385"/>
      <c r="D235" s="385"/>
      <c r="E235" s="385"/>
      <c r="F235" s="385"/>
      <c r="G235" s="385"/>
      <c r="H235" s="385"/>
      <c r="I235" s="386"/>
      <c r="J235" s="3"/>
      <c r="K235" s="3"/>
      <c r="L235" s="3"/>
      <c r="M235" s="251"/>
      <c r="N235" s="248"/>
      <c r="O235" s="248"/>
      <c r="P235" s="248"/>
      <c r="Q235" s="248"/>
      <c r="R235" s="248"/>
    </row>
    <row r="236" spans="1:18" ht="25.15" customHeight="1" thickBot="1" x14ac:dyDescent="0.4">
      <c r="A236" s="244" t="s">
        <v>11</v>
      </c>
      <c r="B236" s="397" t="str">
        <f>IF(ProjeAdi&gt;0,ProjeAdi,"")</f>
        <v/>
      </c>
      <c r="C236" s="398"/>
      <c r="D236" s="398"/>
      <c r="E236" s="398"/>
      <c r="F236" s="398"/>
      <c r="G236" s="398"/>
      <c r="H236" s="398"/>
      <c r="I236" s="399"/>
      <c r="J236" s="3"/>
      <c r="K236" s="3"/>
      <c r="L236" s="3"/>
      <c r="M236" s="251"/>
      <c r="N236" s="248"/>
      <c r="O236" s="248"/>
      <c r="P236" s="248"/>
      <c r="Q236" s="248"/>
      <c r="R236" s="248"/>
    </row>
    <row r="237" spans="1:18" ht="25.15" customHeight="1" thickBot="1" x14ac:dyDescent="0.4">
      <c r="A237" s="256" t="s">
        <v>136</v>
      </c>
      <c r="B237" s="23"/>
      <c r="C237" s="410"/>
      <c r="D237" s="411"/>
      <c r="E237" s="411"/>
      <c r="F237" s="411"/>
      <c r="G237" s="411"/>
      <c r="H237" s="411"/>
      <c r="I237" s="412"/>
      <c r="J237" s="3"/>
      <c r="K237" s="3"/>
      <c r="L237" s="3"/>
      <c r="M237" s="251"/>
      <c r="N237" s="248"/>
      <c r="O237" s="248"/>
      <c r="P237" s="248"/>
      <c r="Q237" s="248"/>
      <c r="R237" s="248"/>
    </row>
    <row r="238" spans="1:18" s="2" customFormat="1" ht="29.25" thickBot="1" x14ac:dyDescent="0.3">
      <c r="A238" s="242" t="s">
        <v>7</v>
      </c>
      <c r="B238" s="242" t="s">
        <v>8</v>
      </c>
      <c r="C238" s="242" t="s">
        <v>54</v>
      </c>
      <c r="D238" s="242" t="s">
        <v>9</v>
      </c>
      <c r="E238" s="242" t="s">
        <v>63</v>
      </c>
      <c r="F238" s="242" t="s">
        <v>64</v>
      </c>
      <c r="G238" s="242" t="s">
        <v>65</v>
      </c>
      <c r="H238" s="242" t="s">
        <v>66</v>
      </c>
      <c r="I238" s="242" t="s">
        <v>67</v>
      </c>
      <c r="J238" s="254" t="s">
        <v>72</v>
      </c>
      <c r="K238" s="255" t="s">
        <v>73</v>
      </c>
      <c r="L238" s="255" t="s">
        <v>64</v>
      </c>
      <c r="M238" s="252"/>
      <c r="N238" s="249"/>
      <c r="O238" s="249"/>
      <c r="P238" s="249"/>
      <c r="Q238" s="249"/>
      <c r="R238" s="249"/>
    </row>
    <row r="239" spans="1:18" ht="20.05" customHeight="1" x14ac:dyDescent="0.35">
      <c r="A239" s="258">
        <v>141</v>
      </c>
      <c r="B239" s="90"/>
      <c r="C239" s="274" t="str">
        <f t="shared" ref="C239:C258" si="49">IF(B239&lt;&gt;"",VLOOKUP(B239,PersonelTablo,2,0),"")</f>
        <v/>
      </c>
      <c r="D239" s="275" t="str">
        <f t="shared" ref="D239:D258" si="50">IF(B239&lt;&gt;"",VLOOKUP(B239,PersonelTablo,3,0),"")</f>
        <v/>
      </c>
      <c r="E239" s="84"/>
      <c r="F239" s="85"/>
      <c r="G239" s="73" t="str">
        <f t="shared" ref="G239:G258" si="51">IF(AND(B239&lt;&gt;"",L239&gt;=F239),E239*F239,"")</f>
        <v/>
      </c>
      <c r="H239" s="72" t="str">
        <f t="shared" ref="H239:H258" si="52">IF(B239&lt;&gt;"",VLOOKUP(B239,G011CTablo,8,0),"")</f>
        <v/>
      </c>
      <c r="I239" s="79" t="str">
        <f>IF(AND(B239&lt;&gt;"",J239&gt;=K239,L239&gt;0),G239*H239,"")</f>
        <v/>
      </c>
      <c r="J239" s="69" t="str">
        <f>IF(B239&gt;0,ROUNDUP(VLOOKUP(B239,G011B!$B:$AF,30,0),1),"")</f>
        <v/>
      </c>
      <c r="K239" s="69" t="str">
        <f t="shared" ref="K239:K258" si="53">IF(B239&gt;0,SUMIF($B:$B,B239,$G:$G),"")</f>
        <v/>
      </c>
      <c r="L239" s="70" t="str">
        <f>IF(B239&lt;&gt;"",VLOOKUP(B239,G011B!$B:$BB,45,0),"")</f>
        <v/>
      </c>
      <c r="M239" s="71" t="str">
        <f t="shared" ref="M239:M258" si="54">IF(J239&gt;=K239,"","Personelin bütün iş paketlerindeki Toplam Adam Ay değeri "&amp;K239&amp;" olup, bu değer, G011B formunda beyan edilen Çalışılan Toplam Ay değerini geçemez. Maliyeti hesaplamak için Adam/Ay Oranı veya Çalışılan Ay değerini düzeltiniz. ")</f>
        <v/>
      </c>
      <c r="N239" s="248"/>
      <c r="O239" s="248"/>
      <c r="P239" s="248"/>
      <c r="Q239" s="248"/>
      <c r="R239" s="248"/>
    </row>
    <row r="240" spans="1:18" ht="20.05" customHeight="1" x14ac:dyDescent="0.35">
      <c r="A240" s="258">
        <v>142</v>
      </c>
      <c r="B240" s="91"/>
      <c r="C240" s="276" t="str">
        <f t="shared" si="49"/>
        <v/>
      </c>
      <c r="D240" s="277" t="str">
        <f t="shared" si="50"/>
        <v/>
      </c>
      <c r="E240" s="86"/>
      <c r="F240" s="87"/>
      <c r="G240" s="74" t="str">
        <f t="shared" si="51"/>
        <v/>
      </c>
      <c r="H240" s="72" t="str">
        <f t="shared" si="52"/>
        <v/>
      </c>
      <c r="I240" s="79" t="str">
        <f t="shared" ref="I240:I258" si="55">IF(AND(B240&lt;&gt;"",J240&gt;=K240,L240&gt;0),G240*H240,"")</f>
        <v/>
      </c>
      <c r="J240" s="69" t="str">
        <f>IF(B240&gt;0,ROUNDUP(VLOOKUP(B240,G011B!$B:$AF,30,0),1),"")</f>
        <v/>
      </c>
      <c r="K240" s="69" t="str">
        <f t="shared" si="53"/>
        <v/>
      </c>
      <c r="L240" s="70" t="str">
        <f>IF(B240&lt;&gt;"",VLOOKUP(B240,G011B!$B:$BB,45,0),"")</f>
        <v/>
      </c>
      <c r="M240" s="71" t="str">
        <f t="shared" si="54"/>
        <v/>
      </c>
      <c r="N240" s="248"/>
      <c r="O240" s="248"/>
      <c r="P240" s="248"/>
      <c r="Q240" s="248"/>
      <c r="R240" s="248"/>
    </row>
    <row r="241" spans="1:18" ht="20.05" customHeight="1" x14ac:dyDescent="0.35">
      <c r="A241" s="258">
        <v>143</v>
      </c>
      <c r="B241" s="91"/>
      <c r="C241" s="276" t="str">
        <f t="shared" si="49"/>
        <v/>
      </c>
      <c r="D241" s="277" t="str">
        <f t="shared" si="50"/>
        <v/>
      </c>
      <c r="E241" s="86"/>
      <c r="F241" s="87"/>
      <c r="G241" s="74" t="str">
        <f t="shared" si="51"/>
        <v/>
      </c>
      <c r="H241" s="72" t="str">
        <f t="shared" si="52"/>
        <v/>
      </c>
      <c r="I241" s="79" t="str">
        <f t="shared" si="55"/>
        <v/>
      </c>
      <c r="J241" s="69" t="str">
        <f>IF(B241&gt;0,ROUNDUP(VLOOKUP(B241,G011B!$B:$AF,30,0),1),"")</f>
        <v/>
      </c>
      <c r="K241" s="69" t="str">
        <f t="shared" si="53"/>
        <v/>
      </c>
      <c r="L241" s="70" t="str">
        <f>IF(B241&lt;&gt;"",VLOOKUP(B241,G011B!$B:$BB,45,0),"")</f>
        <v/>
      </c>
      <c r="M241" s="71" t="str">
        <f t="shared" si="54"/>
        <v/>
      </c>
      <c r="N241" s="248"/>
      <c r="O241" s="248"/>
      <c r="P241" s="248"/>
      <c r="Q241" s="248"/>
      <c r="R241" s="248"/>
    </row>
    <row r="242" spans="1:18" ht="20.05" customHeight="1" x14ac:dyDescent="0.35">
      <c r="A242" s="258">
        <v>144</v>
      </c>
      <c r="B242" s="91"/>
      <c r="C242" s="276" t="str">
        <f t="shared" si="49"/>
        <v/>
      </c>
      <c r="D242" s="277" t="str">
        <f t="shared" si="50"/>
        <v/>
      </c>
      <c r="E242" s="86"/>
      <c r="F242" s="87"/>
      <c r="G242" s="74" t="str">
        <f t="shared" si="51"/>
        <v/>
      </c>
      <c r="H242" s="72" t="str">
        <f t="shared" si="52"/>
        <v/>
      </c>
      <c r="I242" s="79" t="str">
        <f t="shared" si="55"/>
        <v/>
      </c>
      <c r="J242" s="69" t="str">
        <f>IF(B242&gt;0,ROUNDUP(VLOOKUP(B242,G011B!$B:$AF,30,0),1),"")</f>
        <v/>
      </c>
      <c r="K242" s="69" t="str">
        <f t="shared" si="53"/>
        <v/>
      </c>
      <c r="L242" s="70" t="str">
        <f>IF(B242&lt;&gt;"",VLOOKUP(B242,G011B!$B:$BB,45,0),"")</f>
        <v/>
      </c>
      <c r="M242" s="71" t="str">
        <f t="shared" si="54"/>
        <v/>
      </c>
      <c r="N242" s="248"/>
      <c r="O242" s="248"/>
      <c r="P242" s="248"/>
      <c r="Q242" s="248"/>
      <c r="R242" s="248"/>
    </row>
    <row r="243" spans="1:18" ht="20.05" customHeight="1" x14ac:dyDescent="0.35">
      <c r="A243" s="258">
        <v>145</v>
      </c>
      <c r="B243" s="91"/>
      <c r="C243" s="276" t="str">
        <f t="shared" si="49"/>
        <v/>
      </c>
      <c r="D243" s="277" t="str">
        <f t="shared" si="50"/>
        <v/>
      </c>
      <c r="E243" s="86"/>
      <c r="F243" s="87"/>
      <c r="G243" s="74" t="str">
        <f t="shared" si="51"/>
        <v/>
      </c>
      <c r="H243" s="72" t="str">
        <f t="shared" si="52"/>
        <v/>
      </c>
      <c r="I243" s="79" t="str">
        <f t="shared" si="55"/>
        <v/>
      </c>
      <c r="J243" s="69" t="str">
        <f>IF(B243&gt;0,ROUNDUP(VLOOKUP(B243,G011B!$B:$AF,30,0),1),"")</f>
        <v/>
      </c>
      <c r="K243" s="69" t="str">
        <f t="shared" si="53"/>
        <v/>
      </c>
      <c r="L243" s="70" t="str">
        <f>IF(B243&lt;&gt;"",VLOOKUP(B243,G011B!$B:$BB,45,0),"")</f>
        <v/>
      </c>
      <c r="M243" s="71" t="str">
        <f t="shared" si="54"/>
        <v/>
      </c>
      <c r="N243" s="248"/>
      <c r="O243" s="248"/>
      <c r="P243" s="248"/>
      <c r="Q243" s="248"/>
      <c r="R243" s="248"/>
    </row>
    <row r="244" spans="1:18" ht="20.05" customHeight="1" x14ac:dyDescent="0.35">
      <c r="A244" s="258">
        <v>146</v>
      </c>
      <c r="B244" s="91"/>
      <c r="C244" s="276" t="str">
        <f t="shared" si="49"/>
        <v/>
      </c>
      <c r="D244" s="277" t="str">
        <f t="shared" si="50"/>
        <v/>
      </c>
      <c r="E244" s="86"/>
      <c r="F244" s="87"/>
      <c r="G244" s="74" t="str">
        <f t="shared" si="51"/>
        <v/>
      </c>
      <c r="H244" s="72" t="str">
        <f t="shared" si="52"/>
        <v/>
      </c>
      <c r="I244" s="79" t="str">
        <f t="shared" si="55"/>
        <v/>
      </c>
      <c r="J244" s="69" t="str">
        <f>IF(B244&gt;0,ROUNDUP(VLOOKUP(B244,G011B!$B:$AF,30,0),1),"")</f>
        <v/>
      </c>
      <c r="K244" s="69" t="str">
        <f t="shared" si="53"/>
        <v/>
      </c>
      <c r="L244" s="70" t="str">
        <f>IF(B244&lt;&gt;"",VLOOKUP(B244,G011B!$B:$BB,45,0),"")</f>
        <v/>
      </c>
      <c r="M244" s="71" t="str">
        <f t="shared" si="54"/>
        <v/>
      </c>
      <c r="N244" s="248"/>
      <c r="O244" s="248"/>
      <c r="P244" s="248"/>
      <c r="Q244" s="248"/>
      <c r="R244" s="248"/>
    </row>
    <row r="245" spans="1:18" ht="20.05" customHeight="1" x14ac:dyDescent="0.35">
      <c r="A245" s="258">
        <v>147</v>
      </c>
      <c r="B245" s="91"/>
      <c r="C245" s="276" t="str">
        <f t="shared" si="49"/>
        <v/>
      </c>
      <c r="D245" s="277" t="str">
        <f t="shared" si="50"/>
        <v/>
      </c>
      <c r="E245" s="86"/>
      <c r="F245" s="87"/>
      <c r="G245" s="74" t="str">
        <f t="shared" si="51"/>
        <v/>
      </c>
      <c r="H245" s="72" t="str">
        <f t="shared" si="52"/>
        <v/>
      </c>
      <c r="I245" s="79" t="str">
        <f t="shared" si="55"/>
        <v/>
      </c>
      <c r="J245" s="69" t="str">
        <f>IF(B245&gt;0,ROUNDUP(VLOOKUP(B245,G011B!$B:$AF,30,0),1),"")</f>
        <v/>
      </c>
      <c r="K245" s="69" t="str">
        <f t="shared" si="53"/>
        <v/>
      </c>
      <c r="L245" s="70" t="str">
        <f>IF(B245&lt;&gt;"",VLOOKUP(B245,G011B!$B:$BB,45,0),"")</f>
        <v/>
      </c>
      <c r="M245" s="71" t="str">
        <f t="shared" si="54"/>
        <v/>
      </c>
      <c r="N245" s="248"/>
      <c r="O245" s="248"/>
      <c r="P245" s="248"/>
      <c r="Q245" s="248"/>
      <c r="R245" s="248"/>
    </row>
    <row r="246" spans="1:18" ht="20.05" customHeight="1" x14ac:dyDescent="0.35">
      <c r="A246" s="258">
        <v>148</v>
      </c>
      <c r="B246" s="91"/>
      <c r="C246" s="276" t="str">
        <f t="shared" si="49"/>
        <v/>
      </c>
      <c r="D246" s="277" t="str">
        <f t="shared" si="50"/>
        <v/>
      </c>
      <c r="E246" s="86"/>
      <c r="F246" s="87"/>
      <c r="G246" s="74" t="str">
        <f t="shared" si="51"/>
        <v/>
      </c>
      <c r="H246" s="72" t="str">
        <f t="shared" si="52"/>
        <v/>
      </c>
      <c r="I246" s="79" t="str">
        <f t="shared" si="55"/>
        <v/>
      </c>
      <c r="J246" s="69" t="str">
        <f>IF(B246&gt;0,ROUNDUP(VLOOKUP(B246,G011B!$B:$AF,30,0),1),"")</f>
        <v/>
      </c>
      <c r="K246" s="69" t="str">
        <f t="shared" si="53"/>
        <v/>
      </c>
      <c r="L246" s="70" t="str">
        <f>IF(B246&lt;&gt;"",VLOOKUP(B246,G011B!$B:$BB,45,0),"")</f>
        <v/>
      </c>
      <c r="M246" s="71" t="str">
        <f t="shared" si="54"/>
        <v/>
      </c>
      <c r="N246" s="248"/>
      <c r="O246" s="248"/>
      <c r="P246" s="248"/>
      <c r="Q246" s="248"/>
      <c r="R246" s="248"/>
    </row>
    <row r="247" spans="1:18" ht="20.05" customHeight="1" x14ac:dyDescent="0.35">
      <c r="A247" s="258">
        <v>149</v>
      </c>
      <c r="B247" s="91"/>
      <c r="C247" s="276" t="str">
        <f t="shared" si="49"/>
        <v/>
      </c>
      <c r="D247" s="277" t="str">
        <f t="shared" si="50"/>
        <v/>
      </c>
      <c r="E247" s="86"/>
      <c r="F247" s="87"/>
      <c r="G247" s="74" t="str">
        <f t="shared" si="51"/>
        <v/>
      </c>
      <c r="H247" s="72" t="str">
        <f t="shared" si="52"/>
        <v/>
      </c>
      <c r="I247" s="79" t="str">
        <f t="shared" si="55"/>
        <v/>
      </c>
      <c r="J247" s="69" t="str">
        <f>IF(B247&gt;0,ROUNDUP(VLOOKUP(B247,G011B!$B:$AF,30,0),1),"")</f>
        <v/>
      </c>
      <c r="K247" s="69" t="str">
        <f t="shared" si="53"/>
        <v/>
      </c>
      <c r="L247" s="70" t="str">
        <f>IF(B247&lt;&gt;"",VLOOKUP(B247,G011B!$B:$BB,45,0),"")</f>
        <v/>
      </c>
      <c r="M247" s="71" t="str">
        <f t="shared" si="54"/>
        <v/>
      </c>
      <c r="N247" s="248"/>
      <c r="O247" s="248"/>
      <c r="P247" s="248"/>
      <c r="Q247" s="248"/>
      <c r="R247" s="248"/>
    </row>
    <row r="248" spans="1:18" ht="20.05" customHeight="1" x14ac:dyDescent="0.35">
      <c r="A248" s="258">
        <v>150</v>
      </c>
      <c r="B248" s="91"/>
      <c r="C248" s="276" t="str">
        <f t="shared" si="49"/>
        <v/>
      </c>
      <c r="D248" s="277" t="str">
        <f t="shared" si="50"/>
        <v/>
      </c>
      <c r="E248" s="86"/>
      <c r="F248" s="87"/>
      <c r="G248" s="74" t="str">
        <f t="shared" si="51"/>
        <v/>
      </c>
      <c r="H248" s="72" t="str">
        <f t="shared" si="52"/>
        <v/>
      </c>
      <c r="I248" s="79" t="str">
        <f t="shared" si="55"/>
        <v/>
      </c>
      <c r="J248" s="69" t="str">
        <f>IF(B248&gt;0,ROUNDUP(VLOOKUP(B248,G011B!$B:$AF,30,0),1),"")</f>
        <v/>
      </c>
      <c r="K248" s="69" t="str">
        <f t="shared" si="53"/>
        <v/>
      </c>
      <c r="L248" s="70" t="str">
        <f>IF(B248&lt;&gt;"",VLOOKUP(B248,G011B!$B:$BB,45,0),"")</f>
        <v/>
      </c>
      <c r="M248" s="71" t="str">
        <f t="shared" si="54"/>
        <v/>
      </c>
      <c r="N248" s="248"/>
      <c r="O248" s="248"/>
      <c r="P248" s="248"/>
      <c r="Q248" s="248"/>
      <c r="R248" s="248"/>
    </row>
    <row r="249" spans="1:18" ht="20.05" customHeight="1" x14ac:dyDescent="0.35">
      <c r="A249" s="258">
        <v>151</v>
      </c>
      <c r="B249" s="91"/>
      <c r="C249" s="276" t="str">
        <f t="shared" si="49"/>
        <v/>
      </c>
      <c r="D249" s="277" t="str">
        <f t="shared" si="50"/>
        <v/>
      </c>
      <c r="E249" s="86"/>
      <c r="F249" s="87"/>
      <c r="G249" s="74" t="str">
        <f t="shared" si="51"/>
        <v/>
      </c>
      <c r="H249" s="72" t="str">
        <f t="shared" si="52"/>
        <v/>
      </c>
      <c r="I249" s="79" t="str">
        <f t="shared" si="55"/>
        <v/>
      </c>
      <c r="J249" s="69" t="str">
        <f>IF(B249&gt;0,ROUNDUP(VLOOKUP(B249,G011B!$B:$AF,30,0),1),"")</f>
        <v/>
      </c>
      <c r="K249" s="69" t="str">
        <f t="shared" si="53"/>
        <v/>
      </c>
      <c r="L249" s="70" t="str">
        <f>IF(B249&lt;&gt;"",VLOOKUP(B249,G011B!$B:$BB,45,0),"")</f>
        <v/>
      </c>
      <c r="M249" s="71" t="str">
        <f t="shared" si="54"/>
        <v/>
      </c>
      <c r="N249" s="248"/>
      <c r="O249" s="248"/>
      <c r="P249" s="248"/>
      <c r="Q249" s="248"/>
      <c r="R249" s="248"/>
    </row>
    <row r="250" spans="1:18" ht="20.05" customHeight="1" x14ac:dyDescent="0.35">
      <c r="A250" s="258">
        <v>152</v>
      </c>
      <c r="B250" s="91"/>
      <c r="C250" s="276" t="str">
        <f t="shared" si="49"/>
        <v/>
      </c>
      <c r="D250" s="277" t="str">
        <f t="shared" si="50"/>
        <v/>
      </c>
      <c r="E250" s="86"/>
      <c r="F250" s="87"/>
      <c r="G250" s="74" t="str">
        <f t="shared" si="51"/>
        <v/>
      </c>
      <c r="H250" s="72" t="str">
        <f t="shared" si="52"/>
        <v/>
      </c>
      <c r="I250" s="79" t="str">
        <f t="shared" si="55"/>
        <v/>
      </c>
      <c r="J250" s="69" t="str">
        <f>IF(B250&gt;0,ROUNDUP(VLOOKUP(B250,G011B!$B:$AF,30,0),1),"")</f>
        <v/>
      </c>
      <c r="K250" s="69" t="str">
        <f t="shared" si="53"/>
        <v/>
      </c>
      <c r="L250" s="70" t="str">
        <f>IF(B250&lt;&gt;"",VLOOKUP(B250,G011B!$B:$BB,45,0),"")</f>
        <v/>
      </c>
      <c r="M250" s="71" t="str">
        <f t="shared" si="54"/>
        <v/>
      </c>
      <c r="N250" s="248"/>
      <c r="O250" s="248"/>
      <c r="P250" s="248"/>
      <c r="Q250" s="248"/>
      <c r="R250" s="248"/>
    </row>
    <row r="251" spans="1:18" ht="20.05" customHeight="1" x14ac:dyDescent="0.35">
      <c r="A251" s="258">
        <v>153</v>
      </c>
      <c r="B251" s="91"/>
      <c r="C251" s="276" t="str">
        <f t="shared" si="49"/>
        <v/>
      </c>
      <c r="D251" s="277" t="str">
        <f t="shared" si="50"/>
        <v/>
      </c>
      <c r="E251" s="86"/>
      <c r="F251" s="87"/>
      <c r="G251" s="74" t="str">
        <f t="shared" si="51"/>
        <v/>
      </c>
      <c r="H251" s="72" t="str">
        <f t="shared" si="52"/>
        <v/>
      </c>
      <c r="I251" s="79" t="str">
        <f t="shared" si="55"/>
        <v/>
      </c>
      <c r="J251" s="69" t="str">
        <f>IF(B251&gt;0,ROUNDUP(VLOOKUP(B251,G011B!$B:$AF,30,0),1),"")</f>
        <v/>
      </c>
      <c r="K251" s="69" t="str">
        <f t="shared" si="53"/>
        <v/>
      </c>
      <c r="L251" s="70" t="str">
        <f>IF(B251&lt;&gt;"",VLOOKUP(B251,G011B!$B:$BB,45,0),"")</f>
        <v/>
      </c>
      <c r="M251" s="71" t="str">
        <f t="shared" si="54"/>
        <v/>
      </c>
      <c r="N251" s="248"/>
      <c r="O251" s="248"/>
      <c r="P251" s="248"/>
      <c r="Q251" s="248"/>
      <c r="R251" s="248"/>
    </row>
    <row r="252" spans="1:18" ht="20.05" customHeight="1" x14ac:dyDescent="0.35">
      <c r="A252" s="258">
        <v>154</v>
      </c>
      <c r="B252" s="91"/>
      <c r="C252" s="276" t="str">
        <f t="shared" si="49"/>
        <v/>
      </c>
      <c r="D252" s="277" t="str">
        <f t="shared" si="50"/>
        <v/>
      </c>
      <c r="E252" s="86"/>
      <c r="F252" s="87"/>
      <c r="G252" s="74" t="str">
        <f t="shared" si="51"/>
        <v/>
      </c>
      <c r="H252" s="72" t="str">
        <f t="shared" si="52"/>
        <v/>
      </c>
      <c r="I252" s="79" t="str">
        <f t="shared" si="55"/>
        <v/>
      </c>
      <c r="J252" s="69" t="str">
        <f>IF(B252&gt;0,ROUNDUP(VLOOKUP(B252,G011B!$B:$AF,30,0),1),"")</f>
        <v/>
      </c>
      <c r="K252" s="69" t="str">
        <f t="shared" si="53"/>
        <v/>
      </c>
      <c r="L252" s="70" t="str">
        <f>IF(B252&lt;&gt;"",VLOOKUP(B252,G011B!$B:$BB,45,0),"")</f>
        <v/>
      </c>
      <c r="M252" s="71" t="str">
        <f t="shared" si="54"/>
        <v/>
      </c>
      <c r="N252" s="248"/>
      <c r="O252" s="248"/>
      <c r="P252" s="248"/>
      <c r="Q252" s="248"/>
      <c r="R252" s="248"/>
    </row>
    <row r="253" spans="1:18" ht="20.05" customHeight="1" x14ac:dyDescent="0.35">
      <c r="A253" s="258">
        <v>155</v>
      </c>
      <c r="B253" s="91"/>
      <c r="C253" s="276" t="str">
        <f t="shared" si="49"/>
        <v/>
      </c>
      <c r="D253" s="277" t="str">
        <f t="shared" si="50"/>
        <v/>
      </c>
      <c r="E253" s="86"/>
      <c r="F253" s="87"/>
      <c r="G253" s="74" t="str">
        <f t="shared" si="51"/>
        <v/>
      </c>
      <c r="H253" s="72" t="str">
        <f t="shared" si="52"/>
        <v/>
      </c>
      <c r="I253" s="79" t="str">
        <f t="shared" si="55"/>
        <v/>
      </c>
      <c r="J253" s="69" t="str">
        <f>IF(B253&gt;0,ROUNDUP(VLOOKUP(B253,G011B!$B:$AF,30,0),1),"")</f>
        <v/>
      </c>
      <c r="K253" s="69" t="str">
        <f t="shared" si="53"/>
        <v/>
      </c>
      <c r="L253" s="70" t="str">
        <f>IF(B253&lt;&gt;"",VLOOKUP(B253,G011B!$B:$BB,45,0),"")</f>
        <v/>
      </c>
      <c r="M253" s="71" t="str">
        <f t="shared" si="54"/>
        <v/>
      </c>
      <c r="N253" s="248"/>
      <c r="O253" s="248"/>
      <c r="P253" s="248"/>
      <c r="Q253" s="248"/>
      <c r="R253" s="248"/>
    </row>
    <row r="254" spans="1:18" ht="20.05" customHeight="1" x14ac:dyDescent="0.35">
      <c r="A254" s="258">
        <v>156</v>
      </c>
      <c r="B254" s="91"/>
      <c r="C254" s="276" t="str">
        <f t="shared" si="49"/>
        <v/>
      </c>
      <c r="D254" s="277" t="str">
        <f t="shared" si="50"/>
        <v/>
      </c>
      <c r="E254" s="86"/>
      <c r="F254" s="87"/>
      <c r="G254" s="74" t="str">
        <f t="shared" si="51"/>
        <v/>
      </c>
      <c r="H254" s="72" t="str">
        <f t="shared" si="52"/>
        <v/>
      </c>
      <c r="I254" s="79" t="str">
        <f t="shared" si="55"/>
        <v/>
      </c>
      <c r="J254" s="69" t="str">
        <f>IF(B254&gt;0,ROUNDUP(VLOOKUP(B254,G011B!$B:$AF,30,0),1),"")</f>
        <v/>
      </c>
      <c r="K254" s="69" t="str">
        <f t="shared" si="53"/>
        <v/>
      </c>
      <c r="L254" s="70" t="str">
        <f>IF(B254&lt;&gt;"",VLOOKUP(B254,G011B!$B:$BB,45,0),"")</f>
        <v/>
      </c>
      <c r="M254" s="71" t="str">
        <f t="shared" si="54"/>
        <v/>
      </c>
      <c r="N254" s="248"/>
      <c r="O254" s="248"/>
      <c r="P254" s="248"/>
      <c r="Q254" s="248"/>
      <c r="R254" s="248"/>
    </row>
    <row r="255" spans="1:18" ht="20.05" customHeight="1" x14ac:dyDescent="0.35">
      <c r="A255" s="258">
        <v>157</v>
      </c>
      <c r="B255" s="91"/>
      <c r="C255" s="276" t="str">
        <f t="shared" si="49"/>
        <v/>
      </c>
      <c r="D255" s="277" t="str">
        <f t="shared" si="50"/>
        <v/>
      </c>
      <c r="E255" s="86"/>
      <c r="F255" s="87"/>
      <c r="G255" s="74" t="str">
        <f t="shared" si="51"/>
        <v/>
      </c>
      <c r="H255" s="72" t="str">
        <f t="shared" si="52"/>
        <v/>
      </c>
      <c r="I255" s="79" t="str">
        <f t="shared" si="55"/>
        <v/>
      </c>
      <c r="J255" s="69" t="str">
        <f>IF(B255&gt;0,ROUNDUP(VLOOKUP(B255,G011B!$B:$AF,30,0),1),"")</f>
        <v/>
      </c>
      <c r="K255" s="69" t="str">
        <f t="shared" si="53"/>
        <v/>
      </c>
      <c r="L255" s="70" t="str">
        <f>IF(B255&lt;&gt;"",VLOOKUP(B255,G011B!$B:$BB,45,0),"")</f>
        <v/>
      </c>
      <c r="M255" s="71" t="str">
        <f t="shared" si="54"/>
        <v/>
      </c>
      <c r="N255" s="248"/>
      <c r="O255" s="248"/>
      <c r="P255" s="248"/>
      <c r="Q255" s="248"/>
      <c r="R255" s="248"/>
    </row>
    <row r="256" spans="1:18" ht="20.05" customHeight="1" x14ac:dyDescent="0.35">
      <c r="A256" s="258">
        <v>158</v>
      </c>
      <c r="B256" s="91"/>
      <c r="C256" s="276" t="str">
        <f t="shared" si="49"/>
        <v/>
      </c>
      <c r="D256" s="277" t="str">
        <f t="shared" si="50"/>
        <v/>
      </c>
      <c r="E256" s="86"/>
      <c r="F256" s="87"/>
      <c r="G256" s="74" t="str">
        <f t="shared" si="51"/>
        <v/>
      </c>
      <c r="H256" s="72" t="str">
        <f t="shared" si="52"/>
        <v/>
      </c>
      <c r="I256" s="79" t="str">
        <f t="shared" si="55"/>
        <v/>
      </c>
      <c r="J256" s="69" t="str">
        <f>IF(B256&gt;0,ROUNDUP(VLOOKUP(B256,G011B!$B:$AF,30,0),1),"")</f>
        <v/>
      </c>
      <c r="K256" s="69" t="str">
        <f t="shared" si="53"/>
        <v/>
      </c>
      <c r="L256" s="70" t="str">
        <f>IF(B256&lt;&gt;"",VLOOKUP(B256,G011B!$B:$BB,45,0),"")</f>
        <v/>
      </c>
      <c r="M256" s="71" t="str">
        <f t="shared" si="54"/>
        <v/>
      </c>
      <c r="N256" s="248"/>
      <c r="O256" s="248"/>
      <c r="P256" s="248"/>
      <c r="Q256" s="248"/>
      <c r="R256" s="248"/>
    </row>
    <row r="257" spans="1:18" ht="20.05" customHeight="1" x14ac:dyDescent="0.35">
      <c r="A257" s="258">
        <v>159</v>
      </c>
      <c r="B257" s="91"/>
      <c r="C257" s="276" t="str">
        <f t="shared" si="49"/>
        <v/>
      </c>
      <c r="D257" s="277" t="str">
        <f t="shared" si="50"/>
        <v/>
      </c>
      <c r="E257" s="86"/>
      <c r="F257" s="87"/>
      <c r="G257" s="74" t="str">
        <f t="shared" si="51"/>
        <v/>
      </c>
      <c r="H257" s="72" t="str">
        <f t="shared" si="52"/>
        <v/>
      </c>
      <c r="I257" s="79" t="str">
        <f t="shared" si="55"/>
        <v/>
      </c>
      <c r="J257" s="69" t="str">
        <f>IF(B257&gt;0,ROUNDUP(VLOOKUP(B257,G011B!$B:$AF,30,0),1),"")</f>
        <v/>
      </c>
      <c r="K257" s="69" t="str">
        <f t="shared" si="53"/>
        <v/>
      </c>
      <c r="L257" s="70" t="str">
        <f>IF(B257&lt;&gt;"",VLOOKUP(B257,G011B!$B:$BB,45,0),"")</f>
        <v/>
      </c>
      <c r="M257" s="71" t="str">
        <f t="shared" si="54"/>
        <v/>
      </c>
      <c r="N257" s="248"/>
      <c r="O257" s="248"/>
      <c r="P257" s="248"/>
      <c r="Q257" s="248"/>
      <c r="R257" s="248"/>
    </row>
    <row r="258" spans="1:18" ht="20.05" customHeight="1" thickBot="1" x14ac:dyDescent="0.4">
      <c r="A258" s="259">
        <v>160</v>
      </c>
      <c r="B258" s="92"/>
      <c r="C258" s="278" t="str">
        <f t="shared" si="49"/>
        <v/>
      </c>
      <c r="D258" s="279" t="str">
        <f t="shared" si="50"/>
        <v/>
      </c>
      <c r="E258" s="88"/>
      <c r="F258" s="89"/>
      <c r="G258" s="75" t="str">
        <f t="shared" si="51"/>
        <v/>
      </c>
      <c r="H258" s="82" t="str">
        <f t="shared" si="52"/>
        <v/>
      </c>
      <c r="I258" s="80" t="str">
        <f t="shared" si="55"/>
        <v/>
      </c>
      <c r="J258" s="69" t="str">
        <f>IF(B258&gt;0,ROUNDUP(VLOOKUP(B258,G011B!$B:$AF,30,0),1),"")</f>
        <v/>
      </c>
      <c r="K258" s="69" t="str">
        <f t="shared" si="53"/>
        <v/>
      </c>
      <c r="L258" s="70" t="str">
        <f>IF(B258&lt;&gt;"",VLOOKUP(B258,G011B!$B:$BB,45,0),"")</f>
        <v/>
      </c>
      <c r="M258" s="71" t="str">
        <f t="shared" si="54"/>
        <v/>
      </c>
      <c r="N258" s="248"/>
      <c r="O258" s="248"/>
      <c r="P258" s="248"/>
      <c r="Q258" s="248"/>
      <c r="R258" s="248"/>
    </row>
    <row r="259" spans="1:18" ht="20.05" customHeight="1" thickBot="1" x14ac:dyDescent="0.4">
      <c r="A259" s="409" t="s">
        <v>40</v>
      </c>
      <c r="B259" s="409"/>
      <c r="C259" s="409"/>
      <c r="D259" s="409"/>
      <c r="E259" s="409"/>
      <c r="F259" s="409"/>
      <c r="G259" s="77">
        <f>SUM(G239:G258)</f>
        <v>0</v>
      </c>
      <c r="H259" s="295"/>
      <c r="I259" s="77">
        <f>IF(C237=C204,SUM(I239:I258)+I226,SUM(I239:I258))</f>
        <v>0</v>
      </c>
      <c r="J259" s="3"/>
      <c r="K259" s="3"/>
      <c r="L259" s="3"/>
      <c r="M259" s="251"/>
      <c r="N259" s="67">
        <f>IF(COUNTA(E239:F258)&gt;0,1,0)</f>
        <v>0</v>
      </c>
      <c r="O259" s="248"/>
      <c r="P259" s="248"/>
      <c r="Q259" s="248"/>
      <c r="R259" s="248"/>
    </row>
    <row r="260" spans="1:18" ht="20.05" customHeight="1" thickBot="1" x14ac:dyDescent="0.4">
      <c r="A260" s="414" t="s">
        <v>68</v>
      </c>
      <c r="B260" s="414"/>
      <c r="C260" s="414"/>
      <c r="D260" s="414"/>
      <c r="E260" s="77">
        <f>SUM(G:G)/2</f>
        <v>0</v>
      </c>
      <c r="F260" s="415"/>
      <c r="G260" s="415"/>
      <c r="H260" s="415"/>
      <c r="I260" s="77">
        <f>SUM(I239:I258)+I227</f>
        <v>0</v>
      </c>
      <c r="J260" s="3"/>
      <c r="K260" s="3"/>
      <c r="L260" s="3"/>
      <c r="M260" s="251"/>
      <c r="N260" s="248"/>
      <c r="O260" s="248"/>
      <c r="P260" s="248"/>
      <c r="Q260" s="248"/>
      <c r="R260" s="248"/>
    </row>
    <row r="261" spans="1:18" x14ac:dyDescent="0.35">
      <c r="A261" s="408" t="s">
        <v>99</v>
      </c>
      <c r="B261" s="408"/>
      <c r="C261" s="408"/>
      <c r="D261" s="408"/>
      <c r="E261" s="408"/>
      <c r="F261" s="408"/>
      <c r="G261" s="408"/>
      <c r="H261" s="408"/>
      <c r="I261" s="408"/>
      <c r="J261" s="3"/>
      <c r="K261" s="3"/>
      <c r="L261" s="3"/>
      <c r="M261" s="251"/>
      <c r="N261" s="248"/>
      <c r="O261" s="248"/>
      <c r="P261" s="248"/>
      <c r="Q261" s="248"/>
      <c r="R261" s="248"/>
    </row>
    <row r="262" spans="1:18" x14ac:dyDescent="0.35">
      <c r="A262" s="3"/>
      <c r="B262" s="3"/>
      <c r="C262" s="3"/>
      <c r="D262" s="3"/>
      <c r="E262" s="3"/>
      <c r="F262" s="3"/>
      <c r="G262" s="3"/>
      <c r="H262" s="3"/>
      <c r="I262" s="3"/>
      <c r="J262" s="3"/>
      <c r="K262" s="3"/>
      <c r="L262" s="3"/>
      <c r="M262" s="251"/>
      <c r="N262" s="248"/>
      <c r="O262" s="248"/>
      <c r="P262" s="248"/>
      <c r="Q262" s="248"/>
      <c r="R262" s="248"/>
    </row>
    <row r="263" spans="1:18" x14ac:dyDescent="0.35">
      <c r="A263" s="313" t="s">
        <v>37</v>
      </c>
      <c r="B263" s="314">
        <f ca="1">IF(imzatarihi&gt;0,imzatarihi,"")</f>
        <v>45653</v>
      </c>
      <c r="C263" s="139" t="s">
        <v>38</v>
      </c>
      <c r="D263" s="313" t="str">
        <f>IF(kurulusyetkilisi&gt;0,kurulusyetkilisi,"")</f>
        <v/>
      </c>
      <c r="E263" s="139"/>
      <c r="F263" s="139"/>
      <c r="G263" s="139"/>
      <c r="H263" s="3"/>
      <c r="I263" s="3"/>
      <c r="J263" s="3"/>
      <c r="K263" s="4"/>
      <c r="L263" s="4"/>
      <c r="M263" s="253"/>
      <c r="N263" s="250"/>
      <c r="O263" s="250"/>
      <c r="P263" s="248"/>
      <c r="Q263" s="248"/>
      <c r="R263" s="248"/>
    </row>
    <row r="264" spans="1:18" ht="21.1" x14ac:dyDescent="0.35">
      <c r="A264" s="311"/>
      <c r="B264" s="311"/>
      <c r="C264" s="139" t="s">
        <v>39</v>
      </c>
      <c r="D264" s="308"/>
      <c r="E264" s="3"/>
      <c r="F264" s="3"/>
      <c r="G264" s="3"/>
      <c r="H264" s="3"/>
      <c r="I264" s="3"/>
      <c r="J264" s="3"/>
      <c r="K264" s="4"/>
      <c r="L264" s="4"/>
      <c r="M264" s="253"/>
      <c r="N264" s="250"/>
      <c r="O264" s="250"/>
      <c r="P264" s="248"/>
      <c r="Q264" s="248"/>
      <c r="R264" s="248"/>
    </row>
    <row r="265" spans="1:18" x14ac:dyDescent="0.35">
      <c r="A265" s="381" t="s">
        <v>62</v>
      </c>
      <c r="B265" s="381"/>
      <c r="C265" s="381"/>
      <c r="D265" s="381"/>
      <c r="E265" s="381"/>
      <c r="F265" s="381"/>
      <c r="G265" s="381"/>
      <c r="H265" s="381"/>
      <c r="I265" s="381"/>
      <c r="J265" s="3"/>
      <c r="K265" s="3"/>
      <c r="L265" s="3"/>
      <c r="M265" s="251"/>
      <c r="N265" s="248"/>
      <c r="O265" s="248"/>
      <c r="P265" s="248"/>
      <c r="Q265" s="248"/>
      <c r="R265" s="248"/>
    </row>
    <row r="266" spans="1:18" x14ac:dyDescent="0.35">
      <c r="A266" s="382" t="str">
        <f>IF(Yil&gt;0,CONCATENATE(Yil," yılına aittir."),"")</f>
        <v/>
      </c>
      <c r="B266" s="382"/>
      <c r="C266" s="382"/>
      <c r="D266" s="382"/>
      <c r="E266" s="382"/>
      <c r="F266" s="382"/>
      <c r="G266" s="382"/>
      <c r="H266" s="382"/>
      <c r="I266" s="382"/>
      <c r="J266" s="3"/>
      <c r="K266" s="3"/>
      <c r="L266" s="3"/>
      <c r="M266" s="251"/>
      <c r="N266" s="248"/>
      <c r="O266" s="248"/>
      <c r="P266" s="248"/>
      <c r="Q266" s="248"/>
      <c r="R266" s="248"/>
    </row>
    <row r="267" spans="1:18" ht="19.7" thickBot="1" x14ac:dyDescent="0.4">
      <c r="A267" s="413" t="s">
        <v>71</v>
      </c>
      <c r="B267" s="413"/>
      <c r="C267" s="413"/>
      <c r="D267" s="413"/>
      <c r="E267" s="413"/>
      <c r="F267" s="413"/>
      <c r="G267" s="413"/>
      <c r="H267" s="413"/>
      <c r="I267" s="413"/>
      <c r="J267" s="3"/>
      <c r="K267" s="3"/>
      <c r="L267" s="3"/>
      <c r="M267" s="251"/>
      <c r="N267" s="248"/>
      <c r="O267" s="248"/>
      <c r="P267" s="248"/>
      <c r="Q267" s="248"/>
      <c r="R267" s="248"/>
    </row>
    <row r="268" spans="1:18" ht="25.15" customHeight="1" thickBot="1" x14ac:dyDescent="0.4">
      <c r="A268" s="256" t="s">
        <v>1</v>
      </c>
      <c r="B268" s="384" t="str">
        <f>IF(ProjeNo&gt;0,ProjeNo,"")</f>
        <v/>
      </c>
      <c r="C268" s="385"/>
      <c r="D268" s="385"/>
      <c r="E268" s="385"/>
      <c r="F268" s="385"/>
      <c r="G268" s="385"/>
      <c r="H268" s="385"/>
      <c r="I268" s="386"/>
      <c r="J268" s="3"/>
      <c r="K268" s="3"/>
      <c r="L268" s="3"/>
      <c r="M268" s="251"/>
      <c r="N268" s="248"/>
      <c r="O268" s="248"/>
      <c r="P268" s="248"/>
      <c r="Q268" s="248"/>
      <c r="R268" s="248"/>
    </row>
    <row r="269" spans="1:18" ht="25.15" customHeight="1" thickBot="1" x14ac:dyDescent="0.4">
      <c r="A269" s="244" t="s">
        <v>11</v>
      </c>
      <c r="B269" s="397" t="str">
        <f>IF(ProjeAdi&gt;0,ProjeAdi,"")</f>
        <v/>
      </c>
      <c r="C269" s="398"/>
      <c r="D269" s="398"/>
      <c r="E269" s="398"/>
      <c r="F269" s="398"/>
      <c r="G269" s="398"/>
      <c r="H269" s="398"/>
      <c r="I269" s="399"/>
      <c r="J269" s="3"/>
      <c r="K269" s="3"/>
      <c r="L269" s="3"/>
      <c r="M269" s="251"/>
      <c r="N269" s="248"/>
      <c r="O269" s="248"/>
      <c r="P269" s="248"/>
      <c r="Q269" s="248"/>
      <c r="R269" s="248"/>
    </row>
    <row r="270" spans="1:18" ht="25.15" customHeight="1" thickBot="1" x14ac:dyDescent="0.4">
      <c r="A270" s="256" t="s">
        <v>136</v>
      </c>
      <c r="B270" s="23"/>
      <c r="C270" s="410"/>
      <c r="D270" s="411"/>
      <c r="E270" s="411"/>
      <c r="F270" s="411"/>
      <c r="G270" s="411"/>
      <c r="H270" s="411"/>
      <c r="I270" s="412"/>
      <c r="J270" s="3"/>
      <c r="K270" s="3"/>
      <c r="L270" s="3"/>
      <c r="M270" s="251"/>
      <c r="N270" s="248"/>
      <c r="O270" s="248"/>
      <c r="P270" s="248"/>
      <c r="Q270" s="248"/>
      <c r="R270" s="248"/>
    </row>
    <row r="271" spans="1:18" s="2" customFormat="1" ht="29.25" thickBot="1" x14ac:dyDescent="0.3">
      <c r="A271" s="242" t="s">
        <v>7</v>
      </c>
      <c r="B271" s="242" t="s">
        <v>8</v>
      </c>
      <c r="C271" s="242" t="s">
        <v>54</v>
      </c>
      <c r="D271" s="242" t="s">
        <v>9</v>
      </c>
      <c r="E271" s="242" t="s">
        <v>63</v>
      </c>
      <c r="F271" s="242" t="s">
        <v>64</v>
      </c>
      <c r="G271" s="242" t="s">
        <v>65</v>
      </c>
      <c r="H271" s="242" t="s">
        <v>66</v>
      </c>
      <c r="I271" s="242" t="s">
        <v>67</v>
      </c>
      <c r="J271" s="254" t="s">
        <v>72</v>
      </c>
      <c r="K271" s="255" t="s">
        <v>73</v>
      </c>
      <c r="L271" s="255" t="s">
        <v>64</v>
      </c>
      <c r="M271" s="252"/>
      <c r="N271" s="249"/>
      <c r="O271" s="249"/>
      <c r="P271" s="249"/>
      <c r="Q271" s="249"/>
      <c r="R271" s="249"/>
    </row>
    <row r="272" spans="1:18" ht="20.05" customHeight="1" x14ac:dyDescent="0.35">
      <c r="A272" s="258">
        <v>161</v>
      </c>
      <c r="B272" s="90"/>
      <c r="C272" s="274" t="str">
        <f t="shared" ref="C272:C291" si="56">IF(B272&lt;&gt;"",VLOOKUP(B272,PersonelTablo,2,0),"")</f>
        <v/>
      </c>
      <c r="D272" s="275" t="str">
        <f t="shared" ref="D272:D291" si="57">IF(B272&lt;&gt;"",VLOOKUP(B272,PersonelTablo,3,0),"")</f>
        <v/>
      </c>
      <c r="E272" s="84"/>
      <c r="F272" s="85"/>
      <c r="G272" s="73" t="str">
        <f t="shared" ref="G272:G291" si="58">IF(AND(B272&lt;&gt;"",L272&gt;=F272),E272*F272,"")</f>
        <v/>
      </c>
      <c r="H272" s="72" t="str">
        <f t="shared" ref="H272:H291" si="59">IF(B272&lt;&gt;"",VLOOKUP(B272,G011CTablo,8,0),"")</f>
        <v/>
      </c>
      <c r="I272" s="79" t="str">
        <f>IF(AND(B272&lt;&gt;"",J272&gt;=K272,L272&gt;0),G272*H272,"")</f>
        <v/>
      </c>
      <c r="J272" s="69" t="str">
        <f>IF(B272&gt;0,ROUNDUP(VLOOKUP(B272,G011B!$B:$AF,30,0),1),"")</f>
        <v/>
      </c>
      <c r="K272" s="69" t="str">
        <f t="shared" ref="K272:K291" si="60">IF(B272&gt;0,SUMIF($B:$B,B272,$G:$G),"")</f>
        <v/>
      </c>
      <c r="L272" s="70" t="str">
        <f>IF(B272&lt;&gt;"",VLOOKUP(B272,G011B!$B:$BB,45,0),"")</f>
        <v/>
      </c>
      <c r="M272" s="71" t="str">
        <f t="shared" ref="M272:M291" si="61">IF(J272&gt;=K272,"","Personelin bütün iş paketlerindeki Toplam Adam Ay değeri "&amp;K272&amp;" olup, bu değer, G011B formunda beyan edilen Çalışılan Toplam Ay değerini geçemez. Maliyeti hesaplamak için Adam/Ay Oranı veya Çalışılan Ay değerini düzeltiniz. ")</f>
        <v/>
      </c>
      <c r="N272" s="248"/>
      <c r="O272" s="248"/>
      <c r="P272" s="248"/>
      <c r="Q272" s="248"/>
      <c r="R272" s="248"/>
    </row>
    <row r="273" spans="1:18" ht="20.05" customHeight="1" x14ac:dyDescent="0.35">
      <c r="A273" s="258">
        <v>162</v>
      </c>
      <c r="B273" s="91"/>
      <c r="C273" s="276" t="str">
        <f t="shared" si="56"/>
        <v/>
      </c>
      <c r="D273" s="277" t="str">
        <f t="shared" si="57"/>
        <v/>
      </c>
      <c r="E273" s="86"/>
      <c r="F273" s="87"/>
      <c r="G273" s="74" t="str">
        <f t="shared" si="58"/>
        <v/>
      </c>
      <c r="H273" s="72" t="str">
        <f t="shared" si="59"/>
        <v/>
      </c>
      <c r="I273" s="79" t="str">
        <f t="shared" ref="I273:I291" si="62">IF(AND(B273&lt;&gt;"",J273&gt;=K273,L273&gt;0),G273*H273,"")</f>
        <v/>
      </c>
      <c r="J273" s="69" t="str">
        <f>IF(B273&gt;0,ROUNDUP(VLOOKUP(B273,G011B!$B:$AF,30,0),1),"")</f>
        <v/>
      </c>
      <c r="K273" s="69" t="str">
        <f t="shared" si="60"/>
        <v/>
      </c>
      <c r="L273" s="70" t="str">
        <f>IF(B273&lt;&gt;"",VLOOKUP(B273,G011B!$B:$BB,45,0),"")</f>
        <v/>
      </c>
      <c r="M273" s="71" t="str">
        <f t="shared" si="61"/>
        <v/>
      </c>
      <c r="N273" s="248"/>
      <c r="O273" s="248"/>
      <c r="P273" s="248"/>
      <c r="Q273" s="248"/>
      <c r="R273" s="248"/>
    </row>
    <row r="274" spans="1:18" ht="20.05" customHeight="1" x14ac:dyDescent="0.35">
      <c r="A274" s="258">
        <v>163</v>
      </c>
      <c r="B274" s="91"/>
      <c r="C274" s="276" t="str">
        <f t="shared" si="56"/>
        <v/>
      </c>
      <c r="D274" s="277" t="str">
        <f t="shared" si="57"/>
        <v/>
      </c>
      <c r="E274" s="86"/>
      <c r="F274" s="87"/>
      <c r="G274" s="74" t="str">
        <f t="shared" si="58"/>
        <v/>
      </c>
      <c r="H274" s="72" t="str">
        <f t="shared" si="59"/>
        <v/>
      </c>
      <c r="I274" s="79" t="str">
        <f t="shared" si="62"/>
        <v/>
      </c>
      <c r="J274" s="69" t="str">
        <f>IF(B274&gt;0,ROUNDUP(VLOOKUP(B274,G011B!$B:$AF,30,0),1),"")</f>
        <v/>
      </c>
      <c r="K274" s="69" t="str">
        <f t="shared" si="60"/>
        <v/>
      </c>
      <c r="L274" s="70" t="str">
        <f>IF(B274&lt;&gt;"",VLOOKUP(B274,G011B!$B:$BB,45,0),"")</f>
        <v/>
      </c>
      <c r="M274" s="71" t="str">
        <f t="shared" si="61"/>
        <v/>
      </c>
      <c r="N274" s="248"/>
      <c r="O274" s="248"/>
      <c r="P274" s="248"/>
      <c r="Q274" s="248"/>
      <c r="R274" s="248"/>
    </row>
    <row r="275" spans="1:18" ht="20.05" customHeight="1" x14ac:dyDescent="0.35">
      <c r="A275" s="258">
        <v>164</v>
      </c>
      <c r="B275" s="91"/>
      <c r="C275" s="276" t="str">
        <f t="shared" si="56"/>
        <v/>
      </c>
      <c r="D275" s="277" t="str">
        <f t="shared" si="57"/>
        <v/>
      </c>
      <c r="E275" s="86"/>
      <c r="F275" s="87"/>
      <c r="G275" s="74" t="str">
        <f t="shared" si="58"/>
        <v/>
      </c>
      <c r="H275" s="72" t="str">
        <f t="shared" si="59"/>
        <v/>
      </c>
      <c r="I275" s="79" t="str">
        <f t="shared" si="62"/>
        <v/>
      </c>
      <c r="J275" s="69" t="str">
        <f>IF(B275&gt;0,ROUNDUP(VLOOKUP(B275,G011B!$B:$AF,30,0),1),"")</f>
        <v/>
      </c>
      <c r="K275" s="69" t="str">
        <f t="shared" si="60"/>
        <v/>
      </c>
      <c r="L275" s="70" t="str">
        <f>IF(B275&lt;&gt;"",VLOOKUP(B275,G011B!$B:$BB,45,0),"")</f>
        <v/>
      </c>
      <c r="M275" s="71" t="str">
        <f t="shared" si="61"/>
        <v/>
      </c>
      <c r="N275" s="248"/>
      <c r="O275" s="248"/>
      <c r="P275" s="248"/>
      <c r="Q275" s="248"/>
      <c r="R275" s="248"/>
    </row>
    <row r="276" spans="1:18" ht="20.05" customHeight="1" x14ac:dyDescent="0.35">
      <c r="A276" s="258">
        <v>165</v>
      </c>
      <c r="B276" s="91"/>
      <c r="C276" s="276" t="str">
        <f t="shared" si="56"/>
        <v/>
      </c>
      <c r="D276" s="277" t="str">
        <f t="shared" si="57"/>
        <v/>
      </c>
      <c r="E276" s="86"/>
      <c r="F276" s="87"/>
      <c r="G276" s="74" t="str">
        <f t="shared" si="58"/>
        <v/>
      </c>
      <c r="H276" s="72" t="str">
        <f t="shared" si="59"/>
        <v/>
      </c>
      <c r="I276" s="79" t="str">
        <f t="shared" si="62"/>
        <v/>
      </c>
      <c r="J276" s="69" t="str">
        <f>IF(B276&gt;0,ROUNDUP(VLOOKUP(B276,G011B!$B:$AF,30,0),1),"")</f>
        <v/>
      </c>
      <c r="K276" s="69" t="str">
        <f t="shared" si="60"/>
        <v/>
      </c>
      <c r="L276" s="70" t="str">
        <f>IF(B276&lt;&gt;"",VLOOKUP(B276,G011B!$B:$BB,45,0),"")</f>
        <v/>
      </c>
      <c r="M276" s="71" t="str">
        <f t="shared" si="61"/>
        <v/>
      </c>
      <c r="N276" s="248"/>
      <c r="O276" s="248"/>
      <c r="P276" s="248"/>
      <c r="Q276" s="248"/>
      <c r="R276" s="248"/>
    </row>
    <row r="277" spans="1:18" ht="20.05" customHeight="1" x14ac:dyDescent="0.35">
      <c r="A277" s="258">
        <v>166</v>
      </c>
      <c r="B277" s="91"/>
      <c r="C277" s="276" t="str">
        <f t="shared" si="56"/>
        <v/>
      </c>
      <c r="D277" s="277" t="str">
        <f t="shared" si="57"/>
        <v/>
      </c>
      <c r="E277" s="86"/>
      <c r="F277" s="87"/>
      <c r="G277" s="74" t="str">
        <f t="shared" si="58"/>
        <v/>
      </c>
      <c r="H277" s="72" t="str">
        <f t="shared" si="59"/>
        <v/>
      </c>
      <c r="I277" s="79" t="str">
        <f t="shared" si="62"/>
        <v/>
      </c>
      <c r="J277" s="69" t="str">
        <f>IF(B277&gt;0,ROUNDUP(VLOOKUP(B277,G011B!$B:$AF,30,0),1),"")</f>
        <v/>
      </c>
      <c r="K277" s="69" t="str">
        <f t="shared" si="60"/>
        <v/>
      </c>
      <c r="L277" s="70" t="str">
        <f>IF(B277&lt;&gt;"",VLOOKUP(B277,G011B!$B:$BB,45,0),"")</f>
        <v/>
      </c>
      <c r="M277" s="71" t="str">
        <f t="shared" si="61"/>
        <v/>
      </c>
      <c r="N277" s="248"/>
      <c r="O277" s="248"/>
      <c r="P277" s="248"/>
      <c r="Q277" s="248"/>
      <c r="R277" s="248"/>
    </row>
    <row r="278" spans="1:18" ht="20.05" customHeight="1" x14ac:dyDescent="0.35">
      <c r="A278" s="258">
        <v>167</v>
      </c>
      <c r="B278" s="91"/>
      <c r="C278" s="276" t="str">
        <f t="shared" si="56"/>
        <v/>
      </c>
      <c r="D278" s="277" t="str">
        <f t="shared" si="57"/>
        <v/>
      </c>
      <c r="E278" s="86"/>
      <c r="F278" s="87"/>
      <c r="G278" s="74" t="str">
        <f t="shared" si="58"/>
        <v/>
      </c>
      <c r="H278" s="72" t="str">
        <f t="shared" si="59"/>
        <v/>
      </c>
      <c r="I278" s="79" t="str">
        <f t="shared" si="62"/>
        <v/>
      </c>
      <c r="J278" s="69" t="str">
        <f>IF(B278&gt;0,ROUNDUP(VLOOKUP(B278,G011B!$B:$AF,30,0),1),"")</f>
        <v/>
      </c>
      <c r="K278" s="69" t="str">
        <f t="shared" si="60"/>
        <v/>
      </c>
      <c r="L278" s="70" t="str">
        <f>IF(B278&lt;&gt;"",VLOOKUP(B278,G011B!$B:$BB,45,0),"")</f>
        <v/>
      </c>
      <c r="M278" s="71" t="str">
        <f t="shared" si="61"/>
        <v/>
      </c>
      <c r="N278" s="248"/>
      <c r="O278" s="248"/>
      <c r="P278" s="248"/>
      <c r="Q278" s="248"/>
      <c r="R278" s="248"/>
    </row>
    <row r="279" spans="1:18" ht="20.05" customHeight="1" x14ac:dyDescent="0.35">
      <c r="A279" s="258">
        <v>168</v>
      </c>
      <c r="B279" s="91"/>
      <c r="C279" s="276" t="str">
        <f t="shared" si="56"/>
        <v/>
      </c>
      <c r="D279" s="277" t="str">
        <f t="shared" si="57"/>
        <v/>
      </c>
      <c r="E279" s="86"/>
      <c r="F279" s="87"/>
      <c r="G279" s="74" t="str">
        <f t="shared" si="58"/>
        <v/>
      </c>
      <c r="H279" s="72" t="str">
        <f t="shared" si="59"/>
        <v/>
      </c>
      <c r="I279" s="79" t="str">
        <f t="shared" si="62"/>
        <v/>
      </c>
      <c r="J279" s="69" t="str">
        <f>IF(B279&gt;0,ROUNDUP(VLOOKUP(B279,G011B!$B:$AF,30,0),1),"")</f>
        <v/>
      </c>
      <c r="K279" s="69" t="str">
        <f t="shared" si="60"/>
        <v/>
      </c>
      <c r="L279" s="70" t="str">
        <f>IF(B279&lt;&gt;"",VLOOKUP(B279,G011B!$B:$BB,45,0),"")</f>
        <v/>
      </c>
      <c r="M279" s="71" t="str">
        <f t="shared" si="61"/>
        <v/>
      </c>
      <c r="N279" s="248"/>
      <c r="O279" s="248"/>
      <c r="P279" s="248"/>
      <c r="Q279" s="248"/>
      <c r="R279" s="248"/>
    </row>
    <row r="280" spans="1:18" ht="20.05" customHeight="1" x14ac:dyDescent="0.35">
      <c r="A280" s="258">
        <v>169</v>
      </c>
      <c r="B280" s="91"/>
      <c r="C280" s="276" t="str">
        <f t="shared" si="56"/>
        <v/>
      </c>
      <c r="D280" s="277" t="str">
        <f t="shared" si="57"/>
        <v/>
      </c>
      <c r="E280" s="86"/>
      <c r="F280" s="87"/>
      <c r="G280" s="74" t="str">
        <f t="shared" si="58"/>
        <v/>
      </c>
      <c r="H280" s="72" t="str">
        <f t="shared" si="59"/>
        <v/>
      </c>
      <c r="I280" s="79" t="str">
        <f t="shared" si="62"/>
        <v/>
      </c>
      <c r="J280" s="69" t="str">
        <f>IF(B280&gt;0,ROUNDUP(VLOOKUP(B280,G011B!$B:$AF,30,0),1),"")</f>
        <v/>
      </c>
      <c r="K280" s="69" t="str">
        <f t="shared" si="60"/>
        <v/>
      </c>
      <c r="L280" s="70" t="str">
        <f>IF(B280&lt;&gt;"",VLOOKUP(B280,G011B!$B:$BB,45,0),"")</f>
        <v/>
      </c>
      <c r="M280" s="71" t="str">
        <f t="shared" si="61"/>
        <v/>
      </c>
      <c r="N280" s="248"/>
      <c r="O280" s="248"/>
      <c r="P280" s="248"/>
      <c r="Q280" s="248"/>
      <c r="R280" s="248"/>
    </row>
    <row r="281" spans="1:18" ht="20.05" customHeight="1" x14ac:dyDescent="0.35">
      <c r="A281" s="258">
        <v>170</v>
      </c>
      <c r="B281" s="91"/>
      <c r="C281" s="276" t="str">
        <f t="shared" si="56"/>
        <v/>
      </c>
      <c r="D281" s="277" t="str">
        <f t="shared" si="57"/>
        <v/>
      </c>
      <c r="E281" s="86"/>
      <c r="F281" s="87"/>
      <c r="G281" s="74" t="str">
        <f t="shared" si="58"/>
        <v/>
      </c>
      <c r="H281" s="72" t="str">
        <f t="shared" si="59"/>
        <v/>
      </c>
      <c r="I281" s="79" t="str">
        <f t="shared" si="62"/>
        <v/>
      </c>
      <c r="J281" s="69" t="str">
        <f>IF(B281&gt;0,ROUNDUP(VLOOKUP(B281,G011B!$B:$AF,30,0),1),"")</f>
        <v/>
      </c>
      <c r="K281" s="69" t="str">
        <f t="shared" si="60"/>
        <v/>
      </c>
      <c r="L281" s="70" t="str">
        <f>IF(B281&lt;&gt;"",VLOOKUP(B281,G011B!$B:$BB,45,0),"")</f>
        <v/>
      </c>
      <c r="M281" s="71" t="str">
        <f t="shared" si="61"/>
        <v/>
      </c>
      <c r="N281" s="248"/>
      <c r="O281" s="248"/>
      <c r="P281" s="248"/>
      <c r="Q281" s="248"/>
      <c r="R281" s="248"/>
    </row>
    <row r="282" spans="1:18" ht="20.05" customHeight="1" x14ac:dyDescent="0.35">
      <c r="A282" s="258">
        <v>171</v>
      </c>
      <c r="B282" s="91"/>
      <c r="C282" s="276" t="str">
        <f t="shared" si="56"/>
        <v/>
      </c>
      <c r="D282" s="277" t="str">
        <f t="shared" si="57"/>
        <v/>
      </c>
      <c r="E282" s="86"/>
      <c r="F282" s="87"/>
      <c r="G282" s="74" t="str">
        <f t="shared" si="58"/>
        <v/>
      </c>
      <c r="H282" s="72" t="str">
        <f t="shared" si="59"/>
        <v/>
      </c>
      <c r="I282" s="79" t="str">
        <f t="shared" si="62"/>
        <v/>
      </c>
      <c r="J282" s="69" t="str">
        <f>IF(B282&gt;0,ROUNDUP(VLOOKUP(B282,G011B!$B:$AF,30,0),1),"")</f>
        <v/>
      </c>
      <c r="K282" s="69" t="str">
        <f t="shared" si="60"/>
        <v/>
      </c>
      <c r="L282" s="70" t="str">
        <f>IF(B282&lt;&gt;"",VLOOKUP(B282,G011B!$B:$BB,45,0),"")</f>
        <v/>
      </c>
      <c r="M282" s="71" t="str">
        <f t="shared" si="61"/>
        <v/>
      </c>
      <c r="N282" s="248"/>
      <c r="O282" s="248"/>
      <c r="P282" s="248"/>
      <c r="Q282" s="248"/>
      <c r="R282" s="248"/>
    </row>
    <row r="283" spans="1:18" ht="20.05" customHeight="1" x14ac:dyDescent="0.35">
      <c r="A283" s="258">
        <v>172</v>
      </c>
      <c r="B283" s="91"/>
      <c r="C283" s="276" t="str">
        <f t="shared" si="56"/>
        <v/>
      </c>
      <c r="D283" s="277" t="str">
        <f t="shared" si="57"/>
        <v/>
      </c>
      <c r="E283" s="86"/>
      <c r="F283" s="87"/>
      <c r="G283" s="74" t="str">
        <f t="shared" si="58"/>
        <v/>
      </c>
      <c r="H283" s="72" t="str">
        <f t="shared" si="59"/>
        <v/>
      </c>
      <c r="I283" s="79" t="str">
        <f t="shared" si="62"/>
        <v/>
      </c>
      <c r="J283" s="69" t="str">
        <f>IF(B283&gt;0,ROUNDUP(VLOOKUP(B283,G011B!$B:$AF,30,0),1),"")</f>
        <v/>
      </c>
      <c r="K283" s="69" t="str">
        <f t="shared" si="60"/>
        <v/>
      </c>
      <c r="L283" s="70" t="str">
        <f>IF(B283&lt;&gt;"",VLOOKUP(B283,G011B!$B:$BB,45,0),"")</f>
        <v/>
      </c>
      <c r="M283" s="71" t="str">
        <f t="shared" si="61"/>
        <v/>
      </c>
      <c r="N283" s="248"/>
      <c r="O283" s="248"/>
      <c r="P283" s="248"/>
      <c r="Q283" s="248"/>
      <c r="R283" s="248"/>
    </row>
    <row r="284" spans="1:18" ht="20.05" customHeight="1" x14ac:dyDescent="0.35">
      <c r="A284" s="258">
        <v>173</v>
      </c>
      <c r="B284" s="91"/>
      <c r="C284" s="276" t="str">
        <f t="shared" si="56"/>
        <v/>
      </c>
      <c r="D284" s="277" t="str">
        <f t="shared" si="57"/>
        <v/>
      </c>
      <c r="E284" s="86"/>
      <c r="F284" s="87"/>
      <c r="G284" s="74" t="str">
        <f t="shared" si="58"/>
        <v/>
      </c>
      <c r="H284" s="72" t="str">
        <f t="shared" si="59"/>
        <v/>
      </c>
      <c r="I284" s="79" t="str">
        <f t="shared" si="62"/>
        <v/>
      </c>
      <c r="J284" s="69" t="str">
        <f>IF(B284&gt;0,ROUNDUP(VLOOKUP(B284,G011B!$B:$AF,30,0),1),"")</f>
        <v/>
      </c>
      <c r="K284" s="69" t="str">
        <f t="shared" si="60"/>
        <v/>
      </c>
      <c r="L284" s="70" t="str">
        <f>IF(B284&lt;&gt;"",VLOOKUP(B284,G011B!$B:$BB,45,0),"")</f>
        <v/>
      </c>
      <c r="M284" s="71" t="str">
        <f t="shared" si="61"/>
        <v/>
      </c>
      <c r="N284" s="248"/>
      <c r="O284" s="248"/>
      <c r="P284" s="248"/>
      <c r="Q284" s="248"/>
      <c r="R284" s="248"/>
    </row>
    <row r="285" spans="1:18" ht="20.05" customHeight="1" x14ac:dyDescent="0.35">
      <c r="A285" s="258">
        <v>174</v>
      </c>
      <c r="B285" s="91"/>
      <c r="C285" s="276" t="str">
        <f t="shared" si="56"/>
        <v/>
      </c>
      <c r="D285" s="277" t="str">
        <f t="shared" si="57"/>
        <v/>
      </c>
      <c r="E285" s="86"/>
      <c r="F285" s="87"/>
      <c r="G285" s="74" t="str">
        <f t="shared" si="58"/>
        <v/>
      </c>
      <c r="H285" s="72" t="str">
        <f t="shared" si="59"/>
        <v/>
      </c>
      <c r="I285" s="79" t="str">
        <f t="shared" si="62"/>
        <v/>
      </c>
      <c r="J285" s="69" t="str">
        <f>IF(B285&gt;0,ROUNDUP(VLOOKUP(B285,G011B!$B:$AF,30,0),1),"")</f>
        <v/>
      </c>
      <c r="K285" s="69" t="str">
        <f t="shared" si="60"/>
        <v/>
      </c>
      <c r="L285" s="70" t="str">
        <f>IF(B285&lt;&gt;"",VLOOKUP(B285,G011B!$B:$BB,45,0),"")</f>
        <v/>
      </c>
      <c r="M285" s="71" t="str">
        <f t="shared" si="61"/>
        <v/>
      </c>
      <c r="N285" s="248"/>
      <c r="O285" s="248"/>
      <c r="P285" s="248"/>
      <c r="Q285" s="248"/>
      <c r="R285" s="248"/>
    </row>
    <row r="286" spans="1:18" ht="20.05" customHeight="1" x14ac:dyDescent="0.35">
      <c r="A286" s="258">
        <v>175</v>
      </c>
      <c r="B286" s="91"/>
      <c r="C286" s="276" t="str">
        <f t="shared" si="56"/>
        <v/>
      </c>
      <c r="D286" s="277" t="str">
        <f t="shared" si="57"/>
        <v/>
      </c>
      <c r="E286" s="86"/>
      <c r="F286" s="87"/>
      <c r="G286" s="74" t="str">
        <f t="shared" si="58"/>
        <v/>
      </c>
      <c r="H286" s="72" t="str">
        <f t="shared" si="59"/>
        <v/>
      </c>
      <c r="I286" s="79" t="str">
        <f t="shared" si="62"/>
        <v/>
      </c>
      <c r="J286" s="69" t="str">
        <f>IF(B286&gt;0,ROUNDUP(VLOOKUP(B286,G011B!$B:$AF,30,0),1),"")</f>
        <v/>
      </c>
      <c r="K286" s="69" t="str">
        <f t="shared" si="60"/>
        <v/>
      </c>
      <c r="L286" s="70" t="str">
        <f>IF(B286&lt;&gt;"",VLOOKUP(B286,G011B!$B:$BB,45,0),"")</f>
        <v/>
      </c>
      <c r="M286" s="71" t="str">
        <f t="shared" si="61"/>
        <v/>
      </c>
      <c r="N286" s="248"/>
      <c r="O286" s="248"/>
      <c r="P286" s="248"/>
      <c r="Q286" s="248"/>
      <c r="R286" s="248"/>
    </row>
    <row r="287" spans="1:18" ht="20.05" customHeight="1" x14ac:dyDescent="0.35">
      <c r="A287" s="258">
        <v>176</v>
      </c>
      <c r="B287" s="91"/>
      <c r="C287" s="276" t="str">
        <f t="shared" si="56"/>
        <v/>
      </c>
      <c r="D287" s="277" t="str">
        <f t="shared" si="57"/>
        <v/>
      </c>
      <c r="E287" s="86"/>
      <c r="F287" s="87"/>
      <c r="G287" s="74" t="str">
        <f t="shared" si="58"/>
        <v/>
      </c>
      <c r="H287" s="72" t="str">
        <f t="shared" si="59"/>
        <v/>
      </c>
      <c r="I287" s="79" t="str">
        <f t="shared" si="62"/>
        <v/>
      </c>
      <c r="J287" s="69" t="str">
        <f>IF(B287&gt;0,ROUNDUP(VLOOKUP(B287,G011B!$B:$AF,30,0),1),"")</f>
        <v/>
      </c>
      <c r="K287" s="69" t="str">
        <f t="shared" si="60"/>
        <v/>
      </c>
      <c r="L287" s="70" t="str">
        <f>IF(B287&lt;&gt;"",VLOOKUP(B287,G011B!$B:$BB,45,0),"")</f>
        <v/>
      </c>
      <c r="M287" s="71" t="str">
        <f t="shared" si="61"/>
        <v/>
      </c>
      <c r="N287" s="248"/>
      <c r="O287" s="248"/>
      <c r="P287" s="248"/>
      <c r="Q287" s="248"/>
      <c r="R287" s="248"/>
    </row>
    <row r="288" spans="1:18" ht="20.05" customHeight="1" x14ac:dyDescent="0.35">
      <c r="A288" s="258">
        <v>177</v>
      </c>
      <c r="B288" s="91"/>
      <c r="C288" s="276" t="str">
        <f t="shared" si="56"/>
        <v/>
      </c>
      <c r="D288" s="277" t="str">
        <f t="shared" si="57"/>
        <v/>
      </c>
      <c r="E288" s="86"/>
      <c r="F288" s="87"/>
      <c r="G288" s="74" t="str">
        <f t="shared" si="58"/>
        <v/>
      </c>
      <c r="H288" s="72" t="str">
        <f t="shared" si="59"/>
        <v/>
      </c>
      <c r="I288" s="79" t="str">
        <f t="shared" si="62"/>
        <v/>
      </c>
      <c r="J288" s="69" t="str">
        <f>IF(B288&gt;0,ROUNDUP(VLOOKUP(B288,G011B!$B:$AF,30,0),1),"")</f>
        <v/>
      </c>
      <c r="K288" s="69" t="str">
        <f t="shared" si="60"/>
        <v/>
      </c>
      <c r="L288" s="70" t="str">
        <f>IF(B288&lt;&gt;"",VLOOKUP(B288,G011B!$B:$BB,45,0),"")</f>
        <v/>
      </c>
      <c r="M288" s="71" t="str">
        <f t="shared" si="61"/>
        <v/>
      </c>
      <c r="N288" s="248"/>
      <c r="O288" s="248"/>
      <c r="P288" s="248"/>
      <c r="Q288" s="248"/>
      <c r="R288" s="248"/>
    </row>
    <row r="289" spans="1:18" ht="20.05" customHeight="1" x14ac:dyDescent="0.35">
      <c r="A289" s="258">
        <v>178</v>
      </c>
      <c r="B289" s="91"/>
      <c r="C289" s="276" t="str">
        <f t="shared" si="56"/>
        <v/>
      </c>
      <c r="D289" s="277" t="str">
        <f t="shared" si="57"/>
        <v/>
      </c>
      <c r="E289" s="86"/>
      <c r="F289" s="87"/>
      <c r="G289" s="74" t="str">
        <f t="shared" si="58"/>
        <v/>
      </c>
      <c r="H289" s="72" t="str">
        <f t="shared" si="59"/>
        <v/>
      </c>
      <c r="I289" s="79" t="str">
        <f t="shared" si="62"/>
        <v/>
      </c>
      <c r="J289" s="69" t="str">
        <f>IF(B289&gt;0,ROUNDUP(VLOOKUP(B289,G011B!$B:$AF,30,0),1),"")</f>
        <v/>
      </c>
      <c r="K289" s="69" t="str">
        <f t="shared" si="60"/>
        <v/>
      </c>
      <c r="L289" s="70" t="str">
        <f>IF(B289&lt;&gt;"",VLOOKUP(B289,G011B!$B:$BB,45,0),"")</f>
        <v/>
      </c>
      <c r="M289" s="71" t="str">
        <f t="shared" si="61"/>
        <v/>
      </c>
      <c r="N289" s="248"/>
      <c r="O289" s="248"/>
      <c r="P289" s="248"/>
      <c r="Q289" s="248"/>
      <c r="R289" s="248"/>
    </row>
    <row r="290" spans="1:18" ht="20.05" customHeight="1" x14ac:dyDescent="0.35">
      <c r="A290" s="258">
        <v>179</v>
      </c>
      <c r="B290" s="91"/>
      <c r="C290" s="276" t="str">
        <f t="shared" si="56"/>
        <v/>
      </c>
      <c r="D290" s="277" t="str">
        <f t="shared" si="57"/>
        <v/>
      </c>
      <c r="E290" s="86"/>
      <c r="F290" s="87"/>
      <c r="G290" s="74" t="str">
        <f t="shared" si="58"/>
        <v/>
      </c>
      <c r="H290" s="72" t="str">
        <f t="shared" si="59"/>
        <v/>
      </c>
      <c r="I290" s="79" t="str">
        <f t="shared" si="62"/>
        <v/>
      </c>
      <c r="J290" s="69" t="str">
        <f>IF(B290&gt;0,ROUNDUP(VLOOKUP(B290,G011B!$B:$AF,30,0),1),"")</f>
        <v/>
      </c>
      <c r="K290" s="69" t="str">
        <f t="shared" si="60"/>
        <v/>
      </c>
      <c r="L290" s="70" t="str">
        <f>IF(B290&lt;&gt;"",VLOOKUP(B290,G011B!$B:$BB,45,0),"")</f>
        <v/>
      </c>
      <c r="M290" s="71" t="str">
        <f t="shared" si="61"/>
        <v/>
      </c>
      <c r="N290" s="248"/>
      <c r="O290" s="248"/>
      <c r="P290" s="248"/>
      <c r="Q290" s="248"/>
      <c r="R290" s="248"/>
    </row>
    <row r="291" spans="1:18" ht="20.05" customHeight="1" thickBot="1" x14ac:dyDescent="0.4">
      <c r="A291" s="259">
        <v>180</v>
      </c>
      <c r="B291" s="92"/>
      <c r="C291" s="278" t="str">
        <f t="shared" si="56"/>
        <v/>
      </c>
      <c r="D291" s="279" t="str">
        <f t="shared" si="57"/>
        <v/>
      </c>
      <c r="E291" s="88"/>
      <c r="F291" s="89"/>
      <c r="G291" s="75" t="str">
        <f t="shared" si="58"/>
        <v/>
      </c>
      <c r="H291" s="82" t="str">
        <f t="shared" si="59"/>
        <v/>
      </c>
      <c r="I291" s="80" t="str">
        <f t="shared" si="62"/>
        <v/>
      </c>
      <c r="J291" s="69" t="str">
        <f>IF(B291&gt;0,ROUNDUP(VLOOKUP(B291,G011B!$B:$AF,30,0),1),"")</f>
        <v/>
      </c>
      <c r="K291" s="69" t="str">
        <f t="shared" si="60"/>
        <v/>
      </c>
      <c r="L291" s="70" t="str">
        <f>IF(B291&lt;&gt;"",VLOOKUP(B291,G011B!$B:$BB,45,0),"")</f>
        <v/>
      </c>
      <c r="M291" s="71" t="str">
        <f t="shared" si="61"/>
        <v/>
      </c>
      <c r="N291" s="248"/>
      <c r="O291" s="248"/>
      <c r="P291" s="248"/>
      <c r="Q291" s="248"/>
      <c r="R291" s="248"/>
    </row>
    <row r="292" spans="1:18" ht="20.05" customHeight="1" thickBot="1" x14ac:dyDescent="0.4">
      <c r="A292" s="409" t="s">
        <v>40</v>
      </c>
      <c r="B292" s="409"/>
      <c r="C292" s="409"/>
      <c r="D292" s="409"/>
      <c r="E292" s="409"/>
      <c r="F292" s="409"/>
      <c r="G292" s="77">
        <f>SUM(G272:G291)</f>
        <v>0</v>
      </c>
      <c r="H292" s="295"/>
      <c r="I292" s="77">
        <f>IF(C270=C237,SUM(I272:I291)+I259,SUM(I272:I291))</f>
        <v>0</v>
      </c>
      <c r="J292" s="3"/>
      <c r="K292" s="3"/>
      <c r="L292" s="3"/>
      <c r="M292" s="251"/>
      <c r="N292" s="67">
        <f>IF(COUNTA(E272:F291)&gt;0,1,0)</f>
        <v>0</v>
      </c>
      <c r="O292" s="248"/>
      <c r="P292" s="248"/>
      <c r="Q292" s="248"/>
      <c r="R292" s="248"/>
    </row>
    <row r="293" spans="1:18" ht="20.05" customHeight="1" thickBot="1" x14ac:dyDescent="0.4">
      <c r="A293" s="414" t="s">
        <v>68</v>
      </c>
      <c r="B293" s="414"/>
      <c r="C293" s="414"/>
      <c r="D293" s="414"/>
      <c r="E293" s="77">
        <f>SUM(G:G)/2</f>
        <v>0</v>
      </c>
      <c r="F293" s="415"/>
      <c r="G293" s="415"/>
      <c r="H293" s="415"/>
      <c r="I293" s="77">
        <f>SUM(I272:I291)+I260</f>
        <v>0</v>
      </c>
      <c r="J293" s="3"/>
      <c r="K293" s="3"/>
      <c r="L293" s="3"/>
      <c r="M293" s="251"/>
      <c r="N293" s="248"/>
      <c r="O293" s="248"/>
      <c r="P293" s="248"/>
      <c r="Q293" s="248"/>
      <c r="R293" s="248"/>
    </row>
    <row r="294" spans="1:18" x14ac:dyDescent="0.35">
      <c r="A294" s="408" t="s">
        <v>99</v>
      </c>
      <c r="B294" s="408"/>
      <c r="C294" s="408"/>
      <c r="D294" s="408"/>
      <c r="E294" s="408"/>
      <c r="F294" s="408"/>
      <c r="G294" s="408"/>
      <c r="H294" s="408"/>
      <c r="I294" s="408"/>
      <c r="J294" s="3"/>
      <c r="K294" s="3"/>
      <c r="L294" s="3"/>
      <c r="M294" s="251"/>
      <c r="N294" s="248"/>
      <c r="O294" s="248"/>
      <c r="P294" s="248"/>
      <c r="Q294" s="248"/>
      <c r="R294" s="248"/>
    </row>
    <row r="295" spans="1:18" x14ac:dyDescent="0.35">
      <c r="A295" s="3"/>
      <c r="B295" s="3"/>
      <c r="C295" s="3"/>
      <c r="D295" s="3"/>
      <c r="E295" s="3"/>
      <c r="F295" s="3"/>
      <c r="G295" s="3"/>
      <c r="H295" s="3"/>
      <c r="I295" s="3"/>
      <c r="J295" s="3"/>
      <c r="K295" s="3"/>
      <c r="L295" s="3"/>
      <c r="M295" s="251"/>
      <c r="N295" s="248"/>
      <c r="O295" s="248"/>
      <c r="P295" s="248"/>
      <c r="Q295" s="248"/>
      <c r="R295" s="248"/>
    </row>
    <row r="296" spans="1:18" x14ac:dyDescent="0.35">
      <c r="A296" s="313" t="s">
        <v>37</v>
      </c>
      <c r="B296" s="314">
        <f ca="1">IF(imzatarihi&gt;0,imzatarihi,"")</f>
        <v>45653</v>
      </c>
      <c r="C296" s="139" t="s">
        <v>38</v>
      </c>
      <c r="D296" s="313" t="str">
        <f>IF(kurulusyetkilisi&gt;0,kurulusyetkilisi,"")</f>
        <v/>
      </c>
      <c r="E296" s="139"/>
      <c r="F296" s="139"/>
      <c r="G296" s="139"/>
      <c r="H296" s="3"/>
      <c r="I296" s="3"/>
      <c r="J296" s="3"/>
      <c r="K296" s="4"/>
      <c r="L296" s="4"/>
      <c r="M296" s="253"/>
      <c r="N296" s="250"/>
      <c r="O296" s="250"/>
      <c r="P296" s="248"/>
      <c r="Q296" s="248"/>
      <c r="R296" s="248"/>
    </row>
    <row r="297" spans="1:18" ht="21.1" x14ac:dyDescent="0.35">
      <c r="A297" s="311"/>
      <c r="B297" s="311"/>
      <c r="C297" s="139" t="s">
        <v>39</v>
      </c>
      <c r="D297" s="308"/>
      <c r="E297" s="3"/>
      <c r="F297" s="3"/>
      <c r="G297" s="3"/>
      <c r="H297" s="3"/>
      <c r="I297" s="3"/>
      <c r="J297" s="3"/>
      <c r="K297" s="4"/>
      <c r="L297" s="4"/>
      <c r="M297" s="253"/>
      <c r="N297" s="250"/>
      <c r="O297" s="250"/>
      <c r="P297" s="248"/>
      <c r="Q297" s="248"/>
      <c r="R297" s="248"/>
    </row>
    <row r="298" spans="1:18" x14ac:dyDescent="0.35">
      <c r="A298" s="381" t="s">
        <v>62</v>
      </c>
      <c r="B298" s="381"/>
      <c r="C298" s="381"/>
      <c r="D298" s="381"/>
      <c r="E298" s="381"/>
      <c r="F298" s="381"/>
      <c r="G298" s="381"/>
      <c r="H298" s="381"/>
      <c r="I298" s="381"/>
      <c r="J298" s="3"/>
      <c r="K298" s="3"/>
      <c r="L298" s="3"/>
      <c r="M298" s="251"/>
      <c r="N298" s="248"/>
      <c r="O298" s="248"/>
      <c r="P298" s="248"/>
      <c r="Q298" s="248"/>
      <c r="R298" s="248"/>
    </row>
    <row r="299" spans="1:18" x14ac:dyDescent="0.35">
      <c r="A299" s="382" t="str">
        <f>IF(Yil&gt;0,CONCATENATE(Yil," yılına aittir."),"")</f>
        <v/>
      </c>
      <c r="B299" s="382"/>
      <c r="C299" s="382"/>
      <c r="D299" s="382"/>
      <c r="E299" s="382"/>
      <c r="F299" s="382"/>
      <c r="G299" s="382"/>
      <c r="H299" s="382"/>
      <c r="I299" s="382"/>
      <c r="J299" s="3"/>
      <c r="K299" s="3"/>
      <c r="L299" s="3"/>
      <c r="M299" s="251"/>
      <c r="N299" s="248"/>
      <c r="O299" s="248"/>
      <c r="P299" s="248"/>
      <c r="Q299" s="248"/>
      <c r="R299" s="248"/>
    </row>
    <row r="300" spans="1:18" ht="19.7" thickBot="1" x14ac:dyDescent="0.4">
      <c r="A300" s="413" t="s">
        <v>71</v>
      </c>
      <c r="B300" s="413"/>
      <c r="C300" s="413"/>
      <c r="D300" s="413"/>
      <c r="E300" s="413"/>
      <c r="F300" s="413"/>
      <c r="G300" s="413"/>
      <c r="H300" s="413"/>
      <c r="I300" s="413"/>
      <c r="J300" s="3"/>
      <c r="K300" s="3"/>
      <c r="L300" s="3"/>
      <c r="M300" s="251"/>
      <c r="N300" s="248"/>
      <c r="O300" s="248"/>
      <c r="P300" s="248"/>
      <c r="Q300" s="248"/>
      <c r="R300" s="248"/>
    </row>
    <row r="301" spans="1:18" ht="25.15" customHeight="1" thickBot="1" x14ac:dyDescent="0.4">
      <c r="A301" s="256" t="s">
        <v>1</v>
      </c>
      <c r="B301" s="384" t="str">
        <f>IF(ProjeNo&gt;0,ProjeNo,"")</f>
        <v/>
      </c>
      <c r="C301" s="385"/>
      <c r="D301" s="385"/>
      <c r="E301" s="385"/>
      <c r="F301" s="385"/>
      <c r="G301" s="385"/>
      <c r="H301" s="385"/>
      <c r="I301" s="386"/>
      <c r="J301" s="3"/>
      <c r="K301" s="3"/>
      <c r="L301" s="3"/>
      <c r="M301" s="251"/>
      <c r="N301" s="248"/>
      <c r="O301" s="248"/>
      <c r="P301" s="248"/>
      <c r="Q301" s="248"/>
      <c r="R301" s="248"/>
    </row>
    <row r="302" spans="1:18" ht="25.15" customHeight="1" thickBot="1" x14ac:dyDescent="0.4">
      <c r="A302" s="244" t="s">
        <v>11</v>
      </c>
      <c r="B302" s="397" t="str">
        <f>IF(ProjeAdi&gt;0,ProjeAdi,"")</f>
        <v/>
      </c>
      <c r="C302" s="398"/>
      <c r="D302" s="398"/>
      <c r="E302" s="398"/>
      <c r="F302" s="398"/>
      <c r="G302" s="398"/>
      <c r="H302" s="398"/>
      <c r="I302" s="399"/>
      <c r="J302" s="3"/>
      <c r="K302" s="3"/>
      <c r="L302" s="3"/>
      <c r="M302" s="251"/>
      <c r="N302" s="248"/>
      <c r="O302" s="248"/>
      <c r="P302" s="248"/>
      <c r="Q302" s="248"/>
      <c r="R302" s="248"/>
    </row>
    <row r="303" spans="1:18" ht="25.15" customHeight="1" thickBot="1" x14ac:dyDescent="0.4">
      <c r="A303" s="256" t="s">
        <v>136</v>
      </c>
      <c r="B303" s="23"/>
      <c r="C303" s="410"/>
      <c r="D303" s="411"/>
      <c r="E303" s="411"/>
      <c r="F303" s="411"/>
      <c r="G303" s="411"/>
      <c r="H303" s="411"/>
      <c r="I303" s="412"/>
      <c r="J303" s="3"/>
      <c r="K303" s="3"/>
      <c r="L303" s="3"/>
      <c r="M303" s="251"/>
      <c r="N303" s="248"/>
      <c r="O303" s="248"/>
      <c r="P303" s="248"/>
      <c r="Q303" s="248"/>
      <c r="R303" s="248"/>
    </row>
    <row r="304" spans="1:18" s="2" customFormat="1" ht="29.25" thickBot="1" x14ac:dyDescent="0.3">
      <c r="A304" s="242" t="s">
        <v>7</v>
      </c>
      <c r="B304" s="242" t="s">
        <v>8</v>
      </c>
      <c r="C304" s="242" t="s">
        <v>54</v>
      </c>
      <c r="D304" s="242" t="s">
        <v>9</v>
      </c>
      <c r="E304" s="242" t="s">
        <v>63</v>
      </c>
      <c r="F304" s="242" t="s">
        <v>64</v>
      </c>
      <c r="G304" s="242" t="s">
        <v>65</v>
      </c>
      <c r="H304" s="242" t="s">
        <v>66</v>
      </c>
      <c r="I304" s="242" t="s">
        <v>67</v>
      </c>
      <c r="J304" s="254" t="s">
        <v>72</v>
      </c>
      <c r="K304" s="255" t="s">
        <v>73</v>
      </c>
      <c r="L304" s="255" t="s">
        <v>64</v>
      </c>
      <c r="M304" s="252"/>
      <c r="N304" s="249"/>
      <c r="O304" s="249"/>
      <c r="P304" s="249"/>
      <c r="Q304" s="249"/>
      <c r="R304" s="249"/>
    </row>
    <row r="305" spans="1:18" ht="20.05" customHeight="1" x14ac:dyDescent="0.35">
      <c r="A305" s="258">
        <v>181</v>
      </c>
      <c r="B305" s="90"/>
      <c r="C305" s="274" t="str">
        <f t="shared" ref="C305:C324" si="63">IF(B305&lt;&gt;"",VLOOKUP(B305,PersonelTablo,2,0),"")</f>
        <v/>
      </c>
      <c r="D305" s="275" t="str">
        <f t="shared" ref="D305:D324" si="64">IF(B305&lt;&gt;"",VLOOKUP(B305,PersonelTablo,3,0),"")</f>
        <v/>
      </c>
      <c r="E305" s="84"/>
      <c r="F305" s="85"/>
      <c r="G305" s="73" t="str">
        <f t="shared" ref="G305:G324" si="65">IF(AND(B305&lt;&gt;"",L305&gt;=F305),E305*F305,"")</f>
        <v/>
      </c>
      <c r="H305" s="72" t="str">
        <f t="shared" ref="H305:H324" si="66">IF(B305&lt;&gt;"",VLOOKUP(B305,G011CTablo,8,0),"")</f>
        <v/>
      </c>
      <c r="I305" s="79" t="str">
        <f>IF(AND(B305&lt;&gt;"",J305&gt;=K305,L305&gt;0),G305*H305,"")</f>
        <v/>
      </c>
      <c r="J305" s="69" t="str">
        <f>IF(B305&gt;0,ROUNDUP(VLOOKUP(B305,G011B!$B:$AF,30,0),1),"")</f>
        <v/>
      </c>
      <c r="K305" s="69" t="str">
        <f t="shared" ref="K305:K324" si="67">IF(B305&gt;0,SUMIF($B:$B,B305,$G:$G),"")</f>
        <v/>
      </c>
      <c r="L305" s="70" t="str">
        <f>IF(B305&lt;&gt;"",VLOOKUP(B305,G011B!$B:$BB,45,0),"")</f>
        <v/>
      </c>
      <c r="M305" s="71" t="str">
        <f t="shared" ref="M305:M324" si="68">IF(J305&gt;=K305,"","Personelin bütün iş paketlerindeki Toplam Adam Ay değeri "&amp;K305&amp;" olup, bu değer, G011B formunda beyan edilen Çalışılan Toplam Ay değerini geçemez. Maliyeti hesaplamak için Adam/Ay Oranı veya Çalışılan Ay değerini düzeltiniz. ")</f>
        <v/>
      </c>
      <c r="N305" s="248"/>
      <c r="O305" s="248"/>
      <c r="P305" s="248"/>
      <c r="Q305" s="248"/>
      <c r="R305" s="248"/>
    </row>
    <row r="306" spans="1:18" ht="20.05" customHeight="1" x14ac:dyDescent="0.35">
      <c r="A306" s="258">
        <v>182</v>
      </c>
      <c r="B306" s="91"/>
      <c r="C306" s="276" t="str">
        <f t="shared" si="63"/>
        <v/>
      </c>
      <c r="D306" s="277" t="str">
        <f t="shared" si="64"/>
        <v/>
      </c>
      <c r="E306" s="86"/>
      <c r="F306" s="87"/>
      <c r="G306" s="74" t="str">
        <f t="shared" si="65"/>
        <v/>
      </c>
      <c r="H306" s="72" t="str">
        <f t="shared" si="66"/>
        <v/>
      </c>
      <c r="I306" s="79" t="str">
        <f t="shared" ref="I306:I324" si="69">IF(AND(B306&lt;&gt;"",J306&gt;=K306,L306&gt;0),G306*H306,"")</f>
        <v/>
      </c>
      <c r="J306" s="69" t="str">
        <f>IF(B306&gt;0,ROUNDUP(VLOOKUP(B306,G011B!$B:$AF,30,0),1),"")</f>
        <v/>
      </c>
      <c r="K306" s="69" t="str">
        <f t="shared" si="67"/>
        <v/>
      </c>
      <c r="L306" s="70" t="str">
        <f>IF(B306&lt;&gt;"",VLOOKUP(B306,G011B!$B:$BB,45,0),"")</f>
        <v/>
      </c>
      <c r="M306" s="71" t="str">
        <f t="shared" si="68"/>
        <v/>
      </c>
      <c r="N306" s="248"/>
      <c r="O306" s="248"/>
      <c r="P306" s="248"/>
      <c r="Q306" s="248"/>
      <c r="R306" s="248"/>
    </row>
    <row r="307" spans="1:18" ht="20.05" customHeight="1" x14ac:dyDescent="0.35">
      <c r="A307" s="258">
        <v>183</v>
      </c>
      <c r="B307" s="91"/>
      <c r="C307" s="276" t="str">
        <f t="shared" si="63"/>
        <v/>
      </c>
      <c r="D307" s="277" t="str">
        <f t="shared" si="64"/>
        <v/>
      </c>
      <c r="E307" s="86"/>
      <c r="F307" s="87"/>
      <c r="G307" s="74" t="str">
        <f t="shared" si="65"/>
        <v/>
      </c>
      <c r="H307" s="72" t="str">
        <f t="shared" si="66"/>
        <v/>
      </c>
      <c r="I307" s="79" t="str">
        <f t="shared" si="69"/>
        <v/>
      </c>
      <c r="J307" s="69" t="str">
        <f>IF(B307&gt;0,ROUNDUP(VLOOKUP(B307,G011B!$B:$AF,30,0),1),"")</f>
        <v/>
      </c>
      <c r="K307" s="69" t="str">
        <f t="shared" si="67"/>
        <v/>
      </c>
      <c r="L307" s="70" t="str">
        <f>IF(B307&lt;&gt;"",VLOOKUP(B307,G011B!$B:$BB,45,0),"")</f>
        <v/>
      </c>
      <c r="M307" s="71" t="str">
        <f t="shared" si="68"/>
        <v/>
      </c>
      <c r="N307" s="248"/>
      <c r="O307" s="248"/>
      <c r="P307" s="248"/>
      <c r="Q307" s="248"/>
      <c r="R307" s="248"/>
    </row>
    <row r="308" spans="1:18" ht="20.05" customHeight="1" x14ac:dyDescent="0.35">
      <c r="A308" s="258">
        <v>184</v>
      </c>
      <c r="B308" s="91"/>
      <c r="C308" s="276" t="str">
        <f t="shared" si="63"/>
        <v/>
      </c>
      <c r="D308" s="277" t="str">
        <f t="shared" si="64"/>
        <v/>
      </c>
      <c r="E308" s="86"/>
      <c r="F308" s="87"/>
      <c r="G308" s="74" t="str">
        <f t="shared" si="65"/>
        <v/>
      </c>
      <c r="H308" s="72" t="str">
        <f t="shared" si="66"/>
        <v/>
      </c>
      <c r="I308" s="79" t="str">
        <f t="shared" si="69"/>
        <v/>
      </c>
      <c r="J308" s="69" t="str">
        <f>IF(B308&gt;0,ROUNDUP(VLOOKUP(B308,G011B!$B:$AF,30,0),1),"")</f>
        <v/>
      </c>
      <c r="K308" s="69" t="str">
        <f t="shared" si="67"/>
        <v/>
      </c>
      <c r="L308" s="70" t="str">
        <f>IF(B308&lt;&gt;"",VLOOKUP(B308,G011B!$B:$BB,45,0),"")</f>
        <v/>
      </c>
      <c r="M308" s="71" t="str">
        <f t="shared" si="68"/>
        <v/>
      </c>
      <c r="N308" s="248"/>
      <c r="O308" s="248"/>
      <c r="P308" s="248"/>
      <c r="Q308" s="248"/>
      <c r="R308" s="248"/>
    </row>
    <row r="309" spans="1:18" ht="20.05" customHeight="1" x14ac:dyDescent="0.35">
      <c r="A309" s="258">
        <v>185</v>
      </c>
      <c r="B309" s="91"/>
      <c r="C309" s="276" t="str">
        <f t="shared" si="63"/>
        <v/>
      </c>
      <c r="D309" s="277" t="str">
        <f t="shared" si="64"/>
        <v/>
      </c>
      <c r="E309" s="86"/>
      <c r="F309" s="87"/>
      <c r="G309" s="74" t="str">
        <f t="shared" si="65"/>
        <v/>
      </c>
      <c r="H309" s="72" t="str">
        <f t="shared" si="66"/>
        <v/>
      </c>
      <c r="I309" s="79" t="str">
        <f t="shared" si="69"/>
        <v/>
      </c>
      <c r="J309" s="69" t="str">
        <f>IF(B309&gt;0,ROUNDUP(VLOOKUP(B309,G011B!$B:$AF,30,0),1),"")</f>
        <v/>
      </c>
      <c r="K309" s="69" t="str">
        <f t="shared" si="67"/>
        <v/>
      </c>
      <c r="L309" s="70" t="str">
        <f>IF(B309&lt;&gt;"",VLOOKUP(B309,G011B!$B:$BB,45,0),"")</f>
        <v/>
      </c>
      <c r="M309" s="71" t="str">
        <f t="shared" si="68"/>
        <v/>
      </c>
      <c r="N309" s="248"/>
      <c r="O309" s="248"/>
      <c r="P309" s="248"/>
      <c r="Q309" s="248"/>
      <c r="R309" s="248"/>
    </row>
    <row r="310" spans="1:18" ht="20.05" customHeight="1" x14ac:dyDescent="0.35">
      <c r="A310" s="258">
        <v>186</v>
      </c>
      <c r="B310" s="91"/>
      <c r="C310" s="276" t="str">
        <f t="shared" si="63"/>
        <v/>
      </c>
      <c r="D310" s="277" t="str">
        <f t="shared" si="64"/>
        <v/>
      </c>
      <c r="E310" s="86"/>
      <c r="F310" s="87"/>
      <c r="G310" s="74" t="str">
        <f t="shared" si="65"/>
        <v/>
      </c>
      <c r="H310" s="72" t="str">
        <f t="shared" si="66"/>
        <v/>
      </c>
      <c r="I310" s="79" t="str">
        <f t="shared" si="69"/>
        <v/>
      </c>
      <c r="J310" s="69" t="str">
        <f>IF(B310&gt;0,ROUNDUP(VLOOKUP(B310,G011B!$B:$AF,30,0),1),"")</f>
        <v/>
      </c>
      <c r="K310" s="69" t="str">
        <f t="shared" si="67"/>
        <v/>
      </c>
      <c r="L310" s="70" t="str">
        <f>IF(B310&lt;&gt;"",VLOOKUP(B310,G011B!$B:$BB,45,0),"")</f>
        <v/>
      </c>
      <c r="M310" s="71" t="str">
        <f t="shared" si="68"/>
        <v/>
      </c>
      <c r="N310" s="248"/>
      <c r="O310" s="248"/>
      <c r="P310" s="248"/>
      <c r="Q310" s="248"/>
      <c r="R310" s="248"/>
    </row>
    <row r="311" spans="1:18" ht="20.05" customHeight="1" x14ac:dyDescent="0.35">
      <c r="A311" s="258">
        <v>187</v>
      </c>
      <c r="B311" s="91"/>
      <c r="C311" s="276" t="str">
        <f t="shared" si="63"/>
        <v/>
      </c>
      <c r="D311" s="277" t="str">
        <f t="shared" si="64"/>
        <v/>
      </c>
      <c r="E311" s="86"/>
      <c r="F311" s="87"/>
      <c r="G311" s="74" t="str">
        <f t="shared" si="65"/>
        <v/>
      </c>
      <c r="H311" s="72" t="str">
        <f t="shared" si="66"/>
        <v/>
      </c>
      <c r="I311" s="79" t="str">
        <f t="shared" si="69"/>
        <v/>
      </c>
      <c r="J311" s="69" t="str">
        <f>IF(B311&gt;0,ROUNDUP(VLOOKUP(B311,G011B!$B:$AF,30,0),1),"")</f>
        <v/>
      </c>
      <c r="K311" s="69" t="str">
        <f t="shared" si="67"/>
        <v/>
      </c>
      <c r="L311" s="70" t="str">
        <f>IF(B311&lt;&gt;"",VLOOKUP(B311,G011B!$B:$BB,45,0),"")</f>
        <v/>
      </c>
      <c r="M311" s="71" t="str">
        <f t="shared" si="68"/>
        <v/>
      </c>
      <c r="N311" s="248"/>
      <c r="O311" s="248"/>
      <c r="P311" s="248"/>
      <c r="Q311" s="248"/>
      <c r="R311" s="248"/>
    </row>
    <row r="312" spans="1:18" ht="20.05" customHeight="1" x14ac:dyDescent="0.35">
      <c r="A312" s="258">
        <v>188</v>
      </c>
      <c r="B312" s="91"/>
      <c r="C312" s="276" t="str">
        <f t="shared" si="63"/>
        <v/>
      </c>
      <c r="D312" s="277" t="str">
        <f t="shared" si="64"/>
        <v/>
      </c>
      <c r="E312" s="86"/>
      <c r="F312" s="87"/>
      <c r="G312" s="74" t="str">
        <f t="shared" si="65"/>
        <v/>
      </c>
      <c r="H312" s="72" t="str">
        <f t="shared" si="66"/>
        <v/>
      </c>
      <c r="I312" s="79" t="str">
        <f t="shared" si="69"/>
        <v/>
      </c>
      <c r="J312" s="69" t="str">
        <f>IF(B312&gt;0,ROUNDUP(VLOOKUP(B312,G011B!$B:$AF,30,0),1),"")</f>
        <v/>
      </c>
      <c r="K312" s="69" t="str">
        <f t="shared" si="67"/>
        <v/>
      </c>
      <c r="L312" s="70" t="str">
        <f>IF(B312&lt;&gt;"",VLOOKUP(B312,G011B!$B:$BB,45,0),"")</f>
        <v/>
      </c>
      <c r="M312" s="71" t="str">
        <f t="shared" si="68"/>
        <v/>
      </c>
      <c r="N312" s="248"/>
      <c r="O312" s="248"/>
      <c r="P312" s="248"/>
      <c r="Q312" s="248"/>
      <c r="R312" s="248"/>
    </row>
    <row r="313" spans="1:18" ht="20.05" customHeight="1" x14ac:dyDescent="0.35">
      <c r="A313" s="258">
        <v>189</v>
      </c>
      <c r="B313" s="91"/>
      <c r="C313" s="276" t="str">
        <f t="shared" si="63"/>
        <v/>
      </c>
      <c r="D313" s="277" t="str">
        <f t="shared" si="64"/>
        <v/>
      </c>
      <c r="E313" s="86"/>
      <c r="F313" s="87"/>
      <c r="G313" s="74" t="str">
        <f t="shared" si="65"/>
        <v/>
      </c>
      <c r="H313" s="72" t="str">
        <f t="shared" si="66"/>
        <v/>
      </c>
      <c r="I313" s="79" t="str">
        <f t="shared" si="69"/>
        <v/>
      </c>
      <c r="J313" s="69" t="str">
        <f>IF(B313&gt;0,ROUNDUP(VLOOKUP(B313,G011B!$B:$AF,30,0),1),"")</f>
        <v/>
      </c>
      <c r="K313" s="69" t="str">
        <f t="shared" si="67"/>
        <v/>
      </c>
      <c r="L313" s="70" t="str">
        <f>IF(B313&lt;&gt;"",VLOOKUP(B313,G011B!$B:$BB,45,0),"")</f>
        <v/>
      </c>
      <c r="M313" s="71" t="str">
        <f t="shared" si="68"/>
        <v/>
      </c>
      <c r="N313" s="248"/>
      <c r="O313" s="248"/>
      <c r="P313" s="248"/>
      <c r="Q313" s="248"/>
      <c r="R313" s="248"/>
    </row>
    <row r="314" spans="1:18" ht="20.05" customHeight="1" x14ac:dyDescent="0.35">
      <c r="A314" s="258">
        <v>190</v>
      </c>
      <c r="B314" s="91"/>
      <c r="C314" s="276" t="str">
        <f t="shared" si="63"/>
        <v/>
      </c>
      <c r="D314" s="277" t="str">
        <f t="shared" si="64"/>
        <v/>
      </c>
      <c r="E314" s="86"/>
      <c r="F314" s="87"/>
      <c r="G314" s="74" t="str">
        <f t="shared" si="65"/>
        <v/>
      </c>
      <c r="H314" s="72" t="str">
        <f t="shared" si="66"/>
        <v/>
      </c>
      <c r="I314" s="79" t="str">
        <f t="shared" si="69"/>
        <v/>
      </c>
      <c r="J314" s="69" t="str">
        <f>IF(B314&gt;0,ROUNDUP(VLOOKUP(B314,G011B!$B:$AF,30,0),1),"")</f>
        <v/>
      </c>
      <c r="K314" s="69" t="str">
        <f t="shared" si="67"/>
        <v/>
      </c>
      <c r="L314" s="70" t="str">
        <f>IF(B314&lt;&gt;"",VLOOKUP(B314,G011B!$B:$BB,45,0),"")</f>
        <v/>
      </c>
      <c r="M314" s="71" t="str">
        <f t="shared" si="68"/>
        <v/>
      </c>
      <c r="N314" s="248"/>
      <c r="O314" s="248"/>
      <c r="P314" s="248"/>
      <c r="Q314" s="248"/>
      <c r="R314" s="248"/>
    </row>
    <row r="315" spans="1:18" ht="20.05" customHeight="1" x14ac:dyDescent="0.35">
      <c r="A315" s="258">
        <v>191</v>
      </c>
      <c r="B315" s="91"/>
      <c r="C315" s="276" t="str">
        <f t="shared" si="63"/>
        <v/>
      </c>
      <c r="D315" s="277" t="str">
        <f t="shared" si="64"/>
        <v/>
      </c>
      <c r="E315" s="86"/>
      <c r="F315" s="87"/>
      <c r="G315" s="74" t="str">
        <f t="shared" si="65"/>
        <v/>
      </c>
      <c r="H315" s="72" t="str">
        <f t="shared" si="66"/>
        <v/>
      </c>
      <c r="I315" s="79" t="str">
        <f t="shared" si="69"/>
        <v/>
      </c>
      <c r="J315" s="69" t="str">
        <f>IF(B315&gt;0,ROUNDUP(VLOOKUP(B315,G011B!$B:$AF,30,0),1),"")</f>
        <v/>
      </c>
      <c r="K315" s="69" t="str">
        <f t="shared" si="67"/>
        <v/>
      </c>
      <c r="L315" s="70" t="str">
        <f>IF(B315&lt;&gt;"",VLOOKUP(B315,G011B!$B:$BB,45,0),"")</f>
        <v/>
      </c>
      <c r="M315" s="71" t="str">
        <f t="shared" si="68"/>
        <v/>
      </c>
      <c r="N315" s="248"/>
      <c r="O315" s="248"/>
      <c r="P315" s="248"/>
      <c r="Q315" s="248"/>
      <c r="R315" s="248"/>
    </row>
    <row r="316" spans="1:18" ht="20.05" customHeight="1" x14ac:dyDescent="0.35">
      <c r="A316" s="258">
        <v>192</v>
      </c>
      <c r="B316" s="91"/>
      <c r="C316" s="276" t="str">
        <f t="shared" si="63"/>
        <v/>
      </c>
      <c r="D316" s="277" t="str">
        <f t="shared" si="64"/>
        <v/>
      </c>
      <c r="E316" s="86"/>
      <c r="F316" s="87"/>
      <c r="G316" s="74" t="str">
        <f t="shared" si="65"/>
        <v/>
      </c>
      <c r="H316" s="72" t="str">
        <f t="shared" si="66"/>
        <v/>
      </c>
      <c r="I316" s="79" t="str">
        <f t="shared" si="69"/>
        <v/>
      </c>
      <c r="J316" s="69" t="str">
        <f>IF(B316&gt;0,ROUNDUP(VLOOKUP(B316,G011B!$B:$AF,30,0),1),"")</f>
        <v/>
      </c>
      <c r="K316" s="69" t="str">
        <f t="shared" si="67"/>
        <v/>
      </c>
      <c r="L316" s="70" t="str">
        <f>IF(B316&lt;&gt;"",VLOOKUP(B316,G011B!$B:$BB,45,0),"")</f>
        <v/>
      </c>
      <c r="M316" s="71" t="str">
        <f t="shared" si="68"/>
        <v/>
      </c>
      <c r="N316" s="248"/>
      <c r="O316" s="248"/>
      <c r="P316" s="248"/>
      <c r="Q316" s="248"/>
      <c r="R316" s="248"/>
    </row>
    <row r="317" spans="1:18" ht="20.05" customHeight="1" x14ac:dyDescent="0.35">
      <c r="A317" s="258">
        <v>193</v>
      </c>
      <c r="B317" s="91"/>
      <c r="C317" s="276" t="str">
        <f t="shared" si="63"/>
        <v/>
      </c>
      <c r="D317" s="277" t="str">
        <f t="shared" si="64"/>
        <v/>
      </c>
      <c r="E317" s="86"/>
      <c r="F317" s="87"/>
      <c r="G317" s="74" t="str">
        <f t="shared" si="65"/>
        <v/>
      </c>
      <c r="H317" s="72" t="str">
        <f t="shared" si="66"/>
        <v/>
      </c>
      <c r="I317" s="79" t="str">
        <f t="shared" si="69"/>
        <v/>
      </c>
      <c r="J317" s="69" t="str">
        <f>IF(B317&gt;0,ROUNDUP(VLOOKUP(B317,G011B!$B:$AF,30,0),1),"")</f>
        <v/>
      </c>
      <c r="K317" s="69" t="str">
        <f t="shared" si="67"/>
        <v/>
      </c>
      <c r="L317" s="70" t="str">
        <f>IF(B317&lt;&gt;"",VLOOKUP(B317,G011B!$B:$BB,45,0),"")</f>
        <v/>
      </c>
      <c r="M317" s="71" t="str">
        <f t="shared" si="68"/>
        <v/>
      </c>
      <c r="N317" s="248"/>
      <c r="O317" s="248"/>
      <c r="P317" s="248"/>
      <c r="Q317" s="248"/>
      <c r="R317" s="248"/>
    </row>
    <row r="318" spans="1:18" ht="20.05" customHeight="1" x14ac:dyDescent="0.35">
      <c r="A318" s="258">
        <v>194</v>
      </c>
      <c r="B318" s="91"/>
      <c r="C318" s="276" t="str">
        <f t="shared" si="63"/>
        <v/>
      </c>
      <c r="D318" s="277" t="str">
        <f t="shared" si="64"/>
        <v/>
      </c>
      <c r="E318" s="86"/>
      <c r="F318" s="87"/>
      <c r="G318" s="74" t="str">
        <f t="shared" si="65"/>
        <v/>
      </c>
      <c r="H318" s="72" t="str">
        <f t="shared" si="66"/>
        <v/>
      </c>
      <c r="I318" s="79" t="str">
        <f t="shared" si="69"/>
        <v/>
      </c>
      <c r="J318" s="69" t="str">
        <f>IF(B318&gt;0,ROUNDUP(VLOOKUP(B318,G011B!$B:$AF,30,0),1),"")</f>
        <v/>
      </c>
      <c r="K318" s="69" t="str">
        <f t="shared" si="67"/>
        <v/>
      </c>
      <c r="L318" s="70" t="str">
        <f>IF(B318&lt;&gt;"",VLOOKUP(B318,G011B!$B:$BB,45,0),"")</f>
        <v/>
      </c>
      <c r="M318" s="71" t="str">
        <f t="shared" si="68"/>
        <v/>
      </c>
      <c r="N318" s="248"/>
      <c r="O318" s="248"/>
      <c r="P318" s="248"/>
      <c r="Q318" s="248"/>
      <c r="R318" s="248"/>
    </row>
    <row r="319" spans="1:18" ht="20.05" customHeight="1" x14ac:dyDescent="0.35">
      <c r="A319" s="258">
        <v>195</v>
      </c>
      <c r="B319" s="91"/>
      <c r="C319" s="276" t="str">
        <f t="shared" si="63"/>
        <v/>
      </c>
      <c r="D319" s="277" t="str">
        <f t="shared" si="64"/>
        <v/>
      </c>
      <c r="E319" s="86"/>
      <c r="F319" s="87"/>
      <c r="G319" s="74" t="str">
        <f t="shared" si="65"/>
        <v/>
      </c>
      <c r="H319" s="72" t="str">
        <f t="shared" si="66"/>
        <v/>
      </c>
      <c r="I319" s="79" t="str">
        <f t="shared" si="69"/>
        <v/>
      </c>
      <c r="J319" s="69" t="str">
        <f>IF(B319&gt;0,ROUNDUP(VLOOKUP(B319,G011B!$B:$AF,30,0),1),"")</f>
        <v/>
      </c>
      <c r="K319" s="69" t="str">
        <f t="shared" si="67"/>
        <v/>
      </c>
      <c r="L319" s="70" t="str">
        <f>IF(B319&lt;&gt;"",VLOOKUP(B319,G011B!$B:$BB,45,0),"")</f>
        <v/>
      </c>
      <c r="M319" s="71" t="str">
        <f t="shared" si="68"/>
        <v/>
      </c>
      <c r="N319" s="248"/>
      <c r="O319" s="248"/>
      <c r="P319" s="248"/>
      <c r="Q319" s="248"/>
      <c r="R319" s="248"/>
    </row>
    <row r="320" spans="1:18" ht="20.05" customHeight="1" x14ac:dyDescent="0.35">
      <c r="A320" s="258">
        <v>196</v>
      </c>
      <c r="B320" s="91"/>
      <c r="C320" s="276" t="str">
        <f t="shared" si="63"/>
        <v/>
      </c>
      <c r="D320" s="277" t="str">
        <f t="shared" si="64"/>
        <v/>
      </c>
      <c r="E320" s="86"/>
      <c r="F320" s="87"/>
      <c r="G320" s="74" t="str">
        <f t="shared" si="65"/>
        <v/>
      </c>
      <c r="H320" s="72" t="str">
        <f t="shared" si="66"/>
        <v/>
      </c>
      <c r="I320" s="79" t="str">
        <f t="shared" si="69"/>
        <v/>
      </c>
      <c r="J320" s="69" t="str">
        <f>IF(B320&gt;0,ROUNDUP(VLOOKUP(B320,G011B!$B:$AF,30,0),1),"")</f>
        <v/>
      </c>
      <c r="K320" s="69" t="str">
        <f t="shared" si="67"/>
        <v/>
      </c>
      <c r="L320" s="70" t="str">
        <f>IF(B320&lt;&gt;"",VLOOKUP(B320,G011B!$B:$BB,45,0),"")</f>
        <v/>
      </c>
      <c r="M320" s="71" t="str">
        <f t="shared" si="68"/>
        <v/>
      </c>
      <c r="N320" s="248"/>
      <c r="O320" s="248"/>
      <c r="P320" s="248"/>
      <c r="Q320" s="248"/>
      <c r="R320" s="248"/>
    </row>
    <row r="321" spans="1:18" ht="20.05" customHeight="1" x14ac:dyDescent="0.35">
      <c r="A321" s="258">
        <v>197</v>
      </c>
      <c r="B321" s="91"/>
      <c r="C321" s="276" t="str">
        <f t="shared" si="63"/>
        <v/>
      </c>
      <c r="D321" s="277" t="str">
        <f t="shared" si="64"/>
        <v/>
      </c>
      <c r="E321" s="86"/>
      <c r="F321" s="87"/>
      <c r="G321" s="74" t="str">
        <f t="shared" si="65"/>
        <v/>
      </c>
      <c r="H321" s="72" t="str">
        <f t="shared" si="66"/>
        <v/>
      </c>
      <c r="I321" s="79" t="str">
        <f t="shared" si="69"/>
        <v/>
      </c>
      <c r="J321" s="69" t="str">
        <f>IF(B321&gt;0,ROUNDUP(VLOOKUP(B321,G011B!$B:$AF,30,0),1),"")</f>
        <v/>
      </c>
      <c r="K321" s="69" t="str">
        <f t="shared" si="67"/>
        <v/>
      </c>
      <c r="L321" s="70" t="str">
        <f>IF(B321&lt;&gt;"",VLOOKUP(B321,G011B!$B:$BB,45,0),"")</f>
        <v/>
      </c>
      <c r="M321" s="71" t="str">
        <f t="shared" si="68"/>
        <v/>
      </c>
      <c r="N321" s="248"/>
      <c r="O321" s="248"/>
      <c r="P321" s="248"/>
      <c r="Q321" s="248"/>
      <c r="R321" s="248"/>
    </row>
    <row r="322" spans="1:18" ht="20.05" customHeight="1" x14ac:dyDescent="0.35">
      <c r="A322" s="258">
        <v>198</v>
      </c>
      <c r="B322" s="91"/>
      <c r="C322" s="276" t="str">
        <f t="shared" si="63"/>
        <v/>
      </c>
      <c r="D322" s="277" t="str">
        <f t="shared" si="64"/>
        <v/>
      </c>
      <c r="E322" s="86"/>
      <c r="F322" s="87"/>
      <c r="G322" s="74" t="str">
        <f t="shared" si="65"/>
        <v/>
      </c>
      <c r="H322" s="72" t="str">
        <f t="shared" si="66"/>
        <v/>
      </c>
      <c r="I322" s="79" t="str">
        <f t="shared" si="69"/>
        <v/>
      </c>
      <c r="J322" s="69" t="str">
        <f>IF(B322&gt;0,ROUNDUP(VLOOKUP(B322,G011B!$B:$AF,30,0),1),"")</f>
        <v/>
      </c>
      <c r="K322" s="69" t="str">
        <f t="shared" si="67"/>
        <v/>
      </c>
      <c r="L322" s="70" t="str">
        <f>IF(B322&lt;&gt;"",VLOOKUP(B322,G011B!$B:$BB,45,0),"")</f>
        <v/>
      </c>
      <c r="M322" s="71" t="str">
        <f t="shared" si="68"/>
        <v/>
      </c>
      <c r="N322" s="248"/>
      <c r="O322" s="248"/>
      <c r="P322" s="248"/>
      <c r="Q322" s="248"/>
      <c r="R322" s="248"/>
    </row>
    <row r="323" spans="1:18" ht="20.05" customHeight="1" x14ac:dyDescent="0.35">
      <c r="A323" s="258">
        <v>199</v>
      </c>
      <c r="B323" s="91"/>
      <c r="C323" s="276" t="str">
        <f t="shared" si="63"/>
        <v/>
      </c>
      <c r="D323" s="277" t="str">
        <f t="shared" si="64"/>
        <v/>
      </c>
      <c r="E323" s="86"/>
      <c r="F323" s="87"/>
      <c r="G323" s="74" t="str">
        <f t="shared" si="65"/>
        <v/>
      </c>
      <c r="H323" s="72" t="str">
        <f t="shared" si="66"/>
        <v/>
      </c>
      <c r="I323" s="79" t="str">
        <f t="shared" si="69"/>
        <v/>
      </c>
      <c r="J323" s="69" t="str">
        <f>IF(B323&gt;0,ROUNDUP(VLOOKUP(B323,G011B!$B:$AF,30,0),1),"")</f>
        <v/>
      </c>
      <c r="K323" s="69" t="str">
        <f t="shared" si="67"/>
        <v/>
      </c>
      <c r="L323" s="70" t="str">
        <f>IF(B323&lt;&gt;"",VLOOKUP(B323,G011B!$B:$BB,45,0),"")</f>
        <v/>
      </c>
      <c r="M323" s="71" t="str">
        <f t="shared" si="68"/>
        <v/>
      </c>
      <c r="N323" s="248"/>
      <c r="O323" s="248"/>
      <c r="P323" s="248"/>
      <c r="Q323" s="248"/>
      <c r="R323" s="248"/>
    </row>
    <row r="324" spans="1:18" ht="20.05" customHeight="1" thickBot="1" x14ac:dyDescent="0.4">
      <c r="A324" s="259">
        <v>200</v>
      </c>
      <c r="B324" s="92"/>
      <c r="C324" s="278" t="str">
        <f t="shared" si="63"/>
        <v/>
      </c>
      <c r="D324" s="279" t="str">
        <f t="shared" si="64"/>
        <v/>
      </c>
      <c r="E324" s="88"/>
      <c r="F324" s="89"/>
      <c r="G324" s="75" t="str">
        <f t="shared" si="65"/>
        <v/>
      </c>
      <c r="H324" s="82" t="str">
        <f t="shared" si="66"/>
        <v/>
      </c>
      <c r="I324" s="80" t="str">
        <f t="shared" si="69"/>
        <v/>
      </c>
      <c r="J324" s="69" t="str">
        <f>IF(B324&gt;0,ROUNDUP(VLOOKUP(B324,G011B!$B:$AF,30,0),1),"")</f>
        <v/>
      </c>
      <c r="K324" s="69" t="str">
        <f t="shared" si="67"/>
        <v/>
      </c>
      <c r="L324" s="70" t="str">
        <f>IF(B324&lt;&gt;"",VLOOKUP(B324,G011B!$B:$BB,45,0),"")</f>
        <v/>
      </c>
      <c r="M324" s="71" t="str">
        <f t="shared" si="68"/>
        <v/>
      </c>
      <c r="N324" s="248"/>
      <c r="O324" s="248"/>
      <c r="P324" s="248"/>
      <c r="Q324" s="248"/>
      <c r="R324" s="248"/>
    </row>
    <row r="325" spans="1:18" ht="20.05" customHeight="1" thickBot="1" x14ac:dyDescent="0.4">
      <c r="A325" s="409" t="s">
        <v>40</v>
      </c>
      <c r="B325" s="409"/>
      <c r="C325" s="409"/>
      <c r="D325" s="409"/>
      <c r="E325" s="409"/>
      <c r="F325" s="409"/>
      <c r="G325" s="77">
        <f>SUM(G305:G324)</f>
        <v>0</v>
      </c>
      <c r="H325" s="295"/>
      <c r="I325" s="77">
        <f>IF(C303=C270,SUM(I305:I324)+I292,SUM(I305:I324))</f>
        <v>0</v>
      </c>
      <c r="J325" s="3"/>
      <c r="K325" s="3"/>
      <c r="L325" s="3"/>
      <c r="M325" s="251"/>
      <c r="N325" s="67">
        <f>IF(COUNTA(E305:F324)&gt;0,1,0)</f>
        <v>0</v>
      </c>
      <c r="O325" s="248"/>
      <c r="P325" s="248"/>
      <c r="Q325" s="248"/>
      <c r="R325" s="248"/>
    </row>
    <row r="326" spans="1:18" ht="20.05" customHeight="1" thickBot="1" x14ac:dyDescent="0.4">
      <c r="A326" s="414" t="s">
        <v>68</v>
      </c>
      <c r="B326" s="414"/>
      <c r="C326" s="414"/>
      <c r="D326" s="414"/>
      <c r="E326" s="77">
        <f>SUM(G:G)/2</f>
        <v>0</v>
      </c>
      <c r="F326" s="415"/>
      <c r="G326" s="415"/>
      <c r="H326" s="415"/>
      <c r="I326" s="77">
        <f>SUM(I305:I324)+I293</f>
        <v>0</v>
      </c>
      <c r="J326" s="3"/>
      <c r="K326" s="3"/>
      <c r="L326" s="3"/>
      <c r="M326" s="251"/>
      <c r="N326" s="248"/>
      <c r="O326" s="248"/>
      <c r="P326" s="248"/>
      <c r="Q326" s="248"/>
      <c r="R326" s="248"/>
    </row>
    <row r="327" spans="1:18" x14ac:dyDescent="0.35">
      <c r="A327" s="408" t="s">
        <v>99</v>
      </c>
      <c r="B327" s="408"/>
      <c r="C327" s="408"/>
      <c r="D327" s="408"/>
      <c r="E327" s="408"/>
      <c r="F327" s="408"/>
      <c r="G327" s="408"/>
      <c r="H327" s="408"/>
      <c r="I327" s="408"/>
      <c r="J327" s="3"/>
      <c r="K327" s="3"/>
      <c r="L327" s="3"/>
      <c r="M327" s="251"/>
      <c r="N327" s="248"/>
      <c r="O327" s="248"/>
      <c r="P327" s="248"/>
      <c r="Q327" s="248"/>
      <c r="R327" s="248"/>
    </row>
    <row r="328" spans="1:18" x14ac:dyDescent="0.35">
      <c r="A328" s="3"/>
      <c r="B328" s="3"/>
      <c r="C328" s="3"/>
      <c r="D328" s="3"/>
      <c r="E328" s="3"/>
      <c r="F328" s="3"/>
      <c r="G328" s="3"/>
      <c r="H328" s="3"/>
      <c r="I328" s="3"/>
      <c r="J328" s="3"/>
      <c r="K328" s="3"/>
      <c r="L328" s="3"/>
      <c r="M328" s="251"/>
      <c r="N328" s="248"/>
      <c r="O328" s="248"/>
      <c r="P328" s="248"/>
      <c r="Q328" s="248"/>
      <c r="R328" s="248"/>
    </row>
    <row r="329" spans="1:18" x14ac:dyDescent="0.35">
      <c r="A329" s="313" t="s">
        <v>37</v>
      </c>
      <c r="B329" s="314">
        <f ca="1">IF(imzatarihi&gt;0,imzatarihi,"")</f>
        <v>45653</v>
      </c>
      <c r="C329" s="139" t="s">
        <v>38</v>
      </c>
      <c r="D329" s="313" t="str">
        <f>IF(kurulusyetkilisi&gt;0,kurulusyetkilisi,"")</f>
        <v/>
      </c>
      <c r="E329" s="139"/>
      <c r="F329" s="139"/>
      <c r="G329" s="139"/>
      <c r="H329" s="3"/>
      <c r="I329" s="3"/>
      <c r="J329" s="3"/>
      <c r="K329" s="4"/>
      <c r="L329" s="4"/>
      <c r="M329" s="253"/>
      <c r="N329" s="250"/>
      <c r="O329" s="250"/>
      <c r="P329" s="248"/>
      <c r="Q329" s="248"/>
      <c r="R329" s="248"/>
    </row>
    <row r="330" spans="1:18" ht="21.1" x14ac:dyDescent="0.35">
      <c r="A330" s="311"/>
      <c r="B330" s="311"/>
      <c r="C330" s="139" t="s">
        <v>39</v>
      </c>
      <c r="D330" s="308"/>
      <c r="E330" s="3"/>
      <c r="F330" s="3"/>
      <c r="G330" s="3"/>
      <c r="H330" s="3"/>
      <c r="I330" s="3"/>
      <c r="J330" s="3"/>
      <c r="K330" s="4"/>
      <c r="L330" s="4"/>
      <c r="M330" s="253"/>
      <c r="N330" s="250"/>
      <c r="O330" s="250"/>
      <c r="P330" s="248"/>
      <c r="Q330" s="248"/>
      <c r="R330" s="248"/>
    </row>
    <row r="331" spans="1:18" x14ac:dyDescent="0.35">
      <c r="A331" s="381" t="s">
        <v>62</v>
      </c>
      <c r="B331" s="381"/>
      <c r="C331" s="381"/>
      <c r="D331" s="381"/>
      <c r="E331" s="381"/>
      <c r="F331" s="381"/>
      <c r="G331" s="381"/>
      <c r="H331" s="381"/>
      <c r="I331" s="381"/>
      <c r="J331" s="3"/>
      <c r="K331" s="3"/>
      <c r="L331" s="3"/>
      <c r="M331" s="251"/>
      <c r="N331" s="248"/>
      <c r="O331" s="248"/>
      <c r="P331" s="248"/>
      <c r="Q331" s="248"/>
      <c r="R331" s="248"/>
    </row>
    <row r="332" spans="1:18" x14ac:dyDescent="0.35">
      <c r="A332" s="382" t="str">
        <f>IF(Yil&gt;0,CONCATENATE(Yil," yılına aittir."),"")</f>
        <v/>
      </c>
      <c r="B332" s="382"/>
      <c r="C332" s="382"/>
      <c r="D332" s="382"/>
      <c r="E332" s="382"/>
      <c r="F332" s="382"/>
      <c r="G332" s="382"/>
      <c r="H332" s="382"/>
      <c r="I332" s="382"/>
      <c r="J332" s="3"/>
      <c r="K332" s="3"/>
      <c r="L332" s="3"/>
      <c r="M332" s="251"/>
      <c r="N332" s="248"/>
      <c r="O332" s="248"/>
      <c r="P332" s="248"/>
      <c r="Q332" s="248"/>
      <c r="R332" s="248"/>
    </row>
    <row r="333" spans="1:18" ht="19.7" thickBot="1" x14ac:dyDescent="0.4">
      <c r="A333" s="413" t="s">
        <v>71</v>
      </c>
      <c r="B333" s="413"/>
      <c r="C333" s="413"/>
      <c r="D333" s="413"/>
      <c r="E333" s="413"/>
      <c r="F333" s="413"/>
      <c r="G333" s="413"/>
      <c r="H333" s="413"/>
      <c r="I333" s="413"/>
      <c r="J333" s="3"/>
      <c r="K333" s="3"/>
      <c r="L333" s="3"/>
      <c r="M333" s="251"/>
      <c r="N333" s="248"/>
      <c r="O333" s="248"/>
      <c r="P333" s="248"/>
      <c r="Q333" s="248"/>
      <c r="R333" s="248"/>
    </row>
    <row r="334" spans="1:18" ht="25.15" customHeight="1" thickBot="1" x14ac:dyDescent="0.4">
      <c r="A334" s="256" t="s">
        <v>1</v>
      </c>
      <c r="B334" s="384" t="str">
        <f>IF(ProjeNo&gt;0,ProjeNo,"")</f>
        <v/>
      </c>
      <c r="C334" s="385"/>
      <c r="D334" s="385"/>
      <c r="E334" s="385"/>
      <c r="F334" s="385"/>
      <c r="G334" s="385"/>
      <c r="H334" s="385"/>
      <c r="I334" s="386"/>
      <c r="J334" s="3"/>
      <c r="K334" s="3"/>
      <c r="L334" s="3"/>
      <c r="M334" s="251"/>
      <c r="N334" s="248"/>
      <c r="O334" s="248"/>
      <c r="P334" s="248"/>
      <c r="Q334" s="248"/>
      <c r="R334" s="248"/>
    </row>
    <row r="335" spans="1:18" ht="25.15" customHeight="1" thickBot="1" x14ac:dyDescent="0.4">
      <c r="A335" s="244" t="s">
        <v>11</v>
      </c>
      <c r="B335" s="397" t="str">
        <f>IF(ProjeAdi&gt;0,ProjeAdi,"")</f>
        <v/>
      </c>
      <c r="C335" s="398"/>
      <c r="D335" s="398"/>
      <c r="E335" s="398"/>
      <c r="F335" s="398"/>
      <c r="G335" s="398"/>
      <c r="H335" s="398"/>
      <c r="I335" s="399"/>
      <c r="J335" s="3"/>
      <c r="K335" s="3"/>
      <c r="L335" s="3"/>
      <c r="M335" s="251"/>
      <c r="N335" s="248"/>
      <c r="O335" s="248"/>
      <c r="P335" s="248"/>
      <c r="Q335" s="248"/>
      <c r="R335" s="248"/>
    </row>
    <row r="336" spans="1:18" ht="25.15" customHeight="1" thickBot="1" x14ac:dyDescent="0.4">
      <c r="A336" s="256" t="s">
        <v>136</v>
      </c>
      <c r="B336" s="23"/>
      <c r="C336" s="410"/>
      <c r="D336" s="411"/>
      <c r="E336" s="411"/>
      <c r="F336" s="411"/>
      <c r="G336" s="411"/>
      <c r="H336" s="411"/>
      <c r="I336" s="412"/>
      <c r="J336" s="3"/>
      <c r="K336" s="3"/>
      <c r="L336" s="3"/>
      <c r="M336" s="251"/>
      <c r="N336" s="248"/>
      <c r="O336" s="248"/>
      <c r="P336" s="248"/>
      <c r="Q336" s="248"/>
      <c r="R336" s="248"/>
    </row>
    <row r="337" spans="1:18" s="2" customFormat="1" ht="29.25" thickBot="1" x14ac:dyDescent="0.3">
      <c r="A337" s="242" t="s">
        <v>7</v>
      </c>
      <c r="B337" s="242" t="s">
        <v>8</v>
      </c>
      <c r="C337" s="242" t="s">
        <v>54</v>
      </c>
      <c r="D337" s="242" t="s">
        <v>9</v>
      </c>
      <c r="E337" s="242" t="s">
        <v>63</v>
      </c>
      <c r="F337" s="242" t="s">
        <v>64</v>
      </c>
      <c r="G337" s="242" t="s">
        <v>65</v>
      </c>
      <c r="H337" s="242" t="s">
        <v>66</v>
      </c>
      <c r="I337" s="242" t="s">
        <v>67</v>
      </c>
      <c r="J337" s="254" t="s">
        <v>72</v>
      </c>
      <c r="K337" s="255" t="s">
        <v>73</v>
      </c>
      <c r="L337" s="255" t="s">
        <v>64</v>
      </c>
      <c r="M337" s="252"/>
      <c r="N337" s="249"/>
      <c r="O337" s="249"/>
      <c r="P337" s="249"/>
      <c r="Q337" s="249"/>
      <c r="R337" s="249"/>
    </row>
    <row r="338" spans="1:18" ht="20.05" customHeight="1" x14ac:dyDescent="0.35">
      <c r="A338" s="258">
        <v>201</v>
      </c>
      <c r="B338" s="90"/>
      <c r="C338" s="274" t="str">
        <f t="shared" ref="C338:C357" si="70">IF(B338&lt;&gt;"",VLOOKUP(B338,PersonelTablo,2,0),"")</f>
        <v/>
      </c>
      <c r="D338" s="275" t="str">
        <f t="shared" ref="D338:D357" si="71">IF(B338&lt;&gt;"",VLOOKUP(B338,PersonelTablo,3,0),"")</f>
        <v/>
      </c>
      <c r="E338" s="84"/>
      <c r="F338" s="85"/>
      <c r="G338" s="73" t="str">
        <f t="shared" ref="G338:G357" si="72">IF(AND(B338&lt;&gt;"",L338&gt;=F338),E338*F338,"")</f>
        <v/>
      </c>
      <c r="H338" s="72" t="str">
        <f t="shared" ref="H338:H357" si="73">IF(B338&lt;&gt;"",VLOOKUP(B338,G011CTablo,8,0),"")</f>
        <v/>
      </c>
      <c r="I338" s="79" t="str">
        <f>IF(AND(B338&lt;&gt;"",J338&gt;=K338,L338&gt;0),G338*H338,"")</f>
        <v/>
      </c>
      <c r="J338" s="69" t="str">
        <f>IF(B338&gt;0,ROUNDUP(VLOOKUP(B338,G011B!$B:$AF,30,0),1),"")</f>
        <v/>
      </c>
      <c r="K338" s="69" t="str">
        <f t="shared" ref="K338:K357" si="74">IF(B338&gt;0,SUMIF($B:$B,B338,$G:$G),"")</f>
        <v/>
      </c>
      <c r="L338" s="70" t="str">
        <f>IF(B338&lt;&gt;"",VLOOKUP(B338,G011B!$B:$BB,45,0),"")</f>
        <v/>
      </c>
      <c r="M338" s="71" t="str">
        <f t="shared" ref="M338:M357" si="75">IF(J338&gt;=K338,"","Personelin bütün iş paketlerindeki Toplam Adam Ay değeri "&amp;K338&amp;" olup, bu değer, G011B formunda beyan edilen Çalışılan Toplam Ay değerini geçemez. Maliyeti hesaplamak için Adam/Ay Oranı veya Çalışılan Ay değerini düzeltiniz. ")</f>
        <v/>
      </c>
      <c r="N338" s="248"/>
      <c r="O338" s="248"/>
      <c r="P338" s="248"/>
      <c r="Q338" s="248"/>
      <c r="R338" s="248"/>
    </row>
    <row r="339" spans="1:18" ht="20.05" customHeight="1" x14ac:dyDescent="0.35">
      <c r="A339" s="258">
        <v>202</v>
      </c>
      <c r="B339" s="91"/>
      <c r="C339" s="276" t="str">
        <f t="shared" si="70"/>
        <v/>
      </c>
      <c r="D339" s="277" t="str">
        <f t="shared" si="71"/>
        <v/>
      </c>
      <c r="E339" s="86"/>
      <c r="F339" s="87"/>
      <c r="G339" s="74" t="str">
        <f t="shared" si="72"/>
        <v/>
      </c>
      <c r="H339" s="72" t="str">
        <f t="shared" si="73"/>
        <v/>
      </c>
      <c r="I339" s="79" t="str">
        <f t="shared" ref="I339:I357" si="76">IF(AND(B339&lt;&gt;"",J339&gt;=K339,L339&gt;0),G339*H339,"")</f>
        <v/>
      </c>
      <c r="J339" s="69" t="str">
        <f>IF(B339&gt;0,ROUNDUP(VLOOKUP(B339,G011B!$B:$AF,30,0),1),"")</f>
        <v/>
      </c>
      <c r="K339" s="69" t="str">
        <f t="shared" si="74"/>
        <v/>
      </c>
      <c r="L339" s="70" t="str">
        <f>IF(B339&lt;&gt;"",VLOOKUP(B339,G011B!$B:$BB,45,0),"")</f>
        <v/>
      </c>
      <c r="M339" s="71" t="str">
        <f t="shared" si="75"/>
        <v/>
      </c>
      <c r="N339" s="248"/>
      <c r="O339" s="248"/>
      <c r="P339" s="248"/>
      <c r="Q339" s="248"/>
      <c r="R339" s="248"/>
    </row>
    <row r="340" spans="1:18" ht="20.05" customHeight="1" x14ac:dyDescent="0.35">
      <c r="A340" s="258">
        <v>203</v>
      </c>
      <c r="B340" s="91"/>
      <c r="C340" s="276" t="str">
        <f t="shared" si="70"/>
        <v/>
      </c>
      <c r="D340" s="277" t="str">
        <f t="shared" si="71"/>
        <v/>
      </c>
      <c r="E340" s="86"/>
      <c r="F340" s="87"/>
      <c r="G340" s="74" t="str">
        <f t="shared" si="72"/>
        <v/>
      </c>
      <c r="H340" s="72" t="str">
        <f t="shared" si="73"/>
        <v/>
      </c>
      <c r="I340" s="79" t="str">
        <f t="shared" si="76"/>
        <v/>
      </c>
      <c r="J340" s="69" t="str">
        <f>IF(B340&gt;0,ROUNDUP(VLOOKUP(B340,G011B!$B:$AF,30,0),1),"")</f>
        <v/>
      </c>
      <c r="K340" s="69" t="str">
        <f t="shared" si="74"/>
        <v/>
      </c>
      <c r="L340" s="70" t="str">
        <f>IF(B340&lt;&gt;"",VLOOKUP(B340,G011B!$B:$BB,45,0),"")</f>
        <v/>
      </c>
      <c r="M340" s="71" t="str">
        <f t="shared" si="75"/>
        <v/>
      </c>
      <c r="N340" s="248"/>
      <c r="O340" s="248"/>
      <c r="P340" s="248"/>
      <c r="Q340" s="248"/>
      <c r="R340" s="248"/>
    </row>
    <row r="341" spans="1:18" ht="20.05" customHeight="1" x14ac:dyDescent="0.35">
      <c r="A341" s="258">
        <v>204</v>
      </c>
      <c r="B341" s="91"/>
      <c r="C341" s="276" t="str">
        <f t="shared" si="70"/>
        <v/>
      </c>
      <c r="D341" s="277" t="str">
        <f t="shared" si="71"/>
        <v/>
      </c>
      <c r="E341" s="86"/>
      <c r="F341" s="87"/>
      <c r="G341" s="74" t="str">
        <f t="shared" si="72"/>
        <v/>
      </c>
      <c r="H341" s="72" t="str">
        <f t="shared" si="73"/>
        <v/>
      </c>
      <c r="I341" s="79" t="str">
        <f t="shared" si="76"/>
        <v/>
      </c>
      <c r="J341" s="69" t="str">
        <f>IF(B341&gt;0,ROUNDUP(VLOOKUP(B341,G011B!$B:$AF,30,0),1),"")</f>
        <v/>
      </c>
      <c r="K341" s="69" t="str">
        <f t="shared" si="74"/>
        <v/>
      </c>
      <c r="L341" s="70" t="str">
        <f>IF(B341&lt;&gt;"",VLOOKUP(B341,G011B!$B:$BB,45,0),"")</f>
        <v/>
      </c>
      <c r="M341" s="71" t="str">
        <f t="shared" si="75"/>
        <v/>
      </c>
      <c r="N341" s="248"/>
      <c r="O341" s="248"/>
      <c r="P341" s="248"/>
      <c r="Q341" s="248"/>
      <c r="R341" s="248"/>
    </row>
    <row r="342" spans="1:18" ht="20.05" customHeight="1" x14ac:dyDescent="0.35">
      <c r="A342" s="258">
        <v>205</v>
      </c>
      <c r="B342" s="91"/>
      <c r="C342" s="276" t="str">
        <f t="shared" si="70"/>
        <v/>
      </c>
      <c r="D342" s="277" t="str">
        <f t="shared" si="71"/>
        <v/>
      </c>
      <c r="E342" s="86"/>
      <c r="F342" s="87"/>
      <c r="G342" s="74" t="str">
        <f t="shared" si="72"/>
        <v/>
      </c>
      <c r="H342" s="72" t="str">
        <f t="shared" si="73"/>
        <v/>
      </c>
      <c r="I342" s="79" t="str">
        <f t="shared" si="76"/>
        <v/>
      </c>
      <c r="J342" s="69" t="str">
        <f>IF(B342&gt;0,ROUNDUP(VLOOKUP(B342,G011B!$B:$AF,30,0),1),"")</f>
        <v/>
      </c>
      <c r="K342" s="69" t="str">
        <f t="shared" si="74"/>
        <v/>
      </c>
      <c r="L342" s="70" t="str">
        <f>IF(B342&lt;&gt;"",VLOOKUP(B342,G011B!$B:$BB,45,0),"")</f>
        <v/>
      </c>
      <c r="M342" s="71" t="str">
        <f t="shared" si="75"/>
        <v/>
      </c>
      <c r="N342" s="248"/>
      <c r="O342" s="248"/>
      <c r="P342" s="248"/>
      <c r="Q342" s="248"/>
      <c r="R342" s="248"/>
    </row>
    <row r="343" spans="1:18" ht="20.05" customHeight="1" x14ac:dyDescent="0.35">
      <c r="A343" s="258">
        <v>206</v>
      </c>
      <c r="B343" s="91"/>
      <c r="C343" s="276" t="str">
        <f t="shared" si="70"/>
        <v/>
      </c>
      <c r="D343" s="277" t="str">
        <f t="shared" si="71"/>
        <v/>
      </c>
      <c r="E343" s="86"/>
      <c r="F343" s="87"/>
      <c r="G343" s="74" t="str">
        <f t="shared" si="72"/>
        <v/>
      </c>
      <c r="H343" s="72" t="str">
        <f t="shared" si="73"/>
        <v/>
      </c>
      <c r="I343" s="79" t="str">
        <f t="shared" si="76"/>
        <v/>
      </c>
      <c r="J343" s="69" t="str">
        <f>IF(B343&gt;0,ROUNDUP(VLOOKUP(B343,G011B!$B:$AF,30,0),1),"")</f>
        <v/>
      </c>
      <c r="K343" s="69" t="str">
        <f t="shared" si="74"/>
        <v/>
      </c>
      <c r="L343" s="70" t="str">
        <f>IF(B343&lt;&gt;"",VLOOKUP(B343,G011B!$B:$BB,45,0),"")</f>
        <v/>
      </c>
      <c r="M343" s="71" t="str">
        <f t="shared" si="75"/>
        <v/>
      </c>
      <c r="N343" s="248"/>
      <c r="O343" s="248"/>
      <c r="P343" s="248"/>
      <c r="Q343" s="248"/>
      <c r="R343" s="248"/>
    </row>
    <row r="344" spans="1:18" ht="20.05" customHeight="1" x14ac:dyDescent="0.35">
      <c r="A344" s="258">
        <v>207</v>
      </c>
      <c r="B344" s="91"/>
      <c r="C344" s="276" t="str">
        <f t="shared" si="70"/>
        <v/>
      </c>
      <c r="D344" s="277" t="str">
        <f t="shared" si="71"/>
        <v/>
      </c>
      <c r="E344" s="86"/>
      <c r="F344" s="87"/>
      <c r="G344" s="74" t="str">
        <f t="shared" si="72"/>
        <v/>
      </c>
      <c r="H344" s="72" t="str">
        <f t="shared" si="73"/>
        <v/>
      </c>
      <c r="I344" s="79" t="str">
        <f t="shared" si="76"/>
        <v/>
      </c>
      <c r="J344" s="69" t="str">
        <f>IF(B344&gt;0,ROUNDUP(VLOOKUP(B344,G011B!$B:$AF,30,0),1),"")</f>
        <v/>
      </c>
      <c r="K344" s="69" t="str">
        <f t="shared" si="74"/>
        <v/>
      </c>
      <c r="L344" s="70" t="str">
        <f>IF(B344&lt;&gt;"",VLOOKUP(B344,G011B!$B:$BB,45,0),"")</f>
        <v/>
      </c>
      <c r="M344" s="71" t="str">
        <f t="shared" si="75"/>
        <v/>
      </c>
      <c r="N344" s="248"/>
      <c r="O344" s="248"/>
      <c r="P344" s="248"/>
      <c r="Q344" s="248"/>
      <c r="R344" s="248"/>
    </row>
    <row r="345" spans="1:18" ht="20.05" customHeight="1" x14ac:dyDescent="0.35">
      <c r="A345" s="258">
        <v>208</v>
      </c>
      <c r="B345" s="91"/>
      <c r="C345" s="276" t="str">
        <f t="shared" si="70"/>
        <v/>
      </c>
      <c r="D345" s="277" t="str">
        <f t="shared" si="71"/>
        <v/>
      </c>
      <c r="E345" s="86"/>
      <c r="F345" s="87"/>
      <c r="G345" s="74" t="str">
        <f t="shared" si="72"/>
        <v/>
      </c>
      <c r="H345" s="72" t="str">
        <f t="shared" si="73"/>
        <v/>
      </c>
      <c r="I345" s="79" t="str">
        <f t="shared" si="76"/>
        <v/>
      </c>
      <c r="J345" s="69" t="str">
        <f>IF(B345&gt;0,ROUNDUP(VLOOKUP(B345,G011B!$B:$AF,30,0),1),"")</f>
        <v/>
      </c>
      <c r="K345" s="69" t="str">
        <f t="shared" si="74"/>
        <v/>
      </c>
      <c r="L345" s="70" t="str">
        <f>IF(B345&lt;&gt;"",VLOOKUP(B345,G011B!$B:$BB,45,0),"")</f>
        <v/>
      </c>
      <c r="M345" s="71" t="str">
        <f t="shared" si="75"/>
        <v/>
      </c>
      <c r="N345" s="248"/>
      <c r="O345" s="248"/>
      <c r="P345" s="248"/>
      <c r="Q345" s="248"/>
      <c r="R345" s="248"/>
    </row>
    <row r="346" spans="1:18" ht="20.05" customHeight="1" x14ac:dyDescent="0.35">
      <c r="A346" s="258">
        <v>209</v>
      </c>
      <c r="B346" s="91"/>
      <c r="C346" s="276" t="str">
        <f t="shared" si="70"/>
        <v/>
      </c>
      <c r="D346" s="277" t="str">
        <f t="shared" si="71"/>
        <v/>
      </c>
      <c r="E346" s="86"/>
      <c r="F346" s="87"/>
      <c r="G346" s="74" t="str">
        <f t="shared" si="72"/>
        <v/>
      </c>
      <c r="H346" s="72" t="str">
        <f t="shared" si="73"/>
        <v/>
      </c>
      <c r="I346" s="79" t="str">
        <f t="shared" si="76"/>
        <v/>
      </c>
      <c r="J346" s="69" t="str">
        <f>IF(B346&gt;0,ROUNDUP(VLOOKUP(B346,G011B!$B:$AF,30,0),1),"")</f>
        <v/>
      </c>
      <c r="K346" s="69" t="str">
        <f t="shared" si="74"/>
        <v/>
      </c>
      <c r="L346" s="70" t="str">
        <f>IF(B346&lt;&gt;"",VLOOKUP(B346,G011B!$B:$BB,45,0),"")</f>
        <v/>
      </c>
      <c r="M346" s="71" t="str">
        <f t="shared" si="75"/>
        <v/>
      </c>
      <c r="N346" s="248"/>
      <c r="O346" s="248"/>
      <c r="P346" s="248"/>
      <c r="Q346" s="248"/>
      <c r="R346" s="248"/>
    </row>
    <row r="347" spans="1:18" ht="20.05" customHeight="1" x14ac:dyDescent="0.35">
      <c r="A347" s="258">
        <v>210</v>
      </c>
      <c r="B347" s="91"/>
      <c r="C347" s="276" t="str">
        <f t="shared" si="70"/>
        <v/>
      </c>
      <c r="D347" s="277" t="str">
        <f t="shared" si="71"/>
        <v/>
      </c>
      <c r="E347" s="86"/>
      <c r="F347" s="87"/>
      <c r="G347" s="74" t="str">
        <f t="shared" si="72"/>
        <v/>
      </c>
      <c r="H347" s="72" t="str">
        <f t="shared" si="73"/>
        <v/>
      </c>
      <c r="I347" s="79" t="str">
        <f t="shared" si="76"/>
        <v/>
      </c>
      <c r="J347" s="69" t="str">
        <f>IF(B347&gt;0,ROUNDUP(VLOOKUP(B347,G011B!$B:$AF,30,0),1),"")</f>
        <v/>
      </c>
      <c r="K347" s="69" t="str">
        <f t="shared" si="74"/>
        <v/>
      </c>
      <c r="L347" s="70" t="str">
        <f>IF(B347&lt;&gt;"",VLOOKUP(B347,G011B!$B:$BB,45,0),"")</f>
        <v/>
      </c>
      <c r="M347" s="71" t="str">
        <f t="shared" si="75"/>
        <v/>
      </c>
      <c r="N347" s="248"/>
      <c r="O347" s="248"/>
      <c r="P347" s="248"/>
      <c r="Q347" s="248"/>
      <c r="R347" s="248"/>
    </row>
    <row r="348" spans="1:18" ht="20.05" customHeight="1" x14ac:dyDescent="0.35">
      <c r="A348" s="258">
        <v>211</v>
      </c>
      <c r="B348" s="91"/>
      <c r="C348" s="276" t="str">
        <f t="shared" si="70"/>
        <v/>
      </c>
      <c r="D348" s="277" t="str">
        <f t="shared" si="71"/>
        <v/>
      </c>
      <c r="E348" s="86"/>
      <c r="F348" s="87"/>
      <c r="G348" s="74" t="str">
        <f t="shared" si="72"/>
        <v/>
      </c>
      <c r="H348" s="72" t="str">
        <f t="shared" si="73"/>
        <v/>
      </c>
      <c r="I348" s="79" t="str">
        <f t="shared" si="76"/>
        <v/>
      </c>
      <c r="J348" s="69" t="str">
        <f>IF(B348&gt;0,ROUNDUP(VLOOKUP(B348,G011B!$B:$AF,30,0),1),"")</f>
        <v/>
      </c>
      <c r="K348" s="69" t="str">
        <f t="shared" si="74"/>
        <v/>
      </c>
      <c r="L348" s="70" t="str">
        <f>IF(B348&lt;&gt;"",VLOOKUP(B348,G011B!$B:$BB,45,0),"")</f>
        <v/>
      </c>
      <c r="M348" s="71" t="str">
        <f t="shared" si="75"/>
        <v/>
      </c>
      <c r="N348" s="248"/>
      <c r="O348" s="248"/>
      <c r="P348" s="248"/>
      <c r="Q348" s="248"/>
      <c r="R348" s="248"/>
    </row>
    <row r="349" spans="1:18" ht="20.05" customHeight="1" x14ac:dyDescent="0.35">
      <c r="A349" s="258">
        <v>212</v>
      </c>
      <c r="B349" s="91"/>
      <c r="C349" s="276" t="str">
        <f t="shared" si="70"/>
        <v/>
      </c>
      <c r="D349" s="277" t="str">
        <f t="shared" si="71"/>
        <v/>
      </c>
      <c r="E349" s="86"/>
      <c r="F349" s="87"/>
      <c r="G349" s="74" t="str">
        <f t="shared" si="72"/>
        <v/>
      </c>
      <c r="H349" s="72" t="str">
        <f t="shared" si="73"/>
        <v/>
      </c>
      <c r="I349" s="79" t="str">
        <f t="shared" si="76"/>
        <v/>
      </c>
      <c r="J349" s="69" t="str">
        <f>IF(B349&gt;0,ROUNDUP(VLOOKUP(B349,G011B!$B:$AF,30,0),1),"")</f>
        <v/>
      </c>
      <c r="K349" s="69" t="str">
        <f t="shared" si="74"/>
        <v/>
      </c>
      <c r="L349" s="70" t="str">
        <f>IF(B349&lt;&gt;"",VLOOKUP(B349,G011B!$B:$BB,45,0),"")</f>
        <v/>
      </c>
      <c r="M349" s="71" t="str">
        <f t="shared" si="75"/>
        <v/>
      </c>
      <c r="N349" s="248"/>
      <c r="O349" s="248"/>
      <c r="P349" s="248"/>
      <c r="Q349" s="248"/>
      <c r="R349" s="248"/>
    </row>
    <row r="350" spans="1:18" ht="20.05" customHeight="1" x14ac:dyDescent="0.35">
      <c r="A350" s="258">
        <v>213</v>
      </c>
      <c r="B350" s="91"/>
      <c r="C350" s="276" t="str">
        <f t="shared" si="70"/>
        <v/>
      </c>
      <c r="D350" s="277" t="str">
        <f t="shared" si="71"/>
        <v/>
      </c>
      <c r="E350" s="86"/>
      <c r="F350" s="87"/>
      <c r="G350" s="74" t="str">
        <f t="shared" si="72"/>
        <v/>
      </c>
      <c r="H350" s="72" t="str">
        <f t="shared" si="73"/>
        <v/>
      </c>
      <c r="I350" s="79" t="str">
        <f t="shared" si="76"/>
        <v/>
      </c>
      <c r="J350" s="69" t="str">
        <f>IF(B350&gt;0,ROUNDUP(VLOOKUP(B350,G011B!$B:$AF,30,0),1),"")</f>
        <v/>
      </c>
      <c r="K350" s="69" t="str">
        <f t="shared" si="74"/>
        <v/>
      </c>
      <c r="L350" s="70" t="str">
        <f>IF(B350&lt;&gt;"",VLOOKUP(B350,G011B!$B:$BB,45,0),"")</f>
        <v/>
      </c>
      <c r="M350" s="71" t="str">
        <f t="shared" si="75"/>
        <v/>
      </c>
      <c r="N350" s="248"/>
      <c r="O350" s="248"/>
      <c r="P350" s="248"/>
      <c r="Q350" s="248"/>
      <c r="R350" s="248"/>
    </row>
    <row r="351" spans="1:18" ht="20.05" customHeight="1" x14ac:dyDescent="0.35">
      <c r="A351" s="258">
        <v>214</v>
      </c>
      <c r="B351" s="91"/>
      <c r="C351" s="276" t="str">
        <f t="shared" si="70"/>
        <v/>
      </c>
      <c r="D351" s="277" t="str">
        <f t="shared" si="71"/>
        <v/>
      </c>
      <c r="E351" s="86"/>
      <c r="F351" s="87"/>
      <c r="G351" s="74" t="str">
        <f t="shared" si="72"/>
        <v/>
      </c>
      <c r="H351" s="72" t="str">
        <f t="shared" si="73"/>
        <v/>
      </c>
      <c r="I351" s="79" t="str">
        <f t="shared" si="76"/>
        <v/>
      </c>
      <c r="J351" s="69" t="str">
        <f>IF(B351&gt;0,ROUNDUP(VLOOKUP(B351,G011B!$B:$AF,30,0),1),"")</f>
        <v/>
      </c>
      <c r="K351" s="69" t="str">
        <f t="shared" si="74"/>
        <v/>
      </c>
      <c r="L351" s="70" t="str">
        <f>IF(B351&lt;&gt;"",VLOOKUP(B351,G011B!$B:$BB,45,0),"")</f>
        <v/>
      </c>
      <c r="M351" s="71" t="str">
        <f t="shared" si="75"/>
        <v/>
      </c>
      <c r="N351" s="248"/>
      <c r="O351" s="248"/>
      <c r="P351" s="248"/>
      <c r="Q351" s="248"/>
      <c r="R351" s="248"/>
    </row>
    <row r="352" spans="1:18" ht="20.05" customHeight="1" x14ac:dyDescent="0.35">
      <c r="A352" s="258">
        <v>215</v>
      </c>
      <c r="B352" s="91"/>
      <c r="C352" s="276" t="str">
        <f t="shared" si="70"/>
        <v/>
      </c>
      <c r="D352" s="277" t="str">
        <f t="shared" si="71"/>
        <v/>
      </c>
      <c r="E352" s="86"/>
      <c r="F352" s="87"/>
      <c r="G352" s="74" t="str">
        <f t="shared" si="72"/>
        <v/>
      </c>
      <c r="H352" s="72" t="str">
        <f t="shared" si="73"/>
        <v/>
      </c>
      <c r="I352" s="79" t="str">
        <f t="shared" si="76"/>
        <v/>
      </c>
      <c r="J352" s="69" t="str">
        <f>IF(B352&gt;0,ROUNDUP(VLOOKUP(B352,G011B!$B:$AF,30,0),1),"")</f>
        <v/>
      </c>
      <c r="K352" s="69" t="str">
        <f t="shared" si="74"/>
        <v/>
      </c>
      <c r="L352" s="70" t="str">
        <f>IF(B352&lt;&gt;"",VLOOKUP(B352,G011B!$B:$BB,45,0),"")</f>
        <v/>
      </c>
      <c r="M352" s="71" t="str">
        <f t="shared" si="75"/>
        <v/>
      </c>
      <c r="N352" s="248"/>
      <c r="O352" s="248"/>
      <c r="P352" s="248"/>
      <c r="Q352" s="248"/>
      <c r="R352" s="248"/>
    </row>
    <row r="353" spans="1:18" ht="20.05" customHeight="1" x14ac:dyDescent="0.35">
      <c r="A353" s="258">
        <v>216</v>
      </c>
      <c r="B353" s="91"/>
      <c r="C353" s="276" t="str">
        <f t="shared" si="70"/>
        <v/>
      </c>
      <c r="D353" s="277" t="str">
        <f t="shared" si="71"/>
        <v/>
      </c>
      <c r="E353" s="86"/>
      <c r="F353" s="87"/>
      <c r="G353" s="74" t="str">
        <f t="shared" si="72"/>
        <v/>
      </c>
      <c r="H353" s="72" t="str">
        <f t="shared" si="73"/>
        <v/>
      </c>
      <c r="I353" s="79" t="str">
        <f t="shared" si="76"/>
        <v/>
      </c>
      <c r="J353" s="69" t="str">
        <f>IF(B353&gt;0,ROUNDUP(VLOOKUP(B353,G011B!$B:$AF,30,0),1),"")</f>
        <v/>
      </c>
      <c r="K353" s="69" t="str">
        <f t="shared" si="74"/>
        <v/>
      </c>
      <c r="L353" s="70" t="str">
        <f>IF(B353&lt;&gt;"",VLOOKUP(B353,G011B!$B:$BB,45,0),"")</f>
        <v/>
      </c>
      <c r="M353" s="71" t="str">
        <f t="shared" si="75"/>
        <v/>
      </c>
      <c r="N353" s="248"/>
      <c r="O353" s="248"/>
      <c r="P353" s="248"/>
      <c r="Q353" s="248"/>
      <c r="R353" s="248"/>
    </row>
    <row r="354" spans="1:18" ht="20.05" customHeight="1" x14ac:dyDescent="0.35">
      <c r="A354" s="258">
        <v>217</v>
      </c>
      <c r="B354" s="91"/>
      <c r="C354" s="276" t="str">
        <f t="shared" si="70"/>
        <v/>
      </c>
      <c r="D354" s="277" t="str">
        <f t="shared" si="71"/>
        <v/>
      </c>
      <c r="E354" s="86"/>
      <c r="F354" s="87"/>
      <c r="G354" s="74" t="str">
        <f t="shared" si="72"/>
        <v/>
      </c>
      <c r="H354" s="72" t="str">
        <f t="shared" si="73"/>
        <v/>
      </c>
      <c r="I354" s="79" t="str">
        <f t="shared" si="76"/>
        <v/>
      </c>
      <c r="J354" s="69" t="str">
        <f>IF(B354&gt;0,ROUNDUP(VLOOKUP(B354,G011B!$B:$AF,30,0),1),"")</f>
        <v/>
      </c>
      <c r="K354" s="69" t="str">
        <f t="shared" si="74"/>
        <v/>
      </c>
      <c r="L354" s="70" t="str">
        <f>IF(B354&lt;&gt;"",VLOOKUP(B354,G011B!$B:$BB,45,0),"")</f>
        <v/>
      </c>
      <c r="M354" s="71" t="str">
        <f t="shared" si="75"/>
        <v/>
      </c>
      <c r="N354" s="248"/>
      <c r="O354" s="248"/>
      <c r="P354" s="248"/>
      <c r="Q354" s="248"/>
      <c r="R354" s="248"/>
    </row>
    <row r="355" spans="1:18" ht="20.05" customHeight="1" x14ac:dyDescent="0.35">
      <c r="A355" s="258">
        <v>218</v>
      </c>
      <c r="B355" s="91"/>
      <c r="C355" s="276" t="str">
        <f t="shared" si="70"/>
        <v/>
      </c>
      <c r="D355" s="277" t="str">
        <f t="shared" si="71"/>
        <v/>
      </c>
      <c r="E355" s="86"/>
      <c r="F355" s="87"/>
      <c r="G355" s="74" t="str">
        <f t="shared" si="72"/>
        <v/>
      </c>
      <c r="H355" s="72" t="str">
        <f t="shared" si="73"/>
        <v/>
      </c>
      <c r="I355" s="79" t="str">
        <f t="shared" si="76"/>
        <v/>
      </c>
      <c r="J355" s="69" t="str">
        <f>IF(B355&gt;0,ROUNDUP(VLOOKUP(B355,G011B!$B:$AF,30,0),1),"")</f>
        <v/>
      </c>
      <c r="K355" s="69" t="str">
        <f t="shared" si="74"/>
        <v/>
      </c>
      <c r="L355" s="70" t="str">
        <f>IF(B355&lt;&gt;"",VLOOKUP(B355,G011B!$B:$BB,45,0),"")</f>
        <v/>
      </c>
      <c r="M355" s="71" t="str">
        <f t="shared" si="75"/>
        <v/>
      </c>
      <c r="N355" s="248"/>
      <c r="O355" s="248"/>
      <c r="P355" s="248"/>
      <c r="Q355" s="248"/>
      <c r="R355" s="248"/>
    </row>
    <row r="356" spans="1:18" ht="20.05" customHeight="1" x14ac:dyDescent="0.35">
      <c r="A356" s="258">
        <v>219</v>
      </c>
      <c r="B356" s="91"/>
      <c r="C356" s="276" t="str">
        <f t="shared" si="70"/>
        <v/>
      </c>
      <c r="D356" s="277" t="str">
        <f t="shared" si="71"/>
        <v/>
      </c>
      <c r="E356" s="86"/>
      <c r="F356" s="87"/>
      <c r="G356" s="74" t="str">
        <f t="shared" si="72"/>
        <v/>
      </c>
      <c r="H356" s="72" t="str">
        <f t="shared" si="73"/>
        <v/>
      </c>
      <c r="I356" s="79" t="str">
        <f t="shared" si="76"/>
        <v/>
      </c>
      <c r="J356" s="69" t="str">
        <f>IF(B356&gt;0,ROUNDUP(VLOOKUP(B356,G011B!$B:$AF,30,0),1),"")</f>
        <v/>
      </c>
      <c r="K356" s="69" t="str">
        <f t="shared" si="74"/>
        <v/>
      </c>
      <c r="L356" s="70" t="str">
        <f>IF(B356&lt;&gt;"",VLOOKUP(B356,G011B!$B:$BB,45,0),"")</f>
        <v/>
      </c>
      <c r="M356" s="71" t="str">
        <f t="shared" si="75"/>
        <v/>
      </c>
      <c r="N356" s="248"/>
      <c r="O356" s="248"/>
      <c r="P356" s="248"/>
      <c r="Q356" s="248"/>
      <c r="R356" s="248"/>
    </row>
    <row r="357" spans="1:18" ht="20.05" customHeight="1" thickBot="1" x14ac:dyDescent="0.4">
      <c r="A357" s="259">
        <v>220</v>
      </c>
      <c r="B357" s="92"/>
      <c r="C357" s="278" t="str">
        <f t="shared" si="70"/>
        <v/>
      </c>
      <c r="D357" s="279" t="str">
        <f t="shared" si="71"/>
        <v/>
      </c>
      <c r="E357" s="88"/>
      <c r="F357" s="89"/>
      <c r="G357" s="75" t="str">
        <f t="shared" si="72"/>
        <v/>
      </c>
      <c r="H357" s="82" t="str">
        <f t="shared" si="73"/>
        <v/>
      </c>
      <c r="I357" s="80" t="str">
        <f t="shared" si="76"/>
        <v/>
      </c>
      <c r="J357" s="69" t="str">
        <f>IF(B357&gt;0,ROUNDUP(VLOOKUP(B357,G011B!$B:$AF,30,0),1),"")</f>
        <v/>
      </c>
      <c r="K357" s="69" t="str">
        <f t="shared" si="74"/>
        <v/>
      </c>
      <c r="L357" s="70" t="str">
        <f>IF(B357&lt;&gt;"",VLOOKUP(B357,G011B!$B:$BB,45,0),"")</f>
        <v/>
      </c>
      <c r="M357" s="71" t="str">
        <f t="shared" si="75"/>
        <v/>
      </c>
      <c r="N357" s="248"/>
      <c r="O357" s="248"/>
      <c r="P357" s="248"/>
      <c r="Q357" s="248"/>
      <c r="R357" s="248"/>
    </row>
    <row r="358" spans="1:18" ht="20.05" customHeight="1" thickBot="1" x14ac:dyDescent="0.4">
      <c r="A358" s="409" t="s">
        <v>40</v>
      </c>
      <c r="B358" s="409"/>
      <c r="C358" s="409"/>
      <c r="D358" s="409"/>
      <c r="E358" s="409"/>
      <c r="F358" s="409"/>
      <c r="G358" s="77">
        <f>SUM(G338:G357)</f>
        <v>0</v>
      </c>
      <c r="H358" s="295"/>
      <c r="I358" s="77">
        <f>IF(C336=C303,SUM(I338:I357)+I325,SUM(I338:I357))</f>
        <v>0</v>
      </c>
      <c r="J358" s="3"/>
      <c r="K358" s="3"/>
      <c r="L358" s="3"/>
      <c r="M358" s="251"/>
      <c r="N358" s="67">
        <f>IF(COUNTA(E338:F357)&gt;0,1,0)</f>
        <v>0</v>
      </c>
      <c r="O358" s="248"/>
      <c r="P358" s="248"/>
      <c r="Q358" s="248"/>
      <c r="R358" s="248"/>
    </row>
    <row r="359" spans="1:18" ht="20.05" customHeight="1" thickBot="1" x14ac:dyDescent="0.4">
      <c r="A359" s="414" t="s">
        <v>68</v>
      </c>
      <c r="B359" s="414"/>
      <c r="C359" s="414"/>
      <c r="D359" s="414"/>
      <c r="E359" s="77">
        <f>SUM(G:G)/2</f>
        <v>0</v>
      </c>
      <c r="F359" s="415"/>
      <c r="G359" s="415"/>
      <c r="H359" s="415"/>
      <c r="I359" s="77">
        <f>SUM(I338:I357)+I326</f>
        <v>0</v>
      </c>
      <c r="J359" s="3"/>
      <c r="K359" s="3"/>
      <c r="L359" s="3"/>
      <c r="M359" s="251"/>
      <c r="N359" s="248"/>
      <c r="O359" s="248"/>
      <c r="P359" s="248"/>
      <c r="Q359" s="248"/>
      <c r="R359" s="248"/>
    </row>
    <row r="360" spans="1:18" x14ac:dyDescent="0.35">
      <c r="A360" s="408" t="s">
        <v>99</v>
      </c>
      <c r="B360" s="408"/>
      <c r="C360" s="408"/>
      <c r="D360" s="408"/>
      <c r="E360" s="408"/>
      <c r="F360" s="408"/>
      <c r="G360" s="408"/>
      <c r="H360" s="408"/>
      <c r="I360" s="408"/>
      <c r="J360" s="3"/>
      <c r="K360" s="3"/>
      <c r="L360" s="3"/>
      <c r="M360" s="251"/>
      <c r="N360" s="248"/>
      <c r="O360" s="248"/>
      <c r="P360" s="248"/>
      <c r="Q360" s="248"/>
      <c r="R360" s="248"/>
    </row>
    <row r="361" spans="1:18" x14ac:dyDescent="0.35">
      <c r="A361" s="3"/>
      <c r="B361" s="3"/>
      <c r="C361" s="3"/>
      <c r="D361" s="3"/>
      <c r="E361" s="3"/>
      <c r="F361" s="3"/>
      <c r="G361" s="3"/>
      <c r="H361" s="3"/>
      <c r="I361" s="3"/>
      <c r="J361" s="3"/>
      <c r="K361" s="3"/>
      <c r="L361" s="3"/>
      <c r="M361" s="251"/>
      <c r="N361" s="248"/>
      <c r="O361" s="248"/>
      <c r="P361" s="248"/>
      <c r="Q361" s="248"/>
      <c r="R361" s="248"/>
    </row>
    <row r="362" spans="1:18" x14ac:dyDescent="0.35">
      <c r="A362" s="313" t="s">
        <v>37</v>
      </c>
      <c r="B362" s="314">
        <f ca="1">IF(imzatarihi&gt;0,imzatarihi,"")</f>
        <v>45653</v>
      </c>
      <c r="C362" s="139" t="s">
        <v>38</v>
      </c>
      <c r="D362" s="313" t="str">
        <f>IF(kurulusyetkilisi&gt;0,kurulusyetkilisi,"")</f>
        <v/>
      </c>
      <c r="E362" s="139"/>
      <c r="F362" s="139"/>
      <c r="G362" s="139"/>
      <c r="H362" s="3"/>
      <c r="I362" s="3"/>
      <c r="J362" s="3"/>
      <c r="K362" s="4"/>
      <c r="L362" s="4"/>
      <c r="M362" s="253"/>
      <c r="N362" s="250"/>
      <c r="O362" s="250"/>
      <c r="P362" s="248"/>
      <c r="Q362" s="248"/>
      <c r="R362" s="248"/>
    </row>
    <row r="363" spans="1:18" ht="21.1" x14ac:dyDescent="0.35">
      <c r="A363" s="311"/>
      <c r="B363" s="311"/>
      <c r="C363" s="139" t="s">
        <v>39</v>
      </c>
      <c r="D363" s="308"/>
      <c r="E363" s="3"/>
      <c r="F363" s="3"/>
      <c r="G363" s="3"/>
      <c r="H363" s="3"/>
      <c r="I363" s="3"/>
      <c r="J363" s="3"/>
      <c r="K363" s="4"/>
      <c r="L363" s="4"/>
      <c r="M363" s="253"/>
      <c r="N363" s="250"/>
      <c r="O363" s="250"/>
      <c r="P363" s="248"/>
      <c r="Q363" s="248"/>
      <c r="R363" s="248"/>
    </row>
    <row r="364" spans="1:18" x14ac:dyDescent="0.35">
      <c r="A364" s="381" t="s">
        <v>62</v>
      </c>
      <c r="B364" s="381"/>
      <c r="C364" s="381"/>
      <c r="D364" s="381"/>
      <c r="E364" s="381"/>
      <c r="F364" s="381"/>
      <c r="G364" s="381"/>
      <c r="H364" s="381"/>
      <c r="I364" s="381"/>
      <c r="J364" s="3"/>
      <c r="K364" s="3"/>
      <c r="L364" s="3"/>
      <c r="M364" s="251"/>
      <c r="N364" s="248"/>
      <c r="O364" s="248"/>
      <c r="P364" s="248"/>
      <c r="Q364" s="248"/>
      <c r="R364" s="248"/>
    </row>
    <row r="365" spans="1:18" x14ac:dyDescent="0.35">
      <c r="A365" s="382" t="str">
        <f>IF(Yil&gt;0,CONCATENATE(Yil," yılına aittir."),"")</f>
        <v/>
      </c>
      <c r="B365" s="382"/>
      <c r="C365" s="382"/>
      <c r="D365" s="382"/>
      <c r="E365" s="382"/>
      <c r="F365" s="382"/>
      <c r="G365" s="382"/>
      <c r="H365" s="382"/>
      <c r="I365" s="382"/>
      <c r="J365" s="3"/>
      <c r="K365" s="3"/>
      <c r="L365" s="3"/>
      <c r="M365" s="251"/>
      <c r="N365" s="248"/>
      <c r="O365" s="248"/>
      <c r="P365" s="248"/>
      <c r="Q365" s="248"/>
      <c r="R365" s="248"/>
    </row>
    <row r="366" spans="1:18" ht="19.7" thickBot="1" x14ac:dyDescent="0.4">
      <c r="A366" s="413" t="s">
        <v>71</v>
      </c>
      <c r="B366" s="413"/>
      <c r="C366" s="413"/>
      <c r="D366" s="413"/>
      <c r="E366" s="413"/>
      <c r="F366" s="413"/>
      <c r="G366" s="413"/>
      <c r="H366" s="413"/>
      <c r="I366" s="413"/>
      <c r="J366" s="3"/>
      <c r="K366" s="3"/>
      <c r="L366" s="3"/>
      <c r="M366" s="251"/>
      <c r="N366" s="248"/>
      <c r="O366" s="248"/>
      <c r="P366" s="248"/>
      <c r="Q366" s="248"/>
      <c r="R366" s="248"/>
    </row>
    <row r="367" spans="1:18" ht="25.15" customHeight="1" thickBot="1" x14ac:dyDescent="0.4">
      <c r="A367" s="256" t="s">
        <v>1</v>
      </c>
      <c r="B367" s="384" t="str">
        <f>IF(ProjeNo&gt;0,ProjeNo,"")</f>
        <v/>
      </c>
      <c r="C367" s="385"/>
      <c r="D367" s="385"/>
      <c r="E367" s="385"/>
      <c r="F367" s="385"/>
      <c r="G367" s="385"/>
      <c r="H367" s="385"/>
      <c r="I367" s="386"/>
      <c r="J367" s="3"/>
      <c r="K367" s="3"/>
      <c r="L367" s="3"/>
      <c r="M367" s="251"/>
      <c r="N367" s="248"/>
      <c r="O367" s="248"/>
      <c r="P367" s="248"/>
      <c r="Q367" s="248"/>
      <c r="R367" s="248"/>
    </row>
    <row r="368" spans="1:18" ht="25.15" customHeight="1" thickBot="1" x14ac:dyDescent="0.4">
      <c r="A368" s="244" t="s">
        <v>11</v>
      </c>
      <c r="B368" s="397" t="str">
        <f>IF(ProjeAdi&gt;0,ProjeAdi,"")</f>
        <v/>
      </c>
      <c r="C368" s="398"/>
      <c r="D368" s="398"/>
      <c r="E368" s="398"/>
      <c r="F368" s="398"/>
      <c r="G368" s="398"/>
      <c r="H368" s="398"/>
      <c r="I368" s="399"/>
      <c r="J368" s="3"/>
      <c r="K368" s="3"/>
      <c r="L368" s="3"/>
      <c r="M368" s="251"/>
      <c r="N368" s="248"/>
      <c r="O368" s="248"/>
      <c r="P368" s="248"/>
      <c r="Q368" s="248"/>
      <c r="R368" s="248"/>
    </row>
    <row r="369" spans="1:18" ht="25.15" customHeight="1" thickBot="1" x14ac:dyDescent="0.4">
      <c r="A369" s="256" t="s">
        <v>136</v>
      </c>
      <c r="B369" s="23"/>
      <c r="C369" s="410"/>
      <c r="D369" s="411"/>
      <c r="E369" s="411"/>
      <c r="F369" s="411"/>
      <c r="G369" s="411"/>
      <c r="H369" s="411"/>
      <c r="I369" s="412"/>
      <c r="J369" s="3"/>
      <c r="K369" s="3"/>
      <c r="L369" s="3"/>
      <c r="M369" s="251"/>
      <c r="N369" s="248"/>
      <c r="O369" s="248"/>
      <c r="P369" s="248"/>
      <c r="Q369" s="248"/>
      <c r="R369" s="248"/>
    </row>
    <row r="370" spans="1:18" s="2" customFormat="1" ht="29.25" thickBot="1" x14ac:dyDescent="0.3">
      <c r="A370" s="242" t="s">
        <v>7</v>
      </c>
      <c r="B370" s="242" t="s">
        <v>8</v>
      </c>
      <c r="C370" s="242" t="s">
        <v>54</v>
      </c>
      <c r="D370" s="242" t="s">
        <v>9</v>
      </c>
      <c r="E370" s="242" t="s">
        <v>63</v>
      </c>
      <c r="F370" s="242" t="s">
        <v>64</v>
      </c>
      <c r="G370" s="242" t="s">
        <v>65</v>
      </c>
      <c r="H370" s="242" t="s">
        <v>66</v>
      </c>
      <c r="I370" s="242" t="s">
        <v>67</v>
      </c>
      <c r="J370" s="254" t="s">
        <v>72</v>
      </c>
      <c r="K370" s="255" t="s">
        <v>73</v>
      </c>
      <c r="L370" s="255" t="s">
        <v>64</v>
      </c>
      <c r="M370" s="252"/>
      <c r="N370" s="249"/>
      <c r="O370" s="249"/>
      <c r="P370" s="249"/>
      <c r="Q370" s="249"/>
      <c r="R370" s="249"/>
    </row>
    <row r="371" spans="1:18" ht="20.05" customHeight="1" x14ac:dyDescent="0.35">
      <c r="A371" s="258">
        <v>221</v>
      </c>
      <c r="B371" s="90"/>
      <c r="C371" s="274" t="str">
        <f t="shared" ref="C371:C390" si="77">IF(B371&lt;&gt;"",VLOOKUP(B371,PersonelTablo,2,0),"")</f>
        <v/>
      </c>
      <c r="D371" s="275" t="str">
        <f t="shared" ref="D371:D390" si="78">IF(B371&lt;&gt;"",VLOOKUP(B371,PersonelTablo,3,0),"")</f>
        <v/>
      </c>
      <c r="E371" s="84"/>
      <c r="F371" s="85"/>
      <c r="G371" s="73" t="str">
        <f t="shared" ref="G371:G390" si="79">IF(AND(B371&lt;&gt;"",L371&gt;=F371),E371*F371,"")</f>
        <v/>
      </c>
      <c r="H371" s="72" t="str">
        <f t="shared" ref="H371:H390" si="80">IF(B371&lt;&gt;"",VLOOKUP(B371,G011CTablo,8,0),"")</f>
        <v/>
      </c>
      <c r="I371" s="79" t="str">
        <f>IF(AND(B371&lt;&gt;"",J371&gt;=K371,L371&gt;0),G371*H371,"")</f>
        <v/>
      </c>
      <c r="J371" s="69" t="str">
        <f>IF(B371&gt;0,ROUNDUP(VLOOKUP(B371,G011B!$B:$AF,30,0),1),"")</f>
        <v/>
      </c>
      <c r="K371" s="69" t="str">
        <f t="shared" ref="K371:K390" si="81">IF(B371&gt;0,SUMIF($B:$B,B371,$G:$G),"")</f>
        <v/>
      </c>
      <c r="L371" s="70" t="str">
        <f>IF(B371&lt;&gt;"",VLOOKUP(B371,G011B!$B:$BB,45,0),"")</f>
        <v/>
      </c>
      <c r="M371" s="71" t="str">
        <f t="shared" ref="M371:M390" si="82">IF(J371&gt;=K371,"","Personelin bütün iş paketlerindeki Toplam Adam Ay değeri "&amp;K371&amp;" olup, bu değer, G011B formunda beyan edilen Çalışılan Toplam Ay değerini geçemez. Maliyeti hesaplamak için Adam/Ay Oranı veya Çalışılan Ay değerini düzeltiniz. ")</f>
        <v/>
      </c>
      <c r="N371" s="248"/>
      <c r="O371" s="248"/>
      <c r="P371" s="248"/>
      <c r="Q371" s="248"/>
      <c r="R371" s="248"/>
    </row>
    <row r="372" spans="1:18" ht="20.05" customHeight="1" x14ac:dyDescent="0.35">
      <c r="A372" s="258">
        <v>222</v>
      </c>
      <c r="B372" s="91"/>
      <c r="C372" s="276" t="str">
        <f t="shared" si="77"/>
        <v/>
      </c>
      <c r="D372" s="277" t="str">
        <f t="shared" si="78"/>
        <v/>
      </c>
      <c r="E372" s="86"/>
      <c r="F372" s="87"/>
      <c r="G372" s="74" t="str">
        <f t="shared" si="79"/>
        <v/>
      </c>
      <c r="H372" s="72" t="str">
        <f t="shared" si="80"/>
        <v/>
      </c>
      <c r="I372" s="79" t="str">
        <f t="shared" ref="I372:I390" si="83">IF(AND(B372&lt;&gt;"",J372&gt;=K372,L372&gt;0),G372*H372,"")</f>
        <v/>
      </c>
      <c r="J372" s="69" t="str">
        <f>IF(B372&gt;0,ROUNDUP(VLOOKUP(B372,G011B!$B:$AF,30,0),1),"")</f>
        <v/>
      </c>
      <c r="K372" s="69" t="str">
        <f t="shared" si="81"/>
        <v/>
      </c>
      <c r="L372" s="70" t="str">
        <f>IF(B372&lt;&gt;"",VLOOKUP(B372,G011B!$B:$BB,45,0),"")</f>
        <v/>
      </c>
      <c r="M372" s="71" t="str">
        <f t="shared" si="82"/>
        <v/>
      </c>
      <c r="N372" s="248"/>
      <c r="O372" s="248"/>
      <c r="P372" s="248"/>
      <c r="Q372" s="248"/>
      <c r="R372" s="248"/>
    </row>
    <row r="373" spans="1:18" ht="20.05" customHeight="1" x14ac:dyDescent="0.35">
      <c r="A373" s="258">
        <v>223</v>
      </c>
      <c r="B373" s="91"/>
      <c r="C373" s="276" t="str">
        <f t="shared" si="77"/>
        <v/>
      </c>
      <c r="D373" s="277" t="str">
        <f t="shared" si="78"/>
        <v/>
      </c>
      <c r="E373" s="86"/>
      <c r="F373" s="87"/>
      <c r="G373" s="74" t="str">
        <f t="shared" si="79"/>
        <v/>
      </c>
      <c r="H373" s="72" t="str">
        <f t="shared" si="80"/>
        <v/>
      </c>
      <c r="I373" s="79" t="str">
        <f t="shared" si="83"/>
        <v/>
      </c>
      <c r="J373" s="69" t="str">
        <f>IF(B373&gt;0,ROUNDUP(VLOOKUP(B373,G011B!$B:$AF,30,0),1),"")</f>
        <v/>
      </c>
      <c r="K373" s="69" t="str">
        <f t="shared" si="81"/>
        <v/>
      </c>
      <c r="L373" s="70" t="str">
        <f>IF(B373&lt;&gt;"",VLOOKUP(B373,G011B!$B:$BB,45,0),"")</f>
        <v/>
      </c>
      <c r="M373" s="71" t="str">
        <f t="shared" si="82"/>
        <v/>
      </c>
      <c r="N373" s="248"/>
      <c r="O373" s="248"/>
      <c r="P373" s="248"/>
      <c r="Q373" s="248"/>
      <c r="R373" s="248"/>
    </row>
    <row r="374" spans="1:18" ht="20.05" customHeight="1" x14ac:dyDescent="0.35">
      <c r="A374" s="258">
        <v>224</v>
      </c>
      <c r="B374" s="91"/>
      <c r="C374" s="276" t="str">
        <f t="shared" si="77"/>
        <v/>
      </c>
      <c r="D374" s="277" t="str">
        <f t="shared" si="78"/>
        <v/>
      </c>
      <c r="E374" s="86"/>
      <c r="F374" s="87"/>
      <c r="G374" s="74" t="str">
        <f t="shared" si="79"/>
        <v/>
      </c>
      <c r="H374" s="72" t="str">
        <f t="shared" si="80"/>
        <v/>
      </c>
      <c r="I374" s="79" t="str">
        <f t="shared" si="83"/>
        <v/>
      </c>
      <c r="J374" s="69" t="str">
        <f>IF(B374&gt;0,ROUNDUP(VLOOKUP(B374,G011B!$B:$AF,30,0),1),"")</f>
        <v/>
      </c>
      <c r="K374" s="69" t="str">
        <f t="shared" si="81"/>
        <v/>
      </c>
      <c r="L374" s="70" t="str">
        <f>IF(B374&lt;&gt;"",VLOOKUP(B374,G011B!$B:$BB,45,0),"")</f>
        <v/>
      </c>
      <c r="M374" s="71" t="str">
        <f t="shared" si="82"/>
        <v/>
      </c>
      <c r="N374" s="248"/>
      <c r="O374" s="248"/>
      <c r="P374" s="248"/>
      <c r="Q374" s="248"/>
      <c r="R374" s="248"/>
    </row>
    <row r="375" spans="1:18" ht="20.05" customHeight="1" x14ac:dyDescent="0.35">
      <c r="A375" s="258">
        <v>225</v>
      </c>
      <c r="B375" s="91"/>
      <c r="C375" s="276" t="str">
        <f t="shared" si="77"/>
        <v/>
      </c>
      <c r="D375" s="277" t="str">
        <f t="shared" si="78"/>
        <v/>
      </c>
      <c r="E375" s="86"/>
      <c r="F375" s="87"/>
      <c r="G375" s="74" t="str">
        <f t="shared" si="79"/>
        <v/>
      </c>
      <c r="H375" s="72" t="str">
        <f t="shared" si="80"/>
        <v/>
      </c>
      <c r="I375" s="79" t="str">
        <f t="shared" si="83"/>
        <v/>
      </c>
      <c r="J375" s="69" t="str">
        <f>IF(B375&gt;0,ROUNDUP(VLOOKUP(B375,G011B!$B:$AF,30,0),1),"")</f>
        <v/>
      </c>
      <c r="K375" s="69" t="str">
        <f t="shared" si="81"/>
        <v/>
      </c>
      <c r="L375" s="70" t="str">
        <f>IF(B375&lt;&gt;"",VLOOKUP(B375,G011B!$B:$BB,45,0),"")</f>
        <v/>
      </c>
      <c r="M375" s="71" t="str">
        <f t="shared" si="82"/>
        <v/>
      </c>
      <c r="N375" s="248"/>
      <c r="O375" s="248"/>
      <c r="P375" s="248"/>
      <c r="Q375" s="248"/>
      <c r="R375" s="248"/>
    </row>
    <row r="376" spans="1:18" ht="20.05" customHeight="1" x14ac:dyDescent="0.35">
      <c r="A376" s="258">
        <v>226</v>
      </c>
      <c r="B376" s="91"/>
      <c r="C376" s="276" t="str">
        <f t="shared" si="77"/>
        <v/>
      </c>
      <c r="D376" s="277" t="str">
        <f t="shared" si="78"/>
        <v/>
      </c>
      <c r="E376" s="86"/>
      <c r="F376" s="87"/>
      <c r="G376" s="74" t="str">
        <f t="shared" si="79"/>
        <v/>
      </c>
      <c r="H376" s="72" t="str">
        <f t="shared" si="80"/>
        <v/>
      </c>
      <c r="I376" s="79" t="str">
        <f t="shared" si="83"/>
        <v/>
      </c>
      <c r="J376" s="69" t="str">
        <f>IF(B376&gt;0,ROUNDUP(VLOOKUP(B376,G011B!$B:$AF,30,0),1),"")</f>
        <v/>
      </c>
      <c r="K376" s="69" t="str">
        <f t="shared" si="81"/>
        <v/>
      </c>
      <c r="L376" s="70" t="str">
        <f>IF(B376&lt;&gt;"",VLOOKUP(B376,G011B!$B:$BB,45,0),"")</f>
        <v/>
      </c>
      <c r="M376" s="71" t="str">
        <f t="shared" si="82"/>
        <v/>
      </c>
      <c r="N376" s="248"/>
      <c r="O376" s="248"/>
      <c r="P376" s="248"/>
      <c r="Q376" s="248"/>
      <c r="R376" s="248"/>
    </row>
    <row r="377" spans="1:18" ht="20.05" customHeight="1" x14ac:dyDescent="0.35">
      <c r="A377" s="258">
        <v>227</v>
      </c>
      <c r="B377" s="91"/>
      <c r="C377" s="276" t="str">
        <f t="shared" si="77"/>
        <v/>
      </c>
      <c r="D377" s="277" t="str">
        <f t="shared" si="78"/>
        <v/>
      </c>
      <c r="E377" s="86"/>
      <c r="F377" s="87"/>
      <c r="G377" s="74" t="str">
        <f t="shared" si="79"/>
        <v/>
      </c>
      <c r="H377" s="72" t="str">
        <f t="shared" si="80"/>
        <v/>
      </c>
      <c r="I377" s="79" t="str">
        <f t="shared" si="83"/>
        <v/>
      </c>
      <c r="J377" s="69" t="str">
        <f>IF(B377&gt;0,ROUNDUP(VLOOKUP(B377,G011B!$B:$AF,30,0),1),"")</f>
        <v/>
      </c>
      <c r="K377" s="69" t="str">
        <f t="shared" si="81"/>
        <v/>
      </c>
      <c r="L377" s="70" t="str">
        <f>IF(B377&lt;&gt;"",VLOOKUP(B377,G011B!$B:$BB,45,0),"")</f>
        <v/>
      </c>
      <c r="M377" s="71" t="str">
        <f t="shared" si="82"/>
        <v/>
      </c>
      <c r="N377" s="248"/>
      <c r="O377" s="248"/>
      <c r="P377" s="248"/>
      <c r="Q377" s="248"/>
      <c r="R377" s="248"/>
    </row>
    <row r="378" spans="1:18" ht="20.05" customHeight="1" x14ac:dyDescent="0.35">
      <c r="A378" s="258">
        <v>228</v>
      </c>
      <c r="B378" s="91"/>
      <c r="C378" s="276" t="str">
        <f t="shared" si="77"/>
        <v/>
      </c>
      <c r="D378" s="277" t="str">
        <f t="shared" si="78"/>
        <v/>
      </c>
      <c r="E378" s="86"/>
      <c r="F378" s="87"/>
      <c r="G378" s="74" t="str">
        <f t="shared" si="79"/>
        <v/>
      </c>
      <c r="H378" s="72" t="str">
        <f t="shared" si="80"/>
        <v/>
      </c>
      <c r="I378" s="79" t="str">
        <f t="shared" si="83"/>
        <v/>
      </c>
      <c r="J378" s="69" t="str">
        <f>IF(B378&gt;0,ROUNDUP(VLOOKUP(B378,G011B!$B:$AF,30,0),1),"")</f>
        <v/>
      </c>
      <c r="K378" s="69" t="str">
        <f t="shared" si="81"/>
        <v/>
      </c>
      <c r="L378" s="70" t="str">
        <f>IF(B378&lt;&gt;"",VLOOKUP(B378,G011B!$B:$BB,45,0),"")</f>
        <v/>
      </c>
      <c r="M378" s="71" t="str">
        <f t="shared" si="82"/>
        <v/>
      </c>
      <c r="N378" s="248"/>
      <c r="O378" s="248"/>
      <c r="P378" s="248"/>
      <c r="Q378" s="248"/>
      <c r="R378" s="248"/>
    </row>
    <row r="379" spans="1:18" ht="20.05" customHeight="1" x14ac:dyDescent="0.35">
      <c r="A379" s="258">
        <v>229</v>
      </c>
      <c r="B379" s="91"/>
      <c r="C379" s="276" t="str">
        <f t="shared" si="77"/>
        <v/>
      </c>
      <c r="D379" s="277" t="str">
        <f t="shared" si="78"/>
        <v/>
      </c>
      <c r="E379" s="86"/>
      <c r="F379" s="87"/>
      <c r="G379" s="74" t="str">
        <f t="shared" si="79"/>
        <v/>
      </c>
      <c r="H379" s="72" t="str">
        <f t="shared" si="80"/>
        <v/>
      </c>
      <c r="I379" s="79" t="str">
        <f t="shared" si="83"/>
        <v/>
      </c>
      <c r="J379" s="69" t="str">
        <f>IF(B379&gt;0,ROUNDUP(VLOOKUP(B379,G011B!$B:$AF,30,0),1),"")</f>
        <v/>
      </c>
      <c r="K379" s="69" t="str">
        <f t="shared" si="81"/>
        <v/>
      </c>
      <c r="L379" s="70" t="str">
        <f>IF(B379&lt;&gt;"",VLOOKUP(B379,G011B!$B:$BB,45,0),"")</f>
        <v/>
      </c>
      <c r="M379" s="71" t="str">
        <f t="shared" si="82"/>
        <v/>
      </c>
      <c r="N379" s="248"/>
      <c r="O379" s="248"/>
      <c r="P379" s="248"/>
      <c r="Q379" s="248"/>
      <c r="R379" s="248"/>
    </row>
    <row r="380" spans="1:18" ht="20.05" customHeight="1" x14ac:dyDescent="0.35">
      <c r="A380" s="258">
        <v>230</v>
      </c>
      <c r="B380" s="91"/>
      <c r="C380" s="276" t="str">
        <f t="shared" si="77"/>
        <v/>
      </c>
      <c r="D380" s="277" t="str">
        <f t="shared" si="78"/>
        <v/>
      </c>
      <c r="E380" s="86"/>
      <c r="F380" s="87"/>
      <c r="G380" s="74" t="str">
        <f t="shared" si="79"/>
        <v/>
      </c>
      <c r="H380" s="72" t="str">
        <f t="shared" si="80"/>
        <v/>
      </c>
      <c r="I380" s="79" t="str">
        <f t="shared" si="83"/>
        <v/>
      </c>
      <c r="J380" s="69" t="str">
        <f>IF(B380&gt;0,ROUNDUP(VLOOKUP(B380,G011B!$B:$AF,30,0),1),"")</f>
        <v/>
      </c>
      <c r="K380" s="69" t="str">
        <f t="shared" si="81"/>
        <v/>
      </c>
      <c r="L380" s="70" t="str">
        <f>IF(B380&lt;&gt;"",VLOOKUP(B380,G011B!$B:$BB,45,0),"")</f>
        <v/>
      </c>
      <c r="M380" s="71" t="str">
        <f t="shared" si="82"/>
        <v/>
      </c>
      <c r="N380" s="248"/>
      <c r="O380" s="248"/>
      <c r="P380" s="248"/>
      <c r="Q380" s="248"/>
      <c r="R380" s="248"/>
    </row>
    <row r="381" spans="1:18" ht="20.05" customHeight="1" x14ac:dyDescent="0.35">
      <c r="A381" s="258">
        <v>231</v>
      </c>
      <c r="B381" s="91"/>
      <c r="C381" s="276" t="str">
        <f t="shared" si="77"/>
        <v/>
      </c>
      <c r="D381" s="277" t="str">
        <f t="shared" si="78"/>
        <v/>
      </c>
      <c r="E381" s="86"/>
      <c r="F381" s="87"/>
      <c r="G381" s="74" t="str">
        <f t="shared" si="79"/>
        <v/>
      </c>
      <c r="H381" s="72" t="str">
        <f t="shared" si="80"/>
        <v/>
      </c>
      <c r="I381" s="79" t="str">
        <f t="shared" si="83"/>
        <v/>
      </c>
      <c r="J381" s="69" t="str">
        <f>IF(B381&gt;0,ROUNDUP(VLOOKUP(B381,G011B!$B:$AF,30,0),1),"")</f>
        <v/>
      </c>
      <c r="K381" s="69" t="str">
        <f t="shared" si="81"/>
        <v/>
      </c>
      <c r="L381" s="70" t="str">
        <f>IF(B381&lt;&gt;"",VLOOKUP(B381,G011B!$B:$BB,45,0),"")</f>
        <v/>
      </c>
      <c r="M381" s="71" t="str">
        <f t="shared" si="82"/>
        <v/>
      </c>
      <c r="N381" s="248"/>
      <c r="O381" s="248"/>
      <c r="P381" s="248"/>
      <c r="Q381" s="248"/>
      <c r="R381" s="248"/>
    </row>
    <row r="382" spans="1:18" ht="20.05" customHeight="1" x14ac:dyDescent="0.35">
      <c r="A382" s="258">
        <v>232</v>
      </c>
      <c r="B382" s="91"/>
      <c r="C382" s="276" t="str">
        <f t="shared" si="77"/>
        <v/>
      </c>
      <c r="D382" s="277" t="str">
        <f t="shared" si="78"/>
        <v/>
      </c>
      <c r="E382" s="86"/>
      <c r="F382" s="87"/>
      <c r="G382" s="74" t="str">
        <f t="shared" si="79"/>
        <v/>
      </c>
      <c r="H382" s="72" t="str">
        <f t="shared" si="80"/>
        <v/>
      </c>
      <c r="I382" s="79" t="str">
        <f t="shared" si="83"/>
        <v/>
      </c>
      <c r="J382" s="69" t="str">
        <f>IF(B382&gt;0,ROUNDUP(VLOOKUP(B382,G011B!$B:$AF,30,0),1),"")</f>
        <v/>
      </c>
      <c r="K382" s="69" t="str">
        <f t="shared" si="81"/>
        <v/>
      </c>
      <c r="L382" s="70" t="str">
        <f>IF(B382&lt;&gt;"",VLOOKUP(B382,G011B!$B:$BB,45,0),"")</f>
        <v/>
      </c>
      <c r="M382" s="71" t="str">
        <f t="shared" si="82"/>
        <v/>
      </c>
      <c r="N382" s="248"/>
      <c r="O382" s="248"/>
      <c r="P382" s="248"/>
      <c r="Q382" s="248"/>
      <c r="R382" s="248"/>
    </row>
    <row r="383" spans="1:18" ht="20.05" customHeight="1" x14ac:dyDescent="0.35">
      <c r="A383" s="258">
        <v>233</v>
      </c>
      <c r="B383" s="91"/>
      <c r="C383" s="276" t="str">
        <f t="shared" si="77"/>
        <v/>
      </c>
      <c r="D383" s="277" t="str">
        <f t="shared" si="78"/>
        <v/>
      </c>
      <c r="E383" s="86"/>
      <c r="F383" s="87"/>
      <c r="G383" s="74" t="str">
        <f t="shared" si="79"/>
        <v/>
      </c>
      <c r="H383" s="72" t="str">
        <f t="shared" si="80"/>
        <v/>
      </c>
      <c r="I383" s="79" t="str">
        <f t="shared" si="83"/>
        <v/>
      </c>
      <c r="J383" s="69" t="str">
        <f>IF(B383&gt;0,ROUNDUP(VLOOKUP(B383,G011B!$B:$AF,30,0),1),"")</f>
        <v/>
      </c>
      <c r="K383" s="69" t="str">
        <f t="shared" si="81"/>
        <v/>
      </c>
      <c r="L383" s="70" t="str">
        <f>IF(B383&lt;&gt;"",VLOOKUP(B383,G011B!$B:$BB,45,0),"")</f>
        <v/>
      </c>
      <c r="M383" s="71" t="str">
        <f t="shared" si="82"/>
        <v/>
      </c>
      <c r="N383" s="248"/>
      <c r="O383" s="248"/>
      <c r="P383" s="248"/>
      <c r="Q383" s="248"/>
      <c r="R383" s="248"/>
    </row>
    <row r="384" spans="1:18" ht="20.05" customHeight="1" x14ac:dyDescent="0.35">
      <c r="A384" s="258">
        <v>234</v>
      </c>
      <c r="B384" s="91"/>
      <c r="C384" s="276" t="str">
        <f t="shared" si="77"/>
        <v/>
      </c>
      <c r="D384" s="277" t="str">
        <f t="shared" si="78"/>
        <v/>
      </c>
      <c r="E384" s="86"/>
      <c r="F384" s="87"/>
      <c r="G384" s="74" t="str">
        <f t="shared" si="79"/>
        <v/>
      </c>
      <c r="H384" s="72" t="str">
        <f t="shared" si="80"/>
        <v/>
      </c>
      <c r="I384" s="79" t="str">
        <f t="shared" si="83"/>
        <v/>
      </c>
      <c r="J384" s="69" t="str">
        <f>IF(B384&gt;0,ROUNDUP(VLOOKUP(B384,G011B!$B:$AF,30,0),1),"")</f>
        <v/>
      </c>
      <c r="K384" s="69" t="str">
        <f t="shared" si="81"/>
        <v/>
      </c>
      <c r="L384" s="70" t="str">
        <f>IF(B384&lt;&gt;"",VLOOKUP(B384,G011B!$B:$BB,45,0),"")</f>
        <v/>
      </c>
      <c r="M384" s="71" t="str">
        <f t="shared" si="82"/>
        <v/>
      </c>
      <c r="N384" s="248"/>
      <c r="O384" s="248"/>
      <c r="P384" s="248"/>
      <c r="Q384" s="248"/>
      <c r="R384" s="248"/>
    </row>
    <row r="385" spans="1:18" ht="20.05" customHeight="1" x14ac:dyDescent="0.35">
      <c r="A385" s="258">
        <v>235</v>
      </c>
      <c r="B385" s="91"/>
      <c r="C385" s="276" t="str">
        <f t="shared" si="77"/>
        <v/>
      </c>
      <c r="D385" s="277" t="str">
        <f t="shared" si="78"/>
        <v/>
      </c>
      <c r="E385" s="86"/>
      <c r="F385" s="87"/>
      <c r="G385" s="74" t="str">
        <f t="shared" si="79"/>
        <v/>
      </c>
      <c r="H385" s="72" t="str">
        <f t="shared" si="80"/>
        <v/>
      </c>
      <c r="I385" s="79" t="str">
        <f t="shared" si="83"/>
        <v/>
      </c>
      <c r="J385" s="69" t="str">
        <f>IF(B385&gt;0,ROUNDUP(VLOOKUP(B385,G011B!$B:$AF,30,0),1),"")</f>
        <v/>
      </c>
      <c r="K385" s="69" t="str">
        <f t="shared" si="81"/>
        <v/>
      </c>
      <c r="L385" s="70" t="str">
        <f>IF(B385&lt;&gt;"",VLOOKUP(B385,G011B!$B:$BB,45,0),"")</f>
        <v/>
      </c>
      <c r="M385" s="71" t="str">
        <f t="shared" si="82"/>
        <v/>
      </c>
      <c r="N385" s="248"/>
      <c r="O385" s="248"/>
      <c r="P385" s="248"/>
      <c r="Q385" s="248"/>
      <c r="R385" s="248"/>
    </row>
    <row r="386" spans="1:18" ht="20.05" customHeight="1" x14ac:dyDescent="0.35">
      <c r="A386" s="258">
        <v>236</v>
      </c>
      <c r="B386" s="91"/>
      <c r="C386" s="276" t="str">
        <f t="shared" si="77"/>
        <v/>
      </c>
      <c r="D386" s="277" t="str">
        <f t="shared" si="78"/>
        <v/>
      </c>
      <c r="E386" s="86"/>
      <c r="F386" s="87"/>
      <c r="G386" s="74" t="str">
        <f t="shared" si="79"/>
        <v/>
      </c>
      <c r="H386" s="72" t="str">
        <f t="shared" si="80"/>
        <v/>
      </c>
      <c r="I386" s="79" t="str">
        <f t="shared" si="83"/>
        <v/>
      </c>
      <c r="J386" s="69" t="str">
        <f>IF(B386&gt;0,ROUNDUP(VLOOKUP(B386,G011B!$B:$AF,30,0),1),"")</f>
        <v/>
      </c>
      <c r="K386" s="69" t="str">
        <f t="shared" si="81"/>
        <v/>
      </c>
      <c r="L386" s="70" t="str">
        <f>IF(B386&lt;&gt;"",VLOOKUP(B386,G011B!$B:$BB,45,0),"")</f>
        <v/>
      </c>
      <c r="M386" s="71" t="str">
        <f t="shared" si="82"/>
        <v/>
      </c>
      <c r="N386" s="248"/>
      <c r="O386" s="248"/>
      <c r="P386" s="248"/>
      <c r="Q386" s="248"/>
      <c r="R386" s="248"/>
    </row>
    <row r="387" spans="1:18" ht="20.05" customHeight="1" x14ac:dyDescent="0.35">
      <c r="A387" s="258">
        <v>237</v>
      </c>
      <c r="B387" s="91"/>
      <c r="C387" s="276" t="str">
        <f t="shared" si="77"/>
        <v/>
      </c>
      <c r="D387" s="277" t="str">
        <f t="shared" si="78"/>
        <v/>
      </c>
      <c r="E387" s="86"/>
      <c r="F387" s="87"/>
      <c r="G387" s="74" t="str">
        <f t="shared" si="79"/>
        <v/>
      </c>
      <c r="H387" s="72" t="str">
        <f t="shared" si="80"/>
        <v/>
      </c>
      <c r="I387" s="79" t="str">
        <f t="shared" si="83"/>
        <v/>
      </c>
      <c r="J387" s="69" t="str">
        <f>IF(B387&gt;0,ROUNDUP(VLOOKUP(B387,G011B!$B:$AF,30,0),1),"")</f>
        <v/>
      </c>
      <c r="K387" s="69" t="str">
        <f t="shared" si="81"/>
        <v/>
      </c>
      <c r="L387" s="70" t="str">
        <f>IF(B387&lt;&gt;"",VLOOKUP(B387,G011B!$B:$BB,45,0),"")</f>
        <v/>
      </c>
      <c r="M387" s="71" t="str">
        <f t="shared" si="82"/>
        <v/>
      </c>
      <c r="N387" s="248"/>
      <c r="O387" s="248"/>
      <c r="P387" s="248"/>
      <c r="Q387" s="248"/>
      <c r="R387" s="248"/>
    </row>
    <row r="388" spans="1:18" ht="20.05" customHeight="1" x14ac:dyDescent="0.35">
      <c r="A388" s="258">
        <v>238</v>
      </c>
      <c r="B388" s="91"/>
      <c r="C388" s="276" t="str">
        <f t="shared" si="77"/>
        <v/>
      </c>
      <c r="D388" s="277" t="str">
        <f t="shared" si="78"/>
        <v/>
      </c>
      <c r="E388" s="86"/>
      <c r="F388" s="87"/>
      <c r="G388" s="74" t="str">
        <f t="shared" si="79"/>
        <v/>
      </c>
      <c r="H388" s="72" t="str">
        <f t="shared" si="80"/>
        <v/>
      </c>
      <c r="I388" s="79" t="str">
        <f t="shared" si="83"/>
        <v/>
      </c>
      <c r="J388" s="69" t="str">
        <f>IF(B388&gt;0,ROUNDUP(VLOOKUP(B388,G011B!$B:$AF,30,0),1),"")</f>
        <v/>
      </c>
      <c r="K388" s="69" t="str">
        <f t="shared" si="81"/>
        <v/>
      </c>
      <c r="L388" s="70" t="str">
        <f>IF(B388&lt;&gt;"",VLOOKUP(B388,G011B!$B:$BB,45,0),"")</f>
        <v/>
      </c>
      <c r="M388" s="71" t="str">
        <f t="shared" si="82"/>
        <v/>
      </c>
      <c r="N388" s="248"/>
      <c r="O388" s="248"/>
      <c r="P388" s="248"/>
      <c r="Q388" s="248"/>
      <c r="R388" s="248"/>
    </row>
    <row r="389" spans="1:18" ht="20.05" customHeight="1" x14ac:dyDescent="0.35">
      <c r="A389" s="258">
        <v>239</v>
      </c>
      <c r="B389" s="91"/>
      <c r="C389" s="276" t="str">
        <f t="shared" si="77"/>
        <v/>
      </c>
      <c r="D389" s="277" t="str">
        <f t="shared" si="78"/>
        <v/>
      </c>
      <c r="E389" s="86"/>
      <c r="F389" s="87"/>
      <c r="G389" s="74" t="str">
        <f t="shared" si="79"/>
        <v/>
      </c>
      <c r="H389" s="72" t="str">
        <f t="shared" si="80"/>
        <v/>
      </c>
      <c r="I389" s="79" t="str">
        <f t="shared" si="83"/>
        <v/>
      </c>
      <c r="J389" s="69" t="str">
        <f>IF(B389&gt;0,ROUNDUP(VLOOKUP(B389,G011B!$B:$AF,30,0),1),"")</f>
        <v/>
      </c>
      <c r="K389" s="69" t="str">
        <f t="shared" si="81"/>
        <v/>
      </c>
      <c r="L389" s="70" t="str">
        <f>IF(B389&lt;&gt;"",VLOOKUP(B389,G011B!$B:$BB,45,0),"")</f>
        <v/>
      </c>
      <c r="M389" s="71" t="str">
        <f t="shared" si="82"/>
        <v/>
      </c>
      <c r="N389" s="248"/>
      <c r="O389" s="248"/>
      <c r="P389" s="248"/>
      <c r="Q389" s="248"/>
      <c r="R389" s="248"/>
    </row>
    <row r="390" spans="1:18" ht="20.05" customHeight="1" thickBot="1" x14ac:dyDescent="0.4">
      <c r="A390" s="259">
        <v>240</v>
      </c>
      <c r="B390" s="92"/>
      <c r="C390" s="278" t="str">
        <f t="shared" si="77"/>
        <v/>
      </c>
      <c r="D390" s="279" t="str">
        <f t="shared" si="78"/>
        <v/>
      </c>
      <c r="E390" s="88"/>
      <c r="F390" s="89"/>
      <c r="G390" s="75" t="str">
        <f t="shared" si="79"/>
        <v/>
      </c>
      <c r="H390" s="82" t="str">
        <f t="shared" si="80"/>
        <v/>
      </c>
      <c r="I390" s="80" t="str">
        <f t="shared" si="83"/>
        <v/>
      </c>
      <c r="J390" s="69" t="str">
        <f>IF(B390&gt;0,ROUNDUP(VLOOKUP(B390,G011B!$B:$AF,30,0),1),"")</f>
        <v/>
      </c>
      <c r="K390" s="69" t="str">
        <f t="shared" si="81"/>
        <v/>
      </c>
      <c r="L390" s="70" t="str">
        <f>IF(B390&lt;&gt;"",VLOOKUP(B390,G011B!$B:$BB,45,0),"")</f>
        <v/>
      </c>
      <c r="M390" s="71" t="str">
        <f t="shared" si="82"/>
        <v/>
      </c>
      <c r="N390" s="248"/>
      <c r="O390" s="248"/>
      <c r="P390" s="248"/>
      <c r="Q390" s="248"/>
      <c r="R390" s="248"/>
    </row>
    <row r="391" spans="1:18" ht="20.05" customHeight="1" thickBot="1" x14ac:dyDescent="0.4">
      <c r="A391" s="409" t="s">
        <v>40</v>
      </c>
      <c r="B391" s="409"/>
      <c r="C391" s="409"/>
      <c r="D391" s="409"/>
      <c r="E391" s="409"/>
      <c r="F391" s="409"/>
      <c r="G391" s="77">
        <f>SUM(G371:G390)</f>
        <v>0</v>
      </c>
      <c r="H391" s="295"/>
      <c r="I391" s="77">
        <f>IF(B369=C336,SUM(I371:I390)+I358,SUM(I371:I390))</f>
        <v>0</v>
      </c>
      <c r="J391" s="3"/>
      <c r="K391" s="3"/>
      <c r="L391" s="3"/>
      <c r="M391" s="251"/>
      <c r="N391" s="67">
        <f>IF(COUNTA(E371:F390)&gt;0,1,0)</f>
        <v>0</v>
      </c>
      <c r="O391" s="248"/>
      <c r="P391" s="248"/>
      <c r="Q391" s="248"/>
      <c r="R391" s="248"/>
    </row>
    <row r="392" spans="1:18" ht="20.05" customHeight="1" thickBot="1" x14ac:dyDescent="0.4">
      <c r="A392" s="414" t="s">
        <v>68</v>
      </c>
      <c r="B392" s="414"/>
      <c r="C392" s="414"/>
      <c r="D392" s="414"/>
      <c r="E392" s="77">
        <f>SUM(G:G)/2</f>
        <v>0</v>
      </c>
      <c r="F392" s="415"/>
      <c r="G392" s="415"/>
      <c r="H392" s="415"/>
      <c r="I392" s="77">
        <f>SUM(I371:I390)+I359</f>
        <v>0</v>
      </c>
      <c r="J392" s="3"/>
      <c r="K392" s="3"/>
      <c r="L392" s="3"/>
      <c r="M392" s="251"/>
      <c r="N392" s="248"/>
      <c r="O392" s="248"/>
      <c r="P392" s="248"/>
      <c r="Q392" s="248"/>
      <c r="R392" s="248"/>
    </row>
    <row r="393" spans="1:18" x14ac:dyDescent="0.35">
      <c r="A393" s="408" t="s">
        <v>99</v>
      </c>
      <c r="B393" s="408"/>
      <c r="C393" s="408"/>
      <c r="D393" s="408"/>
      <c r="E393" s="408"/>
      <c r="F393" s="408"/>
      <c r="G393" s="408"/>
      <c r="H393" s="408"/>
      <c r="I393" s="408"/>
      <c r="J393" s="3"/>
      <c r="K393" s="3"/>
      <c r="L393" s="3"/>
      <c r="M393" s="251"/>
      <c r="N393" s="248"/>
      <c r="O393" s="248"/>
      <c r="P393" s="248"/>
      <c r="Q393" s="248"/>
      <c r="R393" s="248"/>
    </row>
    <row r="394" spans="1:18" x14ac:dyDescent="0.35">
      <c r="A394" s="3"/>
      <c r="B394" s="3"/>
      <c r="C394" s="3"/>
      <c r="D394" s="3"/>
      <c r="E394" s="3"/>
      <c r="F394" s="3"/>
      <c r="G394" s="3"/>
      <c r="H394" s="3"/>
      <c r="I394" s="3"/>
      <c r="J394" s="3"/>
      <c r="K394" s="3"/>
      <c r="L394" s="3"/>
      <c r="M394" s="251"/>
      <c r="N394" s="248"/>
      <c r="O394" s="248"/>
      <c r="P394" s="248"/>
      <c r="Q394" s="248"/>
      <c r="R394" s="248"/>
    </row>
    <row r="395" spans="1:18" x14ac:dyDescent="0.35">
      <c r="A395" s="313" t="s">
        <v>37</v>
      </c>
      <c r="B395" s="314">
        <f ca="1">IF(imzatarihi&gt;0,imzatarihi,"")</f>
        <v>45653</v>
      </c>
      <c r="C395" s="139" t="s">
        <v>38</v>
      </c>
      <c r="D395" s="313" t="str">
        <f>IF(kurulusyetkilisi&gt;0,kurulusyetkilisi,"")</f>
        <v/>
      </c>
      <c r="E395" s="139"/>
      <c r="F395" s="139"/>
      <c r="G395" s="139"/>
      <c r="H395" s="3"/>
      <c r="I395" s="3"/>
      <c r="J395" s="3"/>
      <c r="K395" s="4"/>
      <c r="L395" s="4"/>
      <c r="M395" s="253"/>
      <c r="N395" s="250"/>
      <c r="O395" s="250"/>
      <c r="P395" s="248"/>
      <c r="Q395" s="248"/>
      <c r="R395" s="248"/>
    </row>
    <row r="396" spans="1:18" ht="21.1" x14ac:dyDescent="0.35">
      <c r="A396" s="311"/>
      <c r="B396" s="311"/>
      <c r="C396" s="139" t="s">
        <v>39</v>
      </c>
      <c r="D396" s="308"/>
      <c r="E396" s="3"/>
      <c r="F396" s="3"/>
      <c r="G396" s="3"/>
      <c r="H396" s="3"/>
      <c r="I396" s="3"/>
      <c r="J396" s="3"/>
      <c r="K396" s="4"/>
      <c r="L396" s="4"/>
      <c r="M396" s="253"/>
      <c r="N396" s="250"/>
      <c r="O396" s="250"/>
      <c r="P396" s="248"/>
      <c r="Q396" s="248"/>
      <c r="R396" s="248"/>
    </row>
  </sheetData>
  <sheetProtection algorithmName="SHA-512" hashValue="CSH0ldPuHaQWAQ88kIzTSxyXeLrFKGE3Pi1toVlp/cR7d5Qs3zXMIdlRVZyyF5hfiJPLsIKaDZyPf9bI0Tf+Zw==" saltValue="VzGWH/Rmpxo17k24vSY4Qw==" spinCount="100000" sheet="1" objects="1" scenarios="1"/>
  <mergeCells count="120">
    <mergeCell ref="A68:I68"/>
    <mergeCell ref="F128:H128"/>
    <mergeCell ref="A1:I1"/>
    <mergeCell ref="A2:I2"/>
    <mergeCell ref="A3:I3"/>
    <mergeCell ref="B4:I4"/>
    <mergeCell ref="B5:I5"/>
    <mergeCell ref="C6:I6"/>
    <mergeCell ref="A166:I166"/>
    <mergeCell ref="C39:I39"/>
    <mergeCell ref="B103:I103"/>
    <mergeCell ref="B104:I104"/>
    <mergeCell ref="A167:I167"/>
    <mergeCell ref="A168:I168"/>
    <mergeCell ref="A69:I69"/>
    <mergeCell ref="A62:D62"/>
    <mergeCell ref="F62:H62"/>
    <mergeCell ref="A63:I63"/>
    <mergeCell ref="A95:D95"/>
    <mergeCell ref="F95:H95"/>
    <mergeCell ref="A96:I96"/>
    <mergeCell ref="B136:I136"/>
    <mergeCell ref="B137:I137"/>
    <mergeCell ref="C138:I138"/>
    <mergeCell ref="C105:I105"/>
    <mergeCell ref="C72:I72"/>
    <mergeCell ref="A161:D161"/>
    <mergeCell ref="F161:H161"/>
    <mergeCell ref="A129:I129"/>
    <mergeCell ref="A94:F94"/>
    <mergeCell ref="A127:F127"/>
    <mergeCell ref="A100:I100"/>
    <mergeCell ref="A101:I101"/>
    <mergeCell ref="A102:I102"/>
    <mergeCell ref="B70:I70"/>
    <mergeCell ref="B71:I71"/>
    <mergeCell ref="A194:D194"/>
    <mergeCell ref="F194:H194"/>
    <mergeCell ref="A195:I195"/>
    <mergeCell ref="A193:F193"/>
    <mergeCell ref="B170:I170"/>
    <mergeCell ref="C171:I171"/>
    <mergeCell ref="A28:F28"/>
    <mergeCell ref="A29:D29"/>
    <mergeCell ref="F29:H29"/>
    <mergeCell ref="A30:I30"/>
    <mergeCell ref="A61:F61"/>
    <mergeCell ref="A34:I34"/>
    <mergeCell ref="A35:I35"/>
    <mergeCell ref="A36:I36"/>
    <mergeCell ref="B37:I37"/>
    <mergeCell ref="B38:I38"/>
    <mergeCell ref="B169:I169"/>
    <mergeCell ref="A162:I162"/>
    <mergeCell ref="A160:F160"/>
    <mergeCell ref="A133:I133"/>
    <mergeCell ref="A134:I134"/>
    <mergeCell ref="A135:I135"/>
    <mergeCell ref="A128:D128"/>
    <mergeCell ref="A67:I67"/>
    <mergeCell ref="A234:I234"/>
    <mergeCell ref="A227:D227"/>
    <mergeCell ref="F227:H227"/>
    <mergeCell ref="A228:I228"/>
    <mergeCell ref="B235:I235"/>
    <mergeCell ref="A260:D260"/>
    <mergeCell ref="F260:H260"/>
    <mergeCell ref="A226:F226"/>
    <mergeCell ref="A199:I199"/>
    <mergeCell ref="A200:I200"/>
    <mergeCell ref="A201:I201"/>
    <mergeCell ref="B202:I202"/>
    <mergeCell ref="B203:I203"/>
    <mergeCell ref="C204:I204"/>
    <mergeCell ref="A232:I232"/>
    <mergeCell ref="A233:I233"/>
    <mergeCell ref="A293:D293"/>
    <mergeCell ref="F293:H293"/>
    <mergeCell ref="A294:I294"/>
    <mergeCell ref="A261:I261"/>
    <mergeCell ref="A259:F259"/>
    <mergeCell ref="B236:I236"/>
    <mergeCell ref="C237:I237"/>
    <mergeCell ref="A292:F292"/>
    <mergeCell ref="A265:I265"/>
    <mergeCell ref="A266:I266"/>
    <mergeCell ref="A267:I267"/>
    <mergeCell ref="B268:I268"/>
    <mergeCell ref="B269:I269"/>
    <mergeCell ref="C270:I270"/>
    <mergeCell ref="B301:I301"/>
    <mergeCell ref="A326:D326"/>
    <mergeCell ref="F326:H326"/>
    <mergeCell ref="A327:I327"/>
    <mergeCell ref="A325:F325"/>
    <mergeCell ref="B302:I302"/>
    <mergeCell ref="C303:I303"/>
    <mergeCell ref="A298:I298"/>
    <mergeCell ref="A299:I299"/>
    <mergeCell ref="A300:I300"/>
    <mergeCell ref="A358:F358"/>
    <mergeCell ref="A331:I331"/>
    <mergeCell ref="A332:I332"/>
    <mergeCell ref="A333:I333"/>
    <mergeCell ref="B334:I334"/>
    <mergeCell ref="B335:I335"/>
    <mergeCell ref="C336:I336"/>
    <mergeCell ref="A364:I364"/>
    <mergeCell ref="A365:I365"/>
    <mergeCell ref="A393:I393"/>
    <mergeCell ref="A391:F391"/>
    <mergeCell ref="B368:I368"/>
    <mergeCell ref="C369:I369"/>
    <mergeCell ref="A366:I366"/>
    <mergeCell ref="A359:D359"/>
    <mergeCell ref="F359:H359"/>
    <mergeCell ref="A360:I360"/>
    <mergeCell ref="B367:I367"/>
    <mergeCell ref="A392:D392"/>
    <mergeCell ref="F392:H392"/>
  </mergeCells>
  <dataValidations count="2">
    <dataValidation type="decimal" allowBlank="1" showInputMessage="1" showErrorMessage="1" error="Adam/Ay oranı en fazla 1 olabilir." prompt="Adam/Ay Oranı en fazla 1 olabilir." sqref="E8:E27 E74:E93 E338:E357 E41:E60 E107:E126 E140:E159 E173:E192 E206:E225 E239:E258 E272:E291 E305:E324 E371:E390" xr:uid="{00000000-0002-0000-1200-000000000000}">
      <formula1>0</formula1>
      <formula2>1</formula2>
    </dataValidation>
    <dataValidation type="decimal" allowBlank="1" showInputMessage="1" showErrorMessage="1" error="Çalışılan ay değeri, G011B formunda prim gün sayısı olan ayların ay sayısı değerinden fazla olamaz." sqref="F8:F27 F74:F93 F338:F357 F41:F60 F107:F126 F140:F159 F173:F192 F206:F225 F239:F258 F272:F291 F305:F324 F371:F390" xr:uid="{00000000-0002-0000-1200-000001000000}">
      <formula1>0</formula1>
      <formula2>L8</formula2>
    </dataValidation>
  </dataValidations>
  <pageMargins left="0.70866141732283472" right="0.70866141732283472" top="0.74803149606299213" bottom="0.74803149606299213" header="0.31496062992125984" footer="0.31496062992125984"/>
  <pageSetup paperSize="9" scale="73" fitToHeight="12" orientation="landscape" r:id="rId1"/>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ayfa3"/>
  <dimension ref="A1:J49"/>
  <sheetViews>
    <sheetView zoomScale="80" zoomScaleNormal="80" workbookViewId="0">
      <selection activeCell="C19" sqref="C19"/>
    </sheetView>
  </sheetViews>
  <sheetFormatPr defaultColWidth="9.125" defaultRowHeight="14.3" x14ac:dyDescent="0.25"/>
  <cols>
    <col min="1" max="1" width="42.125" style="3" customWidth="1"/>
    <col min="2" max="2" width="2.125" style="4" bestFit="1" customWidth="1"/>
    <col min="3" max="3" width="69.625" style="3" customWidth="1"/>
    <col min="4" max="16384" width="9.125" style="3"/>
  </cols>
  <sheetData>
    <row r="1" spans="1:3" ht="21.1" x14ac:dyDescent="0.25">
      <c r="A1" s="353" t="s">
        <v>13</v>
      </c>
      <c r="B1" s="353"/>
      <c r="C1" s="353"/>
    </row>
    <row r="2" spans="1:3" ht="21.1" x14ac:dyDescent="0.25">
      <c r="A2" s="353" t="s">
        <v>14</v>
      </c>
      <c r="B2" s="353"/>
      <c r="C2" s="353"/>
    </row>
    <row r="3" spans="1:3" ht="21.1" x14ac:dyDescent="0.25">
      <c r="A3" s="353" t="s">
        <v>15</v>
      </c>
      <c r="B3" s="353"/>
      <c r="C3" s="353"/>
    </row>
    <row r="4" spans="1:3" ht="21.1" x14ac:dyDescent="0.25">
      <c r="A4" s="353" t="s">
        <v>16</v>
      </c>
      <c r="B4" s="353"/>
      <c r="C4" s="353"/>
    </row>
    <row r="5" spans="1:3" ht="21.1" x14ac:dyDescent="0.25">
      <c r="A5" s="124"/>
    </row>
    <row r="6" spans="1:3" ht="21.1" x14ac:dyDescent="0.25">
      <c r="A6" s="124"/>
    </row>
    <row r="7" spans="1:3" ht="21.1" x14ac:dyDescent="0.25">
      <c r="A7" s="124"/>
    </row>
    <row r="8" spans="1:3" ht="21.1" x14ac:dyDescent="0.25">
      <c r="A8" s="217" t="s">
        <v>17</v>
      </c>
    </row>
    <row r="9" spans="1:3" ht="21.1" x14ac:dyDescent="0.25">
      <c r="A9" s="353" t="s">
        <v>137</v>
      </c>
      <c r="B9" s="353"/>
      <c r="C9" s="353"/>
    </row>
    <row r="10" spans="1:3" ht="28.55" x14ac:dyDescent="0.25">
      <c r="A10" s="351" t="s">
        <v>138</v>
      </c>
      <c r="B10" s="351"/>
      <c r="C10" s="351"/>
    </row>
    <row r="11" spans="1:3" ht="16.3" x14ac:dyDescent="0.25">
      <c r="A11" s="347" t="s">
        <v>94</v>
      </c>
      <c r="B11" s="347"/>
      <c r="C11" s="347"/>
    </row>
    <row r="12" spans="1:3" ht="15.8" x14ac:dyDescent="0.25">
      <c r="A12" s="125"/>
    </row>
    <row r="13" spans="1:3" ht="15.8" x14ac:dyDescent="0.25">
      <c r="A13" s="125"/>
    </row>
    <row r="14" spans="1:3" ht="15.8" x14ac:dyDescent="0.25">
      <c r="A14" s="125"/>
    </row>
    <row r="15" spans="1:3" ht="15.8" x14ac:dyDescent="0.25">
      <c r="A15" s="125"/>
    </row>
    <row r="16" spans="1:3" ht="26.35" x14ac:dyDescent="0.25">
      <c r="A16" s="352" t="str">
        <f>IF(Yil&gt;0,CONCATENATE(Yil," Dönemine aittir."),"")</f>
        <v/>
      </c>
      <c r="B16" s="352"/>
      <c r="C16" s="352"/>
    </row>
    <row r="17" spans="1:10" ht="18.7" x14ac:dyDescent="0.25">
      <c r="A17" s="126"/>
    </row>
    <row r="18" spans="1:10" ht="15.8" x14ac:dyDescent="0.25">
      <c r="A18" s="96"/>
    </row>
    <row r="19" spans="1:10" ht="30.1" customHeight="1" x14ac:dyDescent="0.25">
      <c r="A19" s="218" t="s">
        <v>18</v>
      </c>
      <c r="B19" s="140" t="s">
        <v>19</v>
      </c>
      <c r="C19" s="219" t="str">
        <f>IF(ProjeNo&gt;0,ProjeNo,"")</f>
        <v/>
      </c>
      <c r="E19" s="95"/>
      <c r="F19" s="95"/>
      <c r="G19" s="95"/>
      <c r="H19" s="95"/>
      <c r="I19" s="95"/>
      <c r="J19" s="95"/>
    </row>
    <row r="20" spans="1:10" ht="30.1" customHeight="1" x14ac:dyDescent="0.3">
      <c r="A20" s="218" t="s">
        <v>111</v>
      </c>
      <c r="B20" s="140" t="s">
        <v>19</v>
      </c>
      <c r="C20" s="93"/>
      <c r="D20" s="350" t="str">
        <f>IF(C20="","SOL TARAFTAKİ BOYALI OLANLAR DOLDURULMALIDIR.","")</f>
        <v>SOL TARAFTAKİ BOYALI OLANLAR DOLDURULMALIDIR.</v>
      </c>
      <c r="E20" s="350"/>
      <c r="F20" s="350"/>
      <c r="G20" s="350"/>
      <c r="H20" s="350"/>
      <c r="I20" s="350"/>
      <c r="J20" s="95"/>
    </row>
    <row r="21" spans="1:10" ht="40.1" customHeight="1" x14ac:dyDescent="0.3">
      <c r="A21" s="218" t="s">
        <v>20</v>
      </c>
      <c r="B21" s="140" t="s">
        <v>19</v>
      </c>
      <c r="C21" s="97"/>
      <c r="D21" s="350"/>
      <c r="E21" s="350"/>
      <c r="F21" s="350"/>
      <c r="G21" s="350"/>
      <c r="H21" s="350"/>
      <c r="I21" s="350"/>
      <c r="J21" s="95"/>
    </row>
    <row r="22" spans="1:10" ht="40.1" customHeight="1" x14ac:dyDescent="0.3">
      <c r="A22" s="98" t="s">
        <v>21</v>
      </c>
      <c r="B22" s="140" t="s">
        <v>19</v>
      </c>
      <c r="C22" s="97"/>
      <c r="D22" s="350"/>
      <c r="E22" s="350"/>
      <c r="F22" s="350"/>
      <c r="G22" s="350"/>
      <c r="H22" s="350"/>
      <c r="I22" s="350"/>
      <c r="J22" s="95"/>
    </row>
    <row r="23" spans="1:10" ht="30.1" customHeight="1" x14ac:dyDescent="0.3">
      <c r="A23" s="98" t="s">
        <v>22</v>
      </c>
      <c r="B23" s="140" t="s">
        <v>19</v>
      </c>
      <c r="C23" s="93"/>
      <c r="D23" s="350"/>
      <c r="E23" s="350"/>
      <c r="F23" s="350"/>
      <c r="G23" s="350"/>
      <c r="H23" s="350"/>
      <c r="I23" s="350"/>
      <c r="J23" s="95"/>
    </row>
    <row r="24" spans="1:10" ht="30.1" customHeight="1" x14ac:dyDescent="0.3">
      <c r="A24" s="98" t="s">
        <v>23</v>
      </c>
      <c r="B24" s="140" t="s">
        <v>19</v>
      </c>
      <c r="C24" s="93"/>
      <c r="D24" s="350"/>
      <c r="E24" s="350"/>
      <c r="F24" s="350"/>
      <c r="G24" s="350"/>
      <c r="H24" s="350"/>
      <c r="I24" s="350"/>
      <c r="J24" s="95"/>
    </row>
    <row r="25" spans="1:10" ht="30.1" customHeight="1" x14ac:dyDescent="0.3">
      <c r="A25" s="93"/>
      <c r="B25" s="94"/>
      <c r="C25" s="98" t="s">
        <v>17</v>
      </c>
      <c r="D25" s="95"/>
      <c r="E25" s="95"/>
      <c r="F25" s="95"/>
      <c r="G25" s="95"/>
      <c r="H25" s="95"/>
      <c r="I25" s="95"/>
      <c r="J25" s="95"/>
    </row>
    <row r="26" spans="1:10" ht="30.1" customHeight="1" x14ac:dyDescent="0.3">
      <c r="A26" s="98" t="s">
        <v>24</v>
      </c>
      <c r="B26" s="140" t="s">
        <v>19</v>
      </c>
      <c r="C26" s="220" t="str">
        <f>IF('Proje ve Personel Bilgileri'!C6&gt;0,'Proje ve Personel Bilgileri'!C6,"")</f>
        <v/>
      </c>
      <c r="D26" s="95"/>
      <c r="E26" s="95"/>
      <c r="F26" s="95"/>
      <c r="G26" s="95"/>
      <c r="H26" s="95"/>
      <c r="I26" s="95"/>
      <c r="J26" s="95"/>
    </row>
    <row r="27" spans="1:10" ht="30.1" customHeight="1" x14ac:dyDescent="0.3">
      <c r="A27" s="98" t="s">
        <v>25</v>
      </c>
      <c r="B27" s="140" t="s">
        <v>19</v>
      </c>
      <c r="C27" s="221" t="str">
        <f>IF('Proje ve Personel Bilgileri'!C7,'Proje ve Personel Bilgileri'!C7,"")</f>
        <v/>
      </c>
      <c r="D27" s="95"/>
      <c r="E27" s="95"/>
      <c r="F27" s="95"/>
      <c r="G27" s="95"/>
      <c r="H27" s="95"/>
      <c r="I27" s="95"/>
      <c r="J27" s="95"/>
    </row>
    <row r="28" spans="1:10" ht="16.3" x14ac:dyDescent="0.25">
      <c r="A28" s="99"/>
    </row>
    <row r="29" spans="1:10" ht="19.05" x14ac:dyDescent="0.25">
      <c r="A29" s="100"/>
    </row>
    <row r="30" spans="1:10" ht="19.05" x14ac:dyDescent="0.25">
      <c r="A30" s="100"/>
    </row>
    <row r="31" spans="1:10" ht="19.05" x14ac:dyDescent="0.25">
      <c r="A31" s="100"/>
    </row>
    <row r="32" spans="1:10" ht="19.05" x14ac:dyDescent="0.25">
      <c r="A32" s="348" t="s">
        <v>13</v>
      </c>
      <c r="B32" s="348"/>
      <c r="C32" s="348"/>
    </row>
    <row r="33" spans="1:3" ht="19.05" x14ac:dyDescent="0.35">
      <c r="A33" s="349">
        <v>44197</v>
      </c>
      <c r="B33" s="349"/>
      <c r="C33" s="349"/>
    </row>
    <row r="48" spans="1:3" ht="17" x14ac:dyDescent="0.25">
      <c r="A48" s="101"/>
    </row>
    <row r="49" spans="1:1" ht="17" x14ac:dyDescent="0.25">
      <c r="A49" s="101"/>
    </row>
  </sheetData>
  <sheetProtection algorithmName="SHA-512" hashValue="6kB2pTO96btFXzBUrs4YtmvlwSkEPmJXPwK8c5McUGCmetITv6rFiZSJ+jDgeItnsRTY4xs8uca9i12NClgOjA==" saltValue="kdsfO+womRfs5EUdHIikeg==" spinCount="100000" sheet="1" objects="1" scenarios="1"/>
  <mergeCells count="11">
    <mergeCell ref="A1:C1"/>
    <mergeCell ref="A2:C2"/>
    <mergeCell ref="A3:C3"/>
    <mergeCell ref="A4:C4"/>
    <mergeCell ref="A9:C9"/>
    <mergeCell ref="A11:C11"/>
    <mergeCell ref="A32:C32"/>
    <mergeCell ref="A33:C33"/>
    <mergeCell ref="D20:I24"/>
    <mergeCell ref="A10:C10"/>
    <mergeCell ref="A16:C16"/>
  </mergeCells>
  <conditionalFormatting sqref="C19:C27">
    <cfRule type="expression" dxfId="0" priority="1">
      <formula>$C19=""</formula>
    </cfRule>
  </conditionalFormatting>
  <pageMargins left="0.7" right="0.7" top="0.75" bottom="0.75" header="0.3" footer="0.3"/>
  <pageSetup paperSize="9" scale="77" orientation="portrait" r:id="rId1"/>
  <rowBreaks count="1" manualBreakCount="1">
    <brk id="36"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ayfa15"/>
  <dimension ref="A1:P201"/>
  <sheetViews>
    <sheetView zoomScale="70" zoomScaleNormal="70" workbookViewId="0">
      <selection activeCell="C33" sqref="C33:K33"/>
    </sheetView>
  </sheetViews>
  <sheetFormatPr defaultColWidth="8.875" defaultRowHeight="16.3" x14ac:dyDescent="0.3"/>
  <cols>
    <col min="1" max="1" width="6.625" style="19" customWidth="1"/>
    <col min="2" max="2" width="15.125" style="19" customWidth="1"/>
    <col min="3" max="3" width="40.75" style="19" customWidth="1"/>
    <col min="4" max="4" width="28.75" style="19" customWidth="1"/>
    <col min="5" max="5" width="23.875" style="19" customWidth="1"/>
    <col min="6" max="6" width="36.75" style="19" customWidth="1"/>
    <col min="7" max="7" width="13.375" style="19" bestFit="1" customWidth="1"/>
    <col min="8" max="8" width="16.75" style="19" customWidth="1"/>
    <col min="9" max="9" width="30.75" style="19" customWidth="1"/>
    <col min="10" max="10" width="16.75" style="166" customWidth="1"/>
    <col min="11" max="11" width="16.75" style="19" customWidth="1"/>
    <col min="12" max="12" width="55.75" style="195" customWidth="1"/>
    <col min="13" max="13" width="8.875" style="19" hidden="1" customWidth="1"/>
    <col min="14" max="14" width="22.75" style="141" hidden="1" customWidth="1"/>
    <col min="15" max="16" width="8.875" style="19" hidden="1" customWidth="1"/>
    <col min="17" max="16384" width="8.875" style="19"/>
  </cols>
  <sheetData>
    <row r="1" spans="1:16" x14ac:dyDescent="0.3">
      <c r="A1" s="436" t="s">
        <v>128</v>
      </c>
      <c r="B1" s="436"/>
      <c r="C1" s="436"/>
      <c r="D1" s="436"/>
      <c r="E1" s="436"/>
      <c r="F1" s="436"/>
      <c r="G1" s="436"/>
      <c r="H1" s="436"/>
      <c r="I1" s="436"/>
      <c r="J1" s="436"/>
      <c r="K1" s="436"/>
      <c r="L1" s="260"/>
      <c r="M1" s="7"/>
      <c r="N1" s="261"/>
      <c r="O1" s="7"/>
      <c r="P1" s="30" t="str">
        <f>CONCATENATE("A1:K",SUM(O:O)*29)</f>
        <v>A1:K29</v>
      </c>
    </row>
    <row r="2" spans="1:16" x14ac:dyDescent="0.3">
      <c r="A2" s="363" t="str">
        <f>IF(Yil&gt;0,CONCATENATE(Yil," yılına aittir."),"")</f>
        <v/>
      </c>
      <c r="B2" s="363"/>
      <c r="C2" s="363"/>
      <c r="D2" s="363"/>
      <c r="E2" s="363"/>
      <c r="F2" s="363"/>
      <c r="G2" s="363"/>
      <c r="H2" s="363"/>
      <c r="I2" s="363"/>
      <c r="J2" s="363"/>
      <c r="K2" s="363"/>
      <c r="L2" s="260"/>
      <c r="M2" s="7"/>
      <c r="N2" s="261"/>
      <c r="O2" s="7"/>
      <c r="P2" s="7"/>
    </row>
    <row r="3" spans="1:16" ht="16" customHeight="1" thickBot="1" x14ac:dyDescent="0.35">
      <c r="A3" s="437" t="s">
        <v>129</v>
      </c>
      <c r="B3" s="437"/>
      <c r="C3" s="437"/>
      <c r="D3" s="437"/>
      <c r="E3" s="437"/>
      <c r="F3" s="437"/>
      <c r="G3" s="437"/>
      <c r="H3" s="437"/>
      <c r="I3" s="437"/>
      <c r="J3" s="437"/>
      <c r="K3" s="437"/>
      <c r="L3" s="260"/>
      <c r="M3" s="7"/>
      <c r="N3" s="261"/>
      <c r="O3" s="7"/>
      <c r="P3" s="7"/>
    </row>
    <row r="4" spans="1:16" ht="31.6" customHeight="1" thickBot="1" x14ac:dyDescent="0.35">
      <c r="A4" s="428" t="s">
        <v>1</v>
      </c>
      <c r="B4" s="429"/>
      <c r="C4" s="428" t="str">
        <f>IF(ProjeNo&gt;0,ProjeNo,"")</f>
        <v/>
      </c>
      <c r="D4" s="430"/>
      <c r="E4" s="430"/>
      <c r="F4" s="430"/>
      <c r="G4" s="430"/>
      <c r="H4" s="430"/>
      <c r="I4" s="430"/>
      <c r="J4" s="430"/>
      <c r="K4" s="429"/>
      <c r="L4" s="260"/>
      <c r="M4" s="7"/>
      <c r="N4" s="261"/>
      <c r="O4" s="7"/>
      <c r="P4" s="7"/>
    </row>
    <row r="5" spans="1:16" ht="31.6" customHeight="1" thickBot="1" x14ac:dyDescent="0.35">
      <c r="A5" s="431" t="s">
        <v>11</v>
      </c>
      <c r="B5" s="432"/>
      <c r="C5" s="433" t="str">
        <f>IF(ProjeAdi&gt;0,ProjeAdi,"")</f>
        <v/>
      </c>
      <c r="D5" s="434"/>
      <c r="E5" s="434"/>
      <c r="F5" s="434"/>
      <c r="G5" s="434"/>
      <c r="H5" s="434"/>
      <c r="I5" s="434"/>
      <c r="J5" s="434"/>
      <c r="K5" s="435"/>
      <c r="L5" s="260"/>
      <c r="M5" s="7"/>
      <c r="N5" s="261"/>
      <c r="O5" s="7"/>
      <c r="P5" s="7"/>
    </row>
    <row r="6" spans="1:16" s="144" customFormat="1" ht="37.049999999999997" customHeight="1" thickBot="1" x14ac:dyDescent="0.35">
      <c r="A6" s="426" t="s">
        <v>7</v>
      </c>
      <c r="B6" s="426" t="s">
        <v>130</v>
      </c>
      <c r="C6" s="426" t="s">
        <v>8</v>
      </c>
      <c r="D6" s="426" t="s">
        <v>131</v>
      </c>
      <c r="E6" s="426" t="s">
        <v>132</v>
      </c>
      <c r="F6" s="426" t="s">
        <v>133</v>
      </c>
      <c r="G6" s="426" t="s">
        <v>134</v>
      </c>
      <c r="H6" s="426" t="s">
        <v>75</v>
      </c>
      <c r="I6" s="426" t="s">
        <v>76</v>
      </c>
      <c r="J6" s="142" t="s">
        <v>77</v>
      </c>
      <c r="K6" s="143" t="s">
        <v>77</v>
      </c>
      <c r="L6" s="262"/>
      <c r="M6" s="6"/>
      <c r="N6" s="15"/>
      <c r="O6" s="6"/>
      <c r="P6" s="6"/>
    </row>
    <row r="7" spans="1:16" ht="18" customHeight="1" thickBot="1" x14ac:dyDescent="0.35">
      <c r="A7" s="427"/>
      <c r="B7" s="427"/>
      <c r="C7" s="427"/>
      <c r="D7" s="427"/>
      <c r="E7" s="427"/>
      <c r="F7" s="427"/>
      <c r="G7" s="427"/>
      <c r="H7" s="427"/>
      <c r="I7" s="427"/>
      <c r="J7" s="142" t="s">
        <v>78</v>
      </c>
      <c r="K7" s="143" t="s">
        <v>79</v>
      </c>
      <c r="L7" s="260"/>
      <c r="M7" s="7"/>
      <c r="N7" s="261"/>
      <c r="O7" s="7"/>
      <c r="P7" s="7"/>
    </row>
    <row r="8" spans="1:16" ht="41.1" customHeight="1" x14ac:dyDescent="0.3">
      <c r="A8" s="145">
        <v>1</v>
      </c>
      <c r="B8" s="10"/>
      <c r="C8" s="146"/>
      <c r="D8" s="146"/>
      <c r="E8" s="146"/>
      <c r="F8" s="146"/>
      <c r="G8" s="146"/>
      <c r="H8" s="148"/>
      <c r="I8" s="149"/>
      <c r="J8" s="150"/>
      <c r="K8" s="151"/>
      <c r="L8" s="196" t="str">
        <f>IF(AND(COUNTA(B8:F8)&gt;0,M8=1),"Ulaşım Çeşidi,Belge Tarihi,Belge Numarası ve KDV Dahil Tutar doldurulduktan sonra KDV Hariç Tutar doldurulabilir.","")</f>
        <v/>
      </c>
      <c r="M8" s="152">
        <f>IF(COUNTA(G8:I8)+COUNTA(K8)=4,0,1)</f>
        <v>1</v>
      </c>
      <c r="N8" s="153">
        <f t="shared" ref="N8:N22" si="0">IF(M8=1,0,100000000)</f>
        <v>0</v>
      </c>
      <c r="O8" s="7"/>
      <c r="P8" s="7"/>
    </row>
    <row r="9" spans="1:16" ht="41.1" customHeight="1" x14ac:dyDescent="0.3">
      <c r="A9" s="154">
        <v>2</v>
      </c>
      <c r="B9" s="193"/>
      <c r="C9" s="147"/>
      <c r="D9" s="147"/>
      <c r="E9" s="147"/>
      <c r="F9" s="147"/>
      <c r="G9" s="147"/>
      <c r="H9" s="155"/>
      <c r="I9" s="156"/>
      <c r="J9" s="157"/>
      <c r="K9" s="158"/>
      <c r="L9" s="196" t="str">
        <f t="shared" ref="L9:L22" si="1">IF(AND(COUNTA(B9:F9)&gt;0,M9=1),"Ulaşım Çeşidi,Belge Tarihi,Belge Numarası ve KDV Dahil Tutar doldurulduktan sonra KDV Hariç Tutar doldurulabilir.","")</f>
        <v/>
      </c>
      <c r="M9" s="152">
        <f t="shared" ref="M9:M22" si="2">IF(COUNTA(G9:I9)+COUNTA(K9)=4,0,1)</f>
        <v>1</v>
      </c>
      <c r="N9" s="153">
        <f t="shared" si="0"/>
        <v>0</v>
      </c>
      <c r="O9" s="7"/>
      <c r="P9" s="7"/>
    </row>
    <row r="10" spans="1:16" ht="41.1" customHeight="1" x14ac:dyDescent="0.3">
      <c r="A10" s="154">
        <v>3</v>
      </c>
      <c r="B10" s="193"/>
      <c r="C10" s="147"/>
      <c r="D10" s="147"/>
      <c r="E10" s="147"/>
      <c r="F10" s="147"/>
      <c r="G10" s="147"/>
      <c r="H10" s="155"/>
      <c r="I10" s="156"/>
      <c r="J10" s="157"/>
      <c r="K10" s="158"/>
      <c r="L10" s="196" t="str">
        <f t="shared" si="1"/>
        <v/>
      </c>
      <c r="M10" s="152">
        <f t="shared" si="2"/>
        <v>1</v>
      </c>
      <c r="N10" s="153">
        <f t="shared" si="0"/>
        <v>0</v>
      </c>
      <c r="O10" s="7"/>
      <c r="P10" s="7"/>
    </row>
    <row r="11" spans="1:16" ht="41.1" customHeight="1" x14ac:dyDescent="0.3">
      <c r="A11" s="154">
        <v>4</v>
      </c>
      <c r="B11" s="193"/>
      <c r="C11" s="147"/>
      <c r="D11" s="147"/>
      <c r="E11" s="147"/>
      <c r="F11" s="147"/>
      <c r="G11" s="147"/>
      <c r="H11" s="155"/>
      <c r="I11" s="156"/>
      <c r="J11" s="157"/>
      <c r="K11" s="158"/>
      <c r="L11" s="196" t="str">
        <f t="shared" si="1"/>
        <v/>
      </c>
      <c r="M11" s="152">
        <f t="shared" si="2"/>
        <v>1</v>
      </c>
      <c r="N11" s="153">
        <f t="shared" si="0"/>
        <v>0</v>
      </c>
      <c r="O11" s="7"/>
      <c r="P11" s="7"/>
    </row>
    <row r="12" spans="1:16" ht="41.1" customHeight="1" x14ac:dyDescent="0.3">
      <c r="A12" s="154">
        <v>5</v>
      </c>
      <c r="B12" s="193"/>
      <c r="C12" s="147"/>
      <c r="D12" s="147"/>
      <c r="E12" s="147"/>
      <c r="F12" s="147"/>
      <c r="G12" s="147"/>
      <c r="H12" s="155"/>
      <c r="I12" s="156"/>
      <c r="J12" s="157"/>
      <c r="K12" s="158"/>
      <c r="L12" s="196" t="str">
        <f t="shared" si="1"/>
        <v/>
      </c>
      <c r="M12" s="152">
        <f t="shared" si="2"/>
        <v>1</v>
      </c>
      <c r="N12" s="153">
        <f t="shared" si="0"/>
        <v>0</v>
      </c>
      <c r="O12" s="7"/>
      <c r="P12" s="7"/>
    </row>
    <row r="13" spans="1:16" ht="41.1" customHeight="1" x14ac:dyDescent="0.3">
      <c r="A13" s="154">
        <v>6</v>
      </c>
      <c r="B13" s="193"/>
      <c r="C13" s="147"/>
      <c r="D13" s="147"/>
      <c r="E13" s="147"/>
      <c r="F13" s="147"/>
      <c r="G13" s="147"/>
      <c r="H13" s="155"/>
      <c r="I13" s="156"/>
      <c r="J13" s="157"/>
      <c r="K13" s="158"/>
      <c r="L13" s="196" t="str">
        <f t="shared" si="1"/>
        <v/>
      </c>
      <c r="M13" s="152">
        <f t="shared" si="2"/>
        <v>1</v>
      </c>
      <c r="N13" s="153">
        <f t="shared" si="0"/>
        <v>0</v>
      </c>
      <c r="O13" s="7"/>
      <c r="P13" s="7"/>
    </row>
    <row r="14" spans="1:16" ht="41.1" customHeight="1" x14ac:dyDescent="0.3">
      <c r="A14" s="154">
        <v>7</v>
      </c>
      <c r="B14" s="193"/>
      <c r="C14" s="147"/>
      <c r="D14" s="147"/>
      <c r="E14" s="147"/>
      <c r="F14" s="147"/>
      <c r="G14" s="147"/>
      <c r="H14" s="155"/>
      <c r="I14" s="156"/>
      <c r="J14" s="157"/>
      <c r="K14" s="158"/>
      <c r="L14" s="196" t="str">
        <f t="shared" si="1"/>
        <v/>
      </c>
      <c r="M14" s="152">
        <f t="shared" si="2"/>
        <v>1</v>
      </c>
      <c r="N14" s="153">
        <f t="shared" si="0"/>
        <v>0</v>
      </c>
      <c r="O14" s="7"/>
      <c r="P14" s="7"/>
    </row>
    <row r="15" spans="1:16" ht="41.1" customHeight="1" x14ac:dyDescent="0.3">
      <c r="A15" s="154">
        <v>8</v>
      </c>
      <c r="B15" s="193"/>
      <c r="C15" s="147"/>
      <c r="D15" s="147"/>
      <c r="E15" s="147"/>
      <c r="F15" s="147"/>
      <c r="G15" s="147"/>
      <c r="H15" s="155"/>
      <c r="I15" s="156"/>
      <c r="J15" s="157"/>
      <c r="K15" s="158"/>
      <c r="L15" s="196" t="str">
        <f t="shared" si="1"/>
        <v/>
      </c>
      <c r="M15" s="152">
        <f t="shared" si="2"/>
        <v>1</v>
      </c>
      <c r="N15" s="153">
        <f t="shared" si="0"/>
        <v>0</v>
      </c>
      <c r="O15" s="7"/>
      <c r="P15" s="7"/>
    </row>
    <row r="16" spans="1:16" ht="41.1" customHeight="1" x14ac:dyDescent="0.3">
      <c r="A16" s="154">
        <v>9</v>
      </c>
      <c r="B16" s="193"/>
      <c r="C16" s="147"/>
      <c r="D16" s="147"/>
      <c r="E16" s="147"/>
      <c r="F16" s="147"/>
      <c r="G16" s="147"/>
      <c r="H16" s="155"/>
      <c r="I16" s="156"/>
      <c r="J16" s="157"/>
      <c r="K16" s="158"/>
      <c r="L16" s="196" t="str">
        <f t="shared" si="1"/>
        <v/>
      </c>
      <c r="M16" s="152">
        <f t="shared" si="2"/>
        <v>1</v>
      </c>
      <c r="N16" s="153">
        <f t="shared" si="0"/>
        <v>0</v>
      </c>
      <c r="O16" s="7"/>
      <c r="P16" s="7"/>
    </row>
    <row r="17" spans="1:16" ht="41.1" customHeight="1" x14ac:dyDescent="0.3">
      <c r="A17" s="154">
        <v>10</v>
      </c>
      <c r="B17" s="193"/>
      <c r="C17" s="147"/>
      <c r="D17" s="147"/>
      <c r="E17" s="147"/>
      <c r="F17" s="147"/>
      <c r="G17" s="147"/>
      <c r="H17" s="155"/>
      <c r="I17" s="156"/>
      <c r="J17" s="157"/>
      <c r="K17" s="158"/>
      <c r="L17" s="196" t="str">
        <f t="shared" si="1"/>
        <v/>
      </c>
      <c r="M17" s="152">
        <f t="shared" ref="M17:M19" si="3">IF(COUNTA(G17:I17)+COUNTA(K17)=4,0,1)</f>
        <v>1</v>
      </c>
      <c r="N17" s="153">
        <f t="shared" ref="N17:N19" si="4">IF(M17=1,0,100000000)</f>
        <v>0</v>
      </c>
      <c r="O17" s="7"/>
      <c r="P17" s="7"/>
    </row>
    <row r="18" spans="1:16" ht="41.1" customHeight="1" x14ac:dyDescent="0.3">
      <c r="A18" s="154">
        <v>11</v>
      </c>
      <c r="B18" s="193"/>
      <c r="C18" s="147"/>
      <c r="D18" s="147"/>
      <c r="E18" s="147"/>
      <c r="F18" s="147"/>
      <c r="G18" s="147"/>
      <c r="H18" s="155"/>
      <c r="I18" s="156"/>
      <c r="J18" s="157"/>
      <c r="K18" s="158"/>
      <c r="L18" s="196" t="str">
        <f t="shared" si="1"/>
        <v/>
      </c>
      <c r="M18" s="152">
        <f t="shared" si="3"/>
        <v>1</v>
      </c>
      <c r="N18" s="153">
        <f t="shared" si="4"/>
        <v>0</v>
      </c>
      <c r="O18" s="7"/>
      <c r="P18" s="7"/>
    </row>
    <row r="19" spans="1:16" ht="41.1" customHeight="1" x14ac:dyDescent="0.3">
      <c r="A19" s="154">
        <v>12</v>
      </c>
      <c r="B19" s="193"/>
      <c r="C19" s="147"/>
      <c r="D19" s="147"/>
      <c r="E19" s="147"/>
      <c r="F19" s="147"/>
      <c r="G19" s="147"/>
      <c r="H19" s="155"/>
      <c r="I19" s="156"/>
      <c r="J19" s="157"/>
      <c r="K19" s="158"/>
      <c r="L19" s="196" t="str">
        <f t="shared" si="1"/>
        <v/>
      </c>
      <c r="M19" s="152">
        <f t="shared" si="3"/>
        <v>1</v>
      </c>
      <c r="N19" s="153">
        <f t="shared" si="4"/>
        <v>0</v>
      </c>
      <c r="O19" s="7"/>
      <c r="P19" s="7"/>
    </row>
    <row r="20" spans="1:16" ht="41.1" customHeight="1" x14ac:dyDescent="0.3">
      <c r="A20" s="154">
        <v>13</v>
      </c>
      <c r="B20" s="193"/>
      <c r="C20" s="147"/>
      <c r="D20" s="147"/>
      <c r="E20" s="147"/>
      <c r="F20" s="147"/>
      <c r="G20" s="147"/>
      <c r="H20" s="155"/>
      <c r="I20" s="156"/>
      <c r="J20" s="157"/>
      <c r="K20" s="158"/>
      <c r="L20" s="196" t="str">
        <f t="shared" si="1"/>
        <v/>
      </c>
      <c r="M20" s="152">
        <f t="shared" si="2"/>
        <v>1</v>
      </c>
      <c r="N20" s="153">
        <f t="shared" si="0"/>
        <v>0</v>
      </c>
      <c r="O20" s="7"/>
      <c r="P20" s="7"/>
    </row>
    <row r="21" spans="1:16" ht="41.1" customHeight="1" x14ac:dyDescent="0.3">
      <c r="A21" s="154">
        <v>14</v>
      </c>
      <c r="B21" s="193"/>
      <c r="C21" s="147"/>
      <c r="D21" s="147"/>
      <c r="E21" s="147"/>
      <c r="F21" s="147"/>
      <c r="G21" s="147"/>
      <c r="H21" s="155"/>
      <c r="I21" s="156"/>
      <c r="J21" s="157"/>
      <c r="K21" s="158"/>
      <c r="L21" s="196" t="str">
        <f t="shared" si="1"/>
        <v/>
      </c>
      <c r="M21" s="152">
        <f t="shared" si="2"/>
        <v>1</v>
      </c>
      <c r="N21" s="153">
        <f t="shared" si="0"/>
        <v>0</v>
      </c>
      <c r="O21" s="7"/>
      <c r="P21" s="7"/>
    </row>
    <row r="22" spans="1:16" ht="41.1" customHeight="1" thickBot="1" x14ac:dyDescent="0.35">
      <c r="A22" s="283">
        <v>15</v>
      </c>
      <c r="B22" s="194"/>
      <c r="C22" s="159"/>
      <c r="D22" s="159"/>
      <c r="E22" s="159"/>
      <c r="F22" s="159"/>
      <c r="G22" s="159"/>
      <c r="H22" s="160"/>
      <c r="I22" s="161"/>
      <c r="J22" s="162"/>
      <c r="K22" s="163"/>
      <c r="L22" s="196" t="str">
        <f t="shared" si="1"/>
        <v/>
      </c>
      <c r="M22" s="152">
        <f t="shared" si="2"/>
        <v>1</v>
      </c>
      <c r="N22" s="153">
        <f t="shared" si="0"/>
        <v>0</v>
      </c>
      <c r="O22" s="30">
        <v>1</v>
      </c>
      <c r="P22" s="7"/>
    </row>
    <row r="23" spans="1:16" ht="31.95" customHeight="1" thickBot="1" x14ac:dyDescent="0.35">
      <c r="A23" s="7"/>
      <c r="B23" s="7"/>
      <c r="C23" s="7"/>
      <c r="D23" s="7"/>
      <c r="E23" s="7"/>
      <c r="F23" s="7"/>
      <c r="G23" s="7"/>
      <c r="H23" s="7"/>
      <c r="I23" s="164" t="s">
        <v>40</v>
      </c>
      <c r="J23" s="165">
        <f>SUM(J8:J22)</f>
        <v>0</v>
      </c>
      <c r="K23" s="296"/>
      <c r="L23" s="260"/>
      <c r="M23" s="7"/>
      <c r="N23" s="261"/>
      <c r="O23" s="7"/>
      <c r="P23" s="7"/>
    </row>
    <row r="24" spans="1:16" x14ac:dyDescent="0.3">
      <c r="A24" s="30" t="s">
        <v>99</v>
      </c>
      <c r="B24" s="7"/>
      <c r="C24" s="7"/>
      <c r="D24" s="7"/>
      <c r="E24" s="7"/>
      <c r="F24" s="7"/>
      <c r="G24" s="7"/>
      <c r="H24" s="7"/>
      <c r="I24" s="7"/>
      <c r="J24" s="263"/>
      <c r="K24" s="7"/>
      <c r="L24" s="260"/>
      <c r="M24" s="7"/>
      <c r="N24" s="261"/>
      <c r="O24" s="7"/>
      <c r="P24" s="7"/>
    </row>
    <row r="25" spans="1:16" x14ac:dyDescent="0.3">
      <c r="A25" s="7"/>
      <c r="B25" s="7"/>
      <c r="C25" s="7"/>
      <c r="D25" s="7"/>
      <c r="E25" s="7"/>
      <c r="F25" s="7"/>
      <c r="G25" s="7"/>
      <c r="H25" s="7"/>
      <c r="I25" s="7"/>
      <c r="J25" s="263"/>
      <c r="K25" s="7"/>
      <c r="L25" s="260"/>
      <c r="M25" s="7"/>
      <c r="N25" s="261"/>
      <c r="O25" s="7"/>
      <c r="P25" s="7"/>
    </row>
    <row r="26" spans="1:16" ht="21.1" x14ac:dyDescent="0.35">
      <c r="A26" s="7"/>
      <c r="B26" s="308" t="s">
        <v>37</v>
      </c>
      <c r="C26" s="307">
        <f ca="1">IF(imzatarihi&gt;0,imzatarihi,"")</f>
        <v>45653</v>
      </c>
      <c r="D26" s="312" t="s">
        <v>38</v>
      </c>
      <c r="E26" s="308" t="str">
        <f>IF(kurulusyetkilisi&gt;0,kurulusyetkilisi,"")</f>
        <v/>
      </c>
      <c r="F26" s="308"/>
      <c r="G26" s="308"/>
      <c r="H26" s="308"/>
      <c r="I26" s="315"/>
      <c r="J26" s="315"/>
      <c r="K26" s="7"/>
      <c r="L26" s="260"/>
      <c r="M26" s="7"/>
      <c r="N26" s="261"/>
      <c r="O26" s="7"/>
      <c r="P26" s="7"/>
    </row>
    <row r="27" spans="1:16" ht="21.1" x14ac:dyDescent="0.35">
      <c r="A27" s="7"/>
      <c r="B27" s="311"/>
      <c r="C27" s="311"/>
      <c r="D27" s="312" t="s">
        <v>39</v>
      </c>
      <c r="E27" s="308"/>
      <c r="F27" s="315"/>
      <c r="G27" s="315"/>
      <c r="H27" s="315"/>
      <c r="I27" s="315"/>
      <c r="J27" s="315"/>
      <c r="K27" s="7"/>
      <c r="L27" s="260"/>
      <c r="M27" s="7"/>
      <c r="N27" s="261"/>
      <c r="O27" s="7"/>
      <c r="P27" s="7"/>
    </row>
    <row r="28" spans="1:16" x14ac:dyDescent="0.3">
      <c r="A28" s="7"/>
      <c r="B28" s="7"/>
      <c r="C28" s="7"/>
      <c r="D28" s="7"/>
      <c r="E28" s="7"/>
      <c r="F28" s="7"/>
      <c r="G28" s="7"/>
      <c r="H28" s="7"/>
      <c r="I28" s="7"/>
      <c r="J28" s="263"/>
      <c r="K28" s="7"/>
      <c r="L28" s="260"/>
      <c r="M28" s="7"/>
      <c r="N28" s="261"/>
      <c r="O28" s="7"/>
      <c r="P28" s="7"/>
    </row>
    <row r="29" spans="1:16" x14ac:dyDescent="0.3">
      <c r="A29" s="7"/>
      <c r="B29" s="7"/>
      <c r="C29" s="7"/>
      <c r="D29" s="7"/>
      <c r="E29" s="7"/>
      <c r="F29" s="7"/>
      <c r="G29" s="7"/>
      <c r="H29" s="7"/>
      <c r="I29" s="7"/>
      <c r="J29" s="263"/>
      <c r="K29" s="7"/>
      <c r="L29" s="260"/>
      <c r="M29" s="7"/>
      <c r="N29" s="261"/>
      <c r="O29" s="7"/>
      <c r="P29" s="7"/>
    </row>
    <row r="30" spans="1:16" x14ac:dyDescent="0.3">
      <c r="A30" s="436" t="s">
        <v>128</v>
      </c>
      <c r="B30" s="436"/>
      <c r="C30" s="436"/>
      <c r="D30" s="436"/>
      <c r="E30" s="436"/>
      <c r="F30" s="436"/>
      <c r="G30" s="436"/>
      <c r="H30" s="436"/>
      <c r="I30" s="436"/>
      <c r="J30" s="436"/>
      <c r="K30" s="436"/>
      <c r="L30" s="260"/>
      <c r="M30" s="7"/>
      <c r="N30" s="261"/>
      <c r="O30" s="7"/>
      <c r="P30" s="7"/>
    </row>
    <row r="31" spans="1:16" x14ac:dyDescent="0.3">
      <c r="A31" s="363" t="str">
        <f>IF(Yil&gt;0,CONCATENATE(Yil," yılına aittir."),"")</f>
        <v/>
      </c>
      <c r="B31" s="363"/>
      <c r="C31" s="363"/>
      <c r="D31" s="363"/>
      <c r="E31" s="363"/>
      <c r="F31" s="363"/>
      <c r="G31" s="363"/>
      <c r="H31" s="363"/>
      <c r="I31" s="363"/>
      <c r="J31" s="363"/>
      <c r="K31" s="363"/>
      <c r="L31" s="260"/>
      <c r="M31" s="7"/>
      <c r="N31" s="261"/>
      <c r="O31" s="7"/>
      <c r="P31" s="7"/>
    </row>
    <row r="32" spans="1:16" ht="16" customHeight="1" thickBot="1" x14ac:dyDescent="0.35">
      <c r="A32" s="437" t="s">
        <v>129</v>
      </c>
      <c r="B32" s="437"/>
      <c r="C32" s="437"/>
      <c r="D32" s="437"/>
      <c r="E32" s="437"/>
      <c r="F32" s="437"/>
      <c r="G32" s="437"/>
      <c r="H32" s="437"/>
      <c r="I32" s="437"/>
      <c r="J32" s="437"/>
      <c r="K32" s="437"/>
      <c r="L32" s="260"/>
      <c r="M32" s="7"/>
      <c r="N32" s="261"/>
      <c r="O32" s="7"/>
      <c r="P32" s="7"/>
    </row>
    <row r="33" spans="1:16" ht="31.6" customHeight="1" thickBot="1" x14ac:dyDescent="0.35">
      <c r="A33" s="428" t="s">
        <v>1</v>
      </c>
      <c r="B33" s="429"/>
      <c r="C33" s="428" t="str">
        <f>IF(ProjeNo&gt;0,ProjeNo,"")</f>
        <v/>
      </c>
      <c r="D33" s="430"/>
      <c r="E33" s="430"/>
      <c r="F33" s="430"/>
      <c r="G33" s="430"/>
      <c r="H33" s="430"/>
      <c r="I33" s="430"/>
      <c r="J33" s="430"/>
      <c r="K33" s="429"/>
      <c r="L33" s="260"/>
      <c r="M33" s="7"/>
      <c r="N33" s="261"/>
      <c r="O33" s="7"/>
      <c r="P33" s="7"/>
    </row>
    <row r="34" spans="1:16" ht="31.6" customHeight="1" thickBot="1" x14ac:dyDescent="0.35">
      <c r="A34" s="431" t="s">
        <v>11</v>
      </c>
      <c r="B34" s="432"/>
      <c r="C34" s="433" t="str">
        <f>IF(ProjeAdi&gt;0,ProjeAdi,"")</f>
        <v/>
      </c>
      <c r="D34" s="434"/>
      <c r="E34" s="434"/>
      <c r="F34" s="434"/>
      <c r="G34" s="434"/>
      <c r="H34" s="434"/>
      <c r="I34" s="434"/>
      <c r="J34" s="434"/>
      <c r="K34" s="435"/>
      <c r="L34" s="260"/>
      <c r="M34" s="7"/>
      <c r="N34" s="261"/>
      <c r="O34" s="7"/>
      <c r="P34" s="7"/>
    </row>
    <row r="35" spans="1:16" s="144" customFormat="1" ht="37.049999999999997" customHeight="1" thickBot="1" x14ac:dyDescent="0.35">
      <c r="A35" s="426" t="s">
        <v>7</v>
      </c>
      <c r="B35" s="426" t="s">
        <v>130</v>
      </c>
      <c r="C35" s="426" t="s">
        <v>8</v>
      </c>
      <c r="D35" s="426" t="s">
        <v>131</v>
      </c>
      <c r="E35" s="426" t="s">
        <v>132</v>
      </c>
      <c r="F35" s="426" t="s">
        <v>133</v>
      </c>
      <c r="G35" s="426" t="s">
        <v>134</v>
      </c>
      <c r="H35" s="426" t="s">
        <v>75</v>
      </c>
      <c r="I35" s="426" t="s">
        <v>76</v>
      </c>
      <c r="J35" s="142" t="s">
        <v>77</v>
      </c>
      <c r="K35" s="143" t="s">
        <v>77</v>
      </c>
      <c r="L35" s="262"/>
      <c r="M35" s="6"/>
      <c r="N35" s="15"/>
      <c r="O35" s="6"/>
      <c r="P35" s="6"/>
    </row>
    <row r="36" spans="1:16" ht="18" customHeight="1" thickBot="1" x14ac:dyDescent="0.35">
      <c r="A36" s="427"/>
      <c r="B36" s="427"/>
      <c r="C36" s="427"/>
      <c r="D36" s="427"/>
      <c r="E36" s="427"/>
      <c r="F36" s="427"/>
      <c r="G36" s="427"/>
      <c r="H36" s="427"/>
      <c r="I36" s="427"/>
      <c r="J36" s="142" t="s">
        <v>78</v>
      </c>
      <c r="K36" s="143" t="s">
        <v>79</v>
      </c>
      <c r="L36" s="260"/>
      <c r="M36" s="7"/>
      <c r="N36" s="261"/>
      <c r="O36" s="7"/>
      <c r="P36" s="7"/>
    </row>
    <row r="37" spans="1:16" ht="41.1" customHeight="1" x14ac:dyDescent="0.3">
      <c r="A37" s="145">
        <v>16</v>
      </c>
      <c r="B37" s="10"/>
      <c r="C37" s="146"/>
      <c r="D37" s="146"/>
      <c r="E37" s="146"/>
      <c r="F37" s="146"/>
      <c r="G37" s="146"/>
      <c r="H37" s="280"/>
      <c r="I37" s="149"/>
      <c r="J37" s="150"/>
      <c r="K37" s="151"/>
      <c r="L37" s="196" t="str">
        <f>IF(AND(COUNTA(B37:F37)&gt;0,M37=1),"Ulaşım Çeşidi,Belge Tarihi,Belge Numarası ve KDV Dahil Tutar doldurulduktan sonra KDV Hariç Tutar doldurulabilir.","")</f>
        <v/>
      </c>
      <c r="M37" s="152">
        <f>IF(COUNTA(G37:I37)+COUNTA(K37)=4,0,1)</f>
        <v>1</v>
      </c>
      <c r="N37" s="153">
        <f t="shared" ref="N37:N51" si="5">IF(M37=1,0,100000000)</f>
        <v>0</v>
      </c>
      <c r="O37" s="7"/>
      <c r="P37" s="7"/>
    </row>
    <row r="38" spans="1:16" ht="41.1" customHeight="1" x14ac:dyDescent="0.3">
      <c r="A38" s="154">
        <v>17</v>
      </c>
      <c r="B38" s="193"/>
      <c r="C38" s="147"/>
      <c r="D38" s="147"/>
      <c r="E38" s="147"/>
      <c r="F38" s="147"/>
      <c r="G38" s="147"/>
      <c r="H38" s="281"/>
      <c r="I38" s="156"/>
      <c r="J38" s="157"/>
      <c r="K38" s="158"/>
      <c r="L38" s="196" t="str">
        <f t="shared" ref="L38:L51" si="6">IF(AND(COUNTA(B38:F38)&gt;0,M38=1),"Ulaşım Çeşidi,Belge Tarihi,Belge Numarası ve KDV Dahil Tutar doldurulduktan sonra KDV Hariç Tutar doldurulabilir.","")</f>
        <v/>
      </c>
      <c r="M38" s="152">
        <f t="shared" ref="M38:M51" si="7">IF(COUNTA(G38:I38)+COUNTA(K38)=4,0,1)</f>
        <v>1</v>
      </c>
      <c r="N38" s="153">
        <f t="shared" si="5"/>
        <v>0</v>
      </c>
      <c r="O38" s="7"/>
      <c r="P38" s="7"/>
    </row>
    <row r="39" spans="1:16" ht="41.1" customHeight="1" x14ac:dyDescent="0.3">
      <c r="A39" s="154">
        <v>18</v>
      </c>
      <c r="B39" s="193"/>
      <c r="C39" s="147"/>
      <c r="D39" s="147"/>
      <c r="E39" s="147"/>
      <c r="F39" s="147"/>
      <c r="G39" s="147"/>
      <c r="H39" s="281"/>
      <c r="I39" s="156"/>
      <c r="J39" s="157"/>
      <c r="K39" s="158"/>
      <c r="L39" s="196" t="str">
        <f t="shared" si="6"/>
        <v/>
      </c>
      <c r="M39" s="152">
        <f t="shared" si="7"/>
        <v>1</v>
      </c>
      <c r="N39" s="153">
        <f t="shared" si="5"/>
        <v>0</v>
      </c>
      <c r="O39" s="7"/>
      <c r="P39" s="7"/>
    </row>
    <row r="40" spans="1:16" ht="41.1" customHeight="1" x14ac:dyDescent="0.3">
      <c r="A40" s="154">
        <v>19</v>
      </c>
      <c r="B40" s="193"/>
      <c r="C40" s="147"/>
      <c r="D40" s="147"/>
      <c r="E40" s="147"/>
      <c r="F40" s="147"/>
      <c r="G40" s="147"/>
      <c r="H40" s="281"/>
      <c r="I40" s="156"/>
      <c r="J40" s="157"/>
      <c r="K40" s="158"/>
      <c r="L40" s="196" t="str">
        <f t="shared" si="6"/>
        <v/>
      </c>
      <c r="M40" s="152">
        <f t="shared" si="7"/>
        <v>1</v>
      </c>
      <c r="N40" s="153">
        <f t="shared" si="5"/>
        <v>0</v>
      </c>
      <c r="O40" s="7"/>
      <c r="P40" s="7"/>
    </row>
    <row r="41" spans="1:16" ht="41.1" customHeight="1" x14ac:dyDescent="0.3">
      <c r="A41" s="154">
        <v>20</v>
      </c>
      <c r="B41" s="193"/>
      <c r="C41" s="147"/>
      <c r="D41" s="147"/>
      <c r="E41" s="147"/>
      <c r="F41" s="147"/>
      <c r="G41" s="147"/>
      <c r="H41" s="281"/>
      <c r="I41" s="156"/>
      <c r="J41" s="157"/>
      <c r="K41" s="158"/>
      <c r="L41" s="196" t="str">
        <f t="shared" si="6"/>
        <v/>
      </c>
      <c r="M41" s="152">
        <f t="shared" si="7"/>
        <v>1</v>
      </c>
      <c r="N41" s="153">
        <f t="shared" si="5"/>
        <v>0</v>
      </c>
      <c r="O41" s="7"/>
      <c r="P41" s="7"/>
    </row>
    <row r="42" spans="1:16" ht="41.1" customHeight="1" x14ac:dyDescent="0.3">
      <c r="A42" s="154">
        <v>21</v>
      </c>
      <c r="B42" s="193"/>
      <c r="C42" s="147"/>
      <c r="D42" s="147"/>
      <c r="E42" s="147"/>
      <c r="F42" s="147"/>
      <c r="G42" s="147"/>
      <c r="H42" s="281"/>
      <c r="I42" s="156"/>
      <c r="J42" s="157"/>
      <c r="K42" s="158"/>
      <c r="L42" s="196" t="str">
        <f t="shared" si="6"/>
        <v/>
      </c>
      <c r="M42" s="152">
        <f t="shared" si="7"/>
        <v>1</v>
      </c>
      <c r="N42" s="153">
        <f t="shared" si="5"/>
        <v>0</v>
      </c>
      <c r="O42" s="7"/>
      <c r="P42" s="7"/>
    </row>
    <row r="43" spans="1:16" ht="41.1" customHeight="1" x14ac:dyDescent="0.3">
      <c r="A43" s="154">
        <v>22</v>
      </c>
      <c r="B43" s="193"/>
      <c r="C43" s="147"/>
      <c r="D43" s="147"/>
      <c r="E43" s="147"/>
      <c r="F43" s="147"/>
      <c r="G43" s="147"/>
      <c r="H43" s="281"/>
      <c r="I43" s="156"/>
      <c r="J43" s="157"/>
      <c r="K43" s="158"/>
      <c r="L43" s="196" t="str">
        <f t="shared" si="6"/>
        <v/>
      </c>
      <c r="M43" s="152">
        <f t="shared" si="7"/>
        <v>1</v>
      </c>
      <c r="N43" s="153">
        <f t="shared" si="5"/>
        <v>0</v>
      </c>
      <c r="O43" s="7"/>
      <c r="P43" s="7"/>
    </row>
    <row r="44" spans="1:16" ht="41.1" customHeight="1" x14ac:dyDescent="0.3">
      <c r="A44" s="154">
        <v>23</v>
      </c>
      <c r="B44" s="193"/>
      <c r="C44" s="147"/>
      <c r="D44" s="147"/>
      <c r="E44" s="147"/>
      <c r="F44" s="147"/>
      <c r="G44" s="147"/>
      <c r="H44" s="281"/>
      <c r="I44" s="156"/>
      <c r="J44" s="157"/>
      <c r="K44" s="158"/>
      <c r="L44" s="196" t="str">
        <f t="shared" si="6"/>
        <v/>
      </c>
      <c r="M44" s="152">
        <f t="shared" si="7"/>
        <v>1</v>
      </c>
      <c r="N44" s="153">
        <f t="shared" si="5"/>
        <v>0</v>
      </c>
      <c r="O44" s="7"/>
      <c r="P44" s="7"/>
    </row>
    <row r="45" spans="1:16" ht="41.1" customHeight="1" x14ac:dyDescent="0.3">
      <c r="A45" s="154">
        <v>24</v>
      </c>
      <c r="B45" s="193"/>
      <c r="C45" s="147"/>
      <c r="D45" s="147"/>
      <c r="E45" s="147"/>
      <c r="F45" s="147"/>
      <c r="G45" s="147"/>
      <c r="H45" s="281"/>
      <c r="I45" s="156"/>
      <c r="J45" s="157"/>
      <c r="K45" s="158"/>
      <c r="L45" s="196" t="str">
        <f t="shared" si="6"/>
        <v/>
      </c>
      <c r="M45" s="152">
        <f t="shared" si="7"/>
        <v>1</v>
      </c>
      <c r="N45" s="153">
        <f t="shared" si="5"/>
        <v>0</v>
      </c>
      <c r="O45" s="7"/>
      <c r="P45" s="7"/>
    </row>
    <row r="46" spans="1:16" ht="41.1" customHeight="1" x14ac:dyDescent="0.3">
      <c r="A46" s="154">
        <v>25</v>
      </c>
      <c r="B46" s="193"/>
      <c r="C46" s="147"/>
      <c r="D46" s="147"/>
      <c r="E46" s="147"/>
      <c r="F46" s="147"/>
      <c r="G46" s="147"/>
      <c r="H46" s="281"/>
      <c r="I46" s="156"/>
      <c r="J46" s="157"/>
      <c r="K46" s="158"/>
      <c r="L46" s="196" t="str">
        <f t="shared" si="6"/>
        <v/>
      </c>
      <c r="M46" s="152">
        <f t="shared" si="7"/>
        <v>1</v>
      </c>
      <c r="N46" s="153">
        <f t="shared" si="5"/>
        <v>0</v>
      </c>
      <c r="O46" s="7"/>
      <c r="P46" s="7"/>
    </row>
    <row r="47" spans="1:16" ht="41.1" customHeight="1" x14ac:dyDescent="0.3">
      <c r="A47" s="154">
        <v>26</v>
      </c>
      <c r="B47" s="193"/>
      <c r="C47" s="147"/>
      <c r="D47" s="147"/>
      <c r="E47" s="147"/>
      <c r="F47" s="147"/>
      <c r="G47" s="147"/>
      <c r="H47" s="281"/>
      <c r="I47" s="156"/>
      <c r="J47" s="157"/>
      <c r="K47" s="158"/>
      <c r="L47" s="196" t="str">
        <f t="shared" si="6"/>
        <v/>
      </c>
      <c r="M47" s="152">
        <f t="shared" si="7"/>
        <v>1</v>
      </c>
      <c r="N47" s="153">
        <f t="shared" si="5"/>
        <v>0</v>
      </c>
      <c r="O47" s="7"/>
      <c r="P47" s="7"/>
    </row>
    <row r="48" spans="1:16" ht="41.1" customHeight="1" x14ac:dyDescent="0.3">
      <c r="A48" s="154">
        <v>27</v>
      </c>
      <c r="B48" s="193"/>
      <c r="C48" s="147"/>
      <c r="D48" s="147"/>
      <c r="E48" s="147"/>
      <c r="F48" s="147"/>
      <c r="G48" s="147"/>
      <c r="H48" s="281"/>
      <c r="I48" s="156"/>
      <c r="J48" s="157"/>
      <c r="K48" s="158"/>
      <c r="L48" s="196" t="str">
        <f t="shared" si="6"/>
        <v/>
      </c>
      <c r="M48" s="152">
        <f t="shared" si="7"/>
        <v>1</v>
      </c>
      <c r="N48" s="153">
        <f t="shared" si="5"/>
        <v>0</v>
      </c>
      <c r="O48" s="7"/>
      <c r="P48" s="7"/>
    </row>
    <row r="49" spans="1:16" ht="41.1" customHeight="1" x14ac:dyDescent="0.3">
      <c r="A49" s="154">
        <v>28</v>
      </c>
      <c r="B49" s="193"/>
      <c r="C49" s="147"/>
      <c r="D49" s="147"/>
      <c r="E49" s="147"/>
      <c r="F49" s="147"/>
      <c r="G49" s="147"/>
      <c r="H49" s="281"/>
      <c r="I49" s="156"/>
      <c r="J49" s="157"/>
      <c r="K49" s="158"/>
      <c r="L49" s="196" t="str">
        <f t="shared" si="6"/>
        <v/>
      </c>
      <c r="M49" s="152">
        <f t="shared" si="7"/>
        <v>1</v>
      </c>
      <c r="N49" s="153">
        <f t="shared" si="5"/>
        <v>0</v>
      </c>
      <c r="O49" s="7"/>
      <c r="P49" s="7"/>
    </row>
    <row r="50" spans="1:16" ht="41.1" customHeight="1" x14ac:dyDescent="0.3">
      <c r="A50" s="154">
        <v>29</v>
      </c>
      <c r="B50" s="193"/>
      <c r="C50" s="147"/>
      <c r="D50" s="147"/>
      <c r="E50" s="147"/>
      <c r="F50" s="147"/>
      <c r="G50" s="147"/>
      <c r="H50" s="281"/>
      <c r="I50" s="156"/>
      <c r="J50" s="157"/>
      <c r="K50" s="158"/>
      <c r="L50" s="196" t="str">
        <f t="shared" si="6"/>
        <v/>
      </c>
      <c r="M50" s="152">
        <f t="shared" si="7"/>
        <v>1</v>
      </c>
      <c r="N50" s="153">
        <f t="shared" si="5"/>
        <v>0</v>
      </c>
      <c r="O50" s="7"/>
      <c r="P50" s="7"/>
    </row>
    <row r="51" spans="1:16" ht="41.1" customHeight="1" thickBot="1" x14ac:dyDescent="0.35">
      <c r="A51" s="283">
        <v>30</v>
      </c>
      <c r="B51" s="194"/>
      <c r="C51" s="159"/>
      <c r="D51" s="159"/>
      <c r="E51" s="159"/>
      <c r="F51" s="159"/>
      <c r="G51" s="159"/>
      <c r="H51" s="282"/>
      <c r="I51" s="161"/>
      <c r="J51" s="162"/>
      <c r="K51" s="163"/>
      <c r="L51" s="196" t="str">
        <f t="shared" si="6"/>
        <v/>
      </c>
      <c r="M51" s="152">
        <f t="shared" si="7"/>
        <v>1</v>
      </c>
      <c r="N51" s="153">
        <f t="shared" si="5"/>
        <v>0</v>
      </c>
      <c r="O51" s="30">
        <f>IF(COUNTA(H37:K51)&gt;0,1,0)</f>
        <v>0</v>
      </c>
      <c r="P51" s="7"/>
    </row>
    <row r="52" spans="1:16" ht="31.95" customHeight="1" thickBot="1" x14ac:dyDescent="0.35">
      <c r="A52" s="7"/>
      <c r="B52" s="7"/>
      <c r="C52" s="7"/>
      <c r="D52" s="7"/>
      <c r="E52" s="7"/>
      <c r="F52" s="7"/>
      <c r="G52" s="7"/>
      <c r="H52" s="7"/>
      <c r="I52" s="164" t="s">
        <v>40</v>
      </c>
      <c r="J52" s="165">
        <f>SUM(J37:J51)+J23</f>
        <v>0</v>
      </c>
      <c r="K52" s="296"/>
      <c r="L52" s="260"/>
      <c r="M52" s="7"/>
      <c r="N52" s="261"/>
      <c r="O52" s="7"/>
      <c r="P52" s="7"/>
    </row>
    <row r="53" spans="1:16" x14ac:dyDescent="0.3">
      <c r="A53" s="30" t="s">
        <v>99</v>
      </c>
      <c r="B53" s="7"/>
      <c r="C53" s="7"/>
      <c r="D53" s="7"/>
      <c r="E53" s="7"/>
      <c r="F53" s="7"/>
      <c r="G53" s="7"/>
      <c r="H53" s="7"/>
      <c r="I53" s="7"/>
      <c r="J53" s="263"/>
      <c r="K53" s="7"/>
      <c r="L53" s="260"/>
      <c r="M53" s="7"/>
      <c r="N53" s="261"/>
      <c r="O53" s="7"/>
      <c r="P53" s="7"/>
    </row>
    <row r="54" spans="1:16" x14ac:dyDescent="0.3">
      <c r="A54" s="7"/>
      <c r="B54" s="7"/>
      <c r="C54" s="7"/>
      <c r="D54" s="7"/>
      <c r="E54" s="7"/>
      <c r="F54" s="7"/>
      <c r="G54" s="7"/>
      <c r="H54" s="7"/>
      <c r="I54" s="7"/>
      <c r="J54" s="263"/>
      <c r="K54" s="7"/>
      <c r="L54" s="260"/>
      <c r="M54" s="7"/>
      <c r="N54" s="261"/>
      <c r="O54" s="7"/>
      <c r="P54" s="7"/>
    </row>
    <row r="55" spans="1:16" ht="21.1" x14ac:dyDescent="0.35">
      <c r="A55" s="7"/>
      <c r="B55" s="308" t="s">
        <v>37</v>
      </c>
      <c r="C55" s="307">
        <f ca="1">IF(imzatarihi&gt;0,imzatarihi,"")</f>
        <v>45653</v>
      </c>
      <c r="D55" s="312" t="s">
        <v>38</v>
      </c>
      <c r="E55" s="308" t="str">
        <f>IF(kurulusyetkilisi&gt;0,kurulusyetkilisi,"")</f>
        <v/>
      </c>
      <c r="F55" s="308"/>
      <c r="G55" s="308"/>
      <c r="H55" s="308"/>
      <c r="I55" s="315"/>
      <c r="J55" s="315"/>
      <c r="K55" s="7"/>
      <c r="L55" s="260"/>
      <c r="M55" s="7"/>
      <c r="N55" s="261"/>
      <c r="O55" s="7"/>
      <c r="P55" s="7"/>
    </row>
    <row r="56" spans="1:16" ht="21.1" x14ac:dyDescent="0.35">
      <c r="A56" s="7"/>
      <c r="B56" s="311"/>
      <c r="C56" s="311"/>
      <c r="D56" s="312" t="s">
        <v>39</v>
      </c>
      <c r="E56" s="308"/>
      <c r="F56" s="315"/>
      <c r="G56" s="315"/>
      <c r="H56" s="315"/>
      <c r="I56" s="315"/>
      <c r="J56" s="315"/>
      <c r="K56" s="7"/>
      <c r="L56" s="260"/>
      <c r="M56" s="7"/>
      <c r="N56" s="261"/>
      <c r="O56" s="7"/>
      <c r="P56" s="7"/>
    </row>
    <row r="57" spans="1:16" x14ac:dyDescent="0.3">
      <c r="A57" s="7"/>
      <c r="B57" s="7"/>
      <c r="C57" s="7"/>
      <c r="D57" s="7"/>
      <c r="E57" s="7"/>
      <c r="F57" s="7"/>
      <c r="G57" s="7"/>
      <c r="H57" s="7"/>
      <c r="I57" s="7"/>
      <c r="J57" s="263"/>
      <c r="K57" s="7"/>
      <c r="L57" s="260"/>
      <c r="M57" s="7"/>
      <c r="N57" s="261"/>
      <c r="O57" s="7"/>
      <c r="P57" s="7"/>
    </row>
    <row r="58" spans="1:16" x14ac:dyDescent="0.3">
      <c r="A58" s="7"/>
      <c r="B58" s="7"/>
      <c r="C58" s="7"/>
      <c r="D58" s="7"/>
      <c r="E58" s="7"/>
      <c r="F58" s="7"/>
      <c r="G58" s="7"/>
      <c r="H58" s="7"/>
      <c r="I58" s="7"/>
      <c r="J58" s="263"/>
      <c r="K58" s="7"/>
      <c r="L58" s="260"/>
      <c r="M58" s="7"/>
      <c r="N58" s="261"/>
      <c r="O58" s="7"/>
      <c r="P58" s="7"/>
    </row>
    <row r="59" spans="1:16" x14ac:dyDescent="0.3">
      <c r="A59" s="436" t="s">
        <v>128</v>
      </c>
      <c r="B59" s="436"/>
      <c r="C59" s="436"/>
      <c r="D59" s="436"/>
      <c r="E59" s="436"/>
      <c r="F59" s="436"/>
      <c r="G59" s="436"/>
      <c r="H59" s="436"/>
      <c r="I59" s="436"/>
      <c r="J59" s="436"/>
      <c r="K59" s="436"/>
      <c r="L59" s="260"/>
      <c r="M59" s="7"/>
      <c r="N59" s="261"/>
      <c r="O59" s="7"/>
      <c r="P59" s="7"/>
    </row>
    <row r="60" spans="1:16" x14ac:dyDescent="0.3">
      <c r="A60" s="363" t="str">
        <f>IF(Yil&gt;0,CONCATENATE(Yil," yılına aittir."),"")</f>
        <v/>
      </c>
      <c r="B60" s="363"/>
      <c r="C60" s="363"/>
      <c r="D60" s="363"/>
      <c r="E60" s="363"/>
      <c r="F60" s="363"/>
      <c r="G60" s="363"/>
      <c r="H60" s="363"/>
      <c r="I60" s="363"/>
      <c r="J60" s="363"/>
      <c r="K60" s="363"/>
      <c r="L60" s="260"/>
      <c r="M60" s="7"/>
      <c r="N60" s="261"/>
      <c r="O60" s="7"/>
      <c r="P60" s="7"/>
    </row>
    <row r="61" spans="1:16" ht="16" customHeight="1" thickBot="1" x14ac:dyDescent="0.35">
      <c r="A61" s="437" t="s">
        <v>129</v>
      </c>
      <c r="B61" s="437"/>
      <c r="C61" s="437"/>
      <c r="D61" s="437"/>
      <c r="E61" s="437"/>
      <c r="F61" s="437"/>
      <c r="G61" s="437"/>
      <c r="H61" s="437"/>
      <c r="I61" s="437"/>
      <c r="J61" s="437"/>
      <c r="K61" s="437"/>
      <c r="L61" s="260"/>
      <c r="M61" s="7"/>
      <c r="N61" s="261"/>
      <c r="O61" s="7"/>
      <c r="P61" s="7"/>
    </row>
    <row r="62" spans="1:16" ht="31.6" customHeight="1" thickBot="1" x14ac:dyDescent="0.35">
      <c r="A62" s="428" t="s">
        <v>1</v>
      </c>
      <c r="B62" s="429"/>
      <c r="C62" s="428" t="str">
        <f>IF(ProjeNo&gt;0,ProjeNo,"")</f>
        <v/>
      </c>
      <c r="D62" s="430"/>
      <c r="E62" s="430"/>
      <c r="F62" s="430"/>
      <c r="G62" s="430"/>
      <c r="H62" s="430"/>
      <c r="I62" s="430"/>
      <c r="J62" s="430"/>
      <c r="K62" s="429"/>
      <c r="L62" s="260"/>
      <c r="M62" s="7"/>
      <c r="N62" s="261"/>
      <c r="O62" s="7"/>
      <c r="P62" s="7"/>
    </row>
    <row r="63" spans="1:16" ht="31.6" customHeight="1" thickBot="1" x14ac:dyDescent="0.35">
      <c r="A63" s="431" t="s">
        <v>11</v>
      </c>
      <c r="B63" s="432"/>
      <c r="C63" s="433" t="str">
        <f>IF(ProjeAdi&gt;0,ProjeAdi,"")</f>
        <v/>
      </c>
      <c r="D63" s="434"/>
      <c r="E63" s="434"/>
      <c r="F63" s="434"/>
      <c r="G63" s="434"/>
      <c r="H63" s="434"/>
      <c r="I63" s="434"/>
      <c r="J63" s="434"/>
      <c r="K63" s="435"/>
      <c r="L63" s="260"/>
      <c r="M63" s="7"/>
      <c r="N63" s="261"/>
      <c r="O63" s="7"/>
      <c r="P63" s="7"/>
    </row>
    <row r="64" spans="1:16" s="144" customFormat="1" ht="37.049999999999997" customHeight="1" thickBot="1" x14ac:dyDescent="0.35">
      <c r="A64" s="426" t="s">
        <v>7</v>
      </c>
      <c r="B64" s="426" t="s">
        <v>130</v>
      </c>
      <c r="C64" s="426" t="s">
        <v>8</v>
      </c>
      <c r="D64" s="426" t="s">
        <v>131</v>
      </c>
      <c r="E64" s="426" t="s">
        <v>132</v>
      </c>
      <c r="F64" s="426" t="s">
        <v>133</v>
      </c>
      <c r="G64" s="426" t="s">
        <v>134</v>
      </c>
      <c r="H64" s="426" t="s">
        <v>75</v>
      </c>
      <c r="I64" s="426" t="s">
        <v>76</v>
      </c>
      <c r="J64" s="142" t="s">
        <v>77</v>
      </c>
      <c r="K64" s="143" t="s">
        <v>77</v>
      </c>
      <c r="L64" s="262"/>
      <c r="M64" s="6"/>
      <c r="N64" s="15"/>
      <c r="O64" s="6"/>
      <c r="P64" s="6"/>
    </row>
    <row r="65" spans="1:16" ht="18" customHeight="1" thickBot="1" x14ac:dyDescent="0.35">
      <c r="A65" s="427"/>
      <c r="B65" s="427"/>
      <c r="C65" s="427"/>
      <c r="D65" s="427"/>
      <c r="E65" s="427"/>
      <c r="F65" s="427"/>
      <c r="G65" s="427"/>
      <c r="H65" s="427"/>
      <c r="I65" s="427"/>
      <c r="J65" s="142" t="s">
        <v>78</v>
      </c>
      <c r="K65" s="143" t="s">
        <v>79</v>
      </c>
      <c r="L65" s="260"/>
      <c r="M65" s="7"/>
      <c r="N65" s="261"/>
      <c r="O65" s="7"/>
      <c r="P65" s="7"/>
    </row>
    <row r="66" spans="1:16" ht="41.1" customHeight="1" x14ac:dyDescent="0.3">
      <c r="A66" s="145">
        <v>31</v>
      </c>
      <c r="B66" s="10"/>
      <c r="C66" s="146"/>
      <c r="D66" s="146"/>
      <c r="E66" s="146"/>
      <c r="F66" s="146"/>
      <c r="G66" s="146"/>
      <c r="H66" s="280"/>
      <c r="I66" s="149"/>
      <c r="J66" s="150"/>
      <c r="K66" s="151"/>
      <c r="L66" s="196" t="str">
        <f>IF(AND(COUNTA(B66:F66)&gt;0,M66=1),"Ulaşım Çeşidi,Belge Tarihi,Belge Numarası ve KDV Dahil Tutar doldurulduktan sonra KDV Hariç Tutar doldurulabilir.","")</f>
        <v/>
      </c>
      <c r="M66" s="152">
        <f>IF(COUNTA(G66:I66)+COUNTA(K66)=4,0,1)</f>
        <v>1</v>
      </c>
      <c r="N66" s="153">
        <f t="shared" ref="N66:N80" si="8">IF(M66=1,0,100000000)</f>
        <v>0</v>
      </c>
      <c r="O66" s="7"/>
      <c r="P66" s="7"/>
    </row>
    <row r="67" spans="1:16" ht="41.1" customHeight="1" x14ac:dyDescent="0.3">
      <c r="A67" s="154">
        <v>32</v>
      </c>
      <c r="B67" s="193"/>
      <c r="C67" s="147"/>
      <c r="D67" s="147"/>
      <c r="E67" s="147"/>
      <c r="F67" s="147"/>
      <c r="G67" s="147"/>
      <c r="H67" s="281"/>
      <c r="I67" s="156"/>
      <c r="J67" s="157"/>
      <c r="K67" s="158"/>
      <c r="L67" s="196" t="str">
        <f t="shared" ref="L67:L80" si="9">IF(AND(COUNTA(B67:F67)&gt;0,M67=1),"Ulaşım Çeşidi,Belge Tarihi,Belge Numarası ve KDV Dahil Tutar doldurulduktan sonra KDV Hariç Tutar doldurulabilir.","")</f>
        <v/>
      </c>
      <c r="M67" s="152">
        <f t="shared" ref="M67:M80" si="10">IF(COUNTA(G67:I67)+COUNTA(K67)=4,0,1)</f>
        <v>1</v>
      </c>
      <c r="N67" s="153">
        <f t="shared" si="8"/>
        <v>0</v>
      </c>
      <c r="O67" s="7"/>
      <c r="P67" s="7"/>
    </row>
    <row r="68" spans="1:16" ht="41.1" customHeight="1" x14ac:dyDescent="0.3">
      <c r="A68" s="154">
        <v>33</v>
      </c>
      <c r="B68" s="193"/>
      <c r="C68" s="147"/>
      <c r="D68" s="147"/>
      <c r="E68" s="147"/>
      <c r="F68" s="147"/>
      <c r="G68" s="147"/>
      <c r="H68" s="281"/>
      <c r="I68" s="156"/>
      <c r="J68" s="157"/>
      <c r="K68" s="158"/>
      <c r="L68" s="196" t="str">
        <f t="shared" si="9"/>
        <v/>
      </c>
      <c r="M68" s="152">
        <f t="shared" si="10"/>
        <v>1</v>
      </c>
      <c r="N68" s="153">
        <f t="shared" si="8"/>
        <v>0</v>
      </c>
      <c r="O68" s="7"/>
      <c r="P68" s="7"/>
    </row>
    <row r="69" spans="1:16" ht="41.1" customHeight="1" x14ac:dyDescent="0.3">
      <c r="A69" s="154">
        <v>34</v>
      </c>
      <c r="B69" s="193"/>
      <c r="C69" s="147"/>
      <c r="D69" s="147"/>
      <c r="E69" s="147"/>
      <c r="F69" s="147"/>
      <c r="G69" s="147"/>
      <c r="H69" s="281"/>
      <c r="I69" s="156"/>
      <c r="J69" s="157"/>
      <c r="K69" s="158"/>
      <c r="L69" s="196" t="str">
        <f t="shared" si="9"/>
        <v/>
      </c>
      <c r="M69" s="152">
        <f t="shared" si="10"/>
        <v>1</v>
      </c>
      <c r="N69" s="153">
        <f t="shared" si="8"/>
        <v>0</v>
      </c>
      <c r="O69" s="7"/>
      <c r="P69" s="7"/>
    </row>
    <row r="70" spans="1:16" ht="41.1" customHeight="1" x14ac:dyDescent="0.3">
      <c r="A70" s="154">
        <v>35</v>
      </c>
      <c r="B70" s="193"/>
      <c r="C70" s="147"/>
      <c r="D70" s="147"/>
      <c r="E70" s="147"/>
      <c r="F70" s="147"/>
      <c r="G70" s="147"/>
      <c r="H70" s="281"/>
      <c r="I70" s="156"/>
      <c r="J70" s="157"/>
      <c r="K70" s="158"/>
      <c r="L70" s="196" t="str">
        <f t="shared" si="9"/>
        <v/>
      </c>
      <c r="M70" s="152">
        <f t="shared" si="10"/>
        <v>1</v>
      </c>
      <c r="N70" s="153">
        <f t="shared" si="8"/>
        <v>0</v>
      </c>
      <c r="O70" s="7"/>
      <c r="P70" s="7"/>
    </row>
    <row r="71" spans="1:16" ht="41.1" customHeight="1" x14ac:dyDescent="0.3">
      <c r="A71" s="154">
        <v>36</v>
      </c>
      <c r="B71" s="193"/>
      <c r="C71" s="147"/>
      <c r="D71" s="147"/>
      <c r="E71" s="147"/>
      <c r="F71" s="147"/>
      <c r="G71" s="147"/>
      <c r="H71" s="281"/>
      <c r="I71" s="156"/>
      <c r="J71" s="157"/>
      <c r="K71" s="158"/>
      <c r="L71" s="196" t="str">
        <f t="shared" si="9"/>
        <v/>
      </c>
      <c r="M71" s="152">
        <f t="shared" si="10"/>
        <v>1</v>
      </c>
      <c r="N71" s="153">
        <f t="shared" si="8"/>
        <v>0</v>
      </c>
      <c r="O71" s="7"/>
      <c r="P71" s="7"/>
    </row>
    <row r="72" spans="1:16" ht="41.1" customHeight="1" x14ac:dyDescent="0.3">
      <c r="A72" s="154">
        <v>37</v>
      </c>
      <c r="B72" s="193"/>
      <c r="C72" s="147"/>
      <c r="D72" s="147"/>
      <c r="E72" s="147"/>
      <c r="F72" s="147"/>
      <c r="G72" s="147"/>
      <c r="H72" s="281"/>
      <c r="I72" s="156"/>
      <c r="J72" s="157"/>
      <c r="K72" s="158"/>
      <c r="L72" s="196" t="str">
        <f t="shared" si="9"/>
        <v/>
      </c>
      <c r="M72" s="152">
        <f t="shared" si="10"/>
        <v>1</v>
      </c>
      <c r="N72" s="153">
        <f t="shared" si="8"/>
        <v>0</v>
      </c>
      <c r="O72" s="7"/>
      <c r="P72" s="7"/>
    </row>
    <row r="73" spans="1:16" ht="41.1" customHeight="1" x14ac:dyDescent="0.3">
      <c r="A73" s="154">
        <v>38</v>
      </c>
      <c r="B73" s="193"/>
      <c r="C73" s="147"/>
      <c r="D73" s="147"/>
      <c r="E73" s="147"/>
      <c r="F73" s="147"/>
      <c r="G73" s="147"/>
      <c r="H73" s="281"/>
      <c r="I73" s="156"/>
      <c r="J73" s="157"/>
      <c r="K73" s="158"/>
      <c r="L73" s="196" t="str">
        <f t="shared" si="9"/>
        <v/>
      </c>
      <c r="M73" s="152">
        <f t="shared" si="10"/>
        <v>1</v>
      </c>
      <c r="N73" s="153">
        <f t="shared" si="8"/>
        <v>0</v>
      </c>
      <c r="O73" s="7"/>
      <c r="P73" s="7"/>
    </row>
    <row r="74" spans="1:16" ht="41.1" customHeight="1" x14ac:dyDescent="0.3">
      <c r="A74" s="154">
        <v>39</v>
      </c>
      <c r="B74" s="193"/>
      <c r="C74" s="147"/>
      <c r="D74" s="147"/>
      <c r="E74" s="147"/>
      <c r="F74" s="147"/>
      <c r="G74" s="147"/>
      <c r="H74" s="281"/>
      <c r="I74" s="156"/>
      <c r="J74" s="157"/>
      <c r="K74" s="158"/>
      <c r="L74" s="196" t="str">
        <f t="shared" si="9"/>
        <v/>
      </c>
      <c r="M74" s="152">
        <f t="shared" si="10"/>
        <v>1</v>
      </c>
      <c r="N74" s="153">
        <f t="shared" si="8"/>
        <v>0</v>
      </c>
      <c r="O74" s="7"/>
      <c r="P74" s="7"/>
    </row>
    <row r="75" spans="1:16" ht="41.1" customHeight="1" x14ac:dyDescent="0.3">
      <c r="A75" s="154">
        <v>40</v>
      </c>
      <c r="B75" s="193"/>
      <c r="C75" s="147"/>
      <c r="D75" s="147"/>
      <c r="E75" s="147"/>
      <c r="F75" s="147"/>
      <c r="G75" s="147"/>
      <c r="H75" s="281"/>
      <c r="I75" s="156"/>
      <c r="J75" s="157"/>
      <c r="K75" s="158"/>
      <c r="L75" s="196" t="str">
        <f t="shared" si="9"/>
        <v/>
      </c>
      <c r="M75" s="152">
        <f t="shared" si="10"/>
        <v>1</v>
      </c>
      <c r="N75" s="153">
        <f t="shared" si="8"/>
        <v>0</v>
      </c>
      <c r="O75" s="7"/>
      <c r="P75" s="7"/>
    </row>
    <row r="76" spans="1:16" ht="41.1" customHeight="1" x14ac:dyDescent="0.3">
      <c r="A76" s="154">
        <v>41</v>
      </c>
      <c r="B76" s="193"/>
      <c r="C76" s="147"/>
      <c r="D76" s="147"/>
      <c r="E76" s="147"/>
      <c r="F76" s="147"/>
      <c r="G76" s="147"/>
      <c r="H76" s="281"/>
      <c r="I76" s="156"/>
      <c r="J76" s="157"/>
      <c r="K76" s="158"/>
      <c r="L76" s="196" t="str">
        <f t="shared" si="9"/>
        <v/>
      </c>
      <c r="M76" s="152">
        <f t="shared" si="10"/>
        <v>1</v>
      </c>
      <c r="N76" s="153">
        <f t="shared" si="8"/>
        <v>0</v>
      </c>
      <c r="O76" s="7"/>
      <c r="P76" s="7"/>
    </row>
    <row r="77" spans="1:16" ht="41.1" customHeight="1" x14ac:dyDescent="0.3">
      <c r="A77" s="154">
        <v>42</v>
      </c>
      <c r="B77" s="193"/>
      <c r="C77" s="147"/>
      <c r="D77" s="147"/>
      <c r="E77" s="147"/>
      <c r="F77" s="147"/>
      <c r="G77" s="147"/>
      <c r="H77" s="281"/>
      <c r="I77" s="156"/>
      <c r="J77" s="157"/>
      <c r="K77" s="158"/>
      <c r="L77" s="196" t="str">
        <f t="shared" si="9"/>
        <v/>
      </c>
      <c r="M77" s="152">
        <f t="shared" si="10"/>
        <v>1</v>
      </c>
      <c r="N77" s="153">
        <f t="shared" si="8"/>
        <v>0</v>
      </c>
      <c r="O77" s="7"/>
      <c r="P77" s="7"/>
    </row>
    <row r="78" spans="1:16" ht="41.1" customHeight="1" x14ac:dyDescent="0.3">
      <c r="A78" s="154">
        <v>43</v>
      </c>
      <c r="B78" s="193"/>
      <c r="C78" s="147"/>
      <c r="D78" s="147"/>
      <c r="E78" s="147"/>
      <c r="F78" s="147"/>
      <c r="G78" s="147"/>
      <c r="H78" s="281"/>
      <c r="I78" s="156"/>
      <c r="J78" s="157"/>
      <c r="K78" s="158"/>
      <c r="L78" s="196" t="str">
        <f t="shared" si="9"/>
        <v/>
      </c>
      <c r="M78" s="152">
        <f t="shared" si="10"/>
        <v>1</v>
      </c>
      <c r="N78" s="153">
        <f t="shared" si="8"/>
        <v>0</v>
      </c>
      <c r="O78" s="7"/>
      <c r="P78" s="7"/>
    </row>
    <row r="79" spans="1:16" ht="41.1" customHeight="1" x14ac:dyDescent="0.3">
      <c r="A79" s="154">
        <v>44</v>
      </c>
      <c r="B79" s="193"/>
      <c r="C79" s="147"/>
      <c r="D79" s="147"/>
      <c r="E79" s="147"/>
      <c r="F79" s="147"/>
      <c r="G79" s="147"/>
      <c r="H79" s="281"/>
      <c r="I79" s="156"/>
      <c r="J79" s="157"/>
      <c r="K79" s="158"/>
      <c r="L79" s="196" t="str">
        <f t="shared" si="9"/>
        <v/>
      </c>
      <c r="M79" s="152">
        <f t="shared" si="10"/>
        <v>1</v>
      </c>
      <c r="N79" s="153">
        <f t="shared" si="8"/>
        <v>0</v>
      </c>
      <c r="O79" s="7"/>
      <c r="P79" s="7"/>
    </row>
    <row r="80" spans="1:16" ht="41.1" customHeight="1" thickBot="1" x14ac:dyDescent="0.35">
      <c r="A80" s="283">
        <v>45</v>
      </c>
      <c r="B80" s="194"/>
      <c r="C80" s="159"/>
      <c r="D80" s="159"/>
      <c r="E80" s="159"/>
      <c r="F80" s="159"/>
      <c r="G80" s="159"/>
      <c r="H80" s="282"/>
      <c r="I80" s="161"/>
      <c r="J80" s="162"/>
      <c r="K80" s="163"/>
      <c r="L80" s="196" t="str">
        <f t="shared" si="9"/>
        <v/>
      </c>
      <c r="M80" s="152">
        <f t="shared" si="10"/>
        <v>1</v>
      </c>
      <c r="N80" s="153">
        <f t="shared" si="8"/>
        <v>0</v>
      </c>
      <c r="O80" s="30">
        <f>IF(COUNTA(H66:K80)&gt;0,1,0)</f>
        <v>0</v>
      </c>
      <c r="P80" s="7"/>
    </row>
    <row r="81" spans="1:16" ht="31.95" customHeight="1" thickBot="1" x14ac:dyDescent="0.35">
      <c r="A81" s="7"/>
      <c r="B81" s="7"/>
      <c r="C81" s="7"/>
      <c r="D81" s="7"/>
      <c r="E81" s="7"/>
      <c r="F81" s="7"/>
      <c r="G81" s="7"/>
      <c r="H81" s="7"/>
      <c r="I81" s="164" t="s">
        <v>40</v>
      </c>
      <c r="J81" s="165">
        <f>SUM(J66:J80)+J52</f>
        <v>0</v>
      </c>
      <c r="K81" s="296"/>
      <c r="L81" s="260"/>
      <c r="M81" s="7"/>
      <c r="N81" s="261"/>
      <c r="O81" s="7"/>
      <c r="P81" s="7"/>
    </row>
    <row r="82" spans="1:16" x14ac:dyDescent="0.3">
      <c r="A82" s="30" t="s">
        <v>99</v>
      </c>
      <c r="B82" s="7"/>
      <c r="C82" s="7"/>
      <c r="D82" s="7"/>
      <c r="E82" s="7"/>
      <c r="F82" s="7"/>
      <c r="G82" s="7"/>
      <c r="H82" s="7"/>
      <c r="I82" s="7"/>
      <c r="J82" s="263"/>
      <c r="K82" s="7"/>
      <c r="L82" s="260"/>
      <c r="M82" s="7"/>
      <c r="N82" s="261"/>
      <c r="O82" s="7"/>
      <c r="P82" s="7"/>
    </row>
    <row r="83" spans="1:16" x14ac:dyDescent="0.3">
      <c r="A83" s="7"/>
      <c r="B83" s="7"/>
      <c r="C83" s="7"/>
      <c r="D83" s="7"/>
      <c r="E83" s="7"/>
      <c r="F83" s="7"/>
      <c r="G83" s="7"/>
      <c r="H83" s="7"/>
      <c r="I83" s="7"/>
      <c r="J83" s="263"/>
      <c r="K83" s="7"/>
      <c r="L83" s="260"/>
      <c r="M83" s="7"/>
      <c r="N83" s="261"/>
      <c r="O83" s="7"/>
      <c r="P83" s="7"/>
    </row>
    <row r="84" spans="1:16" ht="21.1" x14ac:dyDescent="0.35">
      <c r="A84" s="7"/>
      <c r="B84" s="308" t="s">
        <v>37</v>
      </c>
      <c r="C84" s="307">
        <f ca="1">IF(imzatarihi&gt;0,imzatarihi,"")</f>
        <v>45653</v>
      </c>
      <c r="D84" s="312" t="s">
        <v>38</v>
      </c>
      <c r="E84" s="308" t="str">
        <f>IF(kurulusyetkilisi&gt;0,kurulusyetkilisi,"")</f>
        <v/>
      </c>
      <c r="F84" s="308"/>
      <c r="G84" s="308"/>
      <c r="H84" s="308"/>
      <c r="I84" s="315"/>
      <c r="J84" s="315"/>
      <c r="K84" s="7"/>
      <c r="L84" s="260"/>
      <c r="M84" s="7"/>
      <c r="N84" s="261"/>
      <c r="O84" s="7"/>
      <c r="P84" s="7"/>
    </row>
    <row r="85" spans="1:16" ht="21.1" x14ac:dyDescent="0.35">
      <c r="A85" s="7"/>
      <c r="B85" s="311"/>
      <c r="C85" s="311"/>
      <c r="D85" s="312" t="s">
        <v>39</v>
      </c>
      <c r="E85" s="308"/>
      <c r="F85" s="315"/>
      <c r="G85" s="315"/>
      <c r="H85" s="315"/>
      <c r="I85" s="315"/>
      <c r="J85" s="315"/>
      <c r="K85" s="7"/>
      <c r="L85" s="260"/>
      <c r="M85" s="7"/>
      <c r="N85" s="261"/>
      <c r="O85" s="7"/>
      <c r="P85" s="7"/>
    </row>
    <row r="86" spans="1:16" x14ac:dyDescent="0.3">
      <c r="A86" s="7"/>
      <c r="B86" s="7"/>
      <c r="C86" s="7"/>
      <c r="D86" s="7"/>
      <c r="E86" s="7"/>
      <c r="F86" s="7"/>
      <c r="G86" s="7"/>
      <c r="H86" s="7"/>
      <c r="I86" s="7"/>
      <c r="J86" s="263"/>
      <c r="K86" s="7"/>
      <c r="L86" s="260"/>
      <c r="M86" s="7"/>
      <c r="N86" s="261"/>
      <c r="O86" s="7"/>
      <c r="P86" s="7"/>
    </row>
    <row r="87" spans="1:16" x14ac:dyDescent="0.3">
      <c r="A87" s="7"/>
      <c r="B87" s="7"/>
      <c r="C87" s="7"/>
      <c r="D87" s="7"/>
      <c r="E87" s="7"/>
      <c r="F87" s="7"/>
      <c r="G87" s="7"/>
      <c r="H87" s="7"/>
      <c r="I87" s="7"/>
      <c r="J87" s="263"/>
      <c r="K87" s="7"/>
      <c r="L87" s="260"/>
      <c r="M87" s="7"/>
      <c r="N87" s="261"/>
      <c r="O87" s="7"/>
      <c r="P87" s="7"/>
    </row>
    <row r="88" spans="1:16" x14ac:dyDescent="0.3">
      <c r="A88" s="436" t="s">
        <v>128</v>
      </c>
      <c r="B88" s="436"/>
      <c r="C88" s="436"/>
      <c r="D88" s="436"/>
      <c r="E88" s="436"/>
      <c r="F88" s="436"/>
      <c r="G88" s="436"/>
      <c r="H88" s="436"/>
      <c r="I88" s="436"/>
      <c r="J88" s="436"/>
      <c r="K88" s="436"/>
      <c r="L88" s="260"/>
      <c r="M88" s="7"/>
      <c r="N88" s="261"/>
      <c r="O88" s="7"/>
      <c r="P88" s="7"/>
    </row>
    <row r="89" spans="1:16" x14ac:dyDescent="0.3">
      <c r="A89" s="363" t="str">
        <f>IF(Yil&gt;0,CONCATENATE(Yil," yılına aittir."),"")</f>
        <v/>
      </c>
      <c r="B89" s="363"/>
      <c r="C89" s="363"/>
      <c r="D89" s="363"/>
      <c r="E89" s="363"/>
      <c r="F89" s="363"/>
      <c r="G89" s="363"/>
      <c r="H89" s="363"/>
      <c r="I89" s="363"/>
      <c r="J89" s="363"/>
      <c r="K89" s="363"/>
      <c r="L89" s="260"/>
      <c r="M89" s="7"/>
      <c r="N89" s="261"/>
      <c r="O89" s="7"/>
      <c r="P89" s="7"/>
    </row>
    <row r="90" spans="1:16" ht="16" customHeight="1" thickBot="1" x14ac:dyDescent="0.35">
      <c r="A90" s="437" t="s">
        <v>129</v>
      </c>
      <c r="B90" s="437"/>
      <c r="C90" s="437"/>
      <c r="D90" s="437"/>
      <c r="E90" s="437"/>
      <c r="F90" s="437"/>
      <c r="G90" s="437"/>
      <c r="H90" s="437"/>
      <c r="I90" s="437"/>
      <c r="J90" s="437"/>
      <c r="K90" s="437"/>
      <c r="L90" s="260"/>
      <c r="M90" s="7"/>
      <c r="N90" s="261"/>
      <c r="O90" s="7"/>
      <c r="P90" s="7"/>
    </row>
    <row r="91" spans="1:16" ht="31.6" customHeight="1" thickBot="1" x14ac:dyDescent="0.35">
      <c r="A91" s="428" t="s">
        <v>1</v>
      </c>
      <c r="B91" s="429"/>
      <c r="C91" s="428" t="str">
        <f>IF(ProjeNo&gt;0,ProjeNo,"")</f>
        <v/>
      </c>
      <c r="D91" s="430"/>
      <c r="E91" s="430"/>
      <c r="F91" s="430"/>
      <c r="G91" s="430"/>
      <c r="H91" s="430"/>
      <c r="I91" s="430"/>
      <c r="J91" s="430"/>
      <c r="K91" s="429"/>
      <c r="L91" s="260"/>
      <c r="M91" s="7"/>
      <c r="N91" s="261"/>
      <c r="O91" s="7"/>
      <c r="P91" s="7"/>
    </row>
    <row r="92" spans="1:16" ht="31.6" customHeight="1" thickBot="1" x14ac:dyDescent="0.35">
      <c r="A92" s="431" t="s">
        <v>11</v>
      </c>
      <c r="B92" s="432"/>
      <c r="C92" s="433" t="str">
        <f>IF(ProjeAdi&gt;0,ProjeAdi,"")</f>
        <v/>
      </c>
      <c r="D92" s="434"/>
      <c r="E92" s="434"/>
      <c r="F92" s="434"/>
      <c r="G92" s="434"/>
      <c r="H92" s="434"/>
      <c r="I92" s="434"/>
      <c r="J92" s="434"/>
      <c r="K92" s="435"/>
      <c r="L92" s="260"/>
      <c r="M92" s="7"/>
      <c r="N92" s="261"/>
      <c r="O92" s="7"/>
      <c r="P92" s="7"/>
    </row>
    <row r="93" spans="1:16" s="144" customFormat="1" ht="37.049999999999997" customHeight="1" thickBot="1" x14ac:dyDescent="0.35">
      <c r="A93" s="426" t="s">
        <v>7</v>
      </c>
      <c r="B93" s="426" t="s">
        <v>130</v>
      </c>
      <c r="C93" s="426" t="s">
        <v>8</v>
      </c>
      <c r="D93" s="426" t="s">
        <v>131</v>
      </c>
      <c r="E93" s="426" t="s">
        <v>132</v>
      </c>
      <c r="F93" s="426" t="s">
        <v>133</v>
      </c>
      <c r="G93" s="426" t="s">
        <v>134</v>
      </c>
      <c r="H93" s="426" t="s">
        <v>75</v>
      </c>
      <c r="I93" s="426" t="s">
        <v>76</v>
      </c>
      <c r="J93" s="142" t="s">
        <v>77</v>
      </c>
      <c r="K93" s="143" t="s">
        <v>77</v>
      </c>
      <c r="L93" s="262"/>
      <c r="M93" s="6"/>
      <c r="N93" s="15"/>
      <c r="O93" s="6"/>
      <c r="P93" s="6"/>
    </row>
    <row r="94" spans="1:16" ht="18" customHeight="1" thickBot="1" x14ac:dyDescent="0.35">
      <c r="A94" s="427"/>
      <c r="B94" s="427"/>
      <c r="C94" s="427"/>
      <c r="D94" s="427"/>
      <c r="E94" s="427"/>
      <c r="F94" s="427"/>
      <c r="G94" s="427"/>
      <c r="H94" s="427"/>
      <c r="I94" s="427"/>
      <c r="J94" s="142" t="s">
        <v>78</v>
      </c>
      <c r="K94" s="143" t="s">
        <v>79</v>
      </c>
      <c r="L94" s="260"/>
      <c r="M94" s="7"/>
      <c r="N94" s="261"/>
      <c r="O94" s="7"/>
      <c r="P94" s="7"/>
    </row>
    <row r="95" spans="1:16" ht="41.1" customHeight="1" x14ac:dyDescent="0.3">
      <c r="A95" s="145">
        <v>46</v>
      </c>
      <c r="B95" s="10"/>
      <c r="C95" s="146"/>
      <c r="D95" s="146"/>
      <c r="E95" s="146"/>
      <c r="F95" s="146"/>
      <c r="G95" s="146"/>
      <c r="H95" s="280"/>
      <c r="I95" s="149"/>
      <c r="J95" s="150"/>
      <c r="K95" s="151"/>
      <c r="L95" s="196" t="str">
        <f>IF(AND(COUNTA(B95:F95)&gt;0,M95=1),"Ulaşım Çeşidi,Belge Tarihi,Belge Numarası ve KDV Dahil Tutar doldurulduktan sonra KDV Hariç Tutar doldurulabilir.","")</f>
        <v/>
      </c>
      <c r="M95" s="152">
        <f>IF(COUNTA(G95:I95)+COUNTA(K95)=4,0,1)</f>
        <v>1</v>
      </c>
      <c r="N95" s="153">
        <f t="shared" ref="N95:N109" si="11">IF(M95=1,0,100000000)</f>
        <v>0</v>
      </c>
      <c r="O95" s="7"/>
      <c r="P95" s="7"/>
    </row>
    <row r="96" spans="1:16" ht="41.1" customHeight="1" x14ac:dyDescent="0.3">
      <c r="A96" s="154">
        <v>47</v>
      </c>
      <c r="B96" s="193"/>
      <c r="C96" s="147"/>
      <c r="D96" s="147"/>
      <c r="E96" s="147"/>
      <c r="F96" s="147"/>
      <c r="G96" s="147"/>
      <c r="H96" s="281"/>
      <c r="I96" s="156"/>
      <c r="J96" s="157"/>
      <c r="K96" s="158"/>
      <c r="L96" s="196" t="str">
        <f t="shared" ref="L96:L109" si="12">IF(AND(COUNTA(B96:F96)&gt;0,M96=1),"Ulaşım Çeşidi,Belge Tarihi,Belge Numarası ve KDV Dahil Tutar doldurulduktan sonra KDV Hariç Tutar doldurulabilir.","")</f>
        <v/>
      </c>
      <c r="M96" s="152">
        <f t="shared" ref="M96:M109" si="13">IF(COUNTA(G96:I96)+COUNTA(K96)=4,0,1)</f>
        <v>1</v>
      </c>
      <c r="N96" s="153">
        <f t="shared" si="11"/>
        <v>0</v>
      </c>
      <c r="O96" s="7"/>
      <c r="P96" s="7"/>
    </row>
    <row r="97" spans="1:16" ht="41.1" customHeight="1" x14ac:dyDescent="0.3">
      <c r="A97" s="154">
        <v>48</v>
      </c>
      <c r="B97" s="193"/>
      <c r="C97" s="147"/>
      <c r="D97" s="147"/>
      <c r="E97" s="147"/>
      <c r="F97" s="147"/>
      <c r="G97" s="147"/>
      <c r="H97" s="281"/>
      <c r="I97" s="156"/>
      <c r="J97" s="157"/>
      <c r="K97" s="158"/>
      <c r="L97" s="196" t="str">
        <f t="shared" si="12"/>
        <v/>
      </c>
      <c r="M97" s="152">
        <f t="shared" si="13"/>
        <v>1</v>
      </c>
      <c r="N97" s="153">
        <f t="shared" si="11"/>
        <v>0</v>
      </c>
      <c r="O97" s="7"/>
      <c r="P97" s="7"/>
    </row>
    <row r="98" spans="1:16" ht="41.1" customHeight="1" x14ac:dyDescent="0.3">
      <c r="A98" s="154">
        <v>49</v>
      </c>
      <c r="B98" s="193"/>
      <c r="C98" s="147"/>
      <c r="D98" s="147"/>
      <c r="E98" s="147"/>
      <c r="F98" s="147"/>
      <c r="G98" s="147"/>
      <c r="H98" s="281"/>
      <c r="I98" s="156"/>
      <c r="J98" s="157"/>
      <c r="K98" s="158"/>
      <c r="L98" s="196" t="str">
        <f t="shared" si="12"/>
        <v/>
      </c>
      <c r="M98" s="152">
        <f t="shared" si="13"/>
        <v>1</v>
      </c>
      <c r="N98" s="153">
        <f t="shared" si="11"/>
        <v>0</v>
      </c>
      <c r="O98" s="7"/>
      <c r="P98" s="7"/>
    </row>
    <row r="99" spans="1:16" ht="41.1" customHeight="1" x14ac:dyDescent="0.3">
      <c r="A99" s="154">
        <v>50</v>
      </c>
      <c r="B99" s="193"/>
      <c r="C99" s="147"/>
      <c r="D99" s="147"/>
      <c r="E99" s="147"/>
      <c r="F99" s="147"/>
      <c r="G99" s="147"/>
      <c r="H99" s="281"/>
      <c r="I99" s="156"/>
      <c r="J99" s="157"/>
      <c r="K99" s="158"/>
      <c r="L99" s="196" t="str">
        <f t="shared" si="12"/>
        <v/>
      </c>
      <c r="M99" s="152">
        <f t="shared" si="13"/>
        <v>1</v>
      </c>
      <c r="N99" s="153">
        <f t="shared" si="11"/>
        <v>0</v>
      </c>
      <c r="O99" s="7"/>
      <c r="P99" s="7"/>
    </row>
    <row r="100" spans="1:16" ht="41.1" customHeight="1" x14ac:dyDescent="0.3">
      <c r="A100" s="154">
        <v>51</v>
      </c>
      <c r="B100" s="193"/>
      <c r="C100" s="147"/>
      <c r="D100" s="147"/>
      <c r="E100" s="147"/>
      <c r="F100" s="147"/>
      <c r="G100" s="147"/>
      <c r="H100" s="281"/>
      <c r="I100" s="156"/>
      <c r="J100" s="157"/>
      <c r="K100" s="158"/>
      <c r="L100" s="196" t="str">
        <f t="shared" si="12"/>
        <v/>
      </c>
      <c r="M100" s="152">
        <f t="shared" si="13"/>
        <v>1</v>
      </c>
      <c r="N100" s="153">
        <f t="shared" si="11"/>
        <v>0</v>
      </c>
      <c r="O100" s="7"/>
      <c r="P100" s="7"/>
    </row>
    <row r="101" spans="1:16" ht="41.1" customHeight="1" x14ac:dyDescent="0.3">
      <c r="A101" s="154">
        <v>52</v>
      </c>
      <c r="B101" s="193"/>
      <c r="C101" s="147"/>
      <c r="D101" s="147"/>
      <c r="E101" s="147"/>
      <c r="F101" s="147"/>
      <c r="G101" s="147"/>
      <c r="H101" s="281"/>
      <c r="I101" s="156"/>
      <c r="J101" s="157"/>
      <c r="K101" s="158"/>
      <c r="L101" s="196" t="str">
        <f t="shared" si="12"/>
        <v/>
      </c>
      <c r="M101" s="152">
        <f t="shared" si="13"/>
        <v>1</v>
      </c>
      <c r="N101" s="153">
        <f t="shared" si="11"/>
        <v>0</v>
      </c>
      <c r="O101" s="7"/>
      <c r="P101" s="7"/>
    </row>
    <row r="102" spans="1:16" ht="41.1" customHeight="1" x14ac:dyDescent="0.3">
      <c r="A102" s="154">
        <v>53</v>
      </c>
      <c r="B102" s="193"/>
      <c r="C102" s="147"/>
      <c r="D102" s="147"/>
      <c r="E102" s="147"/>
      <c r="F102" s="147"/>
      <c r="G102" s="147"/>
      <c r="H102" s="281"/>
      <c r="I102" s="156"/>
      <c r="J102" s="157"/>
      <c r="K102" s="158"/>
      <c r="L102" s="196" t="str">
        <f t="shared" si="12"/>
        <v/>
      </c>
      <c r="M102" s="152">
        <f t="shared" si="13"/>
        <v>1</v>
      </c>
      <c r="N102" s="153">
        <f t="shared" si="11"/>
        <v>0</v>
      </c>
      <c r="O102" s="7"/>
      <c r="P102" s="7"/>
    </row>
    <row r="103" spans="1:16" ht="41.1" customHeight="1" x14ac:dyDescent="0.3">
      <c r="A103" s="154">
        <v>54</v>
      </c>
      <c r="B103" s="193"/>
      <c r="C103" s="147"/>
      <c r="D103" s="147"/>
      <c r="E103" s="147"/>
      <c r="F103" s="147"/>
      <c r="G103" s="147"/>
      <c r="H103" s="281"/>
      <c r="I103" s="156"/>
      <c r="J103" s="157"/>
      <c r="K103" s="158"/>
      <c r="L103" s="196" t="str">
        <f t="shared" si="12"/>
        <v/>
      </c>
      <c r="M103" s="152">
        <f t="shared" si="13"/>
        <v>1</v>
      </c>
      <c r="N103" s="153">
        <f t="shared" si="11"/>
        <v>0</v>
      </c>
      <c r="O103" s="7"/>
      <c r="P103" s="7"/>
    </row>
    <row r="104" spans="1:16" ht="41.1" customHeight="1" x14ac:dyDescent="0.3">
      <c r="A104" s="154">
        <v>55</v>
      </c>
      <c r="B104" s="193"/>
      <c r="C104" s="147"/>
      <c r="D104" s="147"/>
      <c r="E104" s="147"/>
      <c r="F104" s="147"/>
      <c r="G104" s="147"/>
      <c r="H104" s="281"/>
      <c r="I104" s="156"/>
      <c r="J104" s="157"/>
      <c r="K104" s="158"/>
      <c r="L104" s="196" t="str">
        <f t="shared" si="12"/>
        <v/>
      </c>
      <c r="M104" s="152">
        <f t="shared" si="13"/>
        <v>1</v>
      </c>
      <c r="N104" s="153">
        <f t="shared" si="11"/>
        <v>0</v>
      </c>
      <c r="O104" s="7"/>
      <c r="P104" s="7"/>
    </row>
    <row r="105" spans="1:16" ht="41.1" customHeight="1" x14ac:dyDescent="0.3">
      <c r="A105" s="154">
        <v>56</v>
      </c>
      <c r="B105" s="193"/>
      <c r="C105" s="147"/>
      <c r="D105" s="147"/>
      <c r="E105" s="147"/>
      <c r="F105" s="147"/>
      <c r="G105" s="147"/>
      <c r="H105" s="281"/>
      <c r="I105" s="156"/>
      <c r="J105" s="157"/>
      <c r="K105" s="158"/>
      <c r="L105" s="196" t="str">
        <f t="shared" si="12"/>
        <v/>
      </c>
      <c r="M105" s="152">
        <f t="shared" si="13"/>
        <v>1</v>
      </c>
      <c r="N105" s="153">
        <f t="shared" si="11"/>
        <v>0</v>
      </c>
      <c r="O105" s="7"/>
      <c r="P105" s="7"/>
    </row>
    <row r="106" spans="1:16" ht="41.1" customHeight="1" x14ac:dyDescent="0.3">
      <c r="A106" s="154">
        <v>57</v>
      </c>
      <c r="B106" s="193"/>
      <c r="C106" s="147"/>
      <c r="D106" s="147"/>
      <c r="E106" s="147"/>
      <c r="F106" s="147"/>
      <c r="G106" s="147"/>
      <c r="H106" s="281"/>
      <c r="I106" s="156"/>
      <c r="J106" s="157"/>
      <c r="K106" s="158"/>
      <c r="L106" s="196" t="str">
        <f t="shared" si="12"/>
        <v/>
      </c>
      <c r="M106" s="152">
        <f t="shared" si="13"/>
        <v>1</v>
      </c>
      <c r="N106" s="153">
        <f t="shared" si="11"/>
        <v>0</v>
      </c>
      <c r="O106" s="7"/>
      <c r="P106" s="7"/>
    </row>
    <row r="107" spans="1:16" ht="41.1" customHeight="1" x14ac:dyDescent="0.3">
      <c r="A107" s="154">
        <v>58</v>
      </c>
      <c r="B107" s="193"/>
      <c r="C107" s="147"/>
      <c r="D107" s="147"/>
      <c r="E107" s="147"/>
      <c r="F107" s="147"/>
      <c r="G107" s="147"/>
      <c r="H107" s="281"/>
      <c r="I107" s="156"/>
      <c r="J107" s="157"/>
      <c r="K107" s="158"/>
      <c r="L107" s="196" t="str">
        <f t="shared" si="12"/>
        <v/>
      </c>
      <c r="M107" s="152">
        <f t="shared" si="13"/>
        <v>1</v>
      </c>
      <c r="N107" s="153">
        <f t="shared" si="11"/>
        <v>0</v>
      </c>
      <c r="O107" s="7"/>
      <c r="P107" s="7"/>
    </row>
    <row r="108" spans="1:16" ht="41.1" customHeight="1" x14ac:dyDescent="0.3">
      <c r="A108" s="154">
        <v>59</v>
      </c>
      <c r="B108" s="193"/>
      <c r="C108" s="147"/>
      <c r="D108" s="147"/>
      <c r="E108" s="147"/>
      <c r="F108" s="147"/>
      <c r="G108" s="147"/>
      <c r="H108" s="281"/>
      <c r="I108" s="156"/>
      <c r="J108" s="157"/>
      <c r="K108" s="158"/>
      <c r="L108" s="196" t="str">
        <f t="shared" si="12"/>
        <v/>
      </c>
      <c r="M108" s="152">
        <f t="shared" si="13"/>
        <v>1</v>
      </c>
      <c r="N108" s="153">
        <f t="shared" si="11"/>
        <v>0</v>
      </c>
      <c r="O108" s="7"/>
      <c r="P108" s="7"/>
    </row>
    <row r="109" spans="1:16" ht="41.1" customHeight="1" thickBot="1" x14ac:dyDescent="0.35">
      <c r="A109" s="283">
        <v>60</v>
      </c>
      <c r="B109" s="194"/>
      <c r="C109" s="159"/>
      <c r="D109" s="159"/>
      <c r="E109" s="159"/>
      <c r="F109" s="159"/>
      <c r="G109" s="159"/>
      <c r="H109" s="282"/>
      <c r="I109" s="161"/>
      <c r="J109" s="162"/>
      <c r="K109" s="163"/>
      <c r="L109" s="196" t="str">
        <f t="shared" si="12"/>
        <v/>
      </c>
      <c r="M109" s="152">
        <f t="shared" si="13"/>
        <v>1</v>
      </c>
      <c r="N109" s="153">
        <f t="shared" si="11"/>
        <v>0</v>
      </c>
      <c r="O109" s="30">
        <f>IF(COUNTA(H95:K109)&gt;0,1,0)</f>
        <v>0</v>
      </c>
      <c r="P109" s="7"/>
    </row>
    <row r="110" spans="1:16" ht="31.95" customHeight="1" thickBot="1" x14ac:dyDescent="0.35">
      <c r="A110" s="7"/>
      <c r="B110" s="7"/>
      <c r="C110" s="7"/>
      <c r="D110" s="7"/>
      <c r="E110" s="7"/>
      <c r="F110" s="7"/>
      <c r="G110" s="7"/>
      <c r="H110" s="7"/>
      <c r="I110" s="164" t="s">
        <v>40</v>
      </c>
      <c r="J110" s="165">
        <f>SUM(J95:J109)+J81</f>
        <v>0</v>
      </c>
      <c r="K110" s="296"/>
      <c r="L110" s="260"/>
      <c r="M110" s="7"/>
      <c r="N110" s="261"/>
      <c r="O110" s="7"/>
      <c r="P110" s="7"/>
    </row>
    <row r="111" spans="1:16" x14ac:dyDescent="0.3">
      <c r="A111" s="30" t="s">
        <v>99</v>
      </c>
      <c r="B111" s="7"/>
      <c r="C111" s="7"/>
      <c r="D111" s="7"/>
      <c r="E111" s="7"/>
      <c r="F111" s="7"/>
      <c r="G111" s="7"/>
      <c r="H111" s="7"/>
      <c r="I111" s="7"/>
      <c r="J111" s="263"/>
      <c r="K111" s="7"/>
      <c r="L111" s="260"/>
      <c r="M111" s="7"/>
      <c r="N111" s="261"/>
      <c r="O111" s="7"/>
      <c r="P111" s="7"/>
    </row>
    <row r="112" spans="1:16" x14ac:dyDescent="0.3">
      <c r="A112" s="7"/>
      <c r="B112" s="7"/>
      <c r="C112" s="7"/>
      <c r="D112" s="7"/>
      <c r="E112" s="7"/>
      <c r="F112" s="7"/>
      <c r="G112" s="7"/>
      <c r="H112" s="7"/>
      <c r="I112" s="7"/>
      <c r="J112" s="263"/>
      <c r="K112" s="7"/>
      <c r="L112" s="260"/>
      <c r="M112" s="7"/>
      <c r="N112" s="261"/>
      <c r="O112" s="7"/>
      <c r="P112" s="7"/>
    </row>
    <row r="113" spans="1:16" ht="21.1" x14ac:dyDescent="0.35">
      <c r="A113" s="7"/>
      <c r="B113" s="308" t="s">
        <v>37</v>
      </c>
      <c r="C113" s="307">
        <f ca="1">IF(imzatarihi&gt;0,imzatarihi,"")</f>
        <v>45653</v>
      </c>
      <c r="D113" s="312" t="s">
        <v>38</v>
      </c>
      <c r="E113" s="308" t="str">
        <f>IF(kurulusyetkilisi&gt;0,kurulusyetkilisi,"")</f>
        <v/>
      </c>
      <c r="F113" s="308"/>
      <c r="G113" s="308"/>
      <c r="H113" s="308"/>
      <c r="I113" s="315"/>
      <c r="J113" s="315"/>
      <c r="K113" s="7"/>
      <c r="L113" s="260"/>
      <c r="M113" s="7"/>
      <c r="N113" s="261"/>
      <c r="O113" s="7"/>
      <c r="P113" s="7"/>
    </row>
    <row r="114" spans="1:16" ht="21.1" x14ac:dyDescent="0.35">
      <c r="A114" s="7"/>
      <c r="B114" s="311"/>
      <c r="C114" s="311"/>
      <c r="D114" s="312" t="s">
        <v>39</v>
      </c>
      <c r="E114" s="308"/>
      <c r="F114" s="315"/>
      <c r="G114" s="315"/>
      <c r="H114" s="315"/>
      <c r="I114" s="315"/>
      <c r="J114" s="315"/>
      <c r="K114" s="7"/>
      <c r="L114" s="260"/>
      <c r="M114" s="7"/>
      <c r="N114" s="261"/>
      <c r="O114" s="7"/>
      <c r="P114" s="7"/>
    </row>
    <row r="115" spans="1:16" x14ac:dyDescent="0.3">
      <c r="A115" s="7"/>
      <c r="B115" s="7"/>
      <c r="C115" s="7"/>
      <c r="D115" s="7"/>
      <c r="E115" s="7"/>
      <c r="F115" s="7"/>
      <c r="G115" s="7"/>
      <c r="H115" s="7"/>
      <c r="I115" s="7"/>
      <c r="J115" s="263"/>
      <c r="K115" s="7"/>
      <c r="L115" s="260"/>
      <c r="M115" s="7"/>
      <c r="N115" s="261"/>
      <c r="O115" s="7"/>
      <c r="P115" s="7"/>
    </row>
    <row r="116" spans="1:16" x14ac:dyDescent="0.3">
      <c r="A116" s="7"/>
      <c r="B116" s="7"/>
      <c r="C116" s="7"/>
      <c r="D116" s="7"/>
      <c r="E116" s="7"/>
      <c r="F116" s="7"/>
      <c r="G116" s="7"/>
      <c r="H116" s="7"/>
      <c r="I116" s="7"/>
      <c r="J116" s="263"/>
      <c r="K116" s="7"/>
      <c r="L116" s="260"/>
      <c r="M116" s="7"/>
      <c r="N116" s="261"/>
      <c r="O116" s="7"/>
      <c r="P116" s="7"/>
    </row>
    <row r="117" spans="1:16" x14ac:dyDescent="0.3">
      <c r="A117" s="436" t="s">
        <v>128</v>
      </c>
      <c r="B117" s="436"/>
      <c r="C117" s="436"/>
      <c r="D117" s="436"/>
      <c r="E117" s="436"/>
      <c r="F117" s="436"/>
      <c r="G117" s="436"/>
      <c r="H117" s="436"/>
      <c r="I117" s="436"/>
      <c r="J117" s="436"/>
      <c r="K117" s="436"/>
      <c r="L117" s="260"/>
      <c r="M117" s="7"/>
      <c r="N117" s="261"/>
      <c r="O117" s="7"/>
      <c r="P117" s="7"/>
    </row>
    <row r="118" spans="1:16" x14ac:dyDescent="0.3">
      <c r="A118" s="363" t="str">
        <f>IF(Yil&gt;0,CONCATENATE(Yil," yılına aittir."),"")</f>
        <v/>
      </c>
      <c r="B118" s="363"/>
      <c r="C118" s="363"/>
      <c r="D118" s="363"/>
      <c r="E118" s="363"/>
      <c r="F118" s="363"/>
      <c r="G118" s="363"/>
      <c r="H118" s="363"/>
      <c r="I118" s="363"/>
      <c r="J118" s="363"/>
      <c r="K118" s="363"/>
      <c r="L118" s="260"/>
      <c r="M118" s="7"/>
      <c r="N118" s="261"/>
      <c r="O118" s="7"/>
      <c r="P118" s="7"/>
    </row>
    <row r="119" spans="1:16" ht="16" customHeight="1" thickBot="1" x14ac:dyDescent="0.35">
      <c r="A119" s="437" t="s">
        <v>129</v>
      </c>
      <c r="B119" s="437"/>
      <c r="C119" s="437"/>
      <c r="D119" s="437"/>
      <c r="E119" s="437"/>
      <c r="F119" s="437"/>
      <c r="G119" s="437"/>
      <c r="H119" s="437"/>
      <c r="I119" s="437"/>
      <c r="J119" s="437"/>
      <c r="K119" s="437"/>
      <c r="L119" s="260"/>
      <c r="M119" s="7"/>
      <c r="N119" s="261"/>
      <c r="O119" s="7"/>
      <c r="P119" s="7"/>
    </row>
    <row r="120" spans="1:16" ht="31.6" customHeight="1" thickBot="1" x14ac:dyDescent="0.35">
      <c r="A120" s="428" t="s">
        <v>1</v>
      </c>
      <c r="B120" s="429"/>
      <c r="C120" s="428" t="str">
        <f>IF(ProjeNo&gt;0,ProjeNo,"")</f>
        <v/>
      </c>
      <c r="D120" s="430"/>
      <c r="E120" s="430"/>
      <c r="F120" s="430"/>
      <c r="G120" s="430"/>
      <c r="H120" s="430"/>
      <c r="I120" s="430"/>
      <c r="J120" s="430"/>
      <c r="K120" s="429"/>
      <c r="L120" s="260"/>
      <c r="M120" s="7"/>
      <c r="N120" s="261"/>
      <c r="O120" s="7"/>
      <c r="P120" s="7"/>
    </row>
    <row r="121" spans="1:16" ht="31.6" customHeight="1" thickBot="1" x14ac:dyDescent="0.35">
      <c r="A121" s="431" t="s">
        <v>11</v>
      </c>
      <c r="B121" s="432"/>
      <c r="C121" s="433" t="str">
        <f>IF(ProjeAdi&gt;0,ProjeAdi,"")</f>
        <v/>
      </c>
      <c r="D121" s="434"/>
      <c r="E121" s="434"/>
      <c r="F121" s="434"/>
      <c r="G121" s="434"/>
      <c r="H121" s="434"/>
      <c r="I121" s="434"/>
      <c r="J121" s="434"/>
      <c r="K121" s="435"/>
      <c r="L121" s="260"/>
      <c r="M121" s="7"/>
      <c r="N121" s="261"/>
      <c r="O121" s="7"/>
      <c r="P121" s="7"/>
    </row>
    <row r="122" spans="1:16" s="144" customFormat="1" ht="37.049999999999997" customHeight="1" thickBot="1" x14ac:dyDescent="0.35">
      <c r="A122" s="426" t="s">
        <v>7</v>
      </c>
      <c r="B122" s="426" t="s">
        <v>130</v>
      </c>
      <c r="C122" s="426" t="s">
        <v>8</v>
      </c>
      <c r="D122" s="426" t="s">
        <v>131</v>
      </c>
      <c r="E122" s="426" t="s">
        <v>132</v>
      </c>
      <c r="F122" s="426" t="s">
        <v>133</v>
      </c>
      <c r="G122" s="426" t="s">
        <v>134</v>
      </c>
      <c r="H122" s="426" t="s">
        <v>75</v>
      </c>
      <c r="I122" s="426" t="s">
        <v>76</v>
      </c>
      <c r="J122" s="142" t="s">
        <v>77</v>
      </c>
      <c r="K122" s="143" t="s">
        <v>77</v>
      </c>
      <c r="L122" s="262"/>
      <c r="M122" s="6"/>
      <c r="N122" s="15"/>
      <c r="O122" s="6"/>
      <c r="P122" s="6"/>
    </row>
    <row r="123" spans="1:16" ht="18" customHeight="1" thickBot="1" x14ac:dyDescent="0.35">
      <c r="A123" s="427"/>
      <c r="B123" s="427"/>
      <c r="C123" s="427"/>
      <c r="D123" s="427"/>
      <c r="E123" s="427"/>
      <c r="F123" s="427"/>
      <c r="G123" s="427"/>
      <c r="H123" s="427"/>
      <c r="I123" s="427"/>
      <c r="J123" s="142" t="s">
        <v>78</v>
      </c>
      <c r="K123" s="143" t="s">
        <v>79</v>
      </c>
      <c r="L123" s="260"/>
      <c r="M123" s="7"/>
      <c r="N123" s="261"/>
      <c r="O123" s="7"/>
      <c r="P123" s="7"/>
    </row>
    <row r="124" spans="1:16" ht="41.1" customHeight="1" x14ac:dyDescent="0.3">
      <c r="A124" s="145">
        <v>61</v>
      </c>
      <c r="B124" s="10"/>
      <c r="C124" s="146"/>
      <c r="D124" s="146"/>
      <c r="E124" s="146"/>
      <c r="F124" s="146"/>
      <c r="G124" s="146"/>
      <c r="H124" s="280"/>
      <c r="I124" s="149"/>
      <c r="J124" s="150"/>
      <c r="K124" s="151"/>
      <c r="L124" s="196" t="str">
        <f>IF(AND(COUNTA(B124:F124)&gt;0,M124=1),"Ulaşım Çeşidi,Belge Tarihi,Belge Numarası ve KDV Dahil Tutar doldurulduktan sonra KDV Hariç Tutar doldurulabilir.","")</f>
        <v/>
      </c>
      <c r="M124" s="152">
        <f>IF(COUNTA(G124:I124)+COUNTA(K124)=4,0,1)</f>
        <v>1</v>
      </c>
      <c r="N124" s="153">
        <f t="shared" ref="N124:N138" si="14">IF(M124=1,0,100000000)</f>
        <v>0</v>
      </c>
      <c r="O124" s="7"/>
      <c r="P124" s="7"/>
    </row>
    <row r="125" spans="1:16" ht="41.1" customHeight="1" x14ac:dyDescent="0.3">
      <c r="A125" s="154">
        <v>62</v>
      </c>
      <c r="B125" s="193"/>
      <c r="C125" s="147"/>
      <c r="D125" s="147"/>
      <c r="E125" s="147"/>
      <c r="F125" s="147"/>
      <c r="G125" s="147"/>
      <c r="H125" s="281"/>
      <c r="I125" s="156"/>
      <c r="J125" s="157"/>
      <c r="K125" s="158"/>
      <c r="L125" s="196" t="str">
        <f t="shared" ref="L125:L138" si="15">IF(AND(COUNTA(B125:F125)&gt;0,M125=1),"Ulaşım Çeşidi,Belge Tarihi,Belge Numarası ve KDV Dahil Tutar doldurulduktan sonra KDV Hariç Tutar doldurulabilir.","")</f>
        <v/>
      </c>
      <c r="M125" s="152">
        <f t="shared" ref="M125:M138" si="16">IF(COUNTA(G125:I125)+COUNTA(K125)=4,0,1)</f>
        <v>1</v>
      </c>
      <c r="N125" s="153">
        <f t="shared" si="14"/>
        <v>0</v>
      </c>
      <c r="O125" s="7"/>
      <c r="P125" s="7"/>
    </row>
    <row r="126" spans="1:16" ht="41.1" customHeight="1" x14ac:dyDescent="0.3">
      <c r="A126" s="154">
        <v>63</v>
      </c>
      <c r="B126" s="193"/>
      <c r="C126" s="147"/>
      <c r="D126" s="147"/>
      <c r="E126" s="147"/>
      <c r="F126" s="147"/>
      <c r="G126" s="147"/>
      <c r="H126" s="281"/>
      <c r="I126" s="156"/>
      <c r="J126" s="157"/>
      <c r="K126" s="158"/>
      <c r="L126" s="196" t="str">
        <f t="shared" si="15"/>
        <v/>
      </c>
      <c r="M126" s="152">
        <f t="shared" si="16"/>
        <v>1</v>
      </c>
      <c r="N126" s="153">
        <f t="shared" si="14"/>
        <v>0</v>
      </c>
      <c r="O126" s="7"/>
      <c r="P126" s="7"/>
    </row>
    <row r="127" spans="1:16" ht="41.1" customHeight="1" x14ac:dyDescent="0.3">
      <c r="A127" s="154">
        <v>64</v>
      </c>
      <c r="B127" s="193"/>
      <c r="C127" s="147"/>
      <c r="D127" s="147"/>
      <c r="E127" s="147"/>
      <c r="F127" s="147"/>
      <c r="G127" s="147"/>
      <c r="H127" s="281"/>
      <c r="I127" s="156"/>
      <c r="J127" s="157"/>
      <c r="K127" s="158"/>
      <c r="L127" s="196" t="str">
        <f t="shared" si="15"/>
        <v/>
      </c>
      <c r="M127" s="152">
        <f t="shared" si="16"/>
        <v>1</v>
      </c>
      <c r="N127" s="153">
        <f t="shared" si="14"/>
        <v>0</v>
      </c>
      <c r="O127" s="7"/>
      <c r="P127" s="7"/>
    </row>
    <row r="128" spans="1:16" ht="41.1" customHeight="1" x14ac:dyDescent="0.3">
      <c r="A128" s="154">
        <v>65</v>
      </c>
      <c r="B128" s="193"/>
      <c r="C128" s="147"/>
      <c r="D128" s="147"/>
      <c r="E128" s="147"/>
      <c r="F128" s="147"/>
      <c r="G128" s="147"/>
      <c r="H128" s="281"/>
      <c r="I128" s="156"/>
      <c r="J128" s="157"/>
      <c r="K128" s="158"/>
      <c r="L128" s="196" t="str">
        <f t="shared" si="15"/>
        <v/>
      </c>
      <c r="M128" s="152">
        <f t="shared" si="16"/>
        <v>1</v>
      </c>
      <c r="N128" s="153">
        <f t="shared" si="14"/>
        <v>0</v>
      </c>
      <c r="O128" s="7"/>
      <c r="P128" s="7"/>
    </row>
    <row r="129" spans="1:16" ht="41.1" customHeight="1" x14ac:dyDescent="0.3">
      <c r="A129" s="154">
        <v>66</v>
      </c>
      <c r="B129" s="193"/>
      <c r="C129" s="147"/>
      <c r="D129" s="147"/>
      <c r="E129" s="147"/>
      <c r="F129" s="147"/>
      <c r="G129" s="147"/>
      <c r="H129" s="281"/>
      <c r="I129" s="156"/>
      <c r="J129" s="157"/>
      <c r="K129" s="158"/>
      <c r="L129" s="196" t="str">
        <f t="shared" si="15"/>
        <v/>
      </c>
      <c r="M129" s="152">
        <f t="shared" si="16"/>
        <v>1</v>
      </c>
      <c r="N129" s="153">
        <f t="shared" si="14"/>
        <v>0</v>
      </c>
      <c r="O129" s="7"/>
      <c r="P129" s="7"/>
    </row>
    <row r="130" spans="1:16" ht="41.1" customHeight="1" x14ac:dyDescent="0.3">
      <c r="A130" s="154">
        <v>67</v>
      </c>
      <c r="B130" s="193"/>
      <c r="C130" s="147"/>
      <c r="D130" s="147"/>
      <c r="E130" s="147"/>
      <c r="F130" s="147"/>
      <c r="G130" s="147"/>
      <c r="H130" s="281"/>
      <c r="I130" s="156"/>
      <c r="J130" s="157"/>
      <c r="K130" s="158"/>
      <c r="L130" s="196" t="str">
        <f t="shared" si="15"/>
        <v/>
      </c>
      <c r="M130" s="152">
        <f t="shared" si="16"/>
        <v>1</v>
      </c>
      <c r="N130" s="153">
        <f t="shared" si="14"/>
        <v>0</v>
      </c>
      <c r="O130" s="7"/>
      <c r="P130" s="7"/>
    </row>
    <row r="131" spans="1:16" ht="41.1" customHeight="1" x14ac:dyDescent="0.3">
      <c r="A131" s="154">
        <v>68</v>
      </c>
      <c r="B131" s="193"/>
      <c r="C131" s="147"/>
      <c r="D131" s="147"/>
      <c r="E131" s="147"/>
      <c r="F131" s="147"/>
      <c r="G131" s="147"/>
      <c r="H131" s="281"/>
      <c r="I131" s="156"/>
      <c r="J131" s="157"/>
      <c r="K131" s="158"/>
      <c r="L131" s="196" t="str">
        <f t="shared" si="15"/>
        <v/>
      </c>
      <c r="M131" s="152">
        <f t="shared" si="16"/>
        <v>1</v>
      </c>
      <c r="N131" s="153">
        <f t="shared" si="14"/>
        <v>0</v>
      </c>
      <c r="O131" s="7"/>
      <c r="P131" s="7"/>
    </row>
    <row r="132" spans="1:16" ht="41.1" customHeight="1" x14ac:dyDescent="0.3">
      <c r="A132" s="154">
        <v>69</v>
      </c>
      <c r="B132" s="193"/>
      <c r="C132" s="147"/>
      <c r="D132" s="147"/>
      <c r="E132" s="147"/>
      <c r="F132" s="147"/>
      <c r="G132" s="147"/>
      <c r="H132" s="281"/>
      <c r="I132" s="156"/>
      <c r="J132" s="157"/>
      <c r="K132" s="158"/>
      <c r="L132" s="196" t="str">
        <f t="shared" si="15"/>
        <v/>
      </c>
      <c r="M132" s="152">
        <f t="shared" si="16"/>
        <v>1</v>
      </c>
      <c r="N132" s="153">
        <f t="shared" si="14"/>
        <v>0</v>
      </c>
      <c r="O132" s="7"/>
      <c r="P132" s="7"/>
    </row>
    <row r="133" spans="1:16" ht="41.1" customHeight="1" x14ac:dyDescent="0.3">
      <c r="A133" s="154">
        <v>70</v>
      </c>
      <c r="B133" s="193"/>
      <c r="C133" s="147"/>
      <c r="D133" s="147"/>
      <c r="E133" s="147"/>
      <c r="F133" s="147"/>
      <c r="G133" s="147"/>
      <c r="H133" s="281"/>
      <c r="I133" s="156"/>
      <c r="J133" s="157"/>
      <c r="K133" s="158"/>
      <c r="L133" s="196" t="str">
        <f t="shared" si="15"/>
        <v/>
      </c>
      <c r="M133" s="152">
        <f t="shared" si="16"/>
        <v>1</v>
      </c>
      <c r="N133" s="153">
        <f t="shared" si="14"/>
        <v>0</v>
      </c>
      <c r="O133" s="7"/>
      <c r="P133" s="7"/>
    </row>
    <row r="134" spans="1:16" ht="41.1" customHeight="1" x14ac:dyDescent="0.3">
      <c r="A134" s="154">
        <v>71</v>
      </c>
      <c r="B134" s="193"/>
      <c r="C134" s="147"/>
      <c r="D134" s="147"/>
      <c r="E134" s="147"/>
      <c r="F134" s="147"/>
      <c r="G134" s="147"/>
      <c r="H134" s="281"/>
      <c r="I134" s="156"/>
      <c r="J134" s="157"/>
      <c r="K134" s="158"/>
      <c r="L134" s="196" t="str">
        <f t="shared" si="15"/>
        <v/>
      </c>
      <c r="M134" s="152">
        <f t="shared" si="16"/>
        <v>1</v>
      </c>
      <c r="N134" s="153">
        <f t="shared" si="14"/>
        <v>0</v>
      </c>
      <c r="O134" s="7"/>
      <c r="P134" s="7"/>
    </row>
    <row r="135" spans="1:16" ht="41.1" customHeight="1" x14ac:dyDescent="0.3">
      <c r="A135" s="154">
        <v>72</v>
      </c>
      <c r="B135" s="193"/>
      <c r="C135" s="147"/>
      <c r="D135" s="147"/>
      <c r="E135" s="147"/>
      <c r="F135" s="147"/>
      <c r="G135" s="147"/>
      <c r="H135" s="281"/>
      <c r="I135" s="156"/>
      <c r="J135" s="157"/>
      <c r="K135" s="158"/>
      <c r="L135" s="196" t="str">
        <f t="shared" si="15"/>
        <v/>
      </c>
      <c r="M135" s="152">
        <f t="shared" si="16"/>
        <v>1</v>
      </c>
      <c r="N135" s="153">
        <f t="shared" si="14"/>
        <v>0</v>
      </c>
      <c r="O135" s="7"/>
      <c r="P135" s="7"/>
    </row>
    <row r="136" spans="1:16" ht="41.1" customHeight="1" x14ac:dyDescent="0.3">
      <c r="A136" s="154">
        <v>73</v>
      </c>
      <c r="B136" s="193"/>
      <c r="C136" s="147"/>
      <c r="D136" s="147"/>
      <c r="E136" s="147"/>
      <c r="F136" s="147"/>
      <c r="G136" s="147"/>
      <c r="H136" s="281"/>
      <c r="I136" s="156"/>
      <c r="J136" s="157"/>
      <c r="K136" s="158"/>
      <c r="L136" s="196" t="str">
        <f t="shared" si="15"/>
        <v/>
      </c>
      <c r="M136" s="152">
        <f t="shared" si="16"/>
        <v>1</v>
      </c>
      <c r="N136" s="153">
        <f t="shared" si="14"/>
        <v>0</v>
      </c>
      <c r="O136" s="7"/>
      <c r="P136" s="7"/>
    </row>
    <row r="137" spans="1:16" ht="41.1" customHeight="1" x14ac:dyDescent="0.3">
      <c r="A137" s="154">
        <v>74</v>
      </c>
      <c r="B137" s="193"/>
      <c r="C137" s="147"/>
      <c r="D137" s="147"/>
      <c r="E137" s="147"/>
      <c r="F137" s="147"/>
      <c r="G137" s="147"/>
      <c r="H137" s="281"/>
      <c r="I137" s="156"/>
      <c r="J137" s="157"/>
      <c r="K137" s="158"/>
      <c r="L137" s="196" t="str">
        <f t="shared" si="15"/>
        <v/>
      </c>
      <c r="M137" s="152">
        <f t="shared" si="16"/>
        <v>1</v>
      </c>
      <c r="N137" s="153">
        <f t="shared" si="14"/>
        <v>0</v>
      </c>
      <c r="O137" s="7"/>
      <c r="P137" s="7"/>
    </row>
    <row r="138" spans="1:16" ht="41.1" customHeight="1" thickBot="1" x14ac:dyDescent="0.35">
      <c r="A138" s="283">
        <v>75</v>
      </c>
      <c r="B138" s="194"/>
      <c r="C138" s="159"/>
      <c r="D138" s="159"/>
      <c r="E138" s="159"/>
      <c r="F138" s="159"/>
      <c r="G138" s="159"/>
      <c r="H138" s="282"/>
      <c r="I138" s="161"/>
      <c r="J138" s="162"/>
      <c r="K138" s="163"/>
      <c r="L138" s="196" t="str">
        <f t="shared" si="15"/>
        <v/>
      </c>
      <c r="M138" s="152">
        <f t="shared" si="16"/>
        <v>1</v>
      </c>
      <c r="N138" s="153">
        <f t="shared" si="14"/>
        <v>0</v>
      </c>
      <c r="O138" s="30">
        <f>IF(COUNTA(H124:K138)&gt;0,1,0)</f>
        <v>0</v>
      </c>
      <c r="P138" s="7"/>
    </row>
    <row r="139" spans="1:16" ht="31.95" customHeight="1" thickBot="1" x14ac:dyDescent="0.35">
      <c r="A139" s="7"/>
      <c r="B139" s="7"/>
      <c r="C139" s="7"/>
      <c r="D139" s="7"/>
      <c r="E139" s="7"/>
      <c r="F139" s="7"/>
      <c r="G139" s="7"/>
      <c r="H139" s="7"/>
      <c r="I139" s="164" t="s">
        <v>40</v>
      </c>
      <c r="J139" s="165">
        <f>SUM(J124:J138)+J110</f>
        <v>0</v>
      </c>
      <c r="K139" s="296"/>
      <c r="L139" s="260"/>
      <c r="M139" s="7"/>
      <c r="N139" s="261"/>
      <c r="O139" s="7"/>
      <c r="P139" s="7"/>
    </row>
    <row r="140" spans="1:16" x14ac:dyDescent="0.3">
      <c r="A140" s="30" t="s">
        <v>99</v>
      </c>
      <c r="B140" s="7"/>
      <c r="C140" s="7"/>
      <c r="D140" s="7"/>
      <c r="E140" s="7"/>
      <c r="F140" s="7"/>
      <c r="G140" s="7"/>
      <c r="H140" s="7"/>
      <c r="I140" s="7"/>
      <c r="J140" s="263"/>
      <c r="K140" s="7"/>
      <c r="L140" s="260"/>
      <c r="M140" s="7"/>
      <c r="N140" s="261"/>
      <c r="O140" s="7"/>
      <c r="P140" s="7"/>
    </row>
    <row r="141" spans="1:16" x14ac:dyDescent="0.3">
      <c r="A141" s="7"/>
      <c r="B141" s="7"/>
      <c r="C141" s="7"/>
      <c r="D141" s="7"/>
      <c r="E141" s="7"/>
      <c r="F141" s="7"/>
      <c r="G141" s="7"/>
      <c r="H141" s="7"/>
      <c r="I141" s="7"/>
      <c r="J141" s="263"/>
      <c r="K141" s="7"/>
      <c r="L141" s="260"/>
      <c r="M141" s="7"/>
      <c r="N141" s="261"/>
      <c r="O141" s="7"/>
      <c r="P141" s="7"/>
    </row>
    <row r="142" spans="1:16" ht="21.1" x14ac:dyDescent="0.35">
      <c r="A142" s="7"/>
      <c r="B142" s="308" t="s">
        <v>37</v>
      </c>
      <c r="C142" s="307">
        <f ca="1">IF(imzatarihi&gt;0,imzatarihi,"")</f>
        <v>45653</v>
      </c>
      <c r="D142" s="312" t="s">
        <v>38</v>
      </c>
      <c r="E142" s="308" t="str">
        <f>IF(kurulusyetkilisi&gt;0,kurulusyetkilisi,"")</f>
        <v/>
      </c>
      <c r="F142" s="308"/>
      <c r="G142" s="308"/>
      <c r="H142" s="308"/>
      <c r="I142" s="315"/>
      <c r="J142" s="315"/>
      <c r="K142" s="7"/>
      <c r="L142" s="260"/>
      <c r="M142" s="7"/>
      <c r="N142" s="261"/>
      <c r="O142" s="7"/>
      <c r="P142" s="7"/>
    </row>
    <row r="143" spans="1:16" ht="21.1" x14ac:dyDescent="0.35">
      <c r="A143" s="7"/>
      <c r="B143" s="311"/>
      <c r="C143" s="311"/>
      <c r="D143" s="312" t="s">
        <v>39</v>
      </c>
      <c r="E143" s="308"/>
      <c r="F143" s="315"/>
      <c r="G143" s="315"/>
      <c r="H143" s="315"/>
      <c r="I143" s="315"/>
      <c r="J143" s="315"/>
      <c r="K143" s="7"/>
      <c r="L143" s="260"/>
      <c r="M143" s="7"/>
      <c r="N143" s="261"/>
      <c r="O143" s="7"/>
      <c r="P143" s="7"/>
    </row>
    <row r="144" spans="1:16" x14ac:dyDescent="0.3">
      <c r="A144" s="7"/>
      <c r="B144" s="7"/>
      <c r="C144" s="7"/>
      <c r="D144" s="7"/>
      <c r="E144" s="7"/>
      <c r="F144" s="7"/>
      <c r="G144" s="7"/>
      <c r="H144" s="7"/>
      <c r="I144" s="7"/>
      <c r="J144" s="263"/>
      <c r="K144" s="7"/>
      <c r="L144" s="260"/>
      <c r="M144" s="7"/>
      <c r="N144" s="261"/>
      <c r="O144" s="7"/>
      <c r="P144" s="7"/>
    </row>
    <row r="145" spans="1:16" x14ac:dyDescent="0.3">
      <c r="A145" s="7"/>
      <c r="B145" s="7"/>
      <c r="C145" s="7"/>
      <c r="D145" s="7"/>
      <c r="E145" s="7"/>
      <c r="F145" s="7"/>
      <c r="G145" s="7"/>
      <c r="H145" s="7"/>
      <c r="I145" s="7"/>
      <c r="J145" s="263"/>
      <c r="K145" s="7"/>
      <c r="L145" s="260"/>
      <c r="M145" s="7"/>
      <c r="N145" s="261"/>
      <c r="O145" s="7"/>
      <c r="P145" s="7"/>
    </row>
    <row r="146" spans="1:16" x14ac:dyDescent="0.3">
      <c r="A146" s="436" t="s">
        <v>128</v>
      </c>
      <c r="B146" s="436"/>
      <c r="C146" s="436"/>
      <c r="D146" s="436"/>
      <c r="E146" s="436"/>
      <c r="F146" s="436"/>
      <c r="G146" s="436"/>
      <c r="H146" s="436"/>
      <c r="I146" s="436"/>
      <c r="J146" s="436"/>
      <c r="K146" s="436"/>
      <c r="L146" s="260"/>
      <c r="M146" s="7"/>
      <c r="N146" s="261"/>
      <c r="O146" s="7"/>
      <c r="P146" s="7"/>
    </row>
    <row r="147" spans="1:16" x14ac:dyDescent="0.3">
      <c r="A147" s="363" t="str">
        <f>IF(Yil&gt;0,CONCATENATE(Yil," yılına aittir."),"")</f>
        <v/>
      </c>
      <c r="B147" s="363"/>
      <c r="C147" s="363"/>
      <c r="D147" s="363"/>
      <c r="E147" s="363"/>
      <c r="F147" s="363"/>
      <c r="G147" s="363"/>
      <c r="H147" s="363"/>
      <c r="I147" s="363"/>
      <c r="J147" s="363"/>
      <c r="K147" s="363"/>
      <c r="L147" s="260"/>
      <c r="M147" s="7"/>
      <c r="N147" s="261"/>
      <c r="O147" s="7"/>
      <c r="P147" s="7"/>
    </row>
    <row r="148" spans="1:16" ht="16" customHeight="1" thickBot="1" x14ac:dyDescent="0.35">
      <c r="A148" s="437" t="s">
        <v>129</v>
      </c>
      <c r="B148" s="437"/>
      <c r="C148" s="437"/>
      <c r="D148" s="437"/>
      <c r="E148" s="437"/>
      <c r="F148" s="437"/>
      <c r="G148" s="437"/>
      <c r="H148" s="437"/>
      <c r="I148" s="437"/>
      <c r="J148" s="437"/>
      <c r="K148" s="437"/>
      <c r="L148" s="260"/>
      <c r="M148" s="7"/>
      <c r="N148" s="261"/>
      <c r="O148" s="7"/>
      <c r="P148" s="7"/>
    </row>
    <row r="149" spans="1:16" ht="31.6" customHeight="1" thickBot="1" x14ac:dyDescent="0.35">
      <c r="A149" s="428" t="s">
        <v>1</v>
      </c>
      <c r="B149" s="429"/>
      <c r="C149" s="428" t="str">
        <f>IF(ProjeNo&gt;0,ProjeNo,"")</f>
        <v/>
      </c>
      <c r="D149" s="430"/>
      <c r="E149" s="430"/>
      <c r="F149" s="430"/>
      <c r="G149" s="430"/>
      <c r="H149" s="430"/>
      <c r="I149" s="430"/>
      <c r="J149" s="430"/>
      <c r="K149" s="429"/>
      <c r="L149" s="260"/>
      <c r="M149" s="7"/>
      <c r="N149" s="261"/>
      <c r="O149" s="7"/>
      <c r="P149" s="7"/>
    </row>
    <row r="150" spans="1:16" ht="31.6" customHeight="1" thickBot="1" x14ac:dyDescent="0.35">
      <c r="A150" s="431" t="s">
        <v>11</v>
      </c>
      <c r="B150" s="432"/>
      <c r="C150" s="433" t="str">
        <f>IF(ProjeAdi&gt;0,ProjeAdi,"")</f>
        <v/>
      </c>
      <c r="D150" s="434"/>
      <c r="E150" s="434"/>
      <c r="F150" s="434"/>
      <c r="G150" s="434"/>
      <c r="H150" s="434"/>
      <c r="I150" s="434"/>
      <c r="J150" s="434"/>
      <c r="K150" s="435"/>
      <c r="L150" s="260"/>
      <c r="M150" s="7"/>
      <c r="N150" s="261"/>
      <c r="O150" s="7"/>
      <c r="P150" s="7"/>
    </row>
    <row r="151" spans="1:16" s="144" customFormat="1" ht="37.049999999999997" customHeight="1" thickBot="1" x14ac:dyDescent="0.35">
      <c r="A151" s="426" t="s">
        <v>7</v>
      </c>
      <c r="B151" s="426" t="s">
        <v>130</v>
      </c>
      <c r="C151" s="426" t="s">
        <v>8</v>
      </c>
      <c r="D151" s="426" t="s">
        <v>131</v>
      </c>
      <c r="E151" s="426" t="s">
        <v>132</v>
      </c>
      <c r="F151" s="426" t="s">
        <v>133</v>
      </c>
      <c r="G151" s="426" t="s">
        <v>134</v>
      </c>
      <c r="H151" s="426" t="s">
        <v>75</v>
      </c>
      <c r="I151" s="426" t="s">
        <v>76</v>
      </c>
      <c r="J151" s="142" t="s">
        <v>77</v>
      </c>
      <c r="K151" s="143" t="s">
        <v>77</v>
      </c>
      <c r="L151" s="262"/>
      <c r="M151" s="6"/>
      <c r="N151" s="15"/>
      <c r="O151" s="6"/>
      <c r="P151" s="6"/>
    </row>
    <row r="152" spans="1:16" ht="18" customHeight="1" thickBot="1" x14ac:dyDescent="0.35">
      <c r="A152" s="427"/>
      <c r="B152" s="427"/>
      <c r="C152" s="427"/>
      <c r="D152" s="427"/>
      <c r="E152" s="427"/>
      <c r="F152" s="427"/>
      <c r="G152" s="427"/>
      <c r="H152" s="427"/>
      <c r="I152" s="427"/>
      <c r="J152" s="142" t="s">
        <v>78</v>
      </c>
      <c r="K152" s="143" t="s">
        <v>79</v>
      </c>
      <c r="L152" s="260"/>
      <c r="M152" s="7"/>
      <c r="N152" s="261"/>
      <c r="O152" s="7"/>
      <c r="P152" s="7"/>
    </row>
    <row r="153" spans="1:16" ht="41.1" customHeight="1" x14ac:dyDescent="0.3">
      <c r="A153" s="145">
        <v>76</v>
      </c>
      <c r="B153" s="10"/>
      <c r="C153" s="146"/>
      <c r="D153" s="146"/>
      <c r="E153" s="146"/>
      <c r="F153" s="146"/>
      <c r="G153" s="146"/>
      <c r="H153" s="280"/>
      <c r="I153" s="149"/>
      <c r="J153" s="150"/>
      <c r="K153" s="151"/>
      <c r="L153" s="196" t="str">
        <f>IF(AND(COUNTA(B153:F153)&gt;0,M153=1),"Ulaşım Çeşidi,Belge Tarihi,Belge Numarası ve KDV Dahil Tutar doldurulduktan sonra KDV Hariç Tutar doldurulabilir.","")</f>
        <v/>
      </c>
      <c r="M153" s="152">
        <f>IF(COUNTA(G153:I153)+COUNTA(K153)=4,0,1)</f>
        <v>1</v>
      </c>
      <c r="N153" s="153">
        <f t="shared" ref="N153:N167" si="17">IF(M153=1,0,100000000)</f>
        <v>0</v>
      </c>
      <c r="O153" s="7"/>
      <c r="P153" s="7"/>
    </row>
    <row r="154" spans="1:16" ht="41.1" customHeight="1" x14ac:dyDescent="0.3">
      <c r="A154" s="154">
        <v>77</v>
      </c>
      <c r="B154" s="193"/>
      <c r="C154" s="147"/>
      <c r="D154" s="147"/>
      <c r="E154" s="147"/>
      <c r="F154" s="147"/>
      <c r="G154" s="147"/>
      <c r="H154" s="281"/>
      <c r="I154" s="156"/>
      <c r="J154" s="157"/>
      <c r="K154" s="158"/>
      <c r="L154" s="196" t="str">
        <f t="shared" ref="L154:L167" si="18">IF(AND(COUNTA(B154:F154)&gt;0,M154=1),"Ulaşım Çeşidi,Belge Tarihi,Belge Numarası ve KDV Dahil Tutar doldurulduktan sonra KDV Hariç Tutar doldurulabilir.","")</f>
        <v/>
      </c>
      <c r="M154" s="152">
        <f t="shared" ref="M154:M167" si="19">IF(COUNTA(G154:I154)+COUNTA(K154)=4,0,1)</f>
        <v>1</v>
      </c>
      <c r="N154" s="153">
        <f t="shared" si="17"/>
        <v>0</v>
      </c>
      <c r="O154" s="7"/>
      <c r="P154" s="7"/>
    </row>
    <row r="155" spans="1:16" ht="41.1" customHeight="1" x14ac:dyDescent="0.3">
      <c r="A155" s="154">
        <v>78</v>
      </c>
      <c r="B155" s="193"/>
      <c r="C155" s="147"/>
      <c r="D155" s="147"/>
      <c r="E155" s="147"/>
      <c r="F155" s="147"/>
      <c r="G155" s="147"/>
      <c r="H155" s="281"/>
      <c r="I155" s="156"/>
      <c r="J155" s="157"/>
      <c r="K155" s="158"/>
      <c r="L155" s="196" t="str">
        <f t="shared" si="18"/>
        <v/>
      </c>
      <c r="M155" s="152">
        <f t="shared" si="19"/>
        <v>1</v>
      </c>
      <c r="N155" s="153">
        <f t="shared" si="17"/>
        <v>0</v>
      </c>
      <c r="O155" s="7"/>
      <c r="P155" s="7"/>
    </row>
    <row r="156" spans="1:16" ht="41.1" customHeight="1" x14ac:dyDescent="0.3">
      <c r="A156" s="154">
        <v>79</v>
      </c>
      <c r="B156" s="193"/>
      <c r="C156" s="147"/>
      <c r="D156" s="147"/>
      <c r="E156" s="147"/>
      <c r="F156" s="147"/>
      <c r="G156" s="147"/>
      <c r="H156" s="281"/>
      <c r="I156" s="156"/>
      <c r="J156" s="157"/>
      <c r="K156" s="158"/>
      <c r="L156" s="196" t="str">
        <f t="shared" si="18"/>
        <v/>
      </c>
      <c r="M156" s="152">
        <f t="shared" si="19"/>
        <v>1</v>
      </c>
      <c r="N156" s="153">
        <f t="shared" si="17"/>
        <v>0</v>
      </c>
      <c r="O156" s="7"/>
      <c r="P156" s="7"/>
    </row>
    <row r="157" spans="1:16" ht="41.1" customHeight="1" x14ac:dyDescent="0.3">
      <c r="A157" s="154">
        <v>80</v>
      </c>
      <c r="B157" s="193"/>
      <c r="C157" s="147"/>
      <c r="D157" s="147"/>
      <c r="E157" s="147"/>
      <c r="F157" s="147"/>
      <c r="G157" s="147"/>
      <c r="H157" s="281"/>
      <c r="I157" s="156"/>
      <c r="J157" s="157"/>
      <c r="K157" s="158"/>
      <c r="L157" s="196" t="str">
        <f t="shared" si="18"/>
        <v/>
      </c>
      <c r="M157" s="152">
        <f t="shared" si="19"/>
        <v>1</v>
      </c>
      <c r="N157" s="153">
        <f t="shared" si="17"/>
        <v>0</v>
      </c>
      <c r="O157" s="7"/>
      <c r="P157" s="7"/>
    </row>
    <row r="158" spans="1:16" ht="41.1" customHeight="1" x14ac:dyDescent="0.3">
      <c r="A158" s="154">
        <v>81</v>
      </c>
      <c r="B158" s="193"/>
      <c r="C158" s="147"/>
      <c r="D158" s="147"/>
      <c r="E158" s="147"/>
      <c r="F158" s="147"/>
      <c r="G158" s="147"/>
      <c r="H158" s="281"/>
      <c r="I158" s="156"/>
      <c r="J158" s="157"/>
      <c r="K158" s="158"/>
      <c r="L158" s="196" t="str">
        <f t="shared" si="18"/>
        <v/>
      </c>
      <c r="M158" s="152">
        <f t="shared" si="19"/>
        <v>1</v>
      </c>
      <c r="N158" s="153">
        <f t="shared" si="17"/>
        <v>0</v>
      </c>
      <c r="O158" s="7"/>
      <c r="P158" s="7"/>
    </row>
    <row r="159" spans="1:16" ht="41.1" customHeight="1" x14ac:dyDescent="0.3">
      <c r="A159" s="154">
        <v>82</v>
      </c>
      <c r="B159" s="193"/>
      <c r="C159" s="147"/>
      <c r="D159" s="147"/>
      <c r="E159" s="147"/>
      <c r="F159" s="147"/>
      <c r="G159" s="147"/>
      <c r="H159" s="281"/>
      <c r="I159" s="156"/>
      <c r="J159" s="157"/>
      <c r="K159" s="158"/>
      <c r="L159" s="196" t="str">
        <f t="shared" si="18"/>
        <v/>
      </c>
      <c r="M159" s="152">
        <f t="shared" si="19"/>
        <v>1</v>
      </c>
      <c r="N159" s="153">
        <f t="shared" si="17"/>
        <v>0</v>
      </c>
      <c r="O159" s="7"/>
      <c r="P159" s="7"/>
    </row>
    <row r="160" spans="1:16" ht="41.1" customHeight="1" x14ac:dyDescent="0.3">
      <c r="A160" s="154">
        <v>83</v>
      </c>
      <c r="B160" s="193"/>
      <c r="C160" s="147"/>
      <c r="D160" s="147"/>
      <c r="E160" s="147"/>
      <c r="F160" s="147"/>
      <c r="G160" s="147"/>
      <c r="H160" s="281"/>
      <c r="I160" s="156"/>
      <c r="J160" s="157"/>
      <c r="K160" s="158"/>
      <c r="L160" s="196" t="str">
        <f t="shared" si="18"/>
        <v/>
      </c>
      <c r="M160" s="152">
        <f t="shared" si="19"/>
        <v>1</v>
      </c>
      <c r="N160" s="153">
        <f t="shared" si="17"/>
        <v>0</v>
      </c>
      <c r="O160" s="7"/>
      <c r="P160" s="7"/>
    </row>
    <row r="161" spans="1:16" ht="41.1" customHeight="1" x14ac:dyDescent="0.3">
      <c r="A161" s="154">
        <v>84</v>
      </c>
      <c r="B161" s="193"/>
      <c r="C161" s="147"/>
      <c r="D161" s="147"/>
      <c r="E161" s="147"/>
      <c r="F161" s="147"/>
      <c r="G161" s="147"/>
      <c r="H161" s="281"/>
      <c r="I161" s="156"/>
      <c r="J161" s="157"/>
      <c r="K161" s="158"/>
      <c r="L161" s="196" t="str">
        <f t="shared" si="18"/>
        <v/>
      </c>
      <c r="M161" s="152">
        <f t="shared" si="19"/>
        <v>1</v>
      </c>
      <c r="N161" s="153">
        <f t="shared" si="17"/>
        <v>0</v>
      </c>
      <c r="O161" s="7"/>
      <c r="P161" s="7"/>
    </row>
    <row r="162" spans="1:16" ht="41.1" customHeight="1" x14ac:dyDescent="0.3">
      <c r="A162" s="154">
        <v>85</v>
      </c>
      <c r="B162" s="193"/>
      <c r="C162" s="147"/>
      <c r="D162" s="147"/>
      <c r="E162" s="147"/>
      <c r="F162" s="147"/>
      <c r="G162" s="147"/>
      <c r="H162" s="281"/>
      <c r="I162" s="156"/>
      <c r="J162" s="157"/>
      <c r="K162" s="158"/>
      <c r="L162" s="196" t="str">
        <f t="shared" si="18"/>
        <v/>
      </c>
      <c r="M162" s="152">
        <f t="shared" si="19"/>
        <v>1</v>
      </c>
      <c r="N162" s="153">
        <f t="shared" si="17"/>
        <v>0</v>
      </c>
      <c r="O162" s="7"/>
      <c r="P162" s="7"/>
    </row>
    <row r="163" spans="1:16" ht="41.1" customHeight="1" x14ac:dyDescent="0.3">
      <c r="A163" s="154">
        <v>86</v>
      </c>
      <c r="B163" s="193"/>
      <c r="C163" s="147"/>
      <c r="D163" s="147"/>
      <c r="E163" s="147"/>
      <c r="F163" s="147"/>
      <c r="G163" s="147"/>
      <c r="H163" s="281"/>
      <c r="I163" s="156"/>
      <c r="J163" s="157"/>
      <c r="K163" s="158"/>
      <c r="L163" s="196" t="str">
        <f t="shared" si="18"/>
        <v/>
      </c>
      <c r="M163" s="152">
        <f t="shared" si="19"/>
        <v>1</v>
      </c>
      <c r="N163" s="153">
        <f t="shared" si="17"/>
        <v>0</v>
      </c>
      <c r="O163" s="7"/>
      <c r="P163" s="7"/>
    </row>
    <row r="164" spans="1:16" ht="41.1" customHeight="1" x14ac:dyDescent="0.3">
      <c r="A164" s="154">
        <v>87</v>
      </c>
      <c r="B164" s="193"/>
      <c r="C164" s="147"/>
      <c r="D164" s="147"/>
      <c r="E164" s="147"/>
      <c r="F164" s="147"/>
      <c r="G164" s="147"/>
      <c r="H164" s="281"/>
      <c r="I164" s="156"/>
      <c r="J164" s="157"/>
      <c r="K164" s="158"/>
      <c r="L164" s="196" t="str">
        <f t="shared" si="18"/>
        <v/>
      </c>
      <c r="M164" s="152">
        <f t="shared" si="19"/>
        <v>1</v>
      </c>
      <c r="N164" s="153">
        <f t="shared" si="17"/>
        <v>0</v>
      </c>
      <c r="O164" s="7"/>
      <c r="P164" s="7"/>
    </row>
    <row r="165" spans="1:16" ht="41.1" customHeight="1" x14ac:dyDescent="0.3">
      <c r="A165" s="154">
        <v>88</v>
      </c>
      <c r="B165" s="193"/>
      <c r="C165" s="147"/>
      <c r="D165" s="147"/>
      <c r="E165" s="147"/>
      <c r="F165" s="147"/>
      <c r="G165" s="147"/>
      <c r="H165" s="281"/>
      <c r="I165" s="156"/>
      <c r="J165" s="157"/>
      <c r="K165" s="158"/>
      <c r="L165" s="196" t="str">
        <f t="shared" si="18"/>
        <v/>
      </c>
      <c r="M165" s="152">
        <f t="shared" si="19"/>
        <v>1</v>
      </c>
      <c r="N165" s="153">
        <f t="shared" si="17"/>
        <v>0</v>
      </c>
      <c r="O165" s="7"/>
      <c r="P165" s="7"/>
    </row>
    <row r="166" spans="1:16" ht="41.1" customHeight="1" x14ac:dyDescent="0.3">
      <c r="A166" s="154">
        <v>89</v>
      </c>
      <c r="B166" s="193"/>
      <c r="C166" s="147"/>
      <c r="D166" s="147"/>
      <c r="E166" s="147"/>
      <c r="F166" s="147"/>
      <c r="G166" s="147"/>
      <c r="H166" s="281"/>
      <c r="I166" s="156"/>
      <c r="J166" s="157"/>
      <c r="K166" s="158"/>
      <c r="L166" s="196" t="str">
        <f t="shared" si="18"/>
        <v/>
      </c>
      <c r="M166" s="152">
        <f t="shared" si="19"/>
        <v>1</v>
      </c>
      <c r="N166" s="153">
        <f t="shared" si="17"/>
        <v>0</v>
      </c>
      <c r="O166" s="7"/>
      <c r="P166" s="7"/>
    </row>
    <row r="167" spans="1:16" ht="41.1" customHeight="1" thickBot="1" x14ac:dyDescent="0.35">
      <c r="A167" s="283">
        <v>90</v>
      </c>
      <c r="B167" s="194"/>
      <c r="C167" s="159"/>
      <c r="D167" s="159"/>
      <c r="E167" s="159"/>
      <c r="F167" s="159"/>
      <c r="G167" s="159"/>
      <c r="H167" s="282"/>
      <c r="I167" s="161"/>
      <c r="J167" s="162"/>
      <c r="K167" s="163"/>
      <c r="L167" s="196" t="str">
        <f t="shared" si="18"/>
        <v/>
      </c>
      <c r="M167" s="152">
        <f t="shared" si="19"/>
        <v>1</v>
      </c>
      <c r="N167" s="153">
        <f t="shared" si="17"/>
        <v>0</v>
      </c>
      <c r="O167" s="30">
        <f>IF(COUNTA(H153:K167)&gt;0,1,0)</f>
        <v>0</v>
      </c>
      <c r="P167" s="7"/>
    </row>
    <row r="168" spans="1:16" ht="31.95" customHeight="1" thickBot="1" x14ac:dyDescent="0.35">
      <c r="A168" s="7"/>
      <c r="B168" s="7"/>
      <c r="C168" s="7"/>
      <c r="D168" s="7"/>
      <c r="E168" s="7"/>
      <c r="F168" s="7"/>
      <c r="G168" s="7"/>
      <c r="H168" s="7"/>
      <c r="I168" s="164" t="s">
        <v>40</v>
      </c>
      <c r="J168" s="165">
        <f>SUM(J153:J167)+J139</f>
        <v>0</v>
      </c>
      <c r="K168" s="296"/>
      <c r="L168" s="260"/>
      <c r="M168" s="7"/>
      <c r="N168" s="261"/>
      <c r="O168" s="7"/>
      <c r="P168" s="7"/>
    </row>
    <row r="169" spans="1:16" x14ac:dyDescent="0.3">
      <c r="A169" s="30" t="s">
        <v>99</v>
      </c>
      <c r="B169" s="7"/>
      <c r="C169" s="7"/>
      <c r="D169" s="7"/>
      <c r="E169" s="7"/>
      <c r="F169" s="7"/>
      <c r="G169" s="7"/>
      <c r="H169" s="7"/>
      <c r="I169" s="7"/>
      <c r="J169" s="263"/>
      <c r="K169" s="7"/>
      <c r="L169" s="260"/>
      <c r="M169" s="7"/>
      <c r="N169" s="261"/>
      <c r="O169" s="7"/>
      <c r="P169" s="7"/>
    </row>
    <row r="170" spans="1:16" x14ac:dyDescent="0.3">
      <c r="A170" s="7"/>
      <c r="B170" s="7"/>
      <c r="C170" s="7"/>
      <c r="D170" s="7"/>
      <c r="E170" s="7"/>
      <c r="F170" s="7"/>
      <c r="G170" s="7"/>
      <c r="H170" s="7"/>
      <c r="I170" s="7"/>
      <c r="J170" s="263"/>
      <c r="K170" s="7"/>
      <c r="L170" s="260"/>
      <c r="M170" s="7"/>
      <c r="N170" s="261"/>
      <c r="O170" s="7"/>
      <c r="P170" s="7"/>
    </row>
    <row r="171" spans="1:16" ht="21.1" x14ac:dyDescent="0.35">
      <c r="A171" s="7"/>
      <c r="B171" s="308" t="s">
        <v>37</v>
      </c>
      <c r="C171" s="307">
        <f ca="1">IF(imzatarihi&gt;0,imzatarihi,"")</f>
        <v>45653</v>
      </c>
      <c r="D171" s="312" t="s">
        <v>38</v>
      </c>
      <c r="E171" s="308" t="str">
        <f>IF(kurulusyetkilisi&gt;0,kurulusyetkilisi,"")</f>
        <v/>
      </c>
      <c r="F171" s="308"/>
      <c r="G171" s="308"/>
      <c r="H171" s="308"/>
      <c r="I171" s="315"/>
      <c r="J171" s="315"/>
      <c r="K171" s="7"/>
      <c r="L171" s="260"/>
      <c r="M171" s="7"/>
      <c r="N171" s="261"/>
      <c r="O171" s="7"/>
      <c r="P171" s="7"/>
    </row>
    <row r="172" spans="1:16" ht="21.1" x14ac:dyDescent="0.35">
      <c r="A172" s="7"/>
      <c r="B172" s="311"/>
      <c r="C172" s="311"/>
      <c r="D172" s="312" t="s">
        <v>39</v>
      </c>
      <c r="E172" s="308"/>
      <c r="F172" s="315"/>
      <c r="G172" s="315"/>
      <c r="H172" s="315"/>
      <c r="I172" s="315"/>
      <c r="J172" s="315"/>
      <c r="K172" s="7"/>
      <c r="L172" s="260"/>
      <c r="M172" s="7"/>
      <c r="N172" s="261"/>
      <c r="O172" s="7"/>
      <c r="P172" s="7"/>
    </row>
    <row r="173" spans="1:16" x14ac:dyDescent="0.3">
      <c r="A173" s="7"/>
      <c r="B173" s="7"/>
      <c r="C173" s="7"/>
      <c r="D173" s="7"/>
      <c r="E173" s="7"/>
      <c r="F173" s="7"/>
      <c r="G173" s="7"/>
      <c r="H173" s="7"/>
      <c r="I173" s="7"/>
      <c r="J173" s="263"/>
      <c r="K173" s="7"/>
      <c r="L173" s="260"/>
      <c r="M173" s="7"/>
      <c r="N173" s="261"/>
      <c r="O173" s="7"/>
      <c r="P173" s="7"/>
    </row>
    <row r="174" spans="1:16" x14ac:dyDescent="0.3">
      <c r="A174" s="7"/>
      <c r="B174" s="7"/>
      <c r="C174" s="7"/>
      <c r="D174" s="7"/>
      <c r="E174" s="7"/>
      <c r="F174" s="7"/>
      <c r="G174" s="7"/>
      <c r="H174" s="7"/>
      <c r="I174" s="7"/>
      <c r="J174" s="263"/>
      <c r="K174" s="7"/>
      <c r="L174" s="260"/>
      <c r="M174" s="7"/>
      <c r="N174" s="261"/>
      <c r="O174" s="7"/>
      <c r="P174" s="7"/>
    </row>
    <row r="175" spans="1:16" x14ac:dyDescent="0.3">
      <c r="A175" s="436" t="s">
        <v>128</v>
      </c>
      <c r="B175" s="436"/>
      <c r="C175" s="436"/>
      <c r="D175" s="436"/>
      <c r="E175" s="436"/>
      <c r="F175" s="436"/>
      <c r="G175" s="436"/>
      <c r="H175" s="436"/>
      <c r="I175" s="436"/>
      <c r="J175" s="436"/>
      <c r="K175" s="436"/>
      <c r="L175" s="260"/>
      <c r="M175" s="7"/>
      <c r="N175" s="261"/>
      <c r="O175" s="7"/>
      <c r="P175" s="7"/>
    </row>
    <row r="176" spans="1:16" x14ac:dyDescent="0.3">
      <c r="A176" s="363" t="str">
        <f>IF(Yil&gt;0,CONCATENATE(Yil," yılına aittir."),"")</f>
        <v/>
      </c>
      <c r="B176" s="363"/>
      <c r="C176" s="363"/>
      <c r="D176" s="363"/>
      <c r="E176" s="363"/>
      <c r="F176" s="363"/>
      <c r="G176" s="363"/>
      <c r="H176" s="363"/>
      <c r="I176" s="363"/>
      <c r="J176" s="363"/>
      <c r="K176" s="363"/>
      <c r="L176" s="260"/>
      <c r="M176" s="7"/>
      <c r="N176" s="261"/>
      <c r="O176" s="7"/>
      <c r="P176" s="7"/>
    </row>
    <row r="177" spans="1:16" ht="16" customHeight="1" thickBot="1" x14ac:dyDescent="0.35">
      <c r="A177" s="437" t="s">
        <v>129</v>
      </c>
      <c r="B177" s="437"/>
      <c r="C177" s="437"/>
      <c r="D177" s="437"/>
      <c r="E177" s="437"/>
      <c r="F177" s="437"/>
      <c r="G177" s="437"/>
      <c r="H177" s="437"/>
      <c r="I177" s="437"/>
      <c r="J177" s="437"/>
      <c r="K177" s="437"/>
      <c r="L177" s="260"/>
      <c r="M177" s="7"/>
      <c r="N177" s="261"/>
      <c r="O177" s="7"/>
      <c r="P177" s="7"/>
    </row>
    <row r="178" spans="1:16" ht="31.6" customHeight="1" thickBot="1" x14ac:dyDescent="0.35">
      <c r="A178" s="428" t="s">
        <v>1</v>
      </c>
      <c r="B178" s="429"/>
      <c r="C178" s="428" t="str">
        <f>IF(ProjeNo&gt;0,ProjeNo,"")</f>
        <v/>
      </c>
      <c r="D178" s="430"/>
      <c r="E178" s="430"/>
      <c r="F178" s="430"/>
      <c r="G178" s="430"/>
      <c r="H178" s="430"/>
      <c r="I178" s="430"/>
      <c r="J178" s="430"/>
      <c r="K178" s="429"/>
      <c r="L178" s="260"/>
      <c r="M178" s="7"/>
      <c r="N178" s="261"/>
      <c r="O178" s="7"/>
      <c r="P178" s="7"/>
    </row>
    <row r="179" spans="1:16" ht="31.6" customHeight="1" thickBot="1" x14ac:dyDescent="0.35">
      <c r="A179" s="431" t="s">
        <v>11</v>
      </c>
      <c r="B179" s="432"/>
      <c r="C179" s="433" t="str">
        <f>IF(ProjeAdi&gt;0,ProjeAdi,"")</f>
        <v/>
      </c>
      <c r="D179" s="434"/>
      <c r="E179" s="434"/>
      <c r="F179" s="434"/>
      <c r="G179" s="434"/>
      <c r="H179" s="434"/>
      <c r="I179" s="434"/>
      <c r="J179" s="434"/>
      <c r="K179" s="435"/>
      <c r="L179" s="260"/>
      <c r="M179" s="7"/>
      <c r="N179" s="261"/>
      <c r="O179" s="7"/>
      <c r="P179" s="7"/>
    </row>
    <row r="180" spans="1:16" s="144" customFormat="1" ht="37.049999999999997" customHeight="1" thickBot="1" x14ac:dyDescent="0.35">
      <c r="A180" s="426" t="s">
        <v>7</v>
      </c>
      <c r="B180" s="426" t="s">
        <v>130</v>
      </c>
      <c r="C180" s="426" t="s">
        <v>8</v>
      </c>
      <c r="D180" s="426" t="s">
        <v>131</v>
      </c>
      <c r="E180" s="426" t="s">
        <v>132</v>
      </c>
      <c r="F180" s="426" t="s">
        <v>133</v>
      </c>
      <c r="G180" s="426" t="s">
        <v>134</v>
      </c>
      <c r="H180" s="426" t="s">
        <v>75</v>
      </c>
      <c r="I180" s="426" t="s">
        <v>76</v>
      </c>
      <c r="J180" s="142" t="s">
        <v>77</v>
      </c>
      <c r="K180" s="143" t="s">
        <v>77</v>
      </c>
      <c r="L180" s="262"/>
      <c r="M180" s="6"/>
      <c r="N180" s="15"/>
      <c r="O180" s="6"/>
      <c r="P180" s="6"/>
    </row>
    <row r="181" spans="1:16" ht="18" customHeight="1" thickBot="1" x14ac:dyDescent="0.35">
      <c r="A181" s="427"/>
      <c r="B181" s="427"/>
      <c r="C181" s="427"/>
      <c r="D181" s="427"/>
      <c r="E181" s="427"/>
      <c r="F181" s="427"/>
      <c r="G181" s="427"/>
      <c r="H181" s="427"/>
      <c r="I181" s="427"/>
      <c r="J181" s="142" t="s">
        <v>78</v>
      </c>
      <c r="K181" s="143" t="s">
        <v>79</v>
      </c>
      <c r="L181" s="260"/>
      <c r="M181" s="7"/>
      <c r="N181" s="261"/>
      <c r="O181" s="7"/>
      <c r="P181" s="7"/>
    </row>
    <row r="182" spans="1:16" ht="41.1" customHeight="1" x14ac:dyDescent="0.3">
      <c r="A182" s="145">
        <v>91</v>
      </c>
      <c r="B182" s="10"/>
      <c r="C182" s="146"/>
      <c r="D182" s="146"/>
      <c r="E182" s="146"/>
      <c r="F182" s="146"/>
      <c r="G182" s="146"/>
      <c r="H182" s="280"/>
      <c r="I182" s="149"/>
      <c r="J182" s="150"/>
      <c r="K182" s="151"/>
      <c r="L182" s="196" t="str">
        <f>IF(AND(COUNTA(B182:F182)&gt;0,M182=1),"Ulaşım Çeşidi,Belge Tarihi,Belge Numarası ve KDV Dahil Tutar doldurulduktan sonra KDV Hariç Tutar doldurulabilir.","")</f>
        <v/>
      </c>
      <c r="M182" s="152">
        <f>IF(COUNTA(G182:I182)+COUNTA(K182)=4,0,1)</f>
        <v>1</v>
      </c>
      <c r="N182" s="153">
        <f t="shared" ref="N182:N196" si="20">IF(M182=1,0,100000000)</f>
        <v>0</v>
      </c>
      <c r="O182" s="7"/>
      <c r="P182" s="7"/>
    </row>
    <row r="183" spans="1:16" ht="41.1" customHeight="1" x14ac:dyDescent="0.3">
      <c r="A183" s="154">
        <v>92</v>
      </c>
      <c r="B183" s="193"/>
      <c r="C183" s="147"/>
      <c r="D183" s="147"/>
      <c r="E183" s="147"/>
      <c r="F183" s="147"/>
      <c r="G183" s="147"/>
      <c r="H183" s="281"/>
      <c r="I183" s="156"/>
      <c r="J183" s="157"/>
      <c r="K183" s="158"/>
      <c r="L183" s="196" t="str">
        <f t="shared" ref="L183:L196" si="21">IF(AND(COUNTA(B183:F183)&gt;0,M183=1),"Ulaşım Çeşidi,Belge Tarihi,Belge Numarası ve KDV Dahil Tutar doldurulduktan sonra KDV Hariç Tutar doldurulabilir.","")</f>
        <v/>
      </c>
      <c r="M183" s="152">
        <f t="shared" ref="M183:M196" si="22">IF(COUNTA(G183:I183)+COUNTA(K183)=4,0,1)</f>
        <v>1</v>
      </c>
      <c r="N183" s="153">
        <f t="shared" si="20"/>
        <v>0</v>
      </c>
      <c r="O183" s="7"/>
      <c r="P183" s="7"/>
    </row>
    <row r="184" spans="1:16" ht="41.1" customHeight="1" x14ac:dyDescent="0.3">
      <c r="A184" s="154">
        <v>93</v>
      </c>
      <c r="B184" s="193"/>
      <c r="C184" s="147"/>
      <c r="D184" s="147"/>
      <c r="E184" s="147"/>
      <c r="F184" s="147"/>
      <c r="G184" s="147"/>
      <c r="H184" s="281"/>
      <c r="I184" s="156"/>
      <c r="J184" s="157"/>
      <c r="K184" s="158"/>
      <c r="L184" s="196" t="str">
        <f t="shared" si="21"/>
        <v/>
      </c>
      <c r="M184" s="152">
        <f t="shared" si="22"/>
        <v>1</v>
      </c>
      <c r="N184" s="153">
        <f t="shared" si="20"/>
        <v>0</v>
      </c>
      <c r="O184" s="7"/>
      <c r="P184" s="7"/>
    </row>
    <row r="185" spans="1:16" ht="41.1" customHeight="1" x14ac:dyDescent="0.3">
      <c r="A185" s="154">
        <v>94</v>
      </c>
      <c r="B185" s="193"/>
      <c r="C185" s="147"/>
      <c r="D185" s="147"/>
      <c r="E185" s="147"/>
      <c r="F185" s="147"/>
      <c r="G185" s="147"/>
      <c r="H185" s="281"/>
      <c r="I185" s="156"/>
      <c r="J185" s="157"/>
      <c r="K185" s="158"/>
      <c r="L185" s="196" t="str">
        <f t="shared" si="21"/>
        <v/>
      </c>
      <c r="M185" s="152">
        <f t="shared" si="22"/>
        <v>1</v>
      </c>
      <c r="N185" s="153">
        <f t="shared" si="20"/>
        <v>0</v>
      </c>
      <c r="O185" s="7"/>
      <c r="P185" s="7"/>
    </row>
    <row r="186" spans="1:16" ht="41.1" customHeight="1" x14ac:dyDescent="0.3">
      <c r="A186" s="154">
        <v>95</v>
      </c>
      <c r="B186" s="193"/>
      <c r="C186" s="147"/>
      <c r="D186" s="147"/>
      <c r="E186" s="147"/>
      <c r="F186" s="147"/>
      <c r="G186" s="147"/>
      <c r="H186" s="281"/>
      <c r="I186" s="156"/>
      <c r="J186" s="157"/>
      <c r="K186" s="158"/>
      <c r="L186" s="196" t="str">
        <f t="shared" si="21"/>
        <v/>
      </c>
      <c r="M186" s="152">
        <f t="shared" si="22"/>
        <v>1</v>
      </c>
      <c r="N186" s="153">
        <f t="shared" si="20"/>
        <v>0</v>
      </c>
      <c r="O186" s="7"/>
      <c r="P186" s="7"/>
    </row>
    <row r="187" spans="1:16" ht="41.1" customHeight="1" x14ac:dyDescent="0.3">
      <c r="A187" s="154">
        <v>96</v>
      </c>
      <c r="B187" s="193"/>
      <c r="C187" s="147"/>
      <c r="D187" s="147"/>
      <c r="E187" s="147"/>
      <c r="F187" s="147"/>
      <c r="G187" s="147"/>
      <c r="H187" s="281"/>
      <c r="I187" s="156"/>
      <c r="J187" s="157"/>
      <c r="K187" s="158"/>
      <c r="L187" s="196" t="str">
        <f t="shared" si="21"/>
        <v/>
      </c>
      <c r="M187" s="152">
        <f t="shared" si="22"/>
        <v>1</v>
      </c>
      <c r="N187" s="153">
        <f t="shared" si="20"/>
        <v>0</v>
      </c>
      <c r="O187" s="7"/>
      <c r="P187" s="7"/>
    </row>
    <row r="188" spans="1:16" ht="41.1" customHeight="1" x14ac:dyDescent="0.3">
      <c r="A188" s="154">
        <v>97</v>
      </c>
      <c r="B188" s="193"/>
      <c r="C188" s="147"/>
      <c r="D188" s="147"/>
      <c r="E188" s="147"/>
      <c r="F188" s="147"/>
      <c r="G188" s="147"/>
      <c r="H188" s="281"/>
      <c r="I188" s="156"/>
      <c r="J188" s="157"/>
      <c r="K188" s="158"/>
      <c r="L188" s="196" t="str">
        <f t="shared" si="21"/>
        <v/>
      </c>
      <c r="M188" s="152">
        <f t="shared" si="22"/>
        <v>1</v>
      </c>
      <c r="N188" s="153">
        <f t="shared" si="20"/>
        <v>0</v>
      </c>
      <c r="O188" s="7"/>
      <c r="P188" s="7"/>
    </row>
    <row r="189" spans="1:16" ht="41.1" customHeight="1" x14ac:dyDescent="0.3">
      <c r="A189" s="154">
        <v>98</v>
      </c>
      <c r="B189" s="193"/>
      <c r="C189" s="147"/>
      <c r="D189" s="147"/>
      <c r="E189" s="147"/>
      <c r="F189" s="147"/>
      <c r="G189" s="147"/>
      <c r="H189" s="281"/>
      <c r="I189" s="156"/>
      <c r="J189" s="157"/>
      <c r="K189" s="158"/>
      <c r="L189" s="196" t="str">
        <f t="shared" si="21"/>
        <v/>
      </c>
      <c r="M189" s="152">
        <f t="shared" si="22"/>
        <v>1</v>
      </c>
      <c r="N189" s="153">
        <f t="shared" si="20"/>
        <v>0</v>
      </c>
      <c r="O189" s="7"/>
      <c r="P189" s="7"/>
    </row>
    <row r="190" spans="1:16" ht="41.1" customHeight="1" x14ac:dyDescent="0.3">
      <c r="A190" s="154">
        <v>99</v>
      </c>
      <c r="B190" s="193"/>
      <c r="C190" s="147"/>
      <c r="D190" s="147"/>
      <c r="E190" s="147"/>
      <c r="F190" s="147"/>
      <c r="G190" s="147"/>
      <c r="H190" s="281"/>
      <c r="I190" s="156"/>
      <c r="J190" s="157"/>
      <c r="K190" s="158"/>
      <c r="L190" s="196" t="str">
        <f t="shared" si="21"/>
        <v/>
      </c>
      <c r="M190" s="152">
        <f t="shared" si="22"/>
        <v>1</v>
      </c>
      <c r="N190" s="153">
        <f t="shared" si="20"/>
        <v>0</v>
      </c>
      <c r="O190" s="7"/>
      <c r="P190" s="7"/>
    </row>
    <row r="191" spans="1:16" ht="41.1" customHeight="1" x14ac:dyDescent="0.3">
      <c r="A191" s="154">
        <v>100</v>
      </c>
      <c r="B191" s="193"/>
      <c r="C191" s="147"/>
      <c r="D191" s="147"/>
      <c r="E191" s="147"/>
      <c r="F191" s="147"/>
      <c r="G191" s="147"/>
      <c r="H191" s="281"/>
      <c r="I191" s="156"/>
      <c r="J191" s="157"/>
      <c r="K191" s="158"/>
      <c r="L191" s="196" t="str">
        <f t="shared" si="21"/>
        <v/>
      </c>
      <c r="M191" s="152">
        <f t="shared" si="22"/>
        <v>1</v>
      </c>
      <c r="N191" s="153">
        <f t="shared" si="20"/>
        <v>0</v>
      </c>
      <c r="O191" s="7"/>
      <c r="P191" s="7"/>
    </row>
    <row r="192" spans="1:16" ht="41.1" customHeight="1" x14ac:dyDescent="0.3">
      <c r="A192" s="154">
        <v>101</v>
      </c>
      <c r="B192" s="193"/>
      <c r="C192" s="147"/>
      <c r="D192" s="147"/>
      <c r="E192" s="147"/>
      <c r="F192" s="147"/>
      <c r="G192" s="147"/>
      <c r="H192" s="281"/>
      <c r="I192" s="156"/>
      <c r="J192" s="157"/>
      <c r="K192" s="158"/>
      <c r="L192" s="196" t="str">
        <f t="shared" si="21"/>
        <v/>
      </c>
      <c r="M192" s="152">
        <f t="shared" si="22"/>
        <v>1</v>
      </c>
      <c r="N192" s="153">
        <f t="shared" si="20"/>
        <v>0</v>
      </c>
      <c r="O192" s="7"/>
      <c r="P192" s="7"/>
    </row>
    <row r="193" spans="1:16" ht="41.1" customHeight="1" x14ac:dyDescent="0.3">
      <c r="A193" s="154">
        <v>102</v>
      </c>
      <c r="B193" s="193"/>
      <c r="C193" s="147"/>
      <c r="D193" s="147"/>
      <c r="E193" s="147"/>
      <c r="F193" s="147"/>
      <c r="G193" s="147"/>
      <c r="H193" s="281"/>
      <c r="I193" s="156"/>
      <c r="J193" s="157"/>
      <c r="K193" s="158"/>
      <c r="L193" s="196" t="str">
        <f t="shared" si="21"/>
        <v/>
      </c>
      <c r="M193" s="152">
        <f t="shared" si="22"/>
        <v>1</v>
      </c>
      <c r="N193" s="153">
        <f t="shared" si="20"/>
        <v>0</v>
      </c>
      <c r="O193" s="7"/>
      <c r="P193" s="7"/>
    </row>
    <row r="194" spans="1:16" ht="41.1" customHeight="1" x14ac:dyDescent="0.3">
      <c r="A194" s="154">
        <v>103</v>
      </c>
      <c r="B194" s="193"/>
      <c r="C194" s="147"/>
      <c r="D194" s="147"/>
      <c r="E194" s="147"/>
      <c r="F194" s="147"/>
      <c r="G194" s="147"/>
      <c r="H194" s="281"/>
      <c r="I194" s="156"/>
      <c r="J194" s="157"/>
      <c r="K194" s="158"/>
      <c r="L194" s="196" t="str">
        <f t="shared" si="21"/>
        <v/>
      </c>
      <c r="M194" s="152">
        <f t="shared" si="22"/>
        <v>1</v>
      </c>
      <c r="N194" s="153">
        <f t="shared" si="20"/>
        <v>0</v>
      </c>
      <c r="O194" s="7"/>
      <c r="P194" s="7"/>
    </row>
    <row r="195" spans="1:16" ht="41.1" customHeight="1" x14ac:dyDescent="0.3">
      <c r="A195" s="154">
        <v>104</v>
      </c>
      <c r="B195" s="193"/>
      <c r="C195" s="147"/>
      <c r="D195" s="147"/>
      <c r="E195" s="147"/>
      <c r="F195" s="147"/>
      <c r="G195" s="147"/>
      <c r="H195" s="281"/>
      <c r="I195" s="156"/>
      <c r="J195" s="157"/>
      <c r="K195" s="158"/>
      <c r="L195" s="196" t="str">
        <f t="shared" si="21"/>
        <v/>
      </c>
      <c r="M195" s="152">
        <f t="shared" si="22"/>
        <v>1</v>
      </c>
      <c r="N195" s="153">
        <f t="shared" si="20"/>
        <v>0</v>
      </c>
      <c r="O195" s="7"/>
      <c r="P195" s="7"/>
    </row>
    <row r="196" spans="1:16" ht="41.1" customHeight="1" thickBot="1" x14ac:dyDescent="0.35">
      <c r="A196" s="283">
        <v>105</v>
      </c>
      <c r="B196" s="194"/>
      <c r="C196" s="159"/>
      <c r="D196" s="159"/>
      <c r="E196" s="159"/>
      <c r="F196" s="159"/>
      <c r="G196" s="159"/>
      <c r="H196" s="282"/>
      <c r="I196" s="161"/>
      <c r="J196" s="162"/>
      <c r="K196" s="163"/>
      <c r="L196" s="196" t="str">
        <f t="shared" si="21"/>
        <v/>
      </c>
      <c r="M196" s="152">
        <f t="shared" si="22"/>
        <v>1</v>
      </c>
      <c r="N196" s="153">
        <f t="shared" si="20"/>
        <v>0</v>
      </c>
      <c r="O196" s="30">
        <f>IF(COUNTA(H182:K196)&gt;0,1,0)</f>
        <v>0</v>
      </c>
      <c r="P196" s="7"/>
    </row>
    <row r="197" spans="1:16" ht="31.95" customHeight="1" thickBot="1" x14ac:dyDescent="0.35">
      <c r="A197" s="7"/>
      <c r="B197" s="7"/>
      <c r="C197" s="7"/>
      <c r="D197" s="7"/>
      <c r="E197" s="7"/>
      <c r="F197" s="7"/>
      <c r="G197" s="7"/>
      <c r="H197" s="7"/>
      <c r="I197" s="164" t="s">
        <v>40</v>
      </c>
      <c r="J197" s="165">
        <f>SUM(J182:J196)+J168</f>
        <v>0</v>
      </c>
      <c r="K197" s="296"/>
      <c r="L197" s="260"/>
      <c r="M197" s="7"/>
      <c r="N197" s="261"/>
      <c r="O197" s="7"/>
      <c r="P197" s="7"/>
    </row>
    <row r="198" spans="1:16" x14ac:dyDescent="0.3">
      <c r="A198" s="30" t="s">
        <v>99</v>
      </c>
      <c r="B198" s="7"/>
      <c r="C198" s="7"/>
      <c r="D198" s="7"/>
      <c r="E198" s="7"/>
      <c r="F198" s="7"/>
      <c r="G198" s="7"/>
      <c r="H198" s="7"/>
      <c r="I198" s="7"/>
      <c r="J198" s="263"/>
      <c r="K198" s="7"/>
      <c r="L198" s="260"/>
      <c r="M198" s="7"/>
      <c r="N198" s="261"/>
      <c r="O198" s="7"/>
      <c r="P198" s="7"/>
    </row>
    <row r="199" spans="1:16" x14ac:dyDescent="0.3">
      <c r="A199" s="7"/>
      <c r="B199" s="7"/>
      <c r="C199" s="7"/>
      <c r="D199" s="7"/>
      <c r="E199" s="7"/>
      <c r="F199" s="7"/>
      <c r="G199" s="7"/>
      <c r="H199" s="7"/>
      <c r="I199" s="7"/>
      <c r="J199" s="263"/>
      <c r="K199" s="7"/>
      <c r="L199" s="260"/>
      <c r="M199" s="7"/>
      <c r="N199" s="261"/>
      <c r="O199" s="7"/>
      <c r="P199" s="7"/>
    </row>
    <row r="200" spans="1:16" ht="21.1" x14ac:dyDescent="0.35">
      <c r="A200" s="7"/>
      <c r="B200" s="308" t="s">
        <v>37</v>
      </c>
      <c r="C200" s="307">
        <f ca="1">IF(imzatarihi&gt;0,imzatarihi,"")</f>
        <v>45653</v>
      </c>
      <c r="D200" s="312" t="s">
        <v>38</v>
      </c>
      <c r="E200" s="308" t="str">
        <f>IF(kurulusyetkilisi&gt;0,kurulusyetkilisi,"")</f>
        <v/>
      </c>
      <c r="F200" s="308"/>
      <c r="G200" s="308"/>
      <c r="H200" s="308"/>
      <c r="I200" s="315"/>
      <c r="J200" s="315"/>
      <c r="K200" s="7"/>
      <c r="L200" s="260"/>
      <c r="M200" s="7"/>
      <c r="N200" s="261"/>
      <c r="O200" s="7"/>
      <c r="P200" s="7"/>
    </row>
    <row r="201" spans="1:16" ht="21.1" x14ac:dyDescent="0.35">
      <c r="A201" s="7"/>
      <c r="B201" s="311"/>
      <c r="C201" s="311"/>
      <c r="D201" s="312" t="s">
        <v>39</v>
      </c>
      <c r="E201" s="308"/>
      <c r="F201" s="315"/>
      <c r="G201" s="315"/>
      <c r="H201" s="315"/>
      <c r="I201" s="315"/>
      <c r="J201" s="315"/>
      <c r="K201" s="7"/>
      <c r="L201" s="260"/>
      <c r="M201" s="7"/>
      <c r="N201" s="261"/>
      <c r="O201" s="7"/>
      <c r="P201" s="7"/>
    </row>
  </sheetData>
  <sheetProtection algorithmName="SHA-512" hashValue="rvCWRfORuhMwFwKBdEJiQIkFC9GCHdBcOxW0efDhwcclzMKLUvXSXht1oftXSWgA8i6+14l+8lFz6izziS9PiA==" saltValue="x++y5F34wstumomCO68OWg==" spinCount="100000" sheet="1" objects="1" scenarios="1"/>
  <mergeCells count="112">
    <mergeCell ref="A1:K1"/>
    <mergeCell ref="A2:K2"/>
    <mergeCell ref="A3:K3"/>
    <mergeCell ref="A4:B4"/>
    <mergeCell ref="C4:K4"/>
    <mergeCell ref="A5:B5"/>
    <mergeCell ref="C5:K5"/>
    <mergeCell ref="G6:G7"/>
    <mergeCell ref="H6:H7"/>
    <mergeCell ref="I6:I7"/>
    <mergeCell ref="A30:K30"/>
    <mergeCell ref="A31:K31"/>
    <mergeCell ref="A32:K32"/>
    <mergeCell ref="A6:A7"/>
    <mergeCell ref="B6:B7"/>
    <mergeCell ref="C6:C7"/>
    <mergeCell ref="D6:D7"/>
    <mergeCell ref="E6:E7"/>
    <mergeCell ref="F6:F7"/>
    <mergeCell ref="G35:G36"/>
    <mergeCell ref="H35:H36"/>
    <mergeCell ref="I35:I36"/>
    <mergeCell ref="A59:K59"/>
    <mergeCell ref="A60:K60"/>
    <mergeCell ref="A61:K61"/>
    <mergeCell ref="A33:B33"/>
    <mergeCell ref="C33:K33"/>
    <mergeCell ref="A34:B34"/>
    <mergeCell ref="C34:K34"/>
    <mergeCell ref="A35:A36"/>
    <mergeCell ref="B35:B36"/>
    <mergeCell ref="C35:C36"/>
    <mergeCell ref="D35:D36"/>
    <mergeCell ref="E35:E36"/>
    <mergeCell ref="F35:F36"/>
    <mergeCell ref="G64:G65"/>
    <mergeCell ref="H64:H65"/>
    <mergeCell ref="I64:I65"/>
    <mergeCell ref="A88:K88"/>
    <mergeCell ref="A89:K89"/>
    <mergeCell ref="A90:K90"/>
    <mergeCell ref="A62:B62"/>
    <mergeCell ref="C62:K62"/>
    <mergeCell ref="A63:B63"/>
    <mergeCell ref="C63:K63"/>
    <mergeCell ref="A64:A65"/>
    <mergeCell ref="B64:B65"/>
    <mergeCell ref="C64:C65"/>
    <mergeCell ref="D64:D65"/>
    <mergeCell ref="E64:E65"/>
    <mergeCell ref="F64:F65"/>
    <mergeCell ref="G93:G94"/>
    <mergeCell ref="H93:H94"/>
    <mergeCell ref="I93:I94"/>
    <mergeCell ref="A117:K117"/>
    <mergeCell ref="A118:K118"/>
    <mergeCell ref="A119:K119"/>
    <mergeCell ref="A91:B91"/>
    <mergeCell ref="C91:K91"/>
    <mergeCell ref="A92:B92"/>
    <mergeCell ref="C92:K92"/>
    <mergeCell ref="A93:A94"/>
    <mergeCell ref="B93:B94"/>
    <mergeCell ref="C93:C94"/>
    <mergeCell ref="D93:D94"/>
    <mergeCell ref="E93:E94"/>
    <mergeCell ref="F93:F94"/>
    <mergeCell ref="G122:G123"/>
    <mergeCell ref="H122:H123"/>
    <mergeCell ref="I122:I123"/>
    <mergeCell ref="A146:K146"/>
    <mergeCell ref="A147:K147"/>
    <mergeCell ref="A148:K148"/>
    <mergeCell ref="A120:B120"/>
    <mergeCell ref="C120:K120"/>
    <mergeCell ref="A121:B121"/>
    <mergeCell ref="C121:K121"/>
    <mergeCell ref="A122:A123"/>
    <mergeCell ref="B122:B123"/>
    <mergeCell ref="C122:C123"/>
    <mergeCell ref="D122:D123"/>
    <mergeCell ref="E122:E123"/>
    <mergeCell ref="F122:F123"/>
    <mergeCell ref="G151:G152"/>
    <mergeCell ref="H151:H152"/>
    <mergeCell ref="I151:I152"/>
    <mergeCell ref="A175:K175"/>
    <mergeCell ref="A176:K176"/>
    <mergeCell ref="A177:K177"/>
    <mergeCell ref="A149:B149"/>
    <mergeCell ref="C149:K149"/>
    <mergeCell ref="A150:B150"/>
    <mergeCell ref="C150:K150"/>
    <mergeCell ref="A151:A152"/>
    <mergeCell ref="B151:B152"/>
    <mergeCell ref="C151:C152"/>
    <mergeCell ref="D151:D152"/>
    <mergeCell ref="E151:E152"/>
    <mergeCell ref="F151:F152"/>
    <mergeCell ref="G180:G181"/>
    <mergeCell ref="H180:H181"/>
    <mergeCell ref="I180:I181"/>
    <mergeCell ref="A178:B178"/>
    <mergeCell ref="C178:K178"/>
    <mergeCell ref="A179:B179"/>
    <mergeCell ref="C179:K179"/>
    <mergeCell ref="A180:A181"/>
    <mergeCell ref="B180:B181"/>
    <mergeCell ref="C180:C181"/>
    <mergeCell ref="D180:D181"/>
    <mergeCell ref="E180:E181"/>
    <mergeCell ref="F180:F181"/>
  </mergeCells>
  <dataValidations count="3">
    <dataValidation type="whole" allowBlank="1" showInputMessage="1" showErrorMessage="1" error="Ulaşım Çeşidi,Belge Tarihi,Belge Numarası ve KDV Dahil Tutar doldurulduktan sonra KDV Hariç Tutar doldurulabilir._x000a_" prompt="Ulaşım Çeşidi,Belge Tarihi,Belge Numarası ve KDV Dahil Tutar doldurulduktan sonra KDV Hariç Tutar doldurulabilir." sqref="J8:J22 J37:J51 J66:J80 J95:J109 J124:J138 J153:J167 J182:J196" xr:uid="{00000000-0002-0000-1300-000000000000}">
      <formula1>0</formula1>
      <formula2>N8</formula2>
    </dataValidation>
    <dataValidation type="list" allowBlank="1" showInputMessage="1" showErrorMessage="1" sqref="G8:G22 G37:G51 G66:G80 G95:G109 G124:G138 G153:G167 G182:G196" xr:uid="{00000000-0002-0000-1300-000001000000}">
      <formula1>"Otobüs,Tren,Gemi,Uçak"</formula1>
    </dataValidation>
    <dataValidation allowBlank="1" showInputMessage="1" showErrorMessage="1" prompt="Proje personelinin desteklenen eğitim ve bilimsel etkinliklere katılımı için gerçekleştirdiği seyahatlerde, ekonomi sınıfı uçak, tren, otobüs, gemi ile yapılan şehirlerarası ve uluslararası ulaşım giderleri desteklenir." sqref="F8:F22 F37:F51 F66:F80 F95:F109 F124:F138 F153:F167 F182:F196" xr:uid="{00000000-0002-0000-1300-000002000000}"/>
  </dataValidations>
  <pageMargins left="0.39370078740157483" right="0.39370078740157483" top="0.74803149606299213" bottom="0.74803149606299213" header="0.31496062992125984" footer="0.31496062992125984"/>
  <pageSetup paperSize="9" scale="50" orientation="landscape" r:id="rId1"/>
  <rowBreaks count="6" manualBreakCount="6">
    <brk id="29" max="10" man="1"/>
    <brk id="58" max="10" man="1"/>
    <brk id="87" max="10" man="1"/>
    <brk id="116" max="10" man="1"/>
    <brk id="145" max="10" man="1"/>
    <brk id="174" max="10" man="1"/>
  </rowBreaks>
  <ignoredErrors>
    <ignoredError sqref="L1:L1048576" formulaRange="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ayfa18"/>
  <dimension ref="A1:O202"/>
  <sheetViews>
    <sheetView zoomScale="70" zoomScaleNormal="70" zoomScaleSheetLayoutView="20" workbookViewId="0">
      <selection activeCell="C5" sqref="C5:J5"/>
    </sheetView>
  </sheetViews>
  <sheetFormatPr defaultColWidth="8.875" defaultRowHeight="16.3" x14ac:dyDescent="0.3"/>
  <cols>
    <col min="1" max="1" width="6.625" style="19" customWidth="1"/>
    <col min="2" max="2" width="14.625" style="19" customWidth="1"/>
    <col min="3" max="3" width="19.75" style="19" customWidth="1"/>
    <col min="4" max="4" width="45.75" style="19" customWidth="1"/>
    <col min="5" max="5" width="41.75" style="19" customWidth="1"/>
    <col min="6" max="6" width="40.75" style="19" customWidth="1"/>
    <col min="7" max="7" width="16.75" style="186" customWidth="1"/>
    <col min="8" max="8" width="30.75" style="19" customWidth="1"/>
    <col min="9" max="10" width="16.75" style="19" customWidth="1"/>
    <col min="11" max="11" width="55.75" style="197" customWidth="1"/>
    <col min="12" max="12" width="8.875" style="170" hidden="1" customWidth="1"/>
    <col min="13" max="13" width="28.75" style="19" hidden="1" customWidth="1"/>
    <col min="14" max="14" width="11.75" style="19" hidden="1" customWidth="1"/>
    <col min="15" max="15" width="8.875" style="19" hidden="1" customWidth="1"/>
    <col min="16" max="16384" width="8.875" style="19"/>
  </cols>
  <sheetData>
    <row r="1" spans="1:15" x14ac:dyDescent="0.3">
      <c r="A1" s="436" t="s">
        <v>82</v>
      </c>
      <c r="B1" s="436"/>
      <c r="C1" s="436"/>
      <c r="D1" s="436"/>
      <c r="E1" s="436"/>
      <c r="F1" s="436"/>
      <c r="G1" s="436"/>
      <c r="H1" s="436"/>
      <c r="I1" s="436"/>
      <c r="J1" s="436"/>
      <c r="K1" s="167"/>
      <c r="L1" s="168"/>
      <c r="M1" s="7"/>
      <c r="N1" s="7"/>
      <c r="O1" s="169" t="str">
        <f>CONCATENATE("A1:J",SUM(N:N)*27)</f>
        <v>A1:J27</v>
      </c>
    </row>
    <row r="2" spans="1:15" ht="15.65" customHeight="1" x14ac:dyDescent="0.3">
      <c r="A2" s="363" t="str">
        <f>IF(Yil&lt;&gt;"",CONCATENATE(Yil," yılına aittir."),"")</f>
        <v/>
      </c>
      <c r="B2" s="363"/>
      <c r="C2" s="363"/>
      <c r="D2" s="363"/>
      <c r="E2" s="363"/>
      <c r="F2" s="363"/>
      <c r="G2" s="363"/>
      <c r="H2" s="363"/>
      <c r="I2" s="363"/>
      <c r="J2" s="363"/>
      <c r="K2" s="264"/>
      <c r="L2" s="168"/>
      <c r="M2" s="265"/>
      <c r="N2" s="7"/>
      <c r="O2" s="7"/>
    </row>
    <row r="3" spans="1:15" ht="16" customHeight="1" thickBot="1" x14ac:dyDescent="0.35">
      <c r="A3" s="440" t="s">
        <v>144</v>
      </c>
      <c r="B3" s="440"/>
      <c r="C3" s="440"/>
      <c r="D3" s="440"/>
      <c r="E3" s="440"/>
      <c r="F3" s="440"/>
      <c r="G3" s="440"/>
      <c r="H3" s="440"/>
      <c r="I3" s="440"/>
      <c r="J3" s="440"/>
      <c r="K3" s="264"/>
      <c r="L3" s="168"/>
      <c r="M3" s="265"/>
      <c r="N3" s="7"/>
      <c r="O3" s="7"/>
    </row>
    <row r="4" spans="1:15" ht="31.6" customHeight="1" thickBot="1" x14ac:dyDescent="0.35">
      <c r="A4" s="428" t="s">
        <v>1</v>
      </c>
      <c r="B4" s="429"/>
      <c r="C4" s="428" t="str">
        <f>IF(ProjeNo&gt;0,ProjeNo,"")</f>
        <v/>
      </c>
      <c r="D4" s="430"/>
      <c r="E4" s="430"/>
      <c r="F4" s="430"/>
      <c r="G4" s="430"/>
      <c r="H4" s="430"/>
      <c r="I4" s="430"/>
      <c r="J4" s="429"/>
      <c r="K4" s="266"/>
      <c r="L4" s="267"/>
      <c r="M4" s="7"/>
      <c r="N4" s="7"/>
      <c r="O4" s="7"/>
    </row>
    <row r="5" spans="1:15" ht="31.6" customHeight="1" thickBot="1" x14ac:dyDescent="0.35">
      <c r="A5" s="431" t="s">
        <v>11</v>
      </c>
      <c r="B5" s="432"/>
      <c r="C5" s="433" t="str">
        <f>IF(ProjeAdi&gt;0,ProjeAdi,"")</f>
        <v/>
      </c>
      <c r="D5" s="434"/>
      <c r="E5" s="434"/>
      <c r="F5" s="434"/>
      <c r="G5" s="434"/>
      <c r="H5" s="434"/>
      <c r="I5" s="434"/>
      <c r="J5" s="435"/>
      <c r="K5" s="266"/>
      <c r="L5" s="267"/>
      <c r="M5" s="7"/>
      <c r="N5" s="7"/>
      <c r="O5" s="7"/>
    </row>
    <row r="6" spans="1:15" ht="52" customHeight="1" thickBot="1" x14ac:dyDescent="0.35">
      <c r="A6" s="426" t="s">
        <v>7</v>
      </c>
      <c r="B6" s="426" t="s">
        <v>83</v>
      </c>
      <c r="C6" s="426" t="s">
        <v>84</v>
      </c>
      <c r="D6" s="426" t="s">
        <v>81</v>
      </c>
      <c r="E6" s="426" t="s">
        <v>80</v>
      </c>
      <c r="F6" s="426" t="s">
        <v>135</v>
      </c>
      <c r="G6" s="442" t="s">
        <v>75</v>
      </c>
      <c r="H6" s="426" t="s">
        <v>76</v>
      </c>
      <c r="I6" s="143" t="s">
        <v>77</v>
      </c>
      <c r="J6" s="143" t="s">
        <v>77</v>
      </c>
      <c r="K6" s="266"/>
      <c r="L6" s="267"/>
      <c r="M6" s="7"/>
      <c r="N6" s="6"/>
      <c r="O6" s="6"/>
    </row>
    <row r="7" spans="1:15" ht="17" thickBot="1" x14ac:dyDescent="0.35">
      <c r="A7" s="441"/>
      <c r="B7" s="441"/>
      <c r="C7" s="441"/>
      <c r="D7" s="441"/>
      <c r="E7" s="441"/>
      <c r="F7" s="441"/>
      <c r="G7" s="443"/>
      <c r="H7" s="441"/>
      <c r="I7" s="171" t="s">
        <v>78</v>
      </c>
      <c r="J7" s="171" t="s">
        <v>79</v>
      </c>
      <c r="K7" s="266"/>
      <c r="L7" s="267"/>
      <c r="M7" s="7"/>
      <c r="N7" s="7"/>
      <c r="O7" s="7"/>
    </row>
    <row r="8" spans="1:15" ht="37.049999999999997" customHeight="1" x14ac:dyDescent="0.3">
      <c r="A8" s="145">
        <v>1</v>
      </c>
      <c r="B8" s="10"/>
      <c r="C8" s="146"/>
      <c r="D8" s="146"/>
      <c r="E8" s="146"/>
      <c r="F8" s="146"/>
      <c r="G8" s="148"/>
      <c r="H8" s="146"/>
      <c r="I8" s="172"/>
      <c r="J8" s="151"/>
      <c r="K8" s="198" t="str">
        <f>IF(AND(COUNTA(B8:F8)&gt;0,L8=1),"Belge Tarihi,Belge Numarası ve KDV Dahil Tutar doldurulduktan sonra KDV Hariç Tutar doldurulabilir.","")</f>
        <v/>
      </c>
      <c r="L8" s="173">
        <f>IF(COUNTA(G8:H8)+COUNTA(J8)=3,0,1)</f>
        <v>1</v>
      </c>
      <c r="M8" s="174">
        <f>IF(L8=1,0,100000000)</f>
        <v>0</v>
      </c>
      <c r="N8" s="7"/>
      <c r="O8" s="7"/>
    </row>
    <row r="9" spans="1:15" ht="37.049999999999997" customHeight="1" x14ac:dyDescent="0.3">
      <c r="A9" s="154">
        <v>2</v>
      </c>
      <c r="B9" s="193"/>
      <c r="C9" s="147"/>
      <c r="D9" s="147"/>
      <c r="E9" s="147"/>
      <c r="F9" s="147"/>
      <c r="G9" s="155"/>
      <c r="H9" s="147"/>
      <c r="I9" s="175"/>
      <c r="J9" s="158"/>
      <c r="K9" s="198" t="str">
        <f t="shared" ref="K9:K22" si="0">IF(AND(COUNTA(B9:F9)&gt;0,L9=1),"Belge Tarihi,Belge Numarası ve KDV Dahil Tutar doldurulduktan sonra KDV Hariç Tutar doldurulabilir.","")</f>
        <v/>
      </c>
      <c r="L9" s="173">
        <f t="shared" ref="L9:L22" si="1">IF(COUNTA(G9:H9)+COUNTA(J9)=3,0,1)</f>
        <v>1</v>
      </c>
      <c r="M9" s="174">
        <f t="shared" ref="M9:M22" si="2">IF(L9=1,0,100000000)</f>
        <v>0</v>
      </c>
      <c r="N9" s="7"/>
      <c r="O9" s="7"/>
    </row>
    <row r="10" spans="1:15" ht="37.049999999999997" customHeight="1" x14ac:dyDescent="0.3">
      <c r="A10" s="154">
        <v>3</v>
      </c>
      <c r="B10" s="193"/>
      <c r="C10" s="147"/>
      <c r="D10" s="147"/>
      <c r="E10" s="147"/>
      <c r="F10" s="147"/>
      <c r="G10" s="155"/>
      <c r="H10" s="147"/>
      <c r="I10" s="175"/>
      <c r="J10" s="158"/>
      <c r="K10" s="198" t="str">
        <f t="shared" si="0"/>
        <v/>
      </c>
      <c r="L10" s="173">
        <f t="shared" si="1"/>
        <v>1</v>
      </c>
      <c r="M10" s="174">
        <f t="shared" si="2"/>
        <v>0</v>
      </c>
      <c r="N10" s="7"/>
      <c r="O10" s="7"/>
    </row>
    <row r="11" spans="1:15" ht="37.049999999999997" customHeight="1" x14ac:dyDescent="0.3">
      <c r="A11" s="154">
        <v>4</v>
      </c>
      <c r="B11" s="193"/>
      <c r="C11" s="147"/>
      <c r="D11" s="147"/>
      <c r="E11" s="147"/>
      <c r="F11" s="147"/>
      <c r="G11" s="155"/>
      <c r="H11" s="147"/>
      <c r="I11" s="175"/>
      <c r="J11" s="158"/>
      <c r="K11" s="198" t="str">
        <f t="shared" si="0"/>
        <v/>
      </c>
      <c r="L11" s="173">
        <f t="shared" si="1"/>
        <v>1</v>
      </c>
      <c r="M11" s="174">
        <f t="shared" si="2"/>
        <v>0</v>
      </c>
      <c r="N11" s="7"/>
      <c r="O11" s="7"/>
    </row>
    <row r="12" spans="1:15" ht="37.049999999999997" customHeight="1" x14ac:dyDescent="0.3">
      <c r="A12" s="154">
        <v>5</v>
      </c>
      <c r="B12" s="193"/>
      <c r="C12" s="147"/>
      <c r="D12" s="147"/>
      <c r="E12" s="147"/>
      <c r="F12" s="147"/>
      <c r="G12" s="155"/>
      <c r="H12" s="147"/>
      <c r="I12" s="175"/>
      <c r="J12" s="158"/>
      <c r="K12" s="198" t="str">
        <f t="shared" si="0"/>
        <v/>
      </c>
      <c r="L12" s="173">
        <f t="shared" si="1"/>
        <v>1</v>
      </c>
      <c r="M12" s="174">
        <f t="shared" si="2"/>
        <v>0</v>
      </c>
      <c r="N12" s="7"/>
      <c r="O12" s="7"/>
    </row>
    <row r="13" spans="1:15" ht="37.049999999999997" customHeight="1" x14ac:dyDescent="0.3">
      <c r="A13" s="154">
        <v>6</v>
      </c>
      <c r="B13" s="193"/>
      <c r="C13" s="147"/>
      <c r="D13" s="147"/>
      <c r="E13" s="147"/>
      <c r="F13" s="147"/>
      <c r="G13" s="155"/>
      <c r="H13" s="147"/>
      <c r="I13" s="175"/>
      <c r="J13" s="158"/>
      <c r="K13" s="198" t="str">
        <f t="shared" si="0"/>
        <v/>
      </c>
      <c r="L13" s="173">
        <f t="shared" si="1"/>
        <v>1</v>
      </c>
      <c r="M13" s="174">
        <f t="shared" si="2"/>
        <v>0</v>
      </c>
      <c r="N13" s="7"/>
      <c r="O13" s="7"/>
    </row>
    <row r="14" spans="1:15" ht="37.049999999999997" customHeight="1" x14ac:dyDescent="0.3">
      <c r="A14" s="176">
        <v>7</v>
      </c>
      <c r="B14" s="127"/>
      <c r="C14" s="177"/>
      <c r="D14" s="177"/>
      <c r="E14" s="177"/>
      <c r="F14" s="177"/>
      <c r="G14" s="178"/>
      <c r="H14" s="177"/>
      <c r="I14" s="179"/>
      <c r="J14" s="180"/>
      <c r="K14" s="198" t="str">
        <f t="shared" si="0"/>
        <v/>
      </c>
      <c r="L14" s="173">
        <f t="shared" si="1"/>
        <v>1</v>
      </c>
      <c r="M14" s="174">
        <f t="shared" si="2"/>
        <v>0</v>
      </c>
      <c r="N14" s="7"/>
      <c r="O14" s="7"/>
    </row>
    <row r="15" spans="1:15" ht="37.049999999999997" customHeight="1" x14ac:dyDescent="0.3">
      <c r="A15" s="176">
        <v>8</v>
      </c>
      <c r="B15" s="127"/>
      <c r="C15" s="177"/>
      <c r="D15" s="177"/>
      <c r="E15" s="177"/>
      <c r="F15" s="177"/>
      <c r="G15" s="178"/>
      <c r="H15" s="177"/>
      <c r="I15" s="179"/>
      <c r="J15" s="180"/>
      <c r="K15" s="198" t="str">
        <f t="shared" si="0"/>
        <v/>
      </c>
      <c r="L15" s="173">
        <f t="shared" si="1"/>
        <v>1</v>
      </c>
      <c r="M15" s="174">
        <f t="shared" si="2"/>
        <v>0</v>
      </c>
      <c r="N15" s="7"/>
      <c r="O15" s="7"/>
    </row>
    <row r="16" spans="1:15" ht="37.049999999999997" customHeight="1" x14ac:dyDescent="0.3">
      <c r="A16" s="176">
        <v>9</v>
      </c>
      <c r="B16" s="127"/>
      <c r="C16" s="177"/>
      <c r="D16" s="177"/>
      <c r="E16" s="177"/>
      <c r="F16" s="177"/>
      <c r="G16" s="178"/>
      <c r="H16" s="177"/>
      <c r="I16" s="179"/>
      <c r="J16" s="180"/>
      <c r="K16" s="198" t="str">
        <f t="shared" si="0"/>
        <v/>
      </c>
      <c r="L16" s="173">
        <f t="shared" si="1"/>
        <v>1</v>
      </c>
      <c r="M16" s="174">
        <f t="shared" si="2"/>
        <v>0</v>
      </c>
      <c r="N16" s="7"/>
      <c r="O16" s="7"/>
    </row>
    <row r="17" spans="1:15" ht="37.049999999999997" customHeight="1" x14ac:dyDescent="0.3">
      <c r="A17" s="176">
        <v>10</v>
      </c>
      <c r="B17" s="127"/>
      <c r="C17" s="177"/>
      <c r="D17" s="177"/>
      <c r="E17" s="177"/>
      <c r="F17" s="177"/>
      <c r="G17" s="178"/>
      <c r="H17" s="177"/>
      <c r="I17" s="179"/>
      <c r="J17" s="180"/>
      <c r="K17" s="198" t="str">
        <f t="shared" si="0"/>
        <v/>
      </c>
      <c r="L17" s="173">
        <f t="shared" si="1"/>
        <v>1</v>
      </c>
      <c r="M17" s="174">
        <f t="shared" si="2"/>
        <v>0</v>
      </c>
      <c r="N17" s="7"/>
      <c r="O17" s="7"/>
    </row>
    <row r="18" spans="1:15" ht="37.049999999999997" customHeight="1" x14ac:dyDescent="0.3">
      <c r="A18" s="176">
        <v>11</v>
      </c>
      <c r="B18" s="127"/>
      <c r="C18" s="177"/>
      <c r="D18" s="177"/>
      <c r="E18" s="177"/>
      <c r="F18" s="177"/>
      <c r="G18" s="178"/>
      <c r="H18" s="177"/>
      <c r="I18" s="179"/>
      <c r="J18" s="180"/>
      <c r="K18" s="198" t="str">
        <f t="shared" si="0"/>
        <v/>
      </c>
      <c r="L18" s="173">
        <f t="shared" si="1"/>
        <v>1</v>
      </c>
      <c r="M18" s="174">
        <f t="shared" si="2"/>
        <v>0</v>
      </c>
      <c r="N18" s="7"/>
      <c r="O18" s="7"/>
    </row>
    <row r="19" spans="1:15" ht="37.049999999999997" customHeight="1" x14ac:dyDescent="0.3">
      <c r="A19" s="176">
        <v>12</v>
      </c>
      <c r="B19" s="127"/>
      <c r="C19" s="177"/>
      <c r="D19" s="177"/>
      <c r="E19" s="177"/>
      <c r="F19" s="177"/>
      <c r="G19" s="178"/>
      <c r="H19" s="177"/>
      <c r="I19" s="179"/>
      <c r="J19" s="180"/>
      <c r="K19" s="198" t="str">
        <f t="shared" si="0"/>
        <v/>
      </c>
      <c r="L19" s="173">
        <f t="shared" si="1"/>
        <v>1</v>
      </c>
      <c r="M19" s="174">
        <f t="shared" si="2"/>
        <v>0</v>
      </c>
      <c r="N19" s="7"/>
      <c r="O19" s="7"/>
    </row>
    <row r="20" spans="1:15" ht="37.049999999999997" customHeight="1" x14ac:dyDescent="0.3">
      <c r="A20" s="176">
        <v>13</v>
      </c>
      <c r="B20" s="127"/>
      <c r="C20" s="177"/>
      <c r="D20" s="177"/>
      <c r="E20" s="177"/>
      <c r="F20" s="177"/>
      <c r="G20" s="178"/>
      <c r="H20" s="177"/>
      <c r="I20" s="179"/>
      <c r="J20" s="180"/>
      <c r="K20" s="198" t="str">
        <f t="shared" si="0"/>
        <v/>
      </c>
      <c r="L20" s="173">
        <f t="shared" si="1"/>
        <v>1</v>
      </c>
      <c r="M20" s="174">
        <f t="shared" si="2"/>
        <v>0</v>
      </c>
      <c r="N20" s="7"/>
      <c r="O20" s="7"/>
    </row>
    <row r="21" spans="1:15" ht="37.049999999999997" customHeight="1" x14ac:dyDescent="0.3">
      <c r="A21" s="176">
        <v>14</v>
      </c>
      <c r="B21" s="127"/>
      <c r="C21" s="177"/>
      <c r="D21" s="177"/>
      <c r="E21" s="177"/>
      <c r="F21" s="177"/>
      <c r="G21" s="178"/>
      <c r="H21" s="177"/>
      <c r="I21" s="179"/>
      <c r="J21" s="180"/>
      <c r="K21" s="198" t="str">
        <f t="shared" si="0"/>
        <v/>
      </c>
      <c r="L21" s="173">
        <f t="shared" si="1"/>
        <v>1</v>
      </c>
      <c r="M21" s="174">
        <f t="shared" si="2"/>
        <v>0</v>
      </c>
      <c r="N21" s="7"/>
      <c r="O21" s="7"/>
    </row>
    <row r="22" spans="1:15" ht="37.049999999999997" customHeight="1" thickBot="1" x14ac:dyDescent="0.35">
      <c r="A22" s="176">
        <v>15</v>
      </c>
      <c r="B22" s="13"/>
      <c r="C22" s="181"/>
      <c r="D22" s="181"/>
      <c r="E22" s="181"/>
      <c r="F22" s="181"/>
      <c r="G22" s="182"/>
      <c r="H22" s="181"/>
      <c r="I22" s="183"/>
      <c r="J22" s="184"/>
      <c r="K22" s="198" t="str">
        <f t="shared" si="0"/>
        <v/>
      </c>
      <c r="L22" s="173">
        <f t="shared" si="1"/>
        <v>1</v>
      </c>
      <c r="M22" s="174">
        <f t="shared" si="2"/>
        <v>0</v>
      </c>
      <c r="N22" s="30">
        <v>1</v>
      </c>
      <c r="O22" s="7"/>
    </row>
    <row r="23" spans="1:15" ht="36.700000000000003" customHeight="1" thickBot="1" x14ac:dyDescent="0.35">
      <c r="A23" s="438" t="s">
        <v>143</v>
      </c>
      <c r="B23" s="438"/>
      <c r="C23" s="438"/>
      <c r="D23" s="438"/>
      <c r="E23" s="438"/>
      <c r="F23" s="438"/>
      <c r="G23" s="439"/>
      <c r="H23" s="185" t="s">
        <v>40</v>
      </c>
      <c r="I23" s="114">
        <f>SUM(I8:I22)</f>
        <v>0</v>
      </c>
      <c r="J23" s="297"/>
      <c r="K23" s="268"/>
      <c r="L23" s="267"/>
      <c r="M23" s="7"/>
      <c r="N23" s="7"/>
      <c r="O23" s="7"/>
    </row>
    <row r="24" spans="1:15" ht="45.7" customHeight="1" x14ac:dyDescent="0.3">
      <c r="A24" s="360" t="str">
        <f>CONCATENATE(IF(IFERROR(MATCH("bilimsel etkinlik",C8:C22,0),0)&gt;0,"Katılım sağlanan bilimsel etkinlikte sözlü sunum ya da poster sunumu yapıldığını beyan ederiz. ",""),CHAR(10),"Bu formda beyan edilen harcama ve giderlere ilişkin mali raporda tevsik edici belgelerin ve ödeme belgelerinin bulunduğunu ve bu belgelerin kuruluşumuzda saklandığını kabul ve taahhüt ederiz.")</f>
        <v xml:space="preserve">
Bu formda beyan edilen harcama ve giderlere ilişkin mali raporda tevsik edici belgelerin ve ödeme belgelerinin bulunduğunu ve bu belgelerin kuruluşumuzda saklandığını kabul ve taahhüt ederiz.</v>
      </c>
      <c r="B24" s="360"/>
      <c r="C24" s="360"/>
      <c r="D24" s="360"/>
      <c r="E24" s="360"/>
      <c r="F24" s="360"/>
      <c r="G24" s="360"/>
      <c r="H24" s="360"/>
      <c r="I24" s="360"/>
      <c r="J24" s="360"/>
      <c r="K24" s="199" t="str">
        <f t="shared" ref="K24" si="3">IF(AND(I24&gt;0,J24=""),"KDV Dahil Tutar Yazılmalıdır.","")</f>
        <v/>
      </c>
      <c r="L24" s="267"/>
      <c r="M24" s="7"/>
      <c r="N24" s="7"/>
      <c r="O24" s="7"/>
    </row>
    <row r="25" spans="1:15" x14ac:dyDescent="0.3">
      <c r="A25" s="7"/>
      <c r="B25" s="7"/>
      <c r="C25" s="7"/>
      <c r="D25" s="7"/>
      <c r="E25" s="7"/>
      <c r="F25" s="7"/>
      <c r="G25" s="269"/>
      <c r="H25" s="7"/>
      <c r="I25" s="7"/>
      <c r="J25" s="7"/>
      <c r="K25" s="266"/>
      <c r="L25" s="267"/>
      <c r="M25" s="7"/>
      <c r="N25" s="7"/>
      <c r="O25" s="7"/>
    </row>
    <row r="26" spans="1:15" ht="21.1" x14ac:dyDescent="0.35">
      <c r="A26" s="7"/>
      <c r="B26" s="308" t="s">
        <v>37</v>
      </c>
      <c r="C26" s="307">
        <f ca="1">IF(imzatarihi&gt;0,imzatarihi,"")</f>
        <v>45653</v>
      </c>
      <c r="D26" s="312" t="s">
        <v>38</v>
      </c>
      <c r="E26" s="308" t="str">
        <f>IF(kurulusyetkilisi&gt;0,kurulusyetkilisi,"")</f>
        <v/>
      </c>
      <c r="F26" s="308"/>
      <c r="G26" s="308"/>
      <c r="H26" s="308"/>
      <c r="I26" s="315"/>
      <c r="J26" s="315"/>
      <c r="K26" s="266"/>
      <c r="L26" s="267"/>
      <c r="M26" s="7"/>
      <c r="N26" s="7"/>
      <c r="O26" s="7"/>
    </row>
    <row r="27" spans="1:15" ht="21.1" x14ac:dyDescent="0.35">
      <c r="A27" s="7"/>
      <c r="B27" s="311"/>
      <c r="C27" s="311"/>
      <c r="D27" s="312" t="s">
        <v>39</v>
      </c>
      <c r="E27" s="308"/>
      <c r="F27" s="315"/>
      <c r="G27" s="315"/>
      <c r="H27" s="315"/>
      <c r="I27" s="315"/>
      <c r="J27" s="315"/>
      <c r="K27" s="266"/>
      <c r="L27" s="267"/>
      <c r="M27" s="7"/>
      <c r="N27" s="7"/>
      <c r="O27" s="7"/>
    </row>
    <row r="28" spans="1:15" x14ac:dyDescent="0.3">
      <c r="A28" s="436" t="s">
        <v>82</v>
      </c>
      <c r="B28" s="436"/>
      <c r="C28" s="436"/>
      <c r="D28" s="436"/>
      <c r="E28" s="436"/>
      <c r="F28" s="436"/>
      <c r="G28" s="436"/>
      <c r="H28" s="436"/>
      <c r="I28" s="436"/>
      <c r="J28" s="436"/>
      <c r="K28" s="167"/>
      <c r="L28" s="168"/>
      <c r="M28" s="7"/>
      <c r="N28" s="7"/>
      <c r="O28" s="7"/>
    </row>
    <row r="29" spans="1:15" ht="15.65" customHeight="1" x14ac:dyDescent="0.3">
      <c r="A29" s="363" t="str">
        <f>IF(Yil&lt;&gt;"",CONCATENATE(Yil," yılına aittir."),"")</f>
        <v/>
      </c>
      <c r="B29" s="363"/>
      <c r="C29" s="363"/>
      <c r="D29" s="363"/>
      <c r="E29" s="363"/>
      <c r="F29" s="363"/>
      <c r="G29" s="363"/>
      <c r="H29" s="363"/>
      <c r="I29" s="363"/>
      <c r="J29" s="363"/>
      <c r="K29" s="264"/>
      <c r="L29" s="168"/>
      <c r="M29" s="265"/>
      <c r="N29" s="7"/>
      <c r="O29" s="7"/>
    </row>
    <row r="30" spans="1:15" ht="16" customHeight="1" thickBot="1" x14ac:dyDescent="0.35">
      <c r="A30" s="440" t="s">
        <v>144</v>
      </c>
      <c r="B30" s="440"/>
      <c r="C30" s="440"/>
      <c r="D30" s="440"/>
      <c r="E30" s="440"/>
      <c r="F30" s="440"/>
      <c r="G30" s="440"/>
      <c r="H30" s="440"/>
      <c r="I30" s="440"/>
      <c r="J30" s="440"/>
      <c r="K30" s="264"/>
      <c r="L30" s="168"/>
      <c r="M30" s="265"/>
      <c r="N30" s="7"/>
      <c r="O30" s="7"/>
    </row>
    <row r="31" spans="1:15" ht="31.6" customHeight="1" thickBot="1" x14ac:dyDescent="0.35">
      <c r="A31" s="428" t="s">
        <v>1</v>
      </c>
      <c r="B31" s="429"/>
      <c r="C31" s="428" t="str">
        <f>IF(ProjeNo&gt;0,ProjeNo,"")</f>
        <v/>
      </c>
      <c r="D31" s="430"/>
      <c r="E31" s="430"/>
      <c r="F31" s="430"/>
      <c r="G31" s="430"/>
      <c r="H31" s="430"/>
      <c r="I31" s="430"/>
      <c r="J31" s="429"/>
      <c r="K31" s="266"/>
      <c r="L31" s="267"/>
      <c r="M31" s="7"/>
      <c r="N31" s="7"/>
      <c r="O31" s="7"/>
    </row>
    <row r="32" spans="1:15" ht="31.6" customHeight="1" thickBot="1" x14ac:dyDescent="0.35">
      <c r="A32" s="431" t="s">
        <v>11</v>
      </c>
      <c r="B32" s="432"/>
      <c r="C32" s="433" t="str">
        <f>IF(ProjeAdi&gt;0,ProjeAdi,"")</f>
        <v/>
      </c>
      <c r="D32" s="434"/>
      <c r="E32" s="434"/>
      <c r="F32" s="434"/>
      <c r="G32" s="434"/>
      <c r="H32" s="434"/>
      <c r="I32" s="434"/>
      <c r="J32" s="435"/>
      <c r="K32" s="266"/>
      <c r="L32" s="267"/>
      <c r="M32" s="7"/>
      <c r="N32" s="7"/>
      <c r="O32" s="7"/>
    </row>
    <row r="33" spans="1:15" ht="52" customHeight="1" thickBot="1" x14ac:dyDescent="0.35">
      <c r="A33" s="426" t="s">
        <v>7</v>
      </c>
      <c r="B33" s="426" t="s">
        <v>83</v>
      </c>
      <c r="C33" s="426" t="s">
        <v>84</v>
      </c>
      <c r="D33" s="426" t="s">
        <v>81</v>
      </c>
      <c r="E33" s="426" t="s">
        <v>80</v>
      </c>
      <c r="F33" s="426" t="s">
        <v>135</v>
      </c>
      <c r="G33" s="442" t="s">
        <v>75</v>
      </c>
      <c r="H33" s="426" t="s">
        <v>76</v>
      </c>
      <c r="I33" s="143" t="s">
        <v>77</v>
      </c>
      <c r="J33" s="143" t="s">
        <v>77</v>
      </c>
      <c r="K33" s="266"/>
      <c r="L33" s="267"/>
      <c r="M33" s="7"/>
      <c r="N33" s="7"/>
      <c r="O33" s="7"/>
    </row>
    <row r="34" spans="1:15" ht="17" thickBot="1" x14ac:dyDescent="0.35">
      <c r="A34" s="441"/>
      <c r="B34" s="441"/>
      <c r="C34" s="441"/>
      <c r="D34" s="441"/>
      <c r="E34" s="441"/>
      <c r="F34" s="441"/>
      <c r="G34" s="443"/>
      <c r="H34" s="441"/>
      <c r="I34" s="171" t="s">
        <v>78</v>
      </c>
      <c r="J34" s="171" t="s">
        <v>79</v>
      </c>
      <c r="K34" s="266"/>
      <c r="L34" s="267"/>
      <c r="M34" s="7"/>
      <c r="N34" s="7"/>
      <c r="O34" s="7"/>
    </row>
    <row r="35" spans="1:15" ht="37.049999999999997" customHeight="1" x14ac:dyDescent="0.3">
      <c r="A35" s="145">
        <v>16</v>
      </c>
      <c r="B35" s="10"/>
      <c r="C35" s="146"/>
      <c r="D35" s="146"/>
      <c r="E35" s="146"/>
      <c r="F35" s="146"/>
      <c r="G35" s="148"/>
      <c r="H35" s="146"/>
      <c r="I35" s="172"/>
      <c r="J35" s="151"/>
      <c r="K35" s="198" t="str">
        <f>IF(AND(COUNTA(B35:F35)&gt;0,L35=1),"Belge Tarihi,Belge Numarası ve KDV Dahil Tutar doldurulduktan sonra KDV Hariç Tutar doldurulabilir.","")</f>
        <v/>
      </c>
      <c r="L35" s="173">
        <f>IF(COUNTA(G35:H35)+COUNTA(J35)=3,0,1)</f>
        <v>1</v>
      </c>
      <c r="M35" s="174">
        <f>IF(L35=1,0,100000000)</f>
        <v>0</v>
      </c>
      <c r="N35" s="7"/>
      <c r="O35" s="7"/>
    </row>
    <row r="36" spans="1:15" ht="37.049999999999997" customHeight="1" x14ac:dyDescent="0.3">
      <c r="A36" s="154">
        <v>17</v>
      </c>
      <c r="B36" s="193"/>
      <c r="C36" s="147"/>
      <c r="D36" s="147"/>
      <c r="E36" s="147"/>
      <c r="F36" s="147"/>
      <c r="G36" s="155"/>
      <c r="H36" s="147"/>
      <c r="I36" s="175"/>
      <c r="J36" s="158"/>
      <c r="K36" s="198" t="str">
        <f t="shared" ref="K36:K49" si="4">IF(AND(COUNTA(B36:F36)&gt;0,L36=1),"Belge Tarihi,Belge Numarası ve KDV Dahil Tutar doldurulduktan sonra KDV Hariç Tutar doldurulabilir.","")</f>
        <v/>
      </c>
      <c r="L36" s="173">
        <f t="shared" ref="L36:L49" si="5">IF(COUNTA(G36:H36)+COUNTA(J36)=3,0,1)</f>
        <v>1</v>
      </c>
      <c r="M36" s="174">
        <f t="shared" ref="M36:M49" si="6">IF(L36=1,0,100000000)</f>
        <v>0</v>
      </c>
      <c r="N36" s="6"/>
      <c r="O36" s="6"/>
    </row>
    <row r="37" spans="1:15" ht="37.049999999999997" customHeight="1" x14ac:dyDescent="0.3">
      <c r="A37" s="154">
        <v>18</v>
      </c>
      <c r="B37" s="193"/>
      <c r="C37" s="147"/>
      <c r="D37" s="147"/>
      <c r="E37" s="147"/>
      <c r="F37" s="147"/>
      <c r="G37" s="155"/>
      <c r="H37" s="147"/>
      <c r="I37" s="175"/>
      <c r="J37" s="158"/>
      <c r="K37" s="198" t="str">
        <f t="shared" si="4"/>
        <v/>
      </c>
      <c r="L37" s="173">
        <f t="shared" si="5"/>
        <v>1</v>
      </c>
      <c r="M37" s="174">
        <f t="shared" si="6"/>
        <v>0</v>
      </c>
      <c r="N37" s="7"/>
      <c r="O37" s="7"/>
    </row>
    <row r="38" spans="1:15" ht="37.049999999999997" customHeight="1" x14ac:dyDescent="0.3">
      <c r="A38" s="154">
        <v>19</v>
      </c>
      <c r="B38" s="193"/>
      <c r="C38" s="147"/>
      <c r="D38" s="147"/>
      <c r="E38" s="147"/>
      <c r="F38" s="147"/>
      <c r="G38" s="155"/>
      <c r="H38" s="147"/>
      <c r="I38" s="175"/>
      <c r="J38" s="158"/>
      <c r="K38" s="198" t="str">
        <f t="shared" si="4"/>
        <v/>
      </c>
      <c r="L38" s="173">
        <f t="shared" si="5"/>
        <v>1</v>
      </c>
      <c r="M38" s="174">
        <f t="shared" si="6"/>
        <v>0</v>
      </c>
      <c r="N38" s="7"/>
      <c r="O38" s="7"/>
    </row>
    <row r="39" spans="1:15" ht="37.049999999999997" customHeight="1" x14ac:dyDescent="0.3">
      <c r="A39" s="154">
        <v>20</v>
      </c>
      <c r="B39" s="193"/>
      <c r="C39" s="147"/>
      <c r="D39" s="147"/>
      <c r="E39" s="147"/>
      <c r="F39" s="147"/>
      <c r="G39" s="155"/>
      <c r="H39" s="147"/>
      <c r="I39" s="175"/>
      <c r="J39" s="158"/>
      <c r="K39" s="198" t="str">
        <f t="shared" si="4"/>
        <v/>
      </c>
      <c r="L39" s="173">
        <f t="shared" si="5"/>
        <v>1</v>
      </c>
      <c r="M39" s="174">
        <f t="shared" si="6"/>
        <v>0</v>
      </c>
      <c r="N39" s="7"/>
      <c r="O39" s="7"/>
    </row>
    <row r="40" spans="1:15" ht="37.049999999999997" customHeight="1" x14ac:dyDescent="0.3">
      <c r="A40" s="154">
        <v>21</v>
      </c>
      <c r="B40" s="193"/>
      <c r="C40" s="147"/>
      <c r="D40" s="147"/>
      <c r="E40" s="147"/>
      <c r="F40" s="147"/>
      <c r="G40" s="155"/>
      <c r="H40" s="147"/>
      <c r="I40" s="175"/>
      <c r="J40" s="158"/>
      <c r="K40" s="198" t="str">
        <f t="shared" si="4"/>
        <v/>
      </c>
      <c r="L40" s="173">
        <f t="shared" si="5"/>
        <v>1</v>
      </c>
      <c r="M40" s="174">
        <f t="shared" si="6"/>
        <v>0</v>
      </c>
      <c r="N40" s="7"/>
      <c r="O40" s="7"/>
    </row>
    <row r="41" spans="1:15" ht="37.049999999999997" customHeight="1" x14ac:dyDescent="0.3">
      <c r="A41" s="176">
        <v>22</v>
      </c>
      <c r="B41" s="127"/>
      <c r="C41" s="177"/>
      <c r="D41" s="177"/>
      <c r="E41" s="177"/>
      <c r="F41" s="177"/>
      <c r="G41" s="178"/>
      <c r="H41" s="177"/>
      <c r="I41" s="179"/>
      <c r="J41" s="180"/>
      <c r="K41" s="198" t="str">
        <f t="shared" si="4"/>
        <v/>
      </c>
      <c r="L41" s="173">
        <f t="shared" si="5"/>
        <v>1</v>
      </c>
      <c r="M41" s="174">
        <f t="shared" si="6"/>
        <v>0</v>
      </c>
      <c r="N41" s="7"/>
      <c r="O41" s="7"/>
    </row>
    <row r="42" spans="1:15" ht="37.049999999999997" customHeight="1" x14ac:dyDescent="0.3">
      <c r="A42" s="176">
        <v>23</v>
      </c>
      <c r="B42" s="127"/>
      <c r="C42" s="177"/>
      <c r="D42" s="177"/>
      <c r="E42" s="177"/>
      <c r="F42" s="177"/>
      <c r="G42" s="178"/>
      <c r="H42" s="177"/>
      <c r="I42" s="179"/>
      <c r="J42" s="180"/>
      <c r="K42" s="198" t="str">
        <f t="shared" si="4"/>
        <v/>
      </c>
      <c r="L42" s="173">
        <f t="shared" si="5"/>
        <v>1</v>
      </c>
      <c r="M42" s="174">
        <f t="shared" si="6"/>
        <v>0</v>
      </c>
      <c r="N42" s="7"/>
      <c r="O42" s="7"/>
    </row>
    <row r="43" spans="1:15" ht="37.049999999999997" customHeight="1" x14ac:dyDescent="0.3">
      <c r="A43" s="176">
        <v>24</v>
      </c>
      <c r="B43" s="127"/>
      <c r="C43" s="177"/>
      <c r="D43" s="177"/>
      <c r="E43" s="177"/>
      <c r="F43" s="177"/>
      <c r="G43" s="178"/>
      <c r="H43" s="177"/>
      <c r="I43" s="179"/>
      <c r="J43" s="180"/>
      <c r="K43" s="198" t="str">
        <f t="shared" si="4"/>
        <v/>
      </c>
      <c r="L43" s="173">
        <f t="shared" si="5"/>
        <v>1</v>
      </c>
      <c r="M43" s="174">
        <f t="shared" si="6"/>
        <v>0</v>
      </c>
      <c r="N43" s="7"/>
      <c r="O43" s="7"/>
    </row>
    <row r="44" spans="1:15" ht="37.049999999999997" customHeight="1" x14ac:dyDescent="0.3">
      <c r="A44" s="176">
        <v>25</v>
      </c>
      <c r="B44" s="127"/>
      <c r="C44" s="177"/>
      <c r="D44" s="177"/>
      <c r="E44" s="177"/>
      <c r="F44" s="177"/>
      <c r="G44" s="178"/>
      <c r="H44" s="177"/>
      <c r="I44" s="179"/>
      <c r="J44" s="180"/>
      <c r="K44" s="198" t="str">
        <f t="shared" si="4"/>
        <v/>
      </c>
      <c r="L44" s="173">
        <f t="shared" si="5"/>
        <v>1</v>
      </c>
      <c r="M44" s="174">
        <f t="shared" si="6"/>
        <v>0</v>
      </c>
      <c r="N44" s="7"/>
      <c r="O44" s="7"/>
    </row>
    <row r="45" spans="1:15" ht="37.049999999999997" customHeight="1" x14ac:dyDescent="0.3">
      <c r="A45" s="176">
        <v>26</v>
      </c>
      <c r="B45" s="127"/>
      <c r="C45" s="177"/>
      <c r="D45" s="177"/>
      <c r="E45" s="177"/>
      <c r="F45" s="177"/>
      <c r="G45" s="178"/>
      <c r="H45" s="177"/>
      <c r="I45" s="179"/>
      <c r="J45" s="180"/>
      <c r="K45" s="198" t="str">
        <f t="shared" si="4"/>
        <v/>
      </c>
      <c r="L45" s="173">
        <f t="shared" si="5"/>
        <v>1</v>
      </c>
      <c r="M45" s="174">
        <f t="shared" si="6"/>
        <v>0</v>
      </c>
      <c r="N45" s="7"/>
      <c r="O45" s="7"/>
    </row>
    <row r="46" spans="1:15" ht="37.049999999999997" customHeight="1" x14ac:dyDescent="0.3">
      <c r="A46" s="176">
        <v>27</v>
      </c>
      <c r="B46" s="127"/>
      <c r="C46" s="177"/>
      <c r="D46" s="177"/>
      <c r="E46" s="177"/>
      <c r="F46" s="177"/>
      <c r="G46" s="178"/>
      <c r="H46" s="177"/>
      <c r="I46" s="179"/>
      <c r="J46" s="180"/>
      <c r="K46" s="198" t="str">
        <f t="shared" si="4"/>
        <v/>
      </c>
      <c r="L46" s="173">
        <f t="shared" si="5"/>
        <v>1</v>
      </c>
      <c r="M46" s="174">
        <f t="shared" si="6"/>
        <v>0</v>
      </c>
      <c r="N46" s="7"/>
      <c r="O46" s="7"/>
    </row>
    <row r="47" spans="1:15" ht="37.049999999999997" customHeight="1" x14ac:dyDescent="0.3">
      <c r="A47" s="176">
        <v>28</v>
      </c>
      <c r="B47" s="127"/>
      <c r="C47" s="177"/>
      <c r="D47" s="177"/>
      <c r="E47" s="177"/>
      <c r="F47" s="177"/>
      <c r="G47" s="178"/>
      <c r="H47" s="177"/>
      <c r="I47" s="179"/>
      <c r="J47" s="180"/>
      <c r="K47" s="198" t="str">
        <f t="shared" si="4"/>
        <v/>
      </c>
      <c r="L47" s="173">
        <f t="shared" si="5"/>
        <v>1</v>
      </c>
      <c r="M47" s="174">
        <f t="shared" si="6"/>
        <v>0</v>
      </c>
      <c r="N47" s="7"/>
      <c r="O47" s="7"/>
    </row>
    <row r="48" spans="1:15" ht="37.049999999999997" customHeight="1" x14ac:dyDescent="0.3">
      <c r="A48" s="176">
        <v>29</v>
      </c>
      <c r="B48" s="127"/>
      <c r="C48" s="177"/>
      <c r="D48" s="177"/>
      <c r="E48" s="177"/>
      <c r="F48" s="177"/>
      <c r="G48" s="178"/>
      <c r="H48" s="177"/>
      <c r="I48" s="179"/>
      <c r="J48" s="180"/>
      <c r="K48" s="198" t="str">
        <f t="shared" si="4"/>
        <v/>
      </c>
      <c r="L48" s="173">
        <f t="shared" si="5"/>
        <v>1</v>
      </c>
      <c r="M48" s="174">
        <f t="shared" si="6"/>
        <v>0</v>
      </c>
      <c r="N48" s="7"/>
      <c r="O48" s="7"/>
    </row>
    <row r="49" spans="1:15" ht="37.049999999999997" customHeight="1" thickBot="1" x14ac:dyDescent="0.35">
      <c r="A49" s="187">
        <v>30</v>
      </c>
      <c r="B49" s="13"/>
      <c r="C49" s="181"/>
      <c r="D49" s="181"/>
      <c r="E49" s="181"/>
      <c r="F49" s="181"/>
      <c r="G49" s="182"/>
      <c r="H49" s="181"/>
      <c r="I49" s="183"/>
      <c r="J49" s="184"/>
      <c r="K49" s="198" t="str">
        <f t="shared" si="4"/>
        <v/>
      </c>
      <c r="L49" s="173">
        <f t="shared" si="5"/>
        <v>1</v>
      </c>
      <c r="M49" s="174">
        <f t="shared" si="6"/>
        <v>0</v>
      </c>
      <c r="N49" s="30">
        <f>IF(COUNTA(G35:J49)&gt;0,1,0)</f>
        <v>0</v>
      </c>
      <c r="O49" s="7"/>
    </row>
    <row r="50" spans="1:15" ht="37.049999999999997" customHeight="1" thickBot="1" x14ac:dyDescent="0.35">
      <c r="A50" s="438" t="s">
        <v>143</v>
      </c>
      <c r="B50" s="438"/>
      <c r="C50" s="438"/>
      <c r="D50" s="438"/>
      <c r="E50" s="438"/>
      <c r="F50" s="438"/>
      <c r="G50" s="439"/>
      <c r="H50" s="164" t="s">
        <v>40</v>
      </c>
      <c r="I50" s="114">
        <f>SUM(I35:I49)+I23</f>
        <v>0</v>
      </c>
      <c r="J50" s="297"/>
      <c r="K50" s="268"/>
      <c r="L50" s="267"/>
      <c r="M50" s="7"/>
      <c r="N50" s="7"/>
      <c r="O50" s="7"/>
    </row>
    <row r="51" spans="1:15" ht="45.7" customHeight="1" x14ac:dyDescent="0.3">
      <c r="A51" s="360" t="str">
        <f>CONCATENATE(IF(IFERROR(MATCH("bilimsel etkinlik",C35:C49,0),0)&gt;0,"Katılım sağlanan bilimsel etkinlikte sözlü sunum ya da poster sunumu yapıldığını beyan ederiz. ",""),CHAR(10),"Bu formda beyan edilen harcama ve giderlere ilişkin mali raporda tevsik edici belgelerin ve ödeme belgelerinin bulunduğunu ve bu belgelerin kuruluşumuzda saklandığını kabul ve taahhüt ederiz.")</f>
        <v xml:space="preserve">
Bu formda beyan edilen harcama ve giderlere ilişkin mali raporda tevsik edici belgelerin ve ödeme belgelerinin bulunduğunu ve bu belgelerin kuruluşumuzda saklandığını kabul ve taahhüt ederiz.</v>
      </c>
      <c r="B51" s="360"/>
      <c r="C51" s="360"/>
      <c r="D51" s="360"/>
      <c r="E51" s="360"/>
      <c r="F51" s="360"/>
      <c r="G51" s="360"/>
      <c r="H51" s="360"/>
      <c r="I51" s="360"/>
      <c r="J51" s="360"/>
      <c r="K51" s="199" t="str">
        <f t="shared" ref="K51" si="7">IF(AND(I51&gt;0,J51=""),"KDV Dahil Tutar Yazılmalıdır.","")</f>
        <v/>
      </c>
      <c r="L51" s="267"/>
      <c r="M51" s="7"/>
      <c r="N51" s="7"/>
      <c r="O51" s="7"/>
    </row>
    <row r="52" spans="1:15" x14ac:dyDescent="0.3">
      <c r="A52" s="7"/>
      <c r="B52" s="7"/>
      <c r="C52" s="7"/>
      <c r="D52" s="7"/>
      <c r="E52" s="7"/>
      <c r="F52" s="7"/>
      <c r="G52" s="269"/>
      <c r="H52" s="7"/>
      <c r="I52" s="7"/>
      <c r="J52" s="7"/>
      <c r="K52" s="266"/>
      <c r="L52" s="267"/>
      <c r="M52" s="7"/>
      <c r="N52" s="7"/>
      <c r="O52" s="7"/>
    </row>
    <row r="53" spans="1:15" ht="21.1" x14ac:dyDescent="0.35">
      <c r="A53" s="7"/>
      <c r="B53" s="308" t="s">
        <v>37</v>
      </c>
      <c r="C53" s="307">
        <f ca="1">IF(imzatarihi&gt;0,imzatarihi,"")</f>
        <v>45653</v>
      </c>
      <c r="D53" s="312" t="s">
        <v>38</v>
      </c>
      <c r="E53" s="308" t="str">
        <f>IF(kurulusyetkilisi&gt;0,kurulusyetkilisi,"")</f>
        <v/>
      </c>
      <c r="F53" s="308"/>
      <c r="G53" s="308"/>
      <c r="H53" s="308"/>
      <c r="I53" s="315"/>
      <c r="J53" s="315"/>
      <c r="K53" s="266"/>
      <c r="L53" s="267"/>
      <c r="M53" s="7"/>
      <c r="N53" s="7"/>
      <c r="O53" s="7"/>
    </row>
    <row r="54" spans="1:15" ht="21.1" x14ac:dyDescent="0.35">
      <c r="A54" s="7"/>
      <c r="B54" s="311"/>
      <c r="C54" s="311"/>
      <c r="D54" s="312" t="s">
        <v>39</v>
      </c>
      <c r="E54" s="308"/>
      <c r="F54" s="315"/>
      <c r="G54" s="315"/>
      <c r="H54" s="315"/>
      <c r="I54" s="315"/>
      <c r="J54" s="315"/>
      <c r="K54" s="266"/>
      <c r="L54" s="267"/>
      <c r="M54" s="7"/>
      <c r="N54" s="7"/>
      <c r="O54" s="7"/>
    </row>
    <row r="55" spans="1:15" x14ac:dyDescent="0.3">
      <c r="A55" s="436" t="s">
        <v>82</v>
      </c>
      <c r="B55" s="436"/>
      <c r="C55" s="436"/>
      <c r="D55" s="436"/>
      <c r="E55" s="436"/>
      <c r="F55" s="436"/>
      <c r="G55" s="436"/>
      <c r="H55" s="436"/>
      <c r="I55" s="436"/>
      <c r="J55" s="436"/>
      <c r="K55" s="167"/>
      <c r="L55" s="168"/>
      <c r="M55" s="7"/>
      <c r="N55" s="7"/>
      <c r="O55" s="7"/>
    </row>
    <row r="56" spans="1:15" ht="15.65" customHeight="1" x14ac:dyDescent="0.3">
      <c r="A56" s="363" t="str">
        <f>IF(Yil&lt;&gt;"",CONCATENATE(Yil," yılına aittir."),"")</f>
        <v/>
      </c>
      <c r="B56" s="363"/>
      <c r="C56" s="363"/>
      <c r="D56" s="363"/>
      <c r="E56" s="363"/>
      <c r="F56" s="363"/>
      <c r="G56" s="363"/>
      <c r="H56" s="363"/>
      <c r="I56" s="363"/>
      <c r="J56" s="363"/>
      <c r="K56" s="264"/>
      <c r="L56" s="168"/>
      <c r="M56" s="265"/>
      <c r="N56" s="7"/>
      <c r="O56" s="7"/>
    </row>
    <row r="57" spans="1:15" ht="16" customHeight="1" thickBot="1" x14ac:dyDescent="0.35">
      <c r="A57" s="440" t="s">
        <v>144</v>
      </c>
      <c r="B57" s="440"/>
      <c r="C57" s="440"/>
      <c r="D57" s="440"/>
      <c r="E57" s="440"/>
      <c r="F57" s="440"/>
      <c r="G57" s="440"/>
      <c r="H57" s="440"/>
      <c r="I57" s="440"/>
      <c r="J57" s="440"/>
      <c r="K57" s="264"/>
      <c r="L57" s="168"/>
      <c r="M57" s="265"/>
      <c r="N57" s="7"/>
      <c r="O57" s="7"/>
    </row>
    <row r="58" spans="1:15" ht="31.6" customHeight="1" thickBot="1" x14ac:dyDescent="0.35">
      <c r="A58" s="428" t="s">
        <v>1</v>
      </c>
      <c r="B58" s="429"/>
      <c r="C58" s="428" t="str">
        <f>IF(ProjeNo&gt;0,ProjeNo,"")</f>
        <v/>
      </c>
      <c r="D58" s="430"/>
      <c r="E58" s="430"/>
      <c r="F58" s="430"/>
      <c r="G58" s="430"/>
      <c r="H58" s="430"/>
      <c r="I58" s="430"/>
      <c r="J58" s="429"/>
      <c r="K58" s="266"/>
      <c r="L58" s="267"/>
      <c r="M58" s="7"/>
      <c r="N58" s="7"/>
      <c r="O58" s="7"/>
    </row>
    <row r="59" spans="1:15" ht="31.6" customHeight="1" thickBot="1" x14ac:dyDescent="0.35">
      <c r="A59" s="431" t="s">
        <v>11</v>
      </c>
      <c r="B59" s="432"/>
      <c r="C59" s="433" t="str">
        <f>IF(ProjeAdi&gt;0,ProjeAdi,"")</f>
        <v/>
      </c>
      <c r="D59" s="434"/>
      <c r="E59" s="434"/>
      <c r="F59" s="434"/>
      <c r="G59" s="434"/>
      <c r="H59" s="434"/>
      <c r="I59" s="434"/>
      <c r="J59" s="435"/>
      <c r="K59" s="266"/>
      <c r="L59" s="267"/>
      <c r="M59" s="7"/>
      <c r="N59" s="7"/>
      <c r="O59" s="7"/>
    </row>
    <row r="60" spans="1:15" ht="52" customHeight="1" thickBot="1" x14ac:dyDescent="0.35">
      <c r="A60" s="426" t="s">
        <v>7</v>
      </c>
      <c r="B60" s="426" t="s">
        <v>83</v>
      </c>
      <c r="C60" s="426" t="s">
        <v>84</v>
      </c>
      <c r="D60" s="426" t="s">
        <v>81</v>
      </c>
      <c r="E60" s="426" t="s">
        <v>80</v>
      </c>
      <c r="F60" s="426" t="s">
        <v>135</v>
      </c>
      <c r="G60" s="442" t="s">
        <v>75</v>
      </c>
      <c r="H60" s="426" t="s">
        <v>76</v>
      </c>
      <c r="I60" s="143" t="s">
        <v>77</v>
      </c>
      <c r="J60" s="143" t="s">
        <v>77</v>
      </c>
      <c r="K60" s="266"/>
      <c r="L60" s="267"/>
      <c r="M60" s="7"/>
      <c r="N60" s="7"/>
      <c r="O60" s="7"/>
    </row>
    <row r="61" spans="1:15" ht="17" thickBot="1" x14ac:dyDescent="0.35">
      <c r="A61" s="441"/>
      <c r="B61" s="441"/>
      <c r="C61" s="441"/>
      <c r="D61" s="441"/>
      <c r="E61" s="441"/>
      <c r="F61" s="441"/>
      <c r="G61" s="443"/>
      <c r="H61" s="441"/>
      <c r="I61" s="171" t="s">
        <v>78</v>
      </c>
      <c r="J61" s="171" t="s">
        <v>79</v>
      </c>
      <c r="K61" s="266"/>
      <c r="L61" s="267"/>
      <c r="M61" s="7"/>
      <c r="N61" s="7"/>
      <c r="O61" s="7"/>
    </row>
    <row r="62" spans="1:15" ht="37.049999999999997" customHeight="1" x14ac:dyDescent="0.3">
      <c r="A62" s="188">
        <v>31</v>
      </c>
      <c r="B62" s="10"/>
      <c r="C62" s="146"/>
      <c r="D62" s="146"/>
      <c r="E62" s="146"/>
      <c r="F62" s="146"/>
      <c r="G62" s="148"/>
      <c r="H62" s="146"/>
      <c r="I62" s="172"/>
      <c r="J62" s="151"/>
      <c r="K62" s="198" t="str">
        <f>IF(AND(COUNTA(B62:F62)&gt;0,L62=1),"Belge Tarihi,Belge Numarası ve KDV Dahil Tutar doldurulduktan sonra KDV Hariç Tutar doldurulabilir.","")</f>
        <v/>
      </c>
      <c r="L62" s="173">
        <f>IF(COUNTA(G62:H62)+COUNTA(J62)=3,0,1)</f>
        <v>1</v>
      </c>
      <c r="M62" s="174">
        <f>IF(L62=1,0,100000000)</f>
        <v>0</v>
      </c>
      <c r="N62" s="7"/>
      <c r="O62" s="7"/>
    </row>
    <row r="63" spans="1:15" ht="37.049999999999997" customHeight="1" x14ac:dyDescent="0.3">
      <c r="A63" s="189">
        <v>32</v>
      </c>
      <c r="B63" s="193"/>
      <c r="C63" s="147"/>
      <c r="D63" s="147"/>
      <c r="E63" s="147"/>
      <c r="F63" s="147"/>
      <c r="G63" s="155"/>
      <c r="H63" s="147"/>
      <c r="I63" s="175"/>
      <c r="J63" s="158"/>
      <c r="K63" s="198" t="str">
        <f t="shared" ref="K63:K76" si="8">IF(AND(COUNTA(B63:F63)&gt;0,L63=1),"Belge Tarihi,Belge Numarası ve KDV Dahil Tutar doldurulduktan sonra KDV Hariç Tutar doldurulabilir.","")</f>
        <v/>
      </c>
      <c r="L63" s="173">
        <f t="shared" ref="L63:L76" si="9">IF(COUNTA(G63:H63)+COUNTA(J63)=3,0,1)</f>
        <v>1</v>
      </c>
      <c r="M63" s="174">
        <f t="shared" ref="M63:M76" si="10">IF(L63=1,0,100000000)</f>
        <v>0</v>
      </c>
      <c r="N63" s="7"/>
      <c r="O63" s="7"/>
    </row>
    <row r="64" spans="1:15" ht="37.049999999999997" customHeight="1" x14ac:dyDescent="0.3">
      <c r="A64" s="189">
        <v>33</v>
      </c>
      <c r="B64" s="193"/>
      <c r="C64" s="147"/>
      <c r="D64" s="147"/>
      <c r="E64" s="147"/>
      <c r="F64" s="147"/>
      <c r="G64" s="155"/>
      <c r="H64" s="147"/>
      <c r="I64" s="175"/>
      <c r="J64" s="158"/>
      <c r="K64" s="198" t="str">
        <f t="shared" si="8"/>
        <v/>
      </c>
      <c r="L64" s="173">
        <f t="shared" si="9"/>
        <v>1</v>
      </c>
      <c r="M64" s="174">
        <f t="shared" si="10"/>
        <v>0</v>
      </c>
      <c r="N64" s="7"/>
      <c r="O64" s="7"/>
    </row>
    <row r="65" spans="1:15" ht="37.049999999999997" customHeight="1" x14ac:dyDescent="0.3">
      <c r="A65" s="189">
        <v>34</v>
      </c>
      <c r="B65" s="193"/>
      <c r="C65" s="147"/>
      <c r="D65" s="147"/>
      <c r="E65" s="147"/>
      <c r="F65" s="147"/>
      <c r="G65" s="155"/>
      <c r="H65" s="147"/>
      <c r="I65" s="175"/>
      <c r="J65" s="158"/>
      <c r="K65" s="198" t="str">
        <f t="shared" si="8"/>
        <v/>
      </c>
      <c r="L65" s="173">
        <f t="shared" si="9"/>
        <v>1</v>
      </c>
      <c r="M65" s="174">
        <f t="shared" si="10"/>
        <v>0</v>
      </c>
      <c r="N65" s="7"/>
      <c r="O65" s="7"/>
    </row>
    <row r="66" spans="1:15" ht="37.049999999999997" customHeight="1" x14ac:dyDescent="0.3">
      <c r="A66" s="189">
        <v>35</v>
      </c>
      <c r="B66" s="193"/>
      <c r="C66" s="147"/>
      <c r="D66" s="147"/>
      <c r="E66" s="147"/>
      <c r="F66" s="147"/>
      <c r="G66" s="155"/>
      <c r="H66" s="147"/>
      <c r="I66" s="175"/>
      <c r="J66" s="158"/>
      <c r="K66" s="198" t="str">
        <f t="shared" si="8"/>
        <v/>
      </c>
      <c r="L66" s="173">
        <f t="shared" si="9"/>
        <v>1</v>
      </c>
      <c r="M66" s="174">
        <f t="shared" si="10"/>
        <v>0</v>
      </c>
      <c r="N66" s="6"/>
      <c r="O66" s="6"/>
    </row>
    <row r="67" spans="1:15" ht="37.049999999999997" customHeight="1" x14ac:dyDescent="0.3">
      <c r="A67" s="189">
        <v>36</v>
      </c>
      <c r="B67" s="193"/>
      <c r="C67" s="147"/>
      <c r="D67" s="147"/>
      <c r="E67" s="147"/>
      <c r="F67" s="147"/>
      <c r="G67" s="155"/>
      <c r="H67" s="147"/>
      <c r="I67" s="175"/>
      <c r="J67" s="158"/>
      <c r="K67" s="198" t="str">
        <f t="shared" si="8"/>
        <v/>
      </c>
      <c r="L67" s="173">
        <f t="shared" si="9"/>
        <v>1</v>
      </c>
      <c r="M67" s="174">
        <f t="shared" si="10"/>
        <v>0</v>
      </c>
      <c r="N67" s="7"/>
      <c r="O67" s="7"/>
    </row>
    <row r="68" spans="1:15" ht="37.049999999999997" customHeight="1" x14ac:dyDescent="0.3">
      <c r="A68" s="189">
        <v>37</v>
      </c>
      <c r="B68" s="127"/>
      <c r="C68" s="177"/>
      <c r="D68" s="177"/>
      <c r="E68" s="177"/>
      <c r="F68" s="177"/>
      <c r="G68" s="178"/>
      <c r="H68" s="177"/>
      <c r="I68" s="179"/>
      <c r="J68" s="180"/>
      <c r="K68" s="198" t="str">
        <f t="shared" si="8"/>
        <v/>
      </c>
      <c r="L68" s="173">
        <f t="shared" si="9"/>
        <v>1</v>
      </c>
      <c r="M68" s="174">
        <f t="shared" si="10"/>
        <v>0</v>
      </c>
      <c r="N68" s="7"/>
      <c r="O68" s="7"/>
    </row>
    <row r="69" spans="1:15" ht="37.049999999999997" customHeight="1" x14ac:dyDescent="0.3">
      <c r="A69" s="190">
        <v>38</v>
      </c>
      <c r="B69" s="127"/>
      <c r="C69" s="177"/>
      <c r="D69" s="177"/>
      <c r="E69" s="177"/>
      <c r="F69" s="177"/>
      <c r="G69" s="178"/>
      <c r="H69" s="177"/>
      <c r="I69" s="179"/>
      <c r="J69" s="180"/>
      <c r="K69" s="198" t="str">
        <f t="shared" si="8"/>
        <v/>
      </c>
      <c r="L69" s="173">
        <f t="shared" si="9"/>
        <v>1</v>
      </c>
      <c r="M69" s="174">
        <f t="shared" si="10"/>
        <v>0</v>
      </c>
      <c r="N69" s="7"/>
      <c r="O69" s="7"/>
    </row>
    <row r="70" spans="1:15" ht="37.049999999999997" customHeight="1" x14ac:dyDescent="0.3">
      <c r="A70" s="190">
        <v>39</v>
      </c>
      <c r="B70" s="127"/>
      <c r="C70" s="177"/>
      <c r="D70" s="177"/>
      <c r="E70" s="177"/>
      <c r="F70" s="177"/>
      <c r="G70" s="178"/>
      <c r="H70" s="177"/>
      <c r="I70" s="179"/>
      <c r="J70" s="180"/>
      <c r="K70" s="198" t="str">
        <f t="shared" si="8"/>
        <v/>
      </c>
      <c r="L70" s="173">
        <f t="shared" si="9"/>
        <v>1</v>
      </c>
      <c r="M70" s="174">
        <f t="shared" si="10"/>
        <v>0</v>
      </c>
      <c r="N70" s="7"/>
      <c r="O70" s="7"/>
    </row>
    <row r="71" spans="1:15" ht="37.049999999999997" customHeight="1" x14ac:dyDescent="0.3">
      <c r="A71" s="190">
        <v>40</v>
      </c>
      <c r="B71" s="127"/>
      <c r="C71" s="177"/>
      <c r="D71" s="177"/>
      <c r="E71" s="177"/>
      <c r="F71" s="177"/>
      <c r="G71" s="178"/>
      <c r="H71" s="177"/>
      <c r="I71" s="179"/>
      <c r="J71" s="180"/>
      <c r="K71" s="198" t="str">
        <f t="shared" si="8"/>
        <v/>
      </c>
      <c r="L71" s="173">
        <f t="shared" si="9"/>
        <v>1</v>
      </c>
      <c r="M71" s="174">
        <f t="shared" si="10"/>
        <v>0</v>
      </c>
      <c r="N71" s="7"/>
      <c r="O71" s="7"/>
    </row>
    <row r="72" spans="1:15" ht="37.049999999999997" customHeight="1" x14ac:dyDescent="0.3">
      <c r="A72" s="190">
        <v>41</v>
      </c>
      <c r="B72" s="127"/>
      <c r="C72" s="177"/>
      <c r="D72" s="177"/>
      <c r="E72" s="177"/>
      <c r="F72" s="177"/>
      <c r="G72" s="178"/>
      <c r="H72" s="177"/>
      <c r="I72" s="179"/>
      <c r="J72" s="180"/>
      <c r="K72" s="198" t="str">
        <f t="shared" si="8"/>
        <v/>
      </c>
      <c r="L72" s="173">
        <f t="shared" si="9"/>
        <v>1</v>
      </c>
      <c r="M72" s="174">
        <f t="shared" si="10"/>
        <v>0</v>
      </c>
      <c r="N72" s="7"/>
      <c r="O72" s="7"/>
    </row>
    <row r="73" spans="1:15" ht="37.049999999999997" customHeight="1" x14ac:dyDescent="0.3">
      <c r="A73" s="190">
        <v>42</v>
      </c>
      <c r="B73" s="127"/>
      <c r="C73" s="177"/>
      <c r="D73" s="177"/>
      <c r="E73" s="177"/>
      <c r="F73" s="177"/>
      <c r="G73" s="178"/>
      <c r="H73" s="177"/>
      <c r="I73" s="179"/>
      <c r="J73" s="180"/>
      <c r="K73" s="198" t="str">
        <f t="shared" si="8"/>
        <v/>
      </c>
      <c r="L73" s="173">
        <f t="shared" si="9"/>
        <v>1</v>
      </c>
      <c r="M73" s="174">
        <f t="shared" si="10"/>
        <v>0</v>
      </c>
      <c r="N73" s="7"/>
      <c r="O73" s="7"/>
    </row>
    <row r="74" spans="1:15" ht="37.049999999999997" customHeight="1" x14ac:dyDescent="0.3">
      <c r="A74" s="190">
        <v>43</v>
      </c>
      <c r="B74" s="127"/>
      <c r="C74" s="177"/>
      <c r="D74" s="177"/>
      <c r="E74" s="177"/>
      <c r="F74" s="177"/>
      <c r="G74" s="178"/>
      <c r="H74" s="177"/>
      <c r="I74" s="179"/>
      <c r="J74" s="180"/>
      <c r="K74" s="198" t="str">
        <f t="shared" si="8"/>
        <v/>
      </c>
      <c r="L74" s="173">
        <f t="shared" si="9"/>
        <v>1</v>
      </c>
      <c r="M74" s="174">
        <f t="shared" si="10"/>
        <v>0</v>
      </c>
      <c r="N74" s="7"/>
      <c r="O74" s="7"/>
    </row>
    <row r="75" spans="1:15" ht="37.049999999999997" customHeight="1" x14ac:dyDescent="0.3">
      <c r="A75" s="190">
        <v>44</v>
      </c>
      <c r="B75" s="127"/>
      <c r="C75" s="177"/>
      <c r="D75" s="177"/>
      <c r="E75" s="177"/>
      <c r="F75" s="177"/>
      <c r="G75" s="178"/>
      <c r="H75" s="177"/>
      <c r="I75" s="179"/>
      <c r="J75" s="180"/>
      <c r="K75" s="198" t="str">
        <f t="shared" si="8"/>
        <v/>
      </c>
      <c r="L75" s="173">
        <f t="shared" si="9"/>
        <v>1</v>
      </c>
      <c r="M75" s="174">
        <f t="shared" si="10"/>
        <v>0</v>
      </c>
      <c r="N75" s="7"/>
      <c r="O75" s="7"/>
    </row>
    <row r="76" spans="1:15" ht="37.049999999999997" customHeight="1" thickBot="1" x14ac:dyDescent="0.35">
      <c r="A76" s="191">
        <v>45</v>
      </c>
      <c r="B76" s="13"/>
      <c r="C76" s="181"/>
      <c r="D76" s="181"/>
      <c r="E76" s="181"/>
      <c r="F76" s="181"/>
      <c r="G76" s="182"/>
      <c r="H76" s="181"/>
      <c r="I76" s="183"/>
      <c r="J76" s="184"/>
      <c r="K76" s="198" t="str">
        <f t="shared" si="8"/>
        <v/>
      </c>
      <c r="L76" s="173">
        <f t="shared" si="9"/>
        <v>1</v>
      </c>
      <c r="M76" s="174">
        <f t="shared" si="10"/>
        <v>0</v>
      </c>
      <c r="N76" s="30">
        <f>IF(COUNTA(G62:J76)&gt;0,1,0)</f>
        <v>0</v>
      </c>
      <c r="O76" s="7"/>
    </row>
    <row r="77" spans="1:15" ht="37.049999999999997" customHeight="1" thickBot="1" x14ac:dyDescent="0.35">
      <c r="A77" s="438" t="s">
        <v>143</v>
      </c>
      <c r="B77" s="438"/>
      <c r="C77" s="438"/>
      <c r="D77" s="438"/>
      <c r="E77" s="438"/>
      <c r="F77" s="438"/>
      <c r="G77" s="439"/>
      <c r="H77" s="164" t="s">
        <v>40</v>
      </c>
      <c r="I77" s="114">
        <f>SUM(I62:I76)+I50</f>
        <v>0</v>
      </c>
      <c r="J77" s="297"/>
      <c r="K77" s="268"/>
      <c r="L77" s="267"/>
      <c r="M77" s="7"/>
      <c r="N77" s="7"/>
      <c r="O77" s="7"/>
    </row>
    <row r="78" spans="1:15" ht="45.7" customHeight="1" x14ac:dyDescent="0.3">
      <c r="A78" s="360" t="str">
        <f>CONCATENATE(IF(IFERROR(MATCH("bilimsel etkinlik",C62:C76,0),0)&gt;0,"Katılım sağlanan bilimsel etkinlikte sözlü sunum ya da poster sunumu yapıldığını beyan ederiz. ",""),CHAR(10),"Bu formda beyan edilen harcama ve giderlere ilişkin mali raporda tevsik edici belgelerin ve ödeme belgelerinin bulunduğunu ve bu belgelerin kuruluşumuzda saklandığını kabul ve taahhüt ederiz.")</f>
        <v xml:space="preserve">
Bu formda beyan edilen harcama ve giderlere ilişkin mali raporda tevsik edici belgelerin ve ödeme belgelerinin bulunduğunu ve bu belgelerin kuruluşumuzda saklandığını kabul ve taahhüt ederiz.</v>
      </c>
      <c r="B78" s="360"/>
      <c r="C78" s="360"/>
      <c r="D78" s="360"/>
      <c r="E78" s="360"/>
      <c r="F78" s="360"/>
      <c r="G78" s="360"/>
      <c r="H78" s="360"/>
      <c r="I78" s="360"/>
      <c r="J78" s="360"/>
      <c r="K78" s="199" t="str">
        <f t="shared" ref="K78" si="11">IF(AND(I78&gt;0,J78=""),"KDV Dahil Tutar Yazılmalıdır.","")</f>
        <v/>
      </c>
      <c r="L78" s="267"/>
      <c r="M78" s="7"/>
      <c r="N78" s="7"/>
      <c r="O78" s="7"/>
    </row>
    <row r="79" spans="1:15" x14ac:dyDescent="0.3">
      <c r="A79" s="7"/>
      <c r="B79" s="7"/>
      <c r="C79" s="7"/>
      <c r="D79" s="7"/>
      <c r="E79" s="7"/>
      <c r="F79" s="7"/>
      <c r="G79" s="269"/>
      <c r="H79" s="7"/>
      <c r="I79" s="7"/>
      <c r="J79" s="7"/>
      <c r="K79" s="266"/>
      <c r="L79" s="267"/>
      <c r="M79" s="7"/>
      <c r="N79" s="7"/>
      <c r="O79" s="7"/>
    </row>
    <row r="80" spans="1:15" ht="21.1" x14ac:dyDescent="0.35">
      <c r="A80" s="7"/>
      <c r="B80" s="308" t="s">
        <v>37</v>
      </c>
      <c r="C80" s="307">
        <f ca="1">IF(imzatarihi&gt;0,imzatarihi,"")</f>
        <v>45653</v>
      </c>
      <c r="D80" s="312" t="s">
        <v>38</v>
      </c>
      <c r="E80" s="308" t="str">
        <f>IF(kurulusyetkilisi&gt;0,kurulusyetkilisi,"")</f>
        <v/>
      </c>
      <c r="F80" s="308"/>
      <c r="G80" s="308"/>
      <c r="H80" s="308"/>
      <c r="I80" s="315"/>
      <c r="J80" s="315"/>
      <c r="K80" s="266"/>
      <c r="L80" s="267"/>
      <c r="M80" s="7"/>
      <c r="N80" s="7"/>
      <c r="O80" s="7"/>
    </row>
    <row r="81" spans="1:15" ht="21.1" x14ac:dyDescent="0.35">
      <c r="A81" s="7"/>
      <c r="B81" s="311"/>
      <c r="C81" s="311"/>
      <c r="D81" s="312" t="s">
        <v>39</v>
      </c>
      <c r="E81" s="308"/>
      <c r="F81" s="315"/>
      <c r="G81" s="315"/>
      <c r="H81" s="315"/>
      <c r="I81" s="315"/>
      <c r="J81" s="315"/>
      <c r="K81" s="266"/>
      <c r="L81" s="267"/>
      <c r="M81" s="7"/>
      <c r="N81" s="7"/>
      <c r="O81" s="7"/>
    </row>
    <row r="82" spans="1:15" x14ac:dyDescent="0.3">
      <c r="A82" s="436" t="s">
        <v>82</v>
      </c>
      <c r="B82" s="436"/>
      <c r="C82" s="436"/>
      <c r="D82" s="436"/>
      <c r="E82" s="436"/>
      <c r="F82" s="436"/>
      <c r="G82" s="436"/>
      <c r="H82" s="436"/>
      <c r="I82" s="436"/>
      <c r="J82" s="436"/>
      <c r="K82" s="167"/>
      <c r="L82" s="168"/>
      <c r="M82" s="7"/>
      <c r="N82" s="7"/>
      <c r="O82" s="7"/>
    </row>
    <row r="83" spans="1:15" ht="15.65" customHeight="1" x14ac:dyDescent="0.3">
      <c r="A83" s="363" t="str">
        <f>IF(Yil&lt;&gt;"",CONCATENATE(Yil," yılına aittir."),"")</f>
        <v/>
      </c>
      <c r="B83" s="363"/>
      <c r="C83" s="363"/>
      <c r="D83" s="363"/>
      <c r="E83" s="363"/>
      <c r="F83" s="363"/>
      <c r="G83" s="363"/>
      <c r="H83" s="363"/>
      <c r="I83" s="363"/>
      <c r="J83" s="363"/>
      <c r="K83" s="264"/>
      <c r="L83" s="168"/>
      <c r="M83" s="265"/>
      <c r="N83" s="7"/>
      <c r="O83" s="7"/>
    </row>
    <row r="84" spans="1:15" ht="16" customHeight="1" thickBot="1" x14ac:dyDescent="0.35">
      <c r="A84" s="440" t="s">
        <v>144</v>
      </c>
      <c r="B84" s="440"/>
      <c r="C84" s="440"/>
      <c r="D84" s="440"/>
      <c r="E84" s="440"/>
      <c r="F84" s="440"/>
      <c r="G84" s="440"/>
      <c r="H84" s="440"/>
      <c r="I84" s="440"/>
      <c r="J84" s="440"/>
      <c r="K84" s="264"/>
      <c r="L84" s="168"/>
      <c r="M84" s="265"/>
      <c r="N84" s="7"/>
      <c r="O84" s="7"/>
    </row>
    <row r="85" spans="1:15" ht="31.6" customHeight="1" thickBot="1" x14ac:dyDescent="0.35">
      <c r="A85" s="428" t="s">
        <v>1</v>
      </c>
      <c r="B85" s="429"/>
      <c r="C85" s="428" t="str">
        <f>IF(ProjeNo&gt;0,ProjeNo,"")</f>
        <v/>
      </c>
      <c r="D85" s="430"/>
      <c r="E85" s="430"/>
      <c r="F85" s="430"/>
      <c r="G85" s="430"/>
      <c r="H85" s="430"/>
      <c r="I85" s="430"/>
      <c r="J85" s="429"/>
      <c r="K85" s="266"/>
      <c r="L85" s="267"/>
      <c r="M85" s="7"/>
      <c r="N85" s="7"/>
      <c r="O85" s="7"/>
    </row>
    <row r="86" spans="1:15" ht="31.6" customHeight="1" thickBot="1" x14ac:dyDescent="0.35">
      <c r="A86" s="431" t="s">
        <v>11</v>
      </c>
      <c r="B86" s="432"/>
      <c r="C86" s="433" t="str">
        <f>IF(ProjeAdi&gt;0,ProjeAdi,"")</f>
        <v/>
      </c>
      <c r="D86" s="434"/>
      <c r="E86" s="434"/>
      <c r="F86" s="434"/>
      <c r="G86" s="434"/>
      <c r="H86" s="434"/>
      <c r="I86" s="434"/>
      <c r="J86" s="435"/>
      <c r="K86" s="266"/>
      <c r="L86" s="267"/>
      <c r="M86" s="7"/>
      <c r="N86" s="7"/>
      <c r="O86" s="7"/>
    </row>
    <row r="87" spans="1:15" ht="52" customHeight="1" thickBot="1" x14ac:dyDescent="0.35">
      <c r="A87" s="426" t="s">
        <v>7</v>
      </c>
      <c r="B87" s="426" t="s">
        <v>83</v>
      </c>
      <c r="C87" s="426" t="s">
        <v>84</v>
      </c>
      <c r="D87" s="426" t="s">
        <v>81</v>
      </c>
      <c r="E87" s="426" t="s">
        <v>80</v>
      </c>
      <c r="F87" s="426" t="s">
        <v>135</v>
      </c>
      <c r="G87" s="442" t="s">
        <v>75</v>
      </c>
      <c r="H87" s="426" t="s">
        <v>76</v>
      </c>
      <c r="I87" s="143" t="s">
        <v>77</v>
      </c>
      <c r="J87" s="143" t="s">
        <v>77</v>
      </c>
      <c r="K87" s="266"/>
      <c r="L87" s="267"/>
      <c r="M87" s="7"/>
      <c r="N87" s="7"/>
      <c r="O87" s="7"/>
    </row>
    <row r="88" spans="1:15" ht="17" thickBot="1" x14ac:dyDescent="0.35">
      <c r="A88" s="441"/>
      <c r="B88" s="441"/>
      <c r="C88" s="441"/>
      <c r="D88" s="441"/>
      <c r="E88" s="441"/>
      <c r="F88" s="441"/>
      <c r="G88" s="443"/>
      <c r="H88" s="441"/>
      <c r="I88" s="171" t="s">
        <v>78</v>
      </c>
      <c r="J88" s="171" t="s">
        <v>79</v>
      </c>
      <c r="K88" s="266"/>
      <c r="L88" s="267"/>
      <c r="M88" s="7"/>
      <c r="N88" s="7"/>
      <c r="O88" s="7"/>
    </row>
    <row r="89" spans="1:15" ht="37.049999999999997" customHeight="1" x14ac:dyDescent="0.3">
      <c r="A89" s="188">
        <v>46</v>
      </c>
      <c r="B89" s="10"/>
      <c r="C89" s="146"/>
      <c r="D89" s="146"/>
      <c r="E89" s="146"/>
      <c r="F89" s="146"/>
      <c r="G89" s="148"/>
      <c r="H89" s="146"/>
      <c r="I89" s="172"/>
      <c r="J89" s="151"/>
      <c r="K89" s="198" t="str">
        <f>IF(AND(COUNTA(B89:F89)&gt;0,L89=1),"Belge Tarihi,Belge Numarası ve KDV Dahil Tutar doldurulduktan sonra KDV Hariç Tutar doldurulabilir.","")</f>
        <v/>
      </c>
      <c r="L89" s="173">
        <f>IF(COUNTA(G89:H89)+COUNTA(J89)=3,0,1)</f>
        <v>1</v>
      </c>
      <c r="M89" s="174">
        <f>IF(L89=1,0,100000000)</f>
        <v>0</v>
      </c>
      <c r="N89" s="7"/>
      <c r="O89" s="7"/>
    </row>
    <row r="90" spans="1:15" ht="37.049999999999997" customHeight="1" x14ac:dyDescent="0.3">
      <c r="A90" s="189">
        <v>47</v>
      </c>
      <c r="B90" s="193"/>
      <c r="C90" s="147"/>
      <c r="D90" s="147"/>
      <c r="E90" s="147"/>
      <c r="F90" s="147"/>
      <c r="G90" s="155"/>
      <c r="H90" s="147"/>
      <c r="I90" s="175"/>
      <c r="J90" s="158"/>
      <c r="K90" s="198" t="str">
        <f t="shared" ref="K90:K103" si="12">IF(AND(COUNTA(B90:F90)&gt;0,L90=1),"Belge Tarihi,Belge Numarası ve KDV Dahil Tutar doldurulduktan sonra KDV Hariç Tutar doldurulabilir.","")</f>
        <v/>
      </c>
      <c r="L90" s="173">
        <f t="shared" ref="L90:L103" si="13">IF(COUNTA(G90:H90)+COUNTA(J90)=3,0,1)</f>
        <v>1</v>
      </c>
      <c r="M90" s="174">
        <f t="shared" ref="M90:M103" si="14">IF(L90=1,0,100000000)</f>
        <v>0</v>
      </c>
      <c r="N90" s="7"/>
      <c r="O90" s="7"/>
    </row>
    <row r="91" spans="1:15" ht="37.049999999999997" customHeight="1" x14ac:dyDescent="0.3">
      <c r="A91" s="189">
        <v>48</v>
      </c>
      <c r="B91" s="193"/>
      <c r="C91" s="147"/>
      <c r="D91" s="147"/>
      <c r="E91" s="147"/>
      <c r="F91" s="147"/>
      <c r="G91" s="155"/>
      <c r="H91" s="147"/>
      <c r="I91" s="175"/>
      <c r="J91" s="158"/>
      <c r="K91" s="198" t="str">
        <f t="shared" si="12"/>
        <v/>
      </c>
      <c r="L91" s="173">
        <f t="shared" si="13"/>
        <v>1</v>
      </c>
      <c r="M91" s="174">
        <f t="shared" si="14"/>
        <v>0</v>
      </c>
      <c r="N91" s="7"/>
      <c r="O91" s="7"/>
    </row>
    <row r="92" spans="1:15" ht="37.049999999999997" customHeight="1" x14ac:dyDescent="0.3">
      <c r="A92" s="189">
        <v>49</v>
      </c>
      <c r="B92" s="193"/>
      <c r="C92" s="147"/>
      <c r="D92" s="147"/>
      <c r="E92" s="147"/>
      <c r="F92" s="147"/>
      <c r="G92" s="155"/>
      <c r="H92" s="147"/>
      <c r="I92" s="175"/>
      <c r="J92" s="158"/>
      <c r="K92" s="198" t="str">
        <f t="shared" si="12"/>
        <v/>
      </c>
      <c r="L92" s="173">
        <f t="shared" si="13"/>
        <v>1</v>
      </c>
      <c r="M92" s="174">
        <f t="shared" si="14"/>
        <v>0</v>
      </c>
      <c r="N92" s="7"/>
      <c r="O92" s="7"/>
    </row>
    <row r="93" spans="1:15" ht="37.049999999999997" customHeight="1" x14ac:dyDescent="0.3">
      <c r="A93" s="189">
        <v>50</v>
      </c>
      <c r="B93" s="193"/>
      <c r="C93" s="147"/>
      <c r="D93" s="147"/>
      <c r="E93" s="147"/>
      <c r="F93" s="147"/>
      <c r="G93" s="155"/>
      <c r="H93" s="147"/>
      <c r="I93" s="175"/>
      <c r="J93" s="158"/>
      <c r="K93" s="198" t="str">
        <f t="shared" si="12"/>
        <v/>
      </c>
      <c r="L93" s="173">
        <f t="shared" si="13"/>
        <v>1</v>
      </c>
      <c r="M93" s="174">
        <f t="shared" si="14"/>
        <v>0</v>
      </c>
      <c r="N93" s="7"/>
      <c r="O93" s="7"/>
    </row>
    <row r="94" spans="1:15" ht="37.049999999999997" customHeight="1" x14ac:dyDescent="0.3">
      <c r="A94" s="189">
        <v>51</v>
      </c>
      <c r="B94" s="193"/>
      <c r="C94" s="147"/>
      <c r="D94" s="147"/>
      <c r="E94" s="147"/>
      <c r="F94" s="147"/>
      <c r="G94" s="155"/>
      <c r="H94" s="147"/>
      <c r="I94" s="175"/>
      <c r="J94" s="158"/>
      <c r="K94" s="198" t="str">
        <f t="shared" si="12"/>
        <v/>
      </c>
      <c r="L94" s="173">
        <f t="shared" si="13"/>
        <v>1</v>
      </c>
      <c r="M94" s="174">
        <f t="shared" si="14"/>
        <v>0</v>
      </c>
      <c r="N94" s="7"/>
      <c r="O94" s="7"/>
    </row>
    <row r="95" spans="1:15" ht="37.049999999999997" customHeight="1" x14ac:dyDescent="0.3">
      <c r="A95" s="190">
        <v>52</v>
      </c>
      <c r="B95" s="127"/>
      <c r="C95" s="177"/>
      <c r="D95" s="177"/>
      <c r="E95" s="177"/>
      <c r="F95" s="177"/>
      <c r="G95" s="178"/>
      <c r="H95" s="177"/>
      <c r="I95" s="179"/>
      <c r="J95" s="180"/>
      <c r="K95" s="198" t="str">
        <f t="shared" si="12"/>
        <v/>
      </c>
      <c r="L95" s="173">
        <f t="shared" si="13"/>
        <v>1</v>
      </c>
      <c r="M95" s="174">
        <f t="shared" si="14"/>
        <v>0</v>
      </c>
      <c r="N95" s="7"/>
      <c r="O95" s="7"/>
    </row>
    <row r="96" spans="1:15" ht="37.049999999999997" customHeight="1" x14ac:dyDescent="0.3">
      <c r="A96" s="190">
        <v>53</v>
      </c>
      <c r="B96" s="127"/>
      <c r="C96" s="177"/>
      <c r="D96" s="177"/>
      <c r="E96" s="177"/>
      <c r="F96" s="177"/>
      <c r="G96" s="178"/>
      <c r="H96" s="177"/>
      <c r="I96" s="179"/>
      <c r="J96" s="180"/>
      <c r="K96" s="198" t="str">
        <f t="shared" si="12"/>
        <v/>
      </c>
      <c r="L96" s="173">
        <f t="shared" si="13"/>
        <v>1</v>
      </c>
      <c r="M96" s="174">
        <f t="shared" si="14"/>
        <v>0</v>
      </c>
      <c r="N96" s="6"/>
      <c r="O96" s="6"/>
    </row>
    <row r="97" spans="1:15" ht="37.049999999999997" customHeight="1" x14ac:dyDescent="0.3">
      <c r="A97" s="190">
        <v>54</v>
      </c>
      <c r="B97" s="127"/>
      <c r="C97" s="177"/>
      <c r="D97" s="177"/>
      <c r="E97" s="177"/>
      <c r="F97" s="177"/>
      <c r="G97" s="178"/>
      <c r="H97" s="177"/>
      <c r="I97" s="179"/>
      <c r="J97" s="180"/>
      <c r="K97" s="198" t="str">
        <f t="shared" si="12"/>
        <v/>
      </c>
      <c r="L97" s="173">
        <f t="shared" si="13"/>
        <v>1</v>
      </c>
      <c r="M97" s="174">
        <f t="shared" si="14"/>
        <v>0</v>
      </c>
      <c r="N97" s="7"/>
      <c r="O97" s="7"/>
    </row>
    <row r="98" spans="1:15" ht="37.049999999999997" customHeight="1" x14ac:dyDescent="0.3">
      <c r="A98" s="190">
        <v>55</v>
      </c>
      <c r="B98" s="127"/>
      <c r="C98" s="177"/>
      <c r="D98" s="177"/>
      <c r="E98" s="177"/>
      <c r="F98" s="177"/>
      <c r="G98" s="178"/>
      <c r="H98" s="177"/>
      <c r="I98" s="179"/>
      <c r="J98" s="180"/>
      <c r="K98" s="198" t="str">
        <f t="shared" si="12"/>
        <v/>
      </c>
      <c r="L98" s="173">
        <f t="shared" si="13"/>
        <v>1</v>
      </c>
      <c r="M98" s="174">
        <f t="shared" si="14"/>
        <v>0</v>
      </c>
      <c r="N98" s="7"/>
      <c r="O98" s="7"/>
    </row>
    <row r="99" spans="1:15" ht="37.049999999999997" customHeight="1" x14ac:dyDescent="0.3">
      <c r="A99" s="190">
        <v>56</v>
      </c>
      <c r="B99" s="127"/>
      <c r="C99" s="177"/>
      <c r="D99" s="177"/>
      <c r="E99" s="177"/>
      <c r="F99" s="177"/>
      <c r="G99" s="178"/>
      <c r="H99" s="177"/>
      <c r="I99" s="179"/>
      <c r="J99" s="180"/>
      <c r="K99" s="198" t="str">
        <f t="shared" si="12"/>
        <v/>
      </c>
      <c r="L99" s="173">
        <f t="shared" si="13"/>
        <v>1</v>
      </c>
      <c r="M99" s="174">
        <f t="shared" si="14"/>
        <v>0</v>
      </c>
      <c r="N99" s="7"/>
      <c r="O99" s="7"/>
    </row>
    <row r="100" spans="1:15" ht="37.049999999999997" customHeight="1" x14ac:dyDescent="0.3">
      <c r="A100" s="190">
        <v>57</v>
      </c>
      <c r="B100" s="127"/>
      <c r="C100" s="177"/>
      <c r="D100" s="177"/>
      <c r="E100" s="177"/>
      <c r="F100" s="177"/>
      <c r="G100" s="178"/>
      <c r="H100" s="177"/>
      <c r="I100" s="179"/>
      <c r="J100" s="180"/>
      <c r="K100" s="198" t="str">
        <f t="shared" si="12"/>
        <v/>
      </c>
      <c r="L100" s="173">
        <f t="shared" si="13"/>
        <v>1</v>
      </c>
      <c r="M100" s="174">
        <f t="shared" si="14"/>
        <v>0</v>
      </c>
      <c r="N100" s="7"/>
      <c r="O100" s="7"/>
    </row>
    <row r="101" spans="1:15" ht="37.049999999999997" customHeight="1" x14ac:dyDescent="0.3">
      <c r="A101" s="190">
        <v>58</v>
      </c>
      <c r="B101" s="127"/>
      <c r="C101" s="177"/>
      <c r="D101" s="177"/>
      <c r="E101" s="177"/>
      <c r="F101" s="177"/>
      <c r="G101" s="178"/>
      <c r="H101" s="177"/>
      <c r="I101" s="179"/>
      <c r="J101" s="180"/>
      <c r="K101" s="198" t="str">
        <f t="shared" si="12"/>
        <v/>
      </c>
      <c r="L101" s="173">
        <f t="shared" si="13"/>
        <v>1</v>
      </c>
      <c r="M101" s="174">
        <f t="shared" si="14"/>
        <v>0</v>
      </c>
      <c r="N101" s="7"/>
      <c r="O101" s="7"/>
    </row>
    <row r="102" spans="1:15" ht="37.049999999999997" customHeight="1" x14ac:dyDescent="0.3">
      <c r="A102" s="190">
        <v>59</v>
      </c>
      <c r="B102" s="127"/>
      <c r="C102" s="177"/>
      <c r="D102" s="177"/>
      <c r="E102" s="177"/>
      <c r="F102" s="177"/>
      <c r="G102" s="178"/>
      <c r="H102" s="177"/>
      <c r="I102" s="179"/>
      <c r="J102" s="180"/>
      <c r="K102" s="198" t="str">
        <f t="shared" si="12"/>
        <v/>
      </c>
      <c r="L102" s="173">
        <f t="shared" si="13"/>
        <v>1</v>
      </c>
      <c r="M102" s="174">
        <f t="shared" si="14"/>
        <v>0</v>
      </c>
      <c r="N102" s="7"/>
      <c r="O102" s="7"/>
    </row>
    <row r="103" spans="1:15" ht="37.049999999999997" customHeight="1" thickBot="1" x14ac:dyDescent="0.35">
      <c r="A103" s="191">
        <v>60</v>
      </c>
      <c r="B103" s="13"/>
      <c r="C103" s="181"/>
      <c r="D103" s="181"/>
      <c r="E103" s="181"/>
      <c r="F103" s="181"/>
      <c r="G103" s="182"/>
      <c r="H103" s="181"/>
      <c r="I103" s="183"/>
      <c r="J103" s="184"/>
      <c r="K103" s="198" t="str">
        <f t="shared" si="12"/>
        <v/>
      </c>
      <c r="L103" s="173">
        <f t="shared" si="13"/>
        <v>1</v>
      </c>
      <c r="M103" s="174">
        <f t="shared" si="14"/>
        <v>0</v>
      </c>
      <c r="N103" s="30">
        <f>IF(COUNTA(G89:J103)&gt;0,1,0)</f>
        <v>0</v>
      </c>
      <c r="O103" s="7"/>
    </row>
    <row r="104" spans="1:15" ht="37.049999999999997" customHeight="1" thickBot="1" x14ac:dyDescent="0.35">
      <c r="A104" s="438" t="s">
        <v>143</v>
      </c>
      <c r="B104" s="438"/>
      <c r="C104" s="438"/>
      <c r="D104" s="438"/>
      <c r="E104" s="438"/>
      <c r="F104" s="438"/>
      <c r="G104" s="439"/>
      <c r="H104" s="164" t="s">
        <v>40</v>
      </c>
      <c r="I104" s="114">
        <f>SUM(I89:I103)+I77</f>
        <v>0</v>
      </c>
      <c r="J104" s="297"/>
      <c r="K104" s="268"/>
      <c r="L104" s="267"/>
      <c r="M104" s="7"/>
      <c r="N104" s="7"/>
      <c r="O104" s="7"/>
    </row>
    <row r="105" spans="1:15" ht="45.7" customHeight="1" x14ac:dyDescent="0.3">
      <c r="A105" s="360" t="str">
        <f>CONCATENATE(IF(IFERROR(MATCH("bilimsel etkinlik",C89:C103,0),0)&gt;0,"Katılım sağlanan bilimsel etkinlikte sözlü sunum ya da poster sunumu yapıldığını beyan ederiz. ",""),CHAR(10),"Bu formda beyan edilen harcama ve giderlere ilişkin mali raporda tevsik edici belgelerin ve ödeme belgelerinin bulunduğunu ve bu belgelerin kuruluşumuzda saklandığını kabul ve taahhüt ederiz.")</f>
        <v xml:space="preserve">
Bu formda beyan edilen harcama ve giderlere ilişkin mali raporda tevsik edici belgelerin ve ödeme belgelerinin bulunduğunu ve bu belgelerin kuruluşumuzda saklandığını kabul ve taahhüt ederiz.</v>
      </c>
      <c r="B105" s="360"/>
      <c r="C105" s="360"/>
      <c r="D105" s="360"/>
      <c r="E105" s="360"/>
      <c r="F105" s="360"/>
      <c r="G105" s="360"/>
      <c r="H105" s="360"/>
      <c r="I105" s="360"/>
      <c r="J105" s="360"/>
      <c r="K105" s="199" t="str">
        <f t="shared" ref="K105" si="15">IF(AND(I105&gt;0,J105=""),"KDV Dahil Tutar Yazılmalıdır.","")</f>
        <v/>
      </c>
      <c r="L105" s="267"/>
      <c r="M105" s="7"/>
      <c r="N105" s="7"/>
      <c r="O105" s="7"/>
    </row>
    <row r="106" spans="1:15" x14ac:dyDescent="0.3">
      <c r="A106" s="7"/>
      <c r="B106" s="7"/>
      <c r="C106" s="7"/>
      <c r="D106" s="7"/>
      <c r="E106" s="7"/>
      <c r="F106" s="7"/>
      <c r="G106" s="269"/>
      <c r="H106" s="7"/>
      <c r="I106" s="7"/>
      <c r="J106" s="7"/>
      <c r="K106" s="266"/>
      <c r="L106" s="267"/>
      <c r="M106" s="7"/>
      <c r="N106" s="7"/>
      <c r="O106" s="7"/>
    </row>
    <row r="107" spans="1:15" ht="21.1" x14ac:dyDescent="0.35">
      <c r="A107" s="7"/>
      <c r="B107" s="308" t="s">
        <v>37</v>
      </c>
      <c r="C107" s="307">
        <f ca="1">IF(imzatarihi&gt;0,imzatarihi,"")</f>
        <v>45653</v>
      </c>
      <c r="D107" s="312" t="s">
        <v>38</v>
      </c>
      <c r="E107" s="308" t="str">
        <f>IF(kurulusyetkilisi&gt;0,kurulusyetkilisi,"")</f>
        <v/>
      </c>
      <c r="F107" s="308"/>
      <c r="G107" s="308"/>
      <c r="H107" s="308"/>
      <c r="I107" s="315"/>
      <c r="J107" s="315"/>
      <c r="K107" s="266"/>
      <c r="L107" s="267"/>
      <c r="M107" s="7"/>
      <c r="N107" s="7"/>
      <c r="O107" s="7"/>
    </row>
    <row r="108" spans="1:15" ht="21.1" x14ac:dyDescent="0.35">
      <c r="A108" s="7"/>
      <c r="B108" s="311"/>
      <c r="C108" s="311"/>
      <c r="D108" s="312" t="s">
        <v>39</v>
      </c>
      <c r="E108" s="308"/>
      <c r="F108" s="315"/>
      <c r="G108" s="315"/>
      <c r="H108" s="315"/>
      <c r="I108" s="315"/>
      <c r="J108" s="315"/>
      <c r="K108" s="266"/>
      <c r="L108" s="267"/>
      <c r="M108" s="7"/>
      <c r="N108" s="7"/>
      <c r="O108" s="7"/>
    </row>
    <row r="109" spans="1:15" x14ac:dyDescent="0.3">
      <c r="A109" s="436" t="s">
        <v>82</v>
      </c>
      <c r="B109" s="436"/>
      <c r="C109" s="436"/>
      <c r="D109" s="436"/>
      <c r="E109" s="436"/>
      <c r="F109" s="436"/>
      <c r="G109" s="436"/>
      <c r="H109" s="436"/>
      <c r="I109" s="436"/>
      <c r="J109" s="436"/>
      <c r="K109" s="167"/>
      <c r="L109" s="168"/>
      <c r="M109" s="7"/>
      <c r="N109" s="7"/>
      <c r="O109" s="7"/>
    </row>
    <row r="110" spans="1:15" ht="15.65" customHeight="1" x14ac:dyDescent="0.3">
      <c r="A110" s="363" t="str">
        <f>IF(Yil&lt;&gt;"",CONCATENATE(Yil," yılına aittir."),"")</f>
        <v/>
      </c>
      <c r="B110" s="363"/>
      <c r="C110" s="363"/>
      <c r="D110" s="363"/>
      <c r="E110" s="363"/>
      <c r="F110" s="363"/>
      <c r="G110" s="363"/>
      <c r="H110" s="363"/>
      <c r="I110" s="363"/>
      <c r="J110" s="363"/>
      <c r="K110" s="264"/>
      <c r="L110" s="168"/>
      <c r="M110" s="265"/>
      <c r="N110" s="7"/>
      <c r="O110" s="7"/>
    </row>
    <row r="111" spans="1:15" ht="16" customHeight="1" thickBot="1" x14ac:dyDescent="0.35">
      <c r="A111" s="440" t="s">
        <v>144</v>
      </c>
      <c r="B111" s="440"/>
      <c r="C111" s="440"/>
      <c r="D111" s="440"/>
      <c r="E111" s="440"/>
      <c r="F111" s="440"/>
      <c r="G111" s="440"/>
      <c r="H111" s="440"/>
      <c r="I111" s="440"/>
      <c r="J111" s="440"/>
      <c r="K111" s="264"/>
      <c r="L111" s="168"/>
      <c r="M111" s="265"/>
      <c r="N111" s="7"/>
      <c r="O111" s="7"/>
    </row>
    <row r="112" spans="1:15" ht="31.6" customHeight="1" thickBot="1" x14ac:dyDescent="0.35">
      <c r="A112" s="428" t="s">
        <v>1</v>
      </c>
      <c r="B112" s="429"/>
      <c r="C112" s="428" t="str">
        <f>IF(ProjeNo&gt;0,ProjeNo,"")</f>
        <v/>
      </c>
      <c r="D112" s="430"/>
      <c r="E112" s="430"/>
      <c r="F112" s="430"/>
      <c r="G112" s="430"/>
      <c r="H112" s="430"/>
      <c r="I112" s="430"/>
      <c r="J112" s="429"/>
      <c r="K112" s="266"/>
      <c r="L112" s="267"/>
      <c r="M112" s="7"/>
      <c r="N112" s="7"/>
      <c r="O112" s="7"/>
    </row>
    <row r="113" spans="1:15" ht="31.6" customHeight="1" thickBot="1" x14ac:dyDescent="0.35">
      <c r="A113" s="431" t="s">
        <v>11</v>
      </c>
      <c r="B113" s="432"/>
      <c r="C113" s="433" t="str">
        <f>IF(ProjeAdi&gt;0,ProjeAdi,"")</f>
        <v/>
      </c>
      <c r="D113" s="434"/>
      <c r="E113" s="434"/>
      <c r="F113" s="434"/>
      <c r="G113" s="434"/>
      <c r="H113" s="434"/>
      <c r="I113" s="434"/>
      <c r="J113" s="435"/>
      <c r="K113" s="266"/>
      <c r="L113" s="267"/>
      <c r="M113" s="7"/>
      <c r="N113" s="7"/>
      <c r="O113" s="7"/>
    </row>
    <row r="114" spans="1:15" ht="52" customHeight="1" thickBot="1" x14ac:dyDescent="0.35">
      <c r="A114" s="426" t="s">
        <v>7</v>
      </c>
      <c r="B114" s="426" t="s">
        <v>83</v>
      </c>
      <c r="C114" s="426" t="s">
        <v>84</v>
      </c>
      <c r="D114" s="426" t="s">
        <v>81</v>
      </c>
      <c r="E114" s="426" t="s">
        <v>80</v>
      </c>
      <c r="F114" s="426" t="s">
        <v>135</v>
      </c>
      <c r="G114" s="442" t="s">
        <v>75</v>
      </c>
      <c r="H114" s="426" t="s">
        <v>76</v>
      </c>
      <c r="I114" s="143" t="s">
        <v>77</v>
      </c>
      <c r="J114" s="143" t="s">
        <v>77</v>
      </c>
      <c r="K114" s="266"/>
      <c r="L114" s="267"/>
      <c r="M114" s="7"/>
      <c r="N114" s="7"/>
      <c r="O114" s="7"/>
    </row>
    <row r="115" spans="1:15" ht="17" thickBot="1" x14ac:dyDescent="0.35">
      <c r="A115" s="441"/>
      <c r="B115" s="441"/>
      <c r="C115" s="441"/>
      <c r="D115" s="441"/>
      <c r="E115" s="441"/>
      <c r="F115" s="441"/>
      <c r="G115" s="443"/>
      <c r="H115" s="441"/>
      <c r="I115" s="171" t="s">
        <v>78</v>
      </c>
      <c r="J115" s="171" t="s">
        <v>79</v>
      </c>
      <c r="K115" s="266"/>
      <c r="L115" s="267"/>
      <c r="M115" s="7"/>
      <c r="N115" s="7"/>
      <c r="O115" s="7"/>
    </row>
    <row r="116" spans="1:15" ht="37.049999999999997" customHeight="1" x14ac:dyDescent="0.3">
      <c r="A116" s="188">
        <v>61</v>
      </c>
      <c r="B116" s="10"/>
      <c r="C116" s="146"/>
      <c r="D116" s="146"/>
      <c r="E116" s="146"/>
      <c r="F116" s="146"/>
      <c r="G116" s="148"/>
      <c r="H116" s="146"/>
      <c r="I116" s="172"/>
      <c r="J116" s="151"/>
      <c r="K116" s="198" t="str">
        <f>IF(AND(COUNTA(B116:F116)&gt;0,L116=1),"Belge Tarihi,Belge Numarası ve KDV Dahil Tutar doldurulduktan sonra KDV Hariç Tutar doldurulabilir.","")</f>
        <v/>
      </c>
      <c r="L116" s="173">
        <f>IF(COUNTA(G116:H116)+COUNTA(J116)=3,0,1)</f>
        <v>1</v>
      </c>
      <c r="M116" s="174">
        <f>IF(L116=1,0,100000000)</f>
        <v>0</v>
      </c>
      <c r="N116" s="7"/>
      <c r="O116" s="7"/>
    </row>
    <row r="117" spans="1:15" ht="37.049999999999997" customHeight="1" x14ac:dyDescent="0.3">
      <c r="A117" s="189">
        <v>62</v>
      </c>
      <c r="B117" s="193"/>
      <c r="C117" s="147"/>
      <c r="D117" s="147"/>
      <c r="E117" s="147"/>
      <c r="F117" s="147"/>
      <c r="G117" s="155"/>
      <c r="H117" s="147"/>
      <c r="I117" s="175"/>
      <c r="J117" s="158"/>
      <c r="K117" s="198" t="str">
        <f t="shared" ref="K117:K130" si="16">IF(AND(COUNTA(B117:F117)&gt;0,L117=1),"Belge Tarihi,Belge Numarası ve KDV Dahil Tutar doldurulduktan sonra KDV Hariç Tutar doldurulabilir.","")</f>
        <v/>
      </c>
      <c r="L117" s="173">
        <f t="shared" ref="L117:L130" si="17">IF(COUNTA(G117:H117)+COUNTA(J117)=3,0,1)</f>
        <v>1</v>
      </c>
      <c r="M117" s="174">
        <f t="shared" ref="M117:M130" si="18">IF(L117=1,0,100000000)</f>
        <v>0</v>
      </c>
      <c r="N117" s="7"/>
      <c r="O117" s="7"/>
    </row>
    <row r="118" spans="1:15" ht="37.049999999999997" customHeight="1" x14ac:dyDescent="0.3">
      <c r="A118" s="189">
        <v>63</v>
      </c>
      <c r="B118" s="193"/>
      <c r="C118" s="147"/>
      <c r="D118" s="147"/>
      <c r="E118" s="147"/>
      <c r="F118" s="147"/>
      <c r="G118" s="155"/>
      <c r="H118" s="147"/>
      <c r="I118" s="175"/>
      <c r="J118" s="158"/>
      <c r="K118" s="198" t="str">
        <f t="shared" si="16"/>
        <v/>
      </c>
      <c r="L118" s="173">
        <f t="shared" si="17"/>
        <v>1</v>
      </c>
      <c r="M118" s="174">
        <f t="shared" si="18"/>
        <v>0</v>
      </c>
      <c r="N118" s="7"/>
      <c r="O118" s="7"/>
    </row>
    <row r="119" spans="1:15" ht="37.049999999999997" customHeight="1" x14ac:dyDescent="0.3">
      <c r="A119" s="189">
        <v>64</v>
      </c>
      <c r="B119" s="193"/>
      <c r="C119" s="147"/>
      <c r="D119" s="147"/>
      <c r="E119" s="147"/>
      <c r="F119" s="147"/>
      <c r="G119" s="155"/>
      <c r="H119" s="147"/>
      <c r="I119" s="175"/>
      <c r="J119" s="158"/>
      <c r="K119" s="198" t="str">
        <f t="shared" si="16"/>
        <v/>
      </c>
      <c r="L119" s="173">
        <f t="shared" si="17"/>
        <v>1</v>
      </c>
      <c r="M119" s="174">
        <f t="shared" si="18"/>
        <v>0</v>
      </c>
      <c r="N119" s="7"/>
      <c r="O119" s="7"/>
    </row>
    <row r="120" spans="1:15" ht="37.049999999999997" customHeight="1" x14ac:dyDescent="0.3">
      <c r="A120" s="189">
        <v>65</v>
      </c>
      <c r="B120" s="193"/>
      <c r="C120" s="147"/>
      <c r="D120" s="147"/>
      <c r="E120" s="147"/>
      <c r="F120" s="147"/>
      <c r="G120" s="155"/>
      <c r="H120" s="147"/>
      <c r="I120" s="175"/>
      <c r="J120" s="158"/>
      <c r="K120" s="198" t="str">
        <f t="shared" si="16"/>
        <v/>
      </c>
      <c r="L120" s="173">
        <f t="shared" si="17"/>
        <v>1</v>
      </c>
      <c r="M120" s="174">
        <f t="shared" si="18"/>
        <v>0</v>
      </c>
      <c r="N120" s="7"/>
      <c r="O120" s="7"/>
    </row>
    <row r="121" spans="1:15" ht="37.049999999999997" customHeight="1" x14ac:dyDescent="0.3">
      <c r="A121" s="189">
        <v>66</v>
      </c>
      <c r="B121" s="193"/>
      <c r="C121" s="147"/>
      <c r="D121" s="147"/>
      <c r="E121" s="147"/>
      <c r="F121" s="147"/>
      <c r="G121" s="155"/>
      <c r="H121" s="147"/>
      <c r="I121" s="175"/>
      <c r="J121" s="158"/>
      <c r="K121" s="198" t="str">
        <f t="shared" si="16"/>
        <v/>
      </c>
      <c r="L121" s="173">
        <f t="shared" si="17"/>
        <v>1</v>
      </c>
      <c r="M121" s="174">
        <f t="shared" si="18"/>
        <v>0</v>
      </c>
      <c r="N121" s="7"/>
      <c r="O121" s="7"/>
    </row>
    <row r="122" spans="1:15" ht="37.049999999999997" customHeight="1" x14ac:dyDescent="0.3">
      <c r="A122" s="190">
        <v>67</v>
      </c>
      <c r="B122" s="127"/>
      <c r="C122" s="177"/>
      <c r="D122" s="177"/>
      <c r="E122" s="177"/>
      <c r="F122" s="177"/>
      <c r="G122" s="178"/>
      <c r="H122" s="177"/>
      <c r="I122" s="179"/>
      <c r="J122" s="180"/>
      <c r="K122" s="198" t="str">
        <f t="shared" si="16"/>
        <v/>
      </c>
      <c r="L122" s="173">
        <f t="shared" si="17"/>
        <v>1</v>
      </c>
      <c r="M122" s="174">
        <f t="shared" si="18"/>
        <v>0</v>
      </c>
      <c r="N122" s="7"/>
      <c r="O122" s="7"/>
    </row>
    <row r="123" spans="1:15" ht="37.049999999999997" customHeight="1" x14ac:dyDescent="0.3">
      <c r="A123" s="190">
        <v>68</v>
      </c>
      <c r="B123" s="127"/>
      <c r="C123" s="177"/>
      <c r="D123" s="177"/>
      <c r="E123" s="177"/>
      <c r="F123" s="177"/>
      <c r="G123" s="178"/>
      <c r="H123" s="177"/>
      <c r="I123" s="179"/>
      <c r="J123" s="180"/>
      <c r="K123" s="198" t="str">
        <f t="shared" si="16"/>
        <v/>
      </c>
      <c r="L123" s="173">
        <f t="shared" si="17"/>
        <v>1</v>
      </c>
      <c r="M123" s="174">
        <f t="shared" si="18"/>
        <v>0</v>
      </c>
      <c r="N123" s="7"/>
      <c r="O123" s="7"/>
    </row>
    <row r="124" spans="1:15" ht="37.049999999999997" customHeight="1" x14ac:dyDescent="0.3">
      <c r="A124" s="190">
        <v>69</v>
      </c>
      <c r="B124" s="127"/>
      <c r="C124" s="177"/>
      <c r="D124" s="177"/>
      <c r="E124" s="177"/>
      <c r="F124" s="177"/>
      <c r="G124" s="178"/>
      <c r="H124" s="177"/>
      <c r="I124" s="179"/>
      <c r="J124" s="180"/>
      <c r="K124" s="198" t="str">
        <f t="shared" si="16"/>
        <v/>
      </c>
      <c r="L124" s="173">
        <f t="shared" si="17"/>
        <v>1</v>
      </c>
      <c r="M124" s="174">
        <f t="shared" si="18"/>
        <v>0</v>
      </c>
      <c r="N124" s="7"/>
      <c r="O124" s="7"/>
    </row>
    <row r="125" spans="1:15" ht="37.049999999999997" customHeight="1" x14ac:dyDescent="0.3">
      <c r="A125" s="190">
        <v>70</v>
      </c>
      <c r="B125" s="127"/>
      <c r="C125" s="177"/>
      <c r="D125" s="177"/>
      <c r="E125" s="177"/>
      <c r="F125" s="177"/>
      <c r="G125" s="178"/>
      <c r="H125" s="177"/>
      <c r="I125" s="179"/>
      <c r="J125" s="180"/>
      <c r="K125" s="198" t="str">
        <f t="shared" si="16"/>
        <v/>
      </c>
      <c r="L125" s="173">
        <f t="shared" si="17"/>
        <v>1</v>
      </c>
      <c r="M125" s="174">
        <f t="shared" si="18"/>
        <v>0</v>
      </c>
      <c r="N125" s="7"/>
      <c r="O125" s="7"/>
    </row>
    <row r="126" spans="1:15" ht="37.049999999999997" customHeight="1" x14ac:dyDescent="0.3">
      <c r="A126" s="190">
        <v>71</v>
      </c>
      <c r="B126" s="127"/>
      <c r="C126" s="177"/>
      <c r="D126" s="177"/>
      <c r="E126" s="177"/>
      <c r="F126" s="177"/>
      <c r="G126" s="178"/>
      <c r="H126" s="177"/>
      <c r="I126" s="179"/>
      <c r="J126" s="180"/>
      <c r="K126" s="198" t="str">
        <f t="shared" si="16"/>
        <v/>
      </c>
      <c r="L126" s="173">
        <f t="shared" si="17"/>
        <v>1</v>
      </c>
      <c r="M126" s="174">
        <f t="shared" si="18"/>
        <v>0</v>
      </c>
      <c r="N126" s="6"/>
      <c r="O126" s="6"/>
    </row>
    <row r="127" spans="1:15" ht="37.049999999999997" customHeight="1" x14ac:dyDescent="0.3">
      <c r="A127" s="190">
        <v>72</v>
      </c>
      <c r="B127" s="127"/>
      <c r="C127" s="177"/>
      <c r="D127" s="177"/>
      <c r="E127" s="177"/>
      <c r="F127" s="177"/>
      <c r="G127" s="178"/>
      <c r="H127" s="177"/>
      <c r="I127" s="179"/>
      <c r="J127" s="180"/>
      <c r="K127" s="198" t="str">
        <f t="shared" si="16"/>
        <v/>
      </c>
      <c r="L127" s="173">
        <f t="shared" si="17"/>
        <v>1</v>
      </c>
      <c r="M127" s="174">
        <f t="shared" si="18"/>
        <v>0</v>
      </c>
      <c r="N127" s="7"/>
      <c r="O127" s="7"/>
    </row>
    <row r="128" spans="1:15" ht="37.049999999999997" customHeight="1" x14ac:dyDescent="0.3">
      <c r="A128" s="190">
        <v>73</v>
      </c>
      <c r="B128" s="127"/>
      <c r="C128" s="177"/>
      <c r="D128" s="177"/>
      <c r="E128" s="177"/>
      <c r="F128" s="177"/>
      <c r="G128" s="178"/>
      <c r="H128" s="177"/>
      <c r="I128" s="179"/>
      <c r="J128" s="180"/>
      <c r="K128" s="198" t="str">
        <f t="shared" si="16"/>
        <v/>
      </c>
      <c r="L128" s="173">
        <f t="shared" si="17"/>
        <v>1</v>
      </c>
      <c r="M128" s="174">
        <f t="shared" si="18"/>
        <v>0</v>
      </c>
      <c r="N128" s="7"/>
      <c r="O128" s="7"/>
    </row>
    <row r="129" spans="1:15" ht="37.049999999999997" customHeight="1" x14ac:dyDescent="0.3">
      <c r="A129" s="190">
        <v>74</v>
      </c>
      <c r="B129" s="127"/>
      <c r="C129" s="177"/>
      <c r="D129" s="177"/>
      <c r="E129" s="177"/>
      <c r="F129" s="177"/>
      <c r="G129" s="178"/>
      <c r="H129" s="177"/>
      <c r="I129" s="179"/>
      <c r="J129" s="180"/>
      <c r="K129" s="198" t="str">
        <f t="shared" si="16"/>
        <v/>
      </c>
      <c r="L129" s="173">
        <f t="shared" si="17"/>
        <v>1</v>
      </c>
      <c r="M129" s="174">
        <f t="shared" si="18"/>
        <v>0</v>
      </c>
      <c r="N129" s="7"/>
      <c r="O129" s="7"/>
    </row>
    <row r="130" spans="1:15" ht="37.049999999999997" customHeight="1" thickBot="1" x14ac:dyDescent="0.35">
      <c r="A130" s="191">
        <v>75</v>
      </c>
      <c r="B130" s="13"/>
      <c r="C130" s="181"/>
      <c r="D130" s="181"/>
      <c r="E130" s="181"/>
      <c r="F130" s="181"/>
      <c r="G130" s="182"/>
      <c r="H130" s="181"/>
      <c r="I130" s="183"/>
      <c r="J130" s="184"/>
      <c r="K130" s="198" t="str">
        <f t="shared" si="16"/>
        <v/>
      </c>
      <c r="L130" s="173">
        <f t="shared" si="17"/>
        <v>1</v>
      </c>
      <c r="M130" s="174">
        <f t="shared" si="18"/>
        <v>0</v>
      </c>
      <c r="N130" s="30">
        <f>IF(COUNTA(G116:J130)&gt;0,1,0)</f>
        <v>0</v>
      </c>
      <c r="O130" s="7"/>
    </row>
    <row r="131" spans="1:15" ht="37.049999999999997" customHeight="1" thickBot="1" x14ac:dyDescent="0.35">
      <c r="A131" s="438" t="s">
        <v>143</v>
      </c>
      <c r="B131" s="438"/>
      <c r="C131" s="438"/>
      <c r="D131" s="438"/>
      <c r="E131" s="438"/>
      <c r="F131" s="438"/>
      <c r="G131" s="439"/>
      <c r="H131" s="164" t="s">
        <v>40</v>
      </c>
      <c r="I131" s="114">
        <f>SUM(I116:I130)+I104</f>
        <v>0</v>
      </c>
      <c r="J131" s="297"/>
      <c r="K131" s="268"/>
      <c r="L131" s="267"/>
      <c r="M131" s="7"/>
      <c r="N131" s="7"/>
      <c r="O131" s="7"/>
    </row>
    <row r="132" spans="1:15" ht="45.7" customHeight="1" x14ac:dyDescent="0.3">
      <c r="A132" s="360" t="str">
        <f>CONCATENATE(IF(IFERROR(MATCH("bilimsel etkinlik",C116:C130,0),0)&gt;0,"Katılım sağlanan bilimsel etkinlikte sözlü sunum ya da poster sunumu yapıldığını beyan ederiz. ",""),CHAR(10),"Bu formda beyan edilen harcama ve giderlere ilişkin mali raporda tevsik edici belgelerin ve ödeme belgelerinin bulunduğunu ve bu belgelerin kuruluşumuzda saklandığını kabul ve taahhüt ederiz.")</f>
        <v xml:space="preserve">
Bu formda beyan edilen harcama ve giderlere ilişkin mali raporda tevsik edici belgelerin ve ödeme belgelerinin bulunduğunu ve bu belgelerin kuruluşumuzda saklandığını kabul ve taahhüt ederiz.</v>
      </c>
      <c r="B132" s="360"/>
      <c r="C132" s="360"/>
      <c r="D132" s="360"/>
      <c r="E132" s="360"/>
      <c r="F132" s="360"/>
      <c r="G132" s="360"/>
      <c r="H132" s="360"/>
      <c r="I132" s="360"/>
      <c r="J132" s="360"/>
      <c r="K132" s="199" t="str">
        <f t="shared" ref="K132" si="19">IF(AND(I132&gt;0,J132=""),"KDV Dahil Tutar Yazılmalıdır.","")</f>
        <v/>
      </c>
      <c r="L132" s="267"/>
      <c r="M132" s="7"/>
      <c r="N132" s="7"/>
      <c r="O132" s="7"/>
    </row>
    <row r="133" spans="1:15" x14ac:dyDescent="0.3">
      <c r="A133" s="7"/>
      <c r="B133" s="7"/>
      <c r="C133" s="7"/>
      <c r="D133" s="7"/>
      <c r="E133" s="7"/>
      <c r="F133" s="7"/>
      <c r="G133" s="269"/>
      <c r="H133" s="7"/>
      <c r="I133" s="7"/>
      <c r="J133" s="7"/>
      <c r="K133" s="266"/>
      <c r="L133" s="267"/>
      <c r="M133" s="7"/>
      <c r="N133" s="7"/>
      <c r="O133" s="7"/>
    </row>
    <row r="134" spans="1:15" ht="21.1" x14ac:dyDescent="0.35">
      <c r="A134" s="7"/>
      <c r="B134" s="308" t="s">
        <v>37</v>
      </c>
      <c r="C134" s="307">
        <f ca="1">IF(imzatarihi&gt;0,imzatarihi,"")</f>
        <v>45653</v>
      </c>
      <c r="D134" s="312" t="s">
        <v>38</v>
      </c>
      <c r="E134" s="308" t="str">
        <f>IF(kurulusyetkilisi&gt;0,kurulusyetkilisi,"")</f>
        <v/>
      </c>
      <c r="F134" s="308"/>
      <c r="G134" s="308"/>
      <c r="H134" s="308"/>
      <c r="I134" s="315"/>
      <c r="J134" s="315"/>
      <c r="K134" s="266"/>
      <c r="L134" s="267"/>
      <c r="M134" s="7"/>
      <c r="N134" s="7"/>
      <c r="O134" s="7"/>
    </row>
    <row r="135" spans="1:15" ht="21.1" x14ac:dyDescent="0.35">
      <c r="A135" s="7"/>
      <c r="B135" s="311"/>
      <c r="C135" s="311"/>
      <c r="D135" s="312" t="s">
        <v>39</v>
      </c>
      <c r="E135" s="308"/>
      <c r="F135" s="315"/>
      <c r="G135" s="315"/>
      <c r="H135" s="315"/>
      <c r="I135" s="315"/>
      <c r="J135" s="315"/>
      <c r="K135" s="266"/>
      <c r="L135" s="267"/>
      <c r="M135" s="7"/>
      <c r="N135" s="7"/>
      <c r="O135" s="7"/>
    </row>
    <row r="136" spans="1:15" x14ac:dyDescent="0.3">
      <c r="A136" s="436" t="s">
        <v>82</v>
      </c>
      <c r="B136" s="436"/>
      <c r="C136" s="436"/>
      <c r="D136" s="436"/>
      <c r="E136" s="436"/>
      <c r="F136" s="436"/>
      <c r="G136" s="436"/>
      <c r="H136" s="436"/>
      <c r="I136" s="436"/>
      <c r="J136" s="436"/>
      <c r="K136" s="167"/>
      <c r="L136" s="168"/>
      <c r="M136" s="7"/>
      <c r="N136" s="7"/>
      <c r="O136" s="7"/>
    </row>
    <row r="137" spans="1:15" ht="15.65" customHeight="1" x14ac:dyDescent="0.3">
      <c r="A137" s="363" t="str">
        <f>IF(Yil&lt;&gt;"",CONCATENATE(Yil," yılına aittir."),"")</f>
        <v/>
      </c>
      <c r="B137" s="363"/>
      <c r="C137" s="363"/>
      <c r="D137" s="363"/>
      <c r="E137" s="363"/>
      <c r="F137" s="363"/>
      <c r="G137" s="363"/>
      <c r="H137" s="363"/>
      <c r="I137" s="363"/>
      <c r="J137" s="363"/>
      <c r="K137" s="264"/>
      <c r="L137" s="168"/>
      <c r="M137" s="265"/>
      <c r="N137" s="7"/>
      <c r="O137" s="7"/>
    </row>
    <row r="138" spans="1:15" ht="16" customHeight="1" thickBot="1" x14ac:dyDescent="0.35">
      <c r="A138" s="440" t="s">
        <v>144</v>
      </c>
      <c r="B138" s="440"/>
      <c r="C138" s="440"/>
      <c r="D138" s="440"/>
      <c r="E138" s="440"/>
      <c r="F138" s="440"/>
      <c r="G138" s="440"/>
      <c r="H138" s="440"/>
      <c r="I138" s="440"/>
      <c r="J138" s="440"/>
      <c r="K138" s="264"/>
      <c r="L138" s="168"/>
      <c r="M138" s="265"/>
      <c r="N138" s="7"/>
      <c r="O138" s="7"/>
    </row>
    <row r="139" spans="1:15" ht="31.6" customHeight="1" thickBot="1" x14ac:dyDescent="0.35">
      <c r="A139" s="428" t="s">
        <v>1</v>
      </c>
      <c r="B139" s="429"/>
      <c r="C139" s="428" t="str">
        <f>IF(ProjeNo&gt;0,ProjeNo,"")</f>
        <v/>
      </c>
      <c r="D139" s="430"/>
      <c r="E139" s="430"/>
      <c r="F139" s="430"/>
      <c r="G139" s="430"/>
      <c r="H139" s="430"/>
      <c r="I139" s="430"/>
      <c r="J139" s="429"/>
      <c r="K139" s="266"/>
      <c r="L139" s="267"/>
      <c r="M139" s="7"/>
      <c r="N139" s="7"/>
      <c r="O139" s="7"/>
    </row>
    <row r="140" spans="1:15" ht="31.6" customHeight="1" thickBot="1" x14ac:dyDescent="0.35">
      <c r="A140" s="431" t="s">
        <v>11</v>
      </c>
      <c r="B140" s="432"/>
      <c r="C140" s="433" t="str">
        <f>IF(ProjeAdi&gt;0,ProjeAdi,"")</f>
        <v/>
      </c>
      <c r="D140" s="434"/>
      <c r="E140" s="434"/>
      <c r="F140" s="434"/>
      <c r="G140" s="434"/>
      <c r="H140" s="434"/>
      <c r="I140" s="434"/>
      <c r="J140" s="435"/>
      <c r="K140" s="266"/>
      <c r="L140" s="267"/>
      <c r="M140" s="7"/>
      <c r="N140" s="7"/>
      <c r="O140" s="7"/>
    </row>
    <row r="141" spans="1:15" ht="52" customHeight="1" thickBot="1" x14ac:dyDescent="0.35">
      <c r="A141" s="426" t="s">
        <v>7</v>
      </c>
      <c r="B141" s="426" t="s">
        <v>83</v>
      </c>
      <c r="C141" s="426" t="s">
        <v>84</v>
      </c>
      <c r="D141" s="426" t="s">
        <v>81</v>
      </c>
      <c r="E141" s="426" t="s">
        <v>80</v>
      </c>
      <c r="F141" s="426" t="s">
        <v>135</v>
      </c>
      <c r="G141" s="442" t="s">
        <v>75</v>
      </c>
      <c r="H141" s="426" t="s">
        <v>76</v>
      </c>
      <c r="I141" s="143" t="s">
        <v>77</v>
      </c>
      <c r="J141" s="143" t="s">
        <v>77</v>
      </c>
      <c r="K141" s="266"/>
      <c r="L141" s="267"/>
      <c r="M141" s="7"/>
      <c r="N141" s="7"/>
      <c r="O141" s="7"/>
    </row>
    <row r="142" spans="1:15" ht="17" thickBot="1" x14ac:dyDescent="0.35">
      <c r="A142" s="441"/>
      <c r="B142" s="441"/>
      <c r="C142" s="441"/>
      <c r="D142" s="441"/>
      <c r="E142" s="441"/>
      <c r="F142" s="441"/>
      <c r="G142" s="443"/>
      <c r="H142" s="441"/>
      <c r="I142" s="171" t="s">
        <v>78</v>
      </c>
      <c r="J142" s="171" t="s">
        <v>79</v>
      </c>
      <c r="K142" s="266"/>
      <c r="L142" s="267"/>
      <c r="M142" s="7"/>
      <c r="N142" s="7"/>
      <c r="O142" s="7"/>
    </row>
    <row r="143" spans="1:15" ht="37.049999999999997" customHeight="1" x14ac:dyDescent="0.3">
      <c r="A143" s="188">
        <v>76</v>
      </c>
      <c r="B143" s="10"/>
      <c r="C143" s="146"/>
      <c r="D143" s="146"/>
      <c r="E143" s="146"/>
      <c r="F143" s="146"/>
      <c r="G143" s="148"/>
      <c r="H143" s="146"/>
      <c r="I143" s="172"/>
      <c r="J143" s="151"/>
      <c r="K143" s="198" t="str">
        <f>IF(AND(COUNTA(B143:F143)&gt;0,L143=1),"Belge Tarihi,Belge Numarası ve KDV Dahil Tutar doldurulduktan sonra KDV Hariç Tutar doldurulabilir.","")</f>
        <v/>
      </c>
      <c r="L143" s="173">
        <f>IF(COUNTA(G143:H143)+COUNTA(J143)=3,0,1)</f>
        <v>1</v>
      </c>
      <c r="M143" s="174">
        <f>IF(L143=1,0,100000000)</f>
        <v>0</v>
      </c>
      <c r="N143" s="7"/>
      <c r="O143" s="7"/>
    </row>
    <row r="144" spans="1:15" ht="37.049999999999997" customHeight="1" x14ac:dyDescent="0.3">
      <c r="A144" s="189">
        <v>77</v>
      </c>
      <c r="B144" s="193"/>
      <c r="C144" s="147"/>
      <c r="D144" s="147"/>
      <c r="E144" s="147"/>
      <c r="F144" s="147"/>
      <c r="G144" s="155"/>
      <c r="H144" s="147"/>
      <c r="I144" s="175"/>
      <c r="J144" s="158"/>
      <c r="K144" s="198" t="str">
        <f t="shared" ref="K144:K157" si="20">IF(AND(COUNTA(B144:F144)&gt;0,L144=1),"Belge Tarihi,Belge Numarası ve KDV Dahil Tutar doldurulduktan sonra KDV Hariç Tutar doldurulabilir.","")</f>
        <v/>
      </c>
      <c r="L144" s="173">
        <f t="shared" ref="L144:L157" si="21">IF(COUNTA(G144:H144)+COUNTA(J144)=3,0,1)</f>
        <v>1</v>
      </c>
      <c r="M144" s="174">
        <f t="shared" ref="M144:M157" si="22">IF(L144=1,0,100000000)</f>
        <v>0</v>
      </c>
      <c r="N144" s="7"/>
      <c r="O144" s="7"/>
    </row>
    <row r="145" spans="1:15" ht="37.049999999999997" customHeight="1" x14ac:dyDescent="0.3">
      <c r="A145" s="189">
        <v>78</v>
      </c>
      <c r="B145" s="193"/>
      <c r="C145" s="147"/>
      <c r="D145" s="147"/>
      <c r="E145" s="147"/>
      <c r="F145" s="147"/>
      <c r="G145" s="155"/>
      <c r="H145" s="147"/>
      <c r="I145" s="175"/>
      <c r="J145" s="158"/>
      <c r="K145" s="198" t="str">
        <f t="shared" si="20"/>
        <v/>
      </c>
      <c r="L145" s="173">
        <f t="shared" si="21"/>
        <v>1</v>
      </c>
      <c r="M145" s="174">
        <f t="shared" si="22"/>
        <v>0</v>
      </c>
      <c r="N145" s="7"/>
      <c r="O145" s="7"/>
    </row>
    <row r="146" spans="1:15" ht="37.049999999999997" customHeight="1" x14ac:dyDescent="0.3">
      <c r="A146" s="189">
        <v>79</v>
      </c>
      <c r="B146" s="193"/>
      <c r="C146" s="147"/>
      <c r="D146" s="147"/>
      <c r="E146" s="147"/>
      <c r="F146" s="147"/>
      <c r="G146" s="155"/>
      <c r="H146" s="147"/>
      <c r="I146" s="175"/>
      <c r="J146" s="158"/>
      <c r="K146" s="198" t="str">
        <f t="shared" si="20"/>
        <v/>
      </c>
      <c r="L146" s="173">
        <f t="shared" si="21"/>
        <v>1</v>
      </c>
      <c r="M146" s="174">
        <f t="shared" si="22"/>
        <v>0</v>
      </c>
      <c r="N146" s="7"/>
      <c r="O146" s="7"/>
    </row>
    <row r="147" spans="1:15" ht="37.049999999999997" customHeight="1" x14ac:dyDescent="0.3">
      <c r="A147" s="189">
        <v>80</v>
      </c>
      <c r="B147" s="193"/>
      <c r="C147" s="147"/>
      <c r="D147" s="147"/>
      <c r="E147" s="147"/>
      <c r="F147" s="147"/>
      <c r="G147" s="155"/>
      <c r="H147" s="147"/>
      <c r="I147" s="175"/>
      <c r="J147" s="158"/>
      <c r="K147" s="198" t="str">
        <f t="shared" si="20"/>
        <v/>
      </c>
      <c r="L147" s="173">
        <f t="shared" si="21"/>
        <v>1</v>
      </c>
      <c r="M147" s="174">
        <f t="shared" si="22"/>
        <v>0</v>
      </c>
      <c r="N147" s="7"/>
      <c r="O147" s="7"/>
    </row>
    <row r="148" spans="1:15" ht="37.049999999999997" customHeight="1" x14ac:dyDescent="0.3">
      <c r="A148" s="189">
        <v>81</v>
      </c>
      <c r="B148" s="193"/>
      <c r="C148" s="147"/>
      <c r="D148" s="147"/>
      <c r="E148" s="147"/>
      <c r="F148" s="147"/>
      <c r="G148" s="155"/>
      <c r="H148" s="147"/>
      <c r="I148" s="175"/>
      <c r="J148" s="158"/>
      <c r="K148" s="198" t="str">
        <f t="shared" si="20"/>
        <v/>
      </c>
      <c r="L148" s="173">
        <f t="shared" si="21"/>
        <v>1</v>
      </c>
      <c r="M148" s="174">
        <f t="shared" si="22"/>
        <v>0</v>
      </c>
      <c r="N148" s="7"/>
      <c r="O148" s="7"/>
    </row>
    <row r="149" spans="1:15" ht="37.049999999999997" customHeight="1" x14ac:dyDescent="0.3">
      <c r="A149" s="190">
        <v>82</v>
      </c>
      <c r="B149" s="127"/>
      <c r="C149" s="177"/>
      <c r="D149" s="177"/>
      <c r="E149" s="177"/>
      <c r="F149" s="177"/>
      <c r="G149" s="178"/>
      <c r="H149" s="177"/>
      <c r="I149" s="179"/>
      <c r="J149" s="180"/>
      <c r="K149" s="198" t="str">
        <f t="shared" si="20"/>
        <v/>
      </c>
      <c r="L149" s="173">
        <f t="shared" si="21"/>
        <v>1</v>
      </c>
      <c r="M149" s="174">
        <f t="shared" si="22"/>
        <v>0</v>
      </c>
      <c r="N149" s="7"/>
      <c r="O149" s="7"/>
    </row>
    <row r="150" spans="1:15" ht="37.049999999999997" customHeight="1" x14ac:dyDescent="0.3">
      <c r="A150" s="190">
        <v>83</v>
      </c>
      <c r="B150" s="127"/>
      <c r="C150" s="177"/>
      <c r="D150" s="177"/>
      <c r="E150" s="177"/>
      <c r="F150" s="177"/>
      <c r="G150" s="178"/>
      <c r="H150" s="177"/>
      <c r="I150" s="179"/>
      <c r="J150" s="180"/>
      <c r="K150" s="198" t="str">
        <f t="shared" si="20"/>
        <v/>
      </c>
      <c r="L150" s="173">
        <f t="shared" si="21"/>
        <v>1</v>
      </c>
      <c r="M150" s="174">
        <f t="shared" si="22"/>
        <v>0</v>
      </c>
      <c r="N150" s="7"/>
      <c r="O150" s="7"/>
    </row>
    <row r="151" spans="1:15" ht="37.049999999999997" customHeight="1" x14ac:dyDescent="0.3">
      <c r="A151" s="190">
        <v>84</v>
      </c>
      <c r="B151" s="127"/>
      <c r="C151" s="177"/>
      <c r="D151" s="177"/>
      <c r="E151" s="177"/>
      <c r="F151" s="177"/>
      <c r="G151" s="178"/>
      <c r="H151" s="177"/>
      <c r="I151" s="179"/>
      <c r="J151" s="180"/>
      <c r="K151" s="198" t="str">
        <f t="shared" si="20"/>
        <v/>
      </c>
      <c r="L151" s="173">
        <f t="shared" si="21"/>
        <v>1</v>
      </c>
      <c r="M151" s="174">
        <f t="shared" si="22"/>
        <v>0</v>
      </c>
      <c r="N151" s="7"/>
      <c r="O151" s="7"/>
    </row>
    <row r="152" spans="1:15" ht="37.049999999999997" customHeight="1" x14ac:dyDescent="0.3">
      <c r="A152" s="190">
        <v>85</v>
      </c>
      <c r="B152" s="127"/>
      <c r="C152" s="177"/>
      <c r="D152" s="177"/>
      <c r="E152" s="177"/>
      <c r="F152" s="177"/>
      <c r="G152" s="178"/>
      <c r="H152" s="177"/>
      <c r="I152" s="179"/>
      <c r="J152" s="180"/>
      <c r="K152" s="198" t="str">
        <f t="shared" si="20"/>
        <v/>
      </c>
      <c r="L152" s="173">
        <f t="shared" si="21"/>
        <v>1</v>
      </c>
      <c r="M152" s="174">
        <f t="shared" si="22"/>
        <v>0</v>
      </c>
      <c r="N152" s="7"/>
      <c r="O152" s="7"/>
    </row>
    <row r="153" spans="1:15" ht="37.049999999999997" customHeight="1" x14ac:dyDescent="0.3">
      <c r="A153" s="190">
        <v>86</v>
      </c>
      <c r="B153" s="127"/>
      <c r="C153" s="177"/>
      <c r="D153" s="177"/>
      <c r="E153" s="177"/>
      <c r="F153" s="177"/>
      <c r="G153" s="178"/>
      <c r="H153" s="177"/>
      <c r="I153" s="179"/>
      <c r="J153" s="180"/>
      <c r="K153" s="198" t="str">
        <f t="shared" si="20"/>
        <v/>
      </c>
      <c r="L153" s="173">
        <f t="shared" si="21"/>
        <v>1</v>
      </c>
      <c r="M153" s="174">
        <f t="shared" si="22"/>
        <v>0</v>
      </c>
      <c r="N153" s="7"/>
      <c r="O153" s="7"/>
    </row>
    <row r="154" spans="1:15" ht="37.049999999999997" customHeight="1" x14ac:dyDescent="0.3">
      <c r="A154" s="190">
        <v>87</v>
      </c>
      <c r="B154" s="127"/>
      <c r="C154" s="177"/>
      <c r="D154" s="177"/>
      <c r="E154" s="177"/>
      <c r="F154" s="177"/>
      <c r="G154" s="178"/>
      <c r="H154" s="177"/>
      <c r="I154" s="179"/>
      <c r="J154" s="180"/>
      <c r="K154" s="198" t="str">
        <f t="shared" si="20"/>
        <v/>
      </c>
      <c r="L154" s="173">
        <f t="shared" si="21"/>
        <v>1</v>
      </c>
      <c r="M154" s="174">
        <f t="shared" si="22"/>
        <v>0</v>
      </c>
      <c r="N154" s="7"/>
      <c r="O154" s="7"/>
    </row>
    <row r="155" spans="1:15" ht="37.049999999999997" customHeight="1" x14ac:dyDescent="0.3">
      <c r="A155" s="190">
        <v>88</v>
      </c>
      <c r="B155" s="127"/>
      <c r="C155" s="177"/>
      <c r="D155" s="177"/>
      <c r="E155" s="177"/>
      <c r="F155" s="177"/>
      <c r="G155" s="178"/>
      <c r="H155" s="177"/>
      <c r="I155" s="179"/>
      <c r="J155" s="180"/>
      <c r="K155" s="198" t="str">
        <f t="shared" si="20"/>
        <v/>
      </c>
      <c r="L155" s="173">
        <f t="shared" si="21"/>
        <v>1</v>
      </c>
      <c r="M155" s="174">
        <f t="shared" si="22"/>
        <v>0</v>
      </c>
      <c r="N155" s="7"/>
      <c r="O155" s="7"/>
    </row>
    <row r="156" spans="1:15" ht="37.049999999999997" customHeight="1" x14ac:dyDescent="0.3">
      <c r="A156" s="190">
        <v>89</v>
      </c>
      <c r="B156" s="127"/>
      <c r="C156" s="177"/>
      <c r="D156" s="177"/>
      <c r="E156" s="177"/>
      <c r="F156" s="177"/>
      <c r="G156" s="178"/>
      <c r="H156" s="177"/>
      <c r="I156" s="179"/>
      <c r="J156" s="180"/>
      <c r="K156" s="198" t="str">
        <f t="shared" si="20"/>
        <v/>
      </c>
      <c r="L156" s="173">
        <f t="shared" si="21"/>
        <v>1</v>
      </c>
      <c r="M156" s="174">
        <f t="shared" si="22"/>
        <v>0</v>
      </c>
      <c r="N156" s="6"/>
      <c r="O156" s="6"/>
    </row>
    <row r="157" spans="1:15" ht="37.049999999999997" customHeight="1" thickBot="1" x14ac:dyDescent="0.35">
      <c r="A157" s="191">
        <v>90</v>
      </c>
      <c r="B157" s="13"/>
      <c r="C157" s="181"/>
      <c r="D157" s="181"/>
      <c r="E157" s="181"/>
      <c r="F157" s="181"/>
      <c r="G157" s="182"/>
      <c r="H157" s="181"/>
      <c r="I157" s="183"/>
      <c r="J157" s="184"/>
      <c r="K157" s="198" t="str">
        <f t="shared" si="20"/>
        <v/>
      </c>
      <c r="L157" s="173">
        <f t="shared" si="21"/>
        <v>1</v>
      </c>
      <c r="M157" s="174">
        <f t="shared" si="22"/>
        <v>0</v>
      </c>
      <c r="N157" s="30">
        <f>IF(COUNTA(G143:J157)&gt;0,1,0)</f>
        <v>0</v>
      </c>
      <c r="O157" s="7"/>
    </row>
    <row r="158" spans="1:15" ht="37.049999999999997" customHeight="1" thickBot="1" x14ac:dyDescent="0.35">
      <c r="A158" s="438" t="s">
        <v>143</v>
      </c>
      <c r="B158" s="438"/>
      <c r="C158" s="438"/>
      <c r="D158" s="438"/>
      <c r="E158" s="438"/>
      <c r="F158" s="438"/>
      <c r="G158" s="439"/>
      <c r="H158" s="164" t="s">
        <v>40</v>
      </c>
      <c r="I158" s="114">
        <f>SUM(I143:I157)+I131</f>
        <v>0</v>
      </c>
      <c r="J158" s="297"/>
      <c r="K158" s="268"/>
      <c r="L158" s="192">
        <f>IF(I158&gt;I131,ROW(A162),0)</f>
        <v>0</v>
      </c>
      <c r="M158" s="7"/>
      <c r="N158" s="7"/>
      <c r="O158" s="7"/>
    </row>
    <row r="159" spans="1:15" ht="45.7" customHeight="1" x14ac:dyDescent="0.3">
      <c r="A159" s="360" t="str">
        <f>CONCATENATE(IF(IFERROR(MATCH("bilimsel etkinlik",C143:C157,0),0)&gt;0,"Katılım sağlanan bilimsel etkinlikte sözlü sunum ya da poster sunumu yapıldığını beyan ederiz. ",""),CHAR(10),"Bu formda beyan edilen harcama ve giderlere ilişkin mali raporda tevsik edici belgelerin ve ödeme belgelerinin bulunduğunu ve bu belgelerin kuruluşumuzda saklandığını kabul ve taahhüt ederiz.")</f>
        <v xml:space="preserve">
Bu formda beyan edilen harcama ve giderlere ilişkin mali raporda tevsik edici belgelerin ve ödeme belgelerinin bulunduğunu ve bu belgelerin kuruluşumuzda saklandığını kabul ve taahhüt ederiz.</v>
      </c>
      <c r="B159" s="360"/>
      <c r="C159" s="360"/>
      <c r="D159" s="360"/>
      <c r="E159" s="360"/>
      <c r="F159" s="360"/>
      <c r="G159" s="360"/>
      <c r="H159" s="360"/>
      <c r="I159" s="360"/>
      <c r="J159" s="360"/>
      <c r="K159" s="199" t="str">
        <f t="shared" ref="K159" si="23">IF(AND(I159&gt;0,J159=""),"KDV Dahil Tutar Yazılmalıdır.","")</f>
        <v/>
      </c>
      <c r="L159" s="267"/>
      <c r="M159" s="7"/>
      <c r="N159" s="7"/>
      <c r="O159" s="7"/>
    </row>
    <row r="160" spans="1:15" x14ac:dyDescent="0.3">
      <c r="A160" s="7"/>
      <c r="B160" s="7"/>
      <c r="C160" s="7"/>
      <c r="D160" s="7"/>
      <c r="E160" s="7"/>
      <c r="F160" s="7"/>
      <c r="G160" s="269"/>
      <c r="H160" s="7"/>
      <c r="I160" s="7"/>
      <c r="J160" s="7"/>
      <c r="K160" s="266"/>
      <c r="L160" s="267"/>
      <c r="M160" s="7"/>
      <c r="N160" s="7"/>
      <c r="O160" s="7"/>
    </row>
    <row r="161" spans="1:15" ht="21.1" x14ac:dyDescent="0.35">
      <c r="A161" s="7"/>
      <c r="B161" s="308" t="s">
        <v>37</v>
      </c>
      <c r="C161" s="307">
        <f ca="1">IF(imzatarihi&gt;0,imzatarihi,"")</f>
        <v>45653</v>
      </c>
      <c r="D161" s="312" t="s">
        <v>38</v>
      </c>
      <c r="E161" s="308" t="str">
        <f>IF(kurulusyetkilisi&gt;0,kurulusyetkilisi,"")</f>
        <v/>
      </c>
      <c r="F161" s="308"/>
      <c r="G161" s="308"/>
      <c r="H161" s="308"/>
      <c r="I161" s="315"/>
      <c r="J161" s="315"/>
      <c r="K161" s="266"/>
      <c r="L161" s="267"/>
      <c r="M161" s="7"/>
      <c r="N161" s="7"/>
      <c r="O161" s="7"/>
    </row>
    <row r="162" spans="1:15" ht="21.1" x14ac:dyDescent="0.35">
      <c r="A162" s="7"/>
      <c r="B162" s="311"/>
      <c r="C162" s="311"/>
      <c r="D162" s="312" t="s">
        <v>39</v>
      </c>
      <c r="E162" s="308"/>
      <c r="F162" s="315"/>
      <c r="G162" s="315"/>
      <c r="H162" s="315"/>
      <c r="I162" s="315"/>
      <c r="J162" s="315"/>
      <c r="K162" s="266"/>
      <c r="L162" s="267"/>
      <c r="M162" s="7"/>
      <c r="N162" s="7"/>
      <c r="O162" s="7"/>
    </row>
    <row r="163" spans="1:15" x14ac:dyDescent="0.3">
      <c r="A163" s="436" t="s">
        <v>82</v>
      </c>
      <c r="B163" s="436"/>
      <c r="C163" s="436"/>
      <c r="D163" s="436"/>
      <c r="E163" s="436"/>
      <c r="F163" s="436"/>
      <c r="G163" s="436"/>
      <c r="H163" s="436"/>
      <c r="I163" s="436"/>
      <c r="J163" s="436"/>
      <c r="K163" s="167"/>
      <c r="L163" s="168"/>
      <c r="M163" s="7"/>
      <c r="N163" s="7"/>
      <c r="O163" s="7"/>
    </row>
    <row r="164" spans="1:15" ht="15.65" customHeight="1" x14ac:dyDescent="0.3">
      <c r="A164" s="363" t="str">
        <f>IF(Yil&lt;&gt;"",CONCATENATE(Yil," yılına aittir."),"")</f>
        <v/>
      </c>
      <c r="B164" s="363"/>
      <c r="C164" s="363"/>
      <c r="D164" s="363"/>
      <c r="E164" s="363"/>
      <c r="F164" s="363"/>
      <c r="G164" s="363"/>
      <c r="H164" s="363"/>
      <c r="I164" s="363"/>
      <c r="J164" s="363"/>
      <c r="K164" s="264"/>
      <c r="L164" s="168"/>
      <c r="M164" s="265"/>
      <c r="N164" s="7"/>
      <c r="O164" s="7"/>
    </row>
    <row r="165" spans="1:15" ht="16" customHeight="1" thickBot="1" x14ac:dyDescent="0.35">
      <c r="A165" s="440" t="s">
        <v>144</v>
      </c>
      <c r="B165" s="440"/>
      <c r="C165" s="440"/>
      <c r="D165" s="440"/>
      <c r="E165" s="440"/>
      <c r="F165" s="440"/>
      <c r="G165" s="440"/>
      <c r="H165" s="440"/>
      <c r="I165" s="440"/>
      <c r="J165" s="440"/>
      <c r="K165" s="264"/>
      <c r="L165" s="168"/>
      <c r="M165" s="265"/>
      <c r="N165" s="7"/>
      <c r="O165" s="7"/>
    </row>
    <row r="166" spans="1:15" ht="31.6" customHeight="1" thickBot="1" x14ac:dyDescent="0.35">
      <c r="A166" s="428" t="s">
        <v>1</v>
      </c>
      <c r="B166" s="429"/>
      <c r="C166" s="428" t="str">
        <f>IF(ProjeNo&gt;0,ProjeNo,"")</f>
        <v/>
      </c>
      <c r="D166" s="430"/>
      <c r="E166" s="430"/>
      <c r="F166" s="430"/>
      <c r="G166" s="430"/>
      <c r="H166" s="430"/>
      <c r="I166" s="430"/>
      <c r="J166" s="429"/>
      <c r="K166" s="266"/>
      <c r="L166" s="267"/>
      <c r="M166" s="7"/>
      <c r="N166" s="7"/>
      <c r="O166" s="7"/>
    </row>
    <row r="167" spans="1:15" ht="31.6" customHeight="1" thickBot="1" x14ac:dyDescent="0.35">
      <c r="A167" s="431" t="s">
        <v>11</v>
      </c>
      <c r="B167" s="432"/>
      <c r="C167" s="433" t="str">
        <f>IF(ProjeAdi&gt;0,ProjeAdi,"")</f>
        <v/>
      </c>
      <c r="D167" s="434"/>
      <c r="E167" s="434"/>
      <c r="F167" s="434"/>
      <c r="G167" s="434"/>
      <c r="H167" s="434"/>
      <c r="I167" s="434"/>
      <c r="J167" s="435"/>
      <c r="K167" s="266"/>
      <c r="L167" s="267"/>
      <c r="M167" s="7"/>
      <c r="N167" s="7"/>
      <c r="O167" s="7"/>
    </row>
    <row r="168" spans="1:15" ht="52" customHeight="1" thickBot="1" x14ac:dyDescent="0.35">
      <c r="A168" s="426" t="s">
        <v>7</v>
      </c>
      <c r="B168" s="426" t="s">
        <v>83</v>
      </c>
      <c r="C168" s="426" t="s">
        <v>84</v>
      </c>
      <c r="D168" s="426" t="s">
        <v>81</v>
      </c>
      <c r="E168" s="426" t="s">
        <v>80</v>
      </c>
      <c r="F168" s="426" t="s">
        <v>135</v>
      </c>
      <c r="G168" s="442" t="s">
        <v>75</v>
      </c>
      <c r="H168" s="426" t="s">
        <v>76</v>
      </c>
      <c r="I168" s="143" t="s">
        <v>77</v>
      </c>
      <c r="J168" s="143" t="s">
        <v>77</v>
      </c>
      <c r="K168" s="266"/>
      <c r="L168" s="267"/>
      <c r="M168" s="7"/>
      <c r="N168" s="7"/>
      <c r="O168" s="7"/>
    </row>
    <row r="169" spans="1:15" ht="17" thickBot="1" x14ac:dyDescent="0.35">
      <c r="A169" s="441"/>
      <c r="B169" s="441"/>
      <c r="C169" s="441"/>
      <c r="D169" s="441"/>
      <c r="E169" s="441"/>
      <c r="F169" s="441"/>
      <c r="G169" s="443"/>
      <c r="H169" s="441"/>
      <c r="I169" s="171" t="s">
        <v>78</v>
      </c>
      <c r="J169" s="171" t="s">
        <v>79</v>
      </c>
      <c r="K169" s="266"/>
      <c r="L169" s="267"/>
      <c r="M169" s="7"/>
      <c r="N169" s="7"/>
      <c r="O169" s="7"/>
    </row>
    <row r="170" spans="1:15" ht="37.049999999999997" customHeight="1" x14ac:dyDescent="0.3">
      <c r="A170" s="188">
        <v>91</v>
      </c>
      <c r="B170" s="10"/>
      <c r="C170" s="146"/>
      <c r="D170" s="146"/>
      <c r="E170" s="146"/>
      <c r="F170" s="146"/>
      <c r="G170" s="148"/>
      <c r="H170" s="146"/>
      <c r="I170" s="172"/>
      <c r="J170" s="151"/>
      <c r="K170" s="198" t="str">
        <f>IF(AND(COUNTA(B170:F170)&gt;0,L170=1),"Belge Tarihi,Belge Numarası ve KDV Dahil Tutar doldurulduktan sonra KDV Hariç Tutar doldurulabilir.","")</f>
        <v/>
      </c>
      <c r="L170" s="173">
        <f>IF(COUNTA(G170:H170)+COUNTA(J170)=3,0,1)</f>
        <v>1</v>
      </c>
      <c r="M170" s="174">
        <f>IF(L170=1,0,100000000)</f>
        <v>0</v>
      </c>
      <c r="N170" s="7"/>
      <c r="O170" s="7"/>
    </row>
    <row r="171" spans="1:15" ht="37.049999999999997" customHeight="1" x14ac:dyDescent="0.3">
      <c r="A171" s="189">
        <v>92</v>
      </c>
      <c r="B171" s="193"/>
      <c r="C171" s="147"/>
      <c r="D171" s="147"/>
      <c r="E171" s="147"/>
      <c r="F171" s="147"/>
      <c r="G171" s="155"/>
      <c r="H171" s="147"/>
      <c r="I171" s="175"/>
      <c r="J171" s="158"/>
      <c r="K171" s="198" t="str">
        <f t="shared" ref="K171:K184" si="24">IF(AND(COUNTA(B171:F171)&gt;0,L171=1),"Belge Tarihi,Belge Numarası ve KDV Dahil Tutar doldurulduktan sonra KDV Hariç Tutar doldurulabilir.","")</f>
        <v/>
      </c>
      <c r="L171" s="173">
        <f t="shared" ref="L171:L184" si="25">IF(COUNTA(G171:H171)+COUNTA(J171)=3,0,1)</f>
        <v>1</v>
      </c>
      <c r="M171" s="174">
        <f t="shared" ref="M171:M184" si="26">IF(L171=1,0,100000000)</f>
        <v>0</v>
      </c>
      <c r="N171" s="7"/>
      <c r="O171" s="7"/>
    </row>
    <row r="172" spans="1:15" ht="37.049999999999997" customHeight="1" x14ac:dyDescent="0.3">
      <c r="A172" s="189">
        <v>93</v>
      </c>
      <c r="B172" s="193"/>
      <c r="C172" s="147"/>
      <c r="D172" s="147"/>
      <c r="E172" s="147"/>
      <c r="F172" s="147"/>
      <c r="G172" s="155"/>
      <c r="H172" s="147"/>
      <c r="I172" s="175"/>
      <c r="J172" s="158"/>
      <c r="K172" s="198" t="str">
        <f t="shared" si="24"/>
        <v/>
      </c>
      <c r="L172" s="173">
        <f t="shared" si="25"/>
        <v>1</v>
      </c>
      <c r="M172" s="174">
        <f t="shared" si="26"/>
        <v>0</v>
      </c>
      <c r="N172" s="7"/>
      <c r="O172" s="7"/>
    </row>
    <row r="173" spans="1:15" ht="37.049999999999997" customHeight="1" x14ac:dyDescent="0.3">
      <c r="A173" s="189">
        <v>94</v>
      </c>
      <c r="B173" s="193"/>
      <c r="C173" s="147"/>
      <c r="D173" s="147"/>
      <c r="E173" s="147"/>
      <c r="F173" s="147"/>
      <c r="G173" s="155"/>
      <c r="H173" s="147"/>
      <c r="I173" s="175"/>
      <c r="J173" s="158"/>
      <c r="K173" s="198" t="str">
        <f t="shared" si="24"/>
        <v/>
      </c>
      <c r="L173" s="173">
        <f t="shared" si="25"/>
        <v>1</v>
      </c>
      <c r="M173" s="174">
        <f t="shared" si="26"/>
        <v>0</v>
      </c>
      <c r="N173" s="7"/>
      <c r="O173" s="7"/>
    </row>
    <row r="174" spans="1:15" ht="37.049999999999997" customHeight="1" x14ac:dyDescent="0.3">
      <c r="A174" s="189">
        <v>95</v>
      </c>
      <c r="B174" s="193"/>
      <c r="C174" s="147"/>
      <c r="D174" s="147"/>
      <c r="E174" s="147"/>
      <c r="F174" s="147"/>
      <c r="G174" s="155"/>
      <c r="H174" s="147"/>
      <c r="I174" s="175"/>
      <c r="J174" s="158"/>
      <c r="K174" s="198" t="str">
        <f t="shared" si="24"/>
        <v/>
      </c>
      <c r="L174" s="173">
        <f t="shared" si="25"/>
        <v>1</v>
      </c>
      <c r="M174" s="174">
        <f t="shared" si="26"/>
        <v>0</v>
      </c>
      <c r="N174" s="7"/>
      <c r="O174" s="7"/>
    </row>
    <row r="175" spans="1:15" ht="37.049999999999997" customHeight="1" x14ac:dyDescent="0.3">
      <c r="A175" s="189">
        <v>96</v>
      </c>
      <c r="B175" s="193"/>
      <c r="C175" s="147"/>
      <c r="D175" s="147"/>
      <c r="E175" s="147"/>
      <c r="F175" s="147"/>
      <c r="G175" s="155"/>
      <c r="H175" s="147"/>
      <c r="I175" s="175"/>
      <c r="J175" s="158"/>
      <c r="K175" s="198" t="str">
        <f t="shared" si="24"/>
        <v/>
      </c>
      <c r="L175" s="173">
        <f t="shared" si="25"/>
        <v>1</v>
      </c>
      <c r="M175" s="174">
        <f t="shared" si="26"/>
        <v>0</v>
      </c>
      <c r="N175" s="7"/>
      <c r="O175" s="7"/>
    </row>
    <row r="176" spans="1:15" ht="37.049999999999997" customHeight="1" x14ac:dyDescent="0.3">
      <c r="A176" s="190">
        <v>97</v>
      </c>
      <c r="B176" s="127"/>
      <c r="C176" s="177"/>
      <c r="D176" s="177"/>
      <c r="E176" s="177"/>
      <c r="F176" s="177"/>
      <c r="G176" s="178"/>
      <c r="H176" s="177"/>
      <c r="I176" s="179"/>
      <c r="J176" s="180"/>
      <c r="K176" s="198" t="str">
        <f t="shared" si="24"/>
        <v/>
      </c>
      <c r="L176" s="173">
        <f t="shared" si="25"/>
        <v>1</v>
      </c>
      <c r="M176" s="174">
        <f t="shared" si="26"/>
        <v>0</v>
      </c>
      <c r="N176" s="7"/>
      <c r="O176" s="7"/>
    </row>
    <row r="177" spans="1:15" ht="37.049999999999997" customHeight="1" x14ac:dyDescent="0.3">
      <c r="A177" s="190">
        <v>98</v>
      </c>
      <c r="B177" s="127"/>
      <c r="C177" s="177"/>
      <c r="D177" s="177"/>
      <c r="E177" s="177"/>
      <c r="F177" s="177"/>
      <c r="G177" s="178"/>
      <c r="H177" s="177"/>
      <c r="I177" s="179"/>
      <c r="J177" s="180"/>
      <c r="K177" s="198" t="str">
        <f t="shared" si="24"/>
        <v/>
      </c>
      <c r="L177" s="173">
        <f t="shared" si="25"/>
        <v>1</v>
      </c>
      <c r="M177" s="174">
        <f t="shared" si="26"/>
        <v>0</v>
      </c>
      <c r="N177" s="7"/>
      <c r="O177" s="7"/>
    </row>
    <row r="178" spans="1:15" ht="37.049999999999997" customHeight="1" x14ac:dyDescent="0.3">
      <c r="A178" s="190">
        <v>99</v>
      </c>
      <c r="B178" s="127"/>
      <c r="C178" s="177"/>
      <c r="D178" s="177"/>
      <c r="E178" s="177"/>
      <c r="F178" s="177"/>
      <c r="G178" s="178"/>
      <c r="H178" s="177"/>
      <c r="I178" s="179"/>
      <c r="J178" s="180"/>
      <c r="K178" s="198" t="str">
        <f t="shared" si="24"/>
        <v/>
      </c>
      <c r="L178" s="173">
        <f t="shared" si="25"/>
        <v>1</v>
      </c>
      <c r="M178" s="174">
        <f t="shared" si="26"/>
        <v>0</v>
      </c>
      <c r="N178" s="7"/>
      <c r="O178" s="7"/>
    </row>
    <row r="179" spans="1:15" ht="37.049999999999997" customHeight="1" x14ac:dyDescent="0.3">
      <c r="A179" s="190">
        <v>100</v>
      </c>
      <c r="B179" s="127"/>
      <c r="C179" s="177"/>
      <c r="D179" s="177"/>
      <c r="E179" s="177"/>
      <c r="F179" s="177"/>
      <c r="G179" s="178"/>
      <c r="H179" s="177"/>
      <c r="I179" s="179"/>
      <c r="J179" s="180"/>
      <c r="K179" s="198" t="str">
        <f t="shared" si="24"/>
        <v/>
      </c>
      <c r="L179" s="173">
        <f t="shared" si="25"/>
        <v>1</v>
      </c>
      <c r="M179" s="174">
        <f t="shared" si="26"/>
        <v>0</v>
      </c>
      <c r="N179" s="7"/>
      <c r="O179" s="7"/>
    </row>
    <row r="180" spans="1:15" ht="37.049999999999997" customHeight="1" x14ac:dyDescent="0.3">
      <c r="A180" s="190">
        <v>101</v>
      </c>
      <c r="B180" s="127"/>
      <c r="C180" s="177"/>
      <c r="D180" s="177"/>
      <c r="E180" s="177"/>
      <c r="F180" s="177"/>
      <c r="G180" s="178"/>
      <c r="H180" s="177"/>
      <c r="I180" s="179"/>
      <c r="J180" s="180"/>
      <c r="K180" s="198" t="str">
        <f t="shared" si="24"/>
        <v/>
      </c>
      <c r="L180" s="173">
        <f t="shared" si="25"/>
        <v>1</v>
      </c>
      <c r="M180" s="174">
        <f t="shared" si="26"/>
        <v>0</v>
      </c>
      <c r="N180" s="7"/>
      <c r="O180" s="7"/>
    </row>
    <row r="181" spans="1:15" ht="37.049999999999997" customHeight="1" x14ac:dyDescent="0.3">
      <c r="A181" s="190">
        <v>102</v>
      </c>
      <c r="B181" s="127"/>
      <c r="C181" s="177"/>
      <c r="D181" s="177"/>
      <c r="E181" s="177"/>
      <c r="F181" s="177"/>
      <c r="G181" s="178"/>
      <c r="H181" s="177"/>
      <c r="I181" s="179"/>
      <c r="J181" s="180"/>
      <c r="K181" s="198" t="str">
        <f t="shared" si="24"/>
        <v/>
      </c>
      <c r="L181" s="173">
        <f t="shared" si="25"/>
        <v>1</v>
      </c>
      <c r="M181" s="174">
        <f t="shared" si="26"/>
        <v>0</v>
      </c>
      <c r="N181" s="7"/>
      <c r="O181" s="7"/>
    </row>
    <row r="182" spans="1:15" ht="37.049999999999997" customHeight="1" x14ac:dyDescent="0.3">
      <c r="A182" s="190">
        <v>103</v>
      </c>
      <c r="B182" s="127"/>
      <c r="C182" s="177"/>
      <c r="D182" s="177"/>
      <c r="E182" s="177"/>
      <c r="F182" s="177"/>
      <c r="G182" s="178"/>
      <c r="H182" s="177"/>
      <c r="I182" s="179"/>
      <c r="J182" s="180"/>
      <c r="K182" s="198" t="str">
        <f t="shared" si="24"/>
        <v/>
      </c>
      <c r="L182" s="173">
        <f t="shared" si="25"/>
        <v>1</v>
      </c>
      <c r="M182" s="174">
        <f t="shared" si="26"/>
        <v>0</v>
      </c>
      <c r="N182" s="7"/>
      <c r="O182" s="7"/>
    </row>
    <row r="183" spans="1:15" ht="37.049999999999997" customHeight="1" x14ac:dyDescent="0.3">
      <c r="A183" s="190">
        <v>104</v>
      </c>
      <c r="B183" s="127"/>
      <c r="C183" s="177"/>
      <c r="D183" s="177"/>
      <c r="E183" s="177"/>
      <c r="F183" s="177"/>
      <c r="G183" s="178"/>
      <c r="H183" s="177"/>
      <c r="I183" s="179"/>
      <c r="J183" s="180"/>
      <c r="K183" s="198" t="str">
        <f t="shared" si="24"/>
        <v/>
      </c>
      <c r="L183" s="173">
        <f t="shared" si="25"/>
        <v>1</v>
      </c>
      <c r="M183" s="174">
        <f t="shared" si="26"/>
        <v>0</v>
      </c>
      <c r="N183" s="6"/>
      <c r="O183" s="6"/>
    </row>
    <row r="184" spans="1:15" ht="37.049999999999997" customHeight="1" thickBot="1" x14ac:dyDescent="0.35">
      <c r="A184" s="191">
        <v>105</v>
      </c>
      <c r="B184" s="13"/>
      <c r="C184" s="181"/>
      <c r="D184" s="181"/>
      <c r="E184" s="181"/>
      <c r="F184" s="181"/>
      <c r="G184" s="182"/>
      <c r="H184" s="181"/>
      <c r="I184" s="183"/>
      <c r="J184" s="184"/>
      <c r="K184" s="198" t="str">
        <f t="shared" si="24"/>
        <v/>
      </c>
      <c r="L184" s="173">
        <f t="shared" si="25"/>
        <v>1</v>
      </c>
      <c r="M184" s="174">
        <f t="shared" si="26"/>
        <v>0</v>
      </c>
      <c r="N184" s="30">
        <f>IF(COUNTA(G170:J184)&gt;0,1,0)</f>
        <v>0</v>
      </c>
      <c r="O184" s="7"/>
    </row>
    <row r="185" spans="1:15" ht="37.049999999999997" customHeight="1" thickBot="1" x14ac:dyDescent="0.35">
      <c r="A185" s="438" t="s">
        <v>143</v>
      </c>
      <c r="B185" s="438"/>
      <c r="C185" s="438"/>
      <c r="D185" s="438"/>
      <c r="E185" s="438"/>
      <c r="F185" s="438"/>
      <c r="G185" s="439"/>
      <c r="H185" s="164" t="s">
        <v>40</v>
      </c>
      <c r="I185" s="114">
        <f>SUM(I170:I184)+I158</f>
        <v>0</v>
      </c>
      <c r="J185" s="297"/>
      <c r="K185" s="268"/>
      <c r="L185" s="192">
        <f>IF(I185&gt;I158,ROW(A189),0)</f>
        <v>0</v>
      </c>
      <c r="M185" s="7"/>
      <c r="N185" s="7"/>
      <c r="O185" s="7"/>
    </row>
    <row r="186" spans="1:15" ht="45.7" customHeight="1" x14ac:dyDescent="0.3">
      <c r="A186" s="360" t="str">
        <f>CONCATENATE(IF(IFERROR(MATCH("bilimsel etkinlik",C170:C184,0),0)&gt;0,"Katılım sağlanan bilimsel etkinlikte sözlü sunum ya da poster sunumu yapıldığını beyan ederiz. ",""),CHAR(10),"Bu formda beyan edilen harcama ve giderlere ilişkin mali raporda tevsik edici belgelerin ve ödeme belgelerinin bulunduğunu ve bu belgelerin kuruluşumuzda saklandığını kabul ve taahhüt ederiz.")</f>
        <v xml:space="preserve">
Bu formda beyan edilen harcama ve giderlere ilişkin mali raporda tevsik edici belgelerin ve ödeme belgelerinin bulunduğunu ve bu belgelerin kuruluşumuzda saklandığını kabul ve taahhüt ederiz.</v>
      </c>
      <c r="B186" s="360"/>
      <c r="C186" s="360"/>
      <c r="D186" s="360"/>
      <c r="E186" s="360"/>
      <c r="F186" s="360"/>
      <c r="G186" s="360"/>
      <c r="H186" s="360"/>
      <c r="I186" s="360"/>
      <c r="J186" s="360"/>
      <c r="K186" s="199" t="str">
        <f t="shared" ref="K186" si="27">IF(AND(I186&gt;0,J186=""),"KDV Dahil Tutar Yazılmalıdır.","")</f>
        <v/>
      </c>
      <c r="L186" s="267"/>
      <c r="M186" s="7"/>
      <c r="N186" s="7"/>
      <c r="O186" s="7"/>
    </row>
    <row r="187" spans="1:15" x14ac:dyDescent="0.3">
      <c r="A187" s="7"/>
      <c r="B187" s="7"/>
      <c r="C187" s="7"/>
      <c r="D187" s="7"/>
      <c r="E187" s="7"/>
      <c r="F187" s="7"/>
      <c r="G187" s="269"/>
      <c r="H187" s="7"/>
      <c r="I187" s="7"/>
      <c r="J187" s="7"/>
      <c r="K187" s="266"/>
      <c r="L187" s="267"/>
      <c r="M187" s="7"/>
      <c r="N187" s="7"/>
      <c r="O187" s="7"/>
    </row>
    <row r="188" spans="1:15" ht="21.1" x14ac:dyDescent="0.35">
      <c r="A188" s="7"/>
      <c r="B188" s="308" t="s">
        <v>37</v>
      </c>
      <c r="C188" s="307">
        <f ca="1">IF(imzatarihi&gt;0,imzatarihi,"")</f>
        <v>45653</v>
      </c>
      <c r="D188" s="312" t="s">
        <v>38</v>
      </c>
      <c r="E188" s="308" t="str">
        <f>IF(kurulusyetkilisi&gt;0,kurulusyetkilisi,"")</f>
        <v/>
      </c>
      <c r="F188" s="308"/>
      <c r="G188" s="308"/>
      <c r="H188" s="308"/>
      <c r="I188" s="315"/>
      <c r="J188" s="315"/>
      <c r="K188" s="266"/>
      <c r="L188" s="267"/>
      <c r="M188" s="7"/>
      <c r="N188" s="7"/>
      <c r="O188" s="7"/>
    </row>
    <row r="189" spans="1:15" ht="21.1" x14ac:dyDescent="0.35">
      <c r="A189" s="7"/>
      <c r="B189" s="311"/>
      <c r="C189" s="311"/>
      <c r="D189" s="312" t="s">
        <v>39</v>
      </c>
      <c r="E189" s="308"/>
      <c r="F189" s="315"/>
      <c r="G189" s="315"/>
      <c r="H189" s="315"/>
      <c r="I189" s="315"/>
      <c r="J189" s="315"/>
      <c r="K189" s="266"/>
      <c r="L189" s="267"/>
      <c r="M189" s="7"/>
      <c r="N189" s="7"/>
      <c r="O189" s="7"/>
    </row>
    <row r="190" spans="1:15" x14ac:dyDescent="0.3">
      <c r="A190" s="7"/>
      <c r="B190" s="7"/>
      <c r="C190" s="7"/>
      <c r="D190" s="7"/>
      <c r="E190" s="7"/>
      <c r="F190" s="7"/>
      <c r="G190" s="269"/>
      <c r="H190" s="7"/>
      <c r="I190" s="7"/>
      <c r="J190" s="7"/>
      <c r="K190" s="266"/>
      <c r="L190" s="267"/>
      <c r="M190" s="7"/>
      <c r="N190" s="7"/>
      <c r="O190" s="7"/>
    </row>
    <row r="191" spans="1:15" x14ac:dyDescent="0.3">
      <c r="A191" s="7"/>
      <c r="B191" s="7"/>
      <c r="C191" s="7"/>
      <c r="D191" s="7"/>
      <c r="E191" s="7"/>
      <c r="F191" s="7"/>
      <c r="G191" s="269"/>
      <c r="H191" s="7"/>
      <c r="I191" s="7"/>
      <c r="J191" s="7"/>
      <c r="K191" s="266"/>
      <c r="L191" s="267"/>
      <c r="M191" s="7"/>
      <c r="N191" s="7"/>
      <c r="O191" s="7"/>
    </row>
    <row r="192" spans="1:15" x14ac:dyDescent="0.3">
      <c r="A192" s="7"/>
      <c r="B192" s="7"/>
      <c r="C192" s="7"/>
      <c r="D192" s="7"/>
      <c r="E192" s="7"/>
      <c r="F192" s="7"/>
      <c r="G192" s="269"/>
      <c r="H192" s="7"/>
      <c r="I192" s="7"/>
      <c r="J192" s="7"/>
      <c r="K192" s="266"/>
      <c r="L192" s="267"/>
      <c r="M192" s="7"/>
      <c r="N192" s="7"/>
      <c r="O192" s="7"/>
    </row>
    <row r="193" spans="1:15" x14ac:dyDescent="0.3">
      <c r="A193" s="7"/>
      <c r="B193" s="7"/>
      <c r="C193" s="7"/>
      <c r="D193" s="7"/>
      <c r="E193" s="7"/>
      <c r="F193" s="7"/>
      <c r="G193" s="269"/>
      <c r="H193" s="7"/>
      <c r="I193" s="7"/>
      <c r="J193" s="7"/>
      <c r="K193" s="266"/>
      <c r="L193" s="267"/>
      <c r="M193" s="7"/>
      <c r="N193" s="7"/>
      <c r="O193" s="7"/>
    </row>
    <row r="194" spans="1:15" x14ac:dyDescent="0.3">
      <c r="A194" s="7"/>
      <c r="B194" s="7"/>
      <c r="C194" s="7"/>
      <c r="D194" s="7"/>
      <c r="E194" s="7"/>
      <c r="F194" s="7"/>
      <c r="G194" s="269"/>
      <c r="H194" s="7"/>
      <c r="I194" s="7"/>
      <c r="J194" s="7"/>
      <c r="K194" s="266"/>
      <c r="L194" s="267"/>
      <c r="M194" s="7"/>
      <c r="N194" s="7"/>
      <c r="O194" s="7"/>
    </row>
    <row r="195" spans="1:15" x14ac:dyDescent="0.3">
      <c r="A195" s="7"/>
      <c r="B195" s="7"/>
      <c r="C195" s="7"/>
      <c r="D195" s="7"/>
      <c r="E195" s="7"/>
      <c r="F195" s="7"/>
      <c r="G195" s="269"/>
      <c r="H195" s="7"/>
      <c r="I195" s="7"/>
      <c r="J195" s="7"/>
      <c r="K195" s="266"/>
      <c r="L195" s="267"/>
      <c r="M195" s="7"/>
      <c r="N195" s="7"/>
      <c r="O195" s="7"/>
    </row>
    <row r="196" spans="1:15" x14ac:dyDescent="0.3">
      <c r="A196" s="7"/>
      <c r="B196" s="7"/>
      <c r="C196" s="7"/>
      <c r="D196" s="7"/>
      <c r="E196" s="7"/>
      <c r="F196" s="7"/>
      <c r="G196" s="269"/>
      <c r="H196" s="7"/>
      <c r="I196" s="7"/>
      <c r="J196" s="7"/>
      <c r="K196" s="266"/>
      <c r="L196" s="267"/>
      <c r="M196" s="7"/>
      <c r="N196" s="7"/>
      <c r="O196" s="7"/>
    </row>
    <row r="197" spans="1:15" x14ac:dyDescent="0.3">
      <c r="A197" s="7"/>
      <c r="B197" s="7"/>
      <c r="C197" s="7"/>
      <c r="D197" s="7"/>
      <c r="E197" s="7"/>
      <c r="F197" s="7"/>
      <c r="G197" s="269"/>
      <c r="H197" s="7"/>
      <c r="I197" s="7"/>
      <c r="J197" s="7"/>
      <c r="K197" s="266"/>
      <c r="L197" s="267"/>
      <c r="M197" s="7"/>
      <c r="N197" s="7"/>
      <c r="O197" s="7"/>
    </row>
    <row r="198" spans="1:15" x14ac:dyDescent="0.3">
      <c r="A198" s="7"/>
      <c r="B198" s="7"/>
      <c r="C198" s="7"/>
      <c r="D198" s="7"/>
      <c r="E198" s="7"/>
      <c r="F198" s="7"/>
      <c r="G198" s="269"/>
      <c r="H198" s="7"/>
      <c r="I198" s="7"/>
      <c r="J198" s="7"/>
      <c r="K198" s="266"/>
      <c r="L198" s="267"/>
      <c r="M198" s="7"/>
      <c r="N198" s="7"/>
      <c r="O198" s="7"/>
    </row>
    <row r="199" spans="1:15" x14ac:dyDescent="0.3">
      <c r="A199" s="7"/>
      <c r="B199" s="7"/>
      <c r="C199" s="7"/>
      <c r="D199" s="7"/>
      <c r="E199" s="7"/>
      <c r="F199" s="7"/>
      <c r="G199" s="269"/>
      <c r="H199" s="7"/>
      <c r="I199" s="7"/>
      <c r="J199" s="7"/>
      <c r="K199" s="266"/>
      <c r="L199" s="267"/>
      <c r="M199" s="7"/>
      <c r="N199" s="7"/>
      <c r="O199" s="7"/>
    </row>
    <row r="200" spans="1:15" x14ac:dyDescent="0.3">
      <c r="A200" s="7"/>
      <c r="B200" s="7"/>
      <c r="C200" s="7"/>
      <c r="D200" s="7"/>
      <c r="E200" s="7"/>
      <c r="F200" s="7"/>
      <c r="G200" s="269"/>
      <c r="H200" s="7"/>
      <c r="I200" s="7"/>
      <c r="J200" s="7"/>
      <c r="K200" s="266"/>
      <c r="L200" s="267"/>
      <c r="M200" s="7"/>
      <c r="N200" s="7"/>
      <c r="O200" s="7"/>
    </row>
    <row r="201" spans="1:15" x14ac:dyDescent="0.3">
      <c r="A201" s="7"/>
      <c r="B201" s="7"/>
      <c r="C201" s="7"/>
      <c r="D201" s="7"/>
      <c r="E201" s="7"/>
      <c r="F201" s="7"/>
      <c r="G201" s="269"/>
      <c r="H201" s="7"/>
      <c r="I201" s="7"/>
      <c r="J201" s="7"/>
      <c r="K201" s="266"/>
      <c r="L201" s="267"/>
      <c r="M201" s="7"/>
      <c r="N201" s="7"/>
      <c r="O201" s="7"/>
    </row>
    <row r="202" spans="1:15" x14ac:dyDescent="0.3">
      <c r="A202" s="7"/>
      <c r="B202" s="7"/>
      <c r="C202" s="7"/>
      <c r="D202" s="7"/>
      <c r="E202" s="7"/>
      <c r="F202" s="7"/>
      <c r="G202" s="269"/>
      <c r="H202" s="7"/>
      <c r="I202" s="7"/>
      <c r="J202" s="7"/>
      <c r="K202" s="266"/>
      <c r="L202" s="267"/>
      <c r="M202" s="7"/>
      <c r="N202" s="7"/>
      <c r="O202" s="7"/>
    </row>
  </sheetData>
  <sheetProtection algorithmName="SHA-512" hashValue="ML9po1em29oMzyo/FP3oT/DM/vdrOrW7cIDK75XA/L1h40rYr/EafMsggIYfMf1urjkYHoZq08uUkIhgivC/GQ==" saltValue="KCmcnptUukupNbaSJjK8RQ==" spinCount="100000" sheet="1" objects="1" scenarios="1"/>
  <mergeCells count="119">
    <mergeCell ref="A185:G185"/>
    <mergeCell ref="A167:B167"/>
    <mergeCell ref="C167:J167"/>
    <mergeCell ref="A168:A169"/>
    <mergeCell ref="B168:B169"/>
    <mergeCell ref="C168:C169"/>
    <mergeCell ref="D168:D169"/>
    <mergeCell ref="E168:E169"/>
    <mergeCell ref="F168:F169"/>
    <mergeCell ref="G168:G169"/>
    <mergeCell ref="H168:H169"/>
    <mergeCell ref="A163:J163"/>
    <mergeCell ref="A164:J164"/>
    <mergeCell ref="A165:J165"/>
    <mergeCell ref="A166:B166"/>
    <mergeCell ref="C166:J166"/>
    <mergeCell ref="A5:B5"/>
    <mergeCell ref="A4:B4"/>
    <mergeCell ref="A1:J1"/>
    <mergeCell ref="A2:J2"/>
    <mergeCell ref="A3:J3"/>
    <mergeCell ref="C4:J4"/>
    <mergeCell ref="C5:J5"/>
    <mergeCell ref="H6:H7"/>
    <mergeCell ref="A23:G23"/>
    <mergeCell ref="A28:J28"/>
    <mergeCell ref="A29:J29"/>
    <mergeCell ref="A30:J30"/>
    <mergeCell ref="F6:F7"/>
    <mergeCell ref="G6:G7"/>
    <mergeCell ref="A6:A7"/>
    <mergeCell ref="B6:B7"/>
    <mergeCell ref="C6:C7"/>
    <mergeCell ref="D6:D7"/>
    <mergeCell ref="E6:E7"/>
    <mergeCell ref="A31:B31"/>
    <mergeCell ref="C31:J31"/>
    <mergeCell ref="A32:B32"/>
    <mergeCell ref="C32:J32"/>
    <mergeCell ref="A33:A34"/>
    <mergeCell ref="B33:B34"/>
    <mergeCell ref="C33:C34"/>
    <mergeCell ref="D33:D34"/>
    <mergeCell ref="E33:E34"/>
    <mergeCell ref="F33:F34"/>
    <mergeCell ref="G33:G34"/>
    <mergeCell ref="H33:H34"/>
    <mergeCell ref="A50:G50"/>
    <mergeCell ref="A55:J55"/>
    <mergeCell ref="A56:J56"/>
    <mergeCell ref="A57:J57"/>
    <mergeCell ref="A58:B58"/>
    <mergeCell ref="C58:J58"/>
    <mergeCell ref="A59:B59"/>
    <mergeCell ref="C59:J59"/>
    <mergeCell ref="A60:A61"/>
    <mergeCell ref="B60:B61"/>
    <mergeCell ref="C60:C61"/>
    <mergeCell ref="D60:D61"/>
    <mergeCell ref="E60:E61"/>
    <mergeCell ref="F60:F61"/>
    <mergeCell ref="G60:G61"/>
    <mergeCell ref="H60:H61"/>
    <mergeCell ref="A77:G77"/>
    <mergeCell ref="A82:J82"/>
    <mergeCell ref="A83:J83"/>
    <mergeCell ref="A84:J84"/>
    <mergeCell ref="A85:B85"/>
    <mergeCell ref="C85:J85"/>
    <mergeCell ref="A86:B86"/>
    <mergeCell ref="C86:J86"/>
    <mergeCell ref="A87:A88"/>
    <mergeCell ref="B87:B88"/>
    <mergeCell ref="C87:C88"/>
    <mergeCell ref="D87:D88"/>
    <mergeCell ref="E87:E88"/>
    <mergeCell ref="F87:F88"/>
    <mergeCell ref="G87:G88"/>
    <mergeCell ref="H87:H88"/>
    <mergeCell ref="A104:G104"/>
    <mergeCell ref="A109:J109"/>
    <mergeCell ref="A110:J110"/>
    <mergeCell ref="A111:J111"/>
    <mergeCell ref="A112:B112"/>
    <mergeCell ref="C112:J112"/>
    <mergeCell ref="A113:B113"/>
    <mergeCell ref="C113:J113"/>
    <mergeCell ref="A114:A115"/>
    <mergeCell ref="B114:B115"/>
    <mergeCell ref="C114:C115"/>
    <mergeCell ref="D114:D115"/>
    <mergeCell ref="E114:E115"/>
    <mergeCell ref="F114:F115"/>
    <mergeCell ref="G114:G115"/>
    <mergeCell ref="H114:H115"/>
    <mergeCell ref="A24:J24"/>
    <mergeCell ref="A51:J51"/>
    <mergeCell ref="A78:J78"/>
    <mergeCell ref="A105:J105"/>
    <mergeCell ref="A132:J132"/>
    <mergeCell ref="A159:J159"/>
    <mergeCell ref="A186:J186"/>
    <mergeCell ref="A131:G131"/>
    <mergeCell ref="A136:J136"/>
    <mergeCell ref="A137:J137"/>
    <mergeCell ref="A138:J138"/>
    <mergeCell ref="A139:B139"/>
    <mergeCell ref="C139:J139"/>
    <mergeCell ref="A158:G158"/>
    <mergeCell ref="A140:B140"/>
    <mergeCell ref="C140:J140"/>
    <mergeCell ref="A141:A142"/>
    <mergeCell ref="B141:B142"/>
    <mergeCell ref="C141:C142"/>
    <mergeCell ref="D141:D142"/>
    <mergeCell ref="E141:E142"/>
    <mergeCell ref="F141:F142"/>
    <mergeCell ref="G141:G142"/>
    <mergeCell ref="H141:H142"/>
  </mergeCells>
  <dataValidations disablePrompts="1"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I8:I22 I35:I49 I62:I76 I89:I103 I116:I130 I143:I157 I170:I184" xr:uid="{00000000-0002-0000-1400-000000000000}">
      <formula1>0</formula1>
      <formula2>M8</formula2>
    </dataValidation>
  </dataValidations>
  <pageMargins left="0.39370078740157483" right="0.39370078740157483" top="0.74803149606299213" bottom="0.74803149606299213" header="0.31496062992125984" footer="0.31496062992125984"/>
  <pageSetup paperSize="9" scale="55" orientation="landscape" r:id="rId1"/>
  <rowBreaks count="6" manualBreakCount="6">
    <brk id="27" max="9" man="1"/>
    <brk id="54" max="9" man="1"/>
    <brk id="81" max="9" man="1"/>
    <brk id="108" max="9" man="1"/>
    <brk id="135" max="9" man="1"/>
    <brk id="162" max="9" man="1"/>
  </rowBreaks>
  <ignoredErrors>
    <ignoredError sqref="K1:K50 K52:K77 K79:K104 K106:K131 K133:K158 K160:K185 K187:K1048576" formulaRange="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ayfa23"/>
  <dimension ref="A1:O202"/>
  <sheetViews>
    <sheetView zoomScale="70" zoomScaleNormal="70" zoomScaleSheetLayoutView="70" workbookViewId="0">
      <selection activeCell="B8" sqref="B8"/>
    </sheetView>
  </sheetViews>
  <sheetFormatPr defaultColWidth="8.875" defaultRowHeight="16.3" x14ac:dyDescent="0.3"/>
  <cols>
    <col min="1" max="1" width="6.625" style="19" customWidth="1"/>
    <col min="2" max="2" width="14.625" style="19" customWidth="1"/>
    <col min="3" max="3" width="19.75" style="19" customWidth="1"/>
    <col min="4" max="4" width="45.75" style="19" customWidth="1"/>
    <col min="5" max="5" width="41.75" style="19" customWidth="1"/>
    <col min="6" max="6" width="40.75" style="19" customWidth="1"/>
    <col min="7" max="7" width="16.75" style="186" customWidth="1"/>
    <col min="8" max="8" width="30.75" style="19" customWidth="1"/>
    <col min="9" max="10" width="16.75" style="19" customWidth="1"/>
    <col min="11" max="11" width="55.75" style="197" customWidth="1"/>
    <col min="12" max="12" width="8.875" style="170" hidden="1" customWidth="1"/>
    <col min="13" max="13" width="28.75" style="19" hidden="1" customWidth="1"/>
    <col min="14" max="14" width="11.75" style="19" hidden="1" customWidth="1"/>
    <col min="15" max="15" width="8.875" style="19" hidden="1" customWidth="1"/>
    <col min="16" max="16384" width="8.875" style="19"/>
  </cols>
  <sheetData>
    <row r="1" spans="1:15" x14ac:dyDescent="0.3">
      <c r="A1" s="436" t="s">
        <v>82</v>
      </c>
      <c r="B1" s="436"/>
      <c r="C1" s="436"/>
      <c r="D1" s="436"/>
      <c r="E1" s="436"/>
      <c r="F1" s="436"/>
      <c r="G1" s="436"/>
      <c r="H1" s="436"/>
      <c r="I1" s="436"/>
      <c r="J1" s="436"/>
      <c r="K1" s="167"/>
      <c r="L1" s="168"/>
      <c r="M1" s="7"/>
      <c r="N1" s="7"/>
      <c r="O1" s="169" t="str">
        <f>CONCATENATE("A1:J",SUM(N:N)*27)</f>
        <v>A1:J27</v>
      </c>
    </row>
    <row r="2" spans="1:15" ht="15.65" customHeight="1" x14ac:dyDescent="0.3">
      <c r="A2" s="363" t="str">
        <f>IF(Yil&lt;&gt;"",CONCATENATE(Yil," yılına aittir."),"")</f>
        <v/>
      </c>
      <c r="B2" s="363"/>
      <c r="C2" s="363"/>
      <c r="D2" s="363"/>
      <c r="E2" s="363"/>
      <c r="F2" s="363"/>
      <c r="G2" s="363"/>
      <c r="H2" s="363"/>
      <c r="I2" s="363"/>
      <c r="J2" s="363"/>
      <c r="K2" s="264"/>
      <c r="L2" s="168"/>
      <c r="M2" s="265"/>
      <c r="N2" s="7"/>
      <c r="O2" s="7"/>
    </row>
    <row r="3" spans="1:15" ht="16" customHeight="1" thickBot="1" x14ac:dyDescent="0.35">
      <c r="A3" s="440" t="s">
        <v>146</v>
      </c>
      <c r="B3" s="440"/>
      <c r="C3" s="440"/>
      <c r="D3" s="440"/>
      <c r="E3" s="440"/>
      <c r="F3" s="440"/>
      <c r="G3" s="440"/>
      <c r="H3" s="440"/>
      <c r="I3" s="440"/>
      <c r="J3" s="440"/>
      <c r="K3" s="264"/>
      <c r="L3" s="168"/>
      <c r="M3" s="265"/>
      <c r="N3" s="7"/>
      <c r="O3" s="7"/>
    </row>
    <row r="4" spans="1:15" ht="31.6" customHeight="1" thickBot="1" x14ac:dyDescent="0.35">
      <c r="A4" s="428" t="s">
        <v>1</v>
      </c>
      <c r="B4" s="429"/>
      <c r="C4" s="428" t="str">
        <f>IF(ProjeNo&gt;0,ProjeNo,"")</f>
        <v/>
      </c>
      <c r="D4" s="430"/>
      <c r="E4" s="430"/>
      <c r="F4" s="430"/>
      <c r="G4" s="430"/>
      <c r="H4" s="430"/>
      <c r="I4" s="430"/>
      <c r="J4" s="429"/>
      <c r="K4" s="266"/>
      <c r="L4" s="267"/>
      <c r="M4" s="7"/>
      <c r="N4" s="7"/>
      <c r="O4" s="7"/>
    </row>
    <row r="5" spans="1:15" ht="31.6" customHeight="1" thickBot="1" x14ac:dyDescent="0.35">
      <c r="A5" s="431" t="s">
        <v>11</v>
      </c>
      <c r="B5" s="432"/>
      <c r="C5" s="433" t="str">
        <f>IF(ProjeAdi&gt;0,ProjeAdi,"")</f>
        <v/>
      </c>
      <c r="D5" s="434"/>
      <c r="E5" s="434"/>
      <c r="F5" s="434"/>
      <c r="G5" s="434"/>
      <c r="H5" s="434"/>
      <c r="I5" s="434"/>
      <c r="J5" s="435"/>
      <c r="K5" s="266"/>
      <c r="L5" s="267"/>
      <c r="M5" s="7"/>
      <c r="N5" s="7"/>
      <c r="O5" s="7"/>
    </row>
    <row r="6" spans="1:15" ht="52" customHeight="1" thickBot="1" x14ac:dyDescent="0.35">
      <c r="A6" s="426" t="s">
        <v>7</v>
      </c>
      <c r="B6" s="426" t="s">
        <v>83</v>
      </c>
      <c r="C6" s="426" t="s">
        <v>84</v>
      </c>
      <c r="D6" s="426" t="s">
        <v>81</v>
      </c>
      <c r="E6" s="426" t="s">
        <v>80</v>
      </c>
      <c r="F6" s="426" t="s">
        <v>135</v>
      </c>
      <c r="G6" s="442" t="s">
        <v>75</v>
      </c>
      <c r="H6" s="426" t="s">
        <v>76</v>
      </c>
      <c r="I6" s="143" t="s">
        <v>77</v>
      </c>
      <c r="J6" s="143" t="s">
        <v>77</v>
      </c>
      <c r="K6" s="266"/>
      <c r="L6" s="267"/>
      <c r="M6" s="7"/>
      <c r="N6" s="6"/>
      <c r="O6" s="6"/>
    </row>
    <row r="7" spans="1:15" ht="17" thickBot="1" x14ac:dyDescent="0.35">
      <c r="A7" s="441"/>
      <c r="B7" s="441"/>
      <c r="C7" s="441"/>
      <c r="D7" s="441"/>
      <c r="E7" s="441"/>
      <c r="F7" s="441"/>
      <c r="G7" s="443"/>
      <c r="H7" s="441"/>
      <c r="I7" s="171" t="s">
        <v>78</v>
      </c>
      <c r="J7" s="171" t="s">
        <v>79</v>
      </c>
      <c r="K7" s="266"/>
      <c r="L7" s="267"/>
      <c r="M7" s="7"/>
      <c r="N7" s="7"/>
      <c r="O7" s="7"/>
    </row>
    <row r="8" spans="1:15" ht="37.049999999999997" customHeight="1" x14ac:dyDescent="0.3">
      <c r="A8" s="145">
        <v>1</v>
      </c>
      <c r="B8" s="10"/>
      <c r="C8" s="146"/>
      <c r="D8" s="146"/>
      <c r="E8" s="146"/>
      <c r="F8" s="146"/>
      <c r="G8" s="148"/>
      <c r="H8" s="146"/>
      <c r="I8" s="172"/>
      <c r="J8" s="151"/>
      <c r="K8" s="198" t="str">
        <f>IF(AND(COUNTA(B8:F8)&gt;0,L8=1),"Belge Tarihi,Belge Numarası ve KDV Dahil Tutar doldurulduktan sonra KDV Hariç Tutar doldurulabilir.","")</f>
        <v/>
      </c>
      <c r="L8" s="173">
        <f>IF(COUNTA(G8:H8)+COUNTA(J8)=3,0,1)</f>
        <v>1</v>
      </c>
      <c r="M8" s="174">
        <f>IF(L8=1,0,100000000)</f>
        <v>0</v>
      </c>
      <c r="N8" s="7"/>
      <c r="O8" s="7"/>
    </row>
    <row r="9" spans="1:15" ht="37.049999999999997" customHeight="1" x14ac:dyDescent="0.3">
      <c r="A9" s="154">
        <v>2</v>
      </c>
      <c r="B9" s="193"/>
      <c r="C9" s="147"/>
      <c r="D9" s="147"/>
      <c r="E9" s="147"/>
      <c r="F9" s="147"/>
      <c r="G9" s="155"/>
      <c r="H9" s="147"/>
      <c r="I9" s="175"/>
      <c r="J9" s="158"/>
      <c r="K9" s="198" t="str">
        <f t="shared" ref="K9:K22" si="0">IF(AND(COUNTA(B9:F9)&gt;0,L9=1),"Belge Tarihi,Belge Numarası ve KDV Dahil Tutar doldurulduktan sonra KDV Hariç Tutar doldurulabilir.","")</f>
        <v/>
      </c>
      <c r="L9" s="173">
        <f t="shared" ref="L9:L22" si="1">IF(COUNTA(G9:H9)+COUNTA(J9)=3,0,1)</f>
        <v>1</v>
      </c>
      <c r="M9" s="174">
        <f t="shared" ref="M9:M22" si="2">IF(L9=1,0,100000000)</f>
        <v>0</v>
      </c>
      <c r="N9" s="7"/>
      <c r="O9" s="7"/>
    </row>
    <row r="10" spans="1:15" ht="37.049999999999997" customHeight="1" x14ac:dyDescent="0.3">
      <c r="A10" s="154">
        <v>3</v>
      </c>
      <c r="B10" s="193"/>
      <c r="C10" s="147"/>
      <c r="D10" s="147"/>
      <c r="E10" s="147"/>
      <c r="F10" s="147"/>
      <c r="G10" s="155"/>
      <c r="H10" s="147"/>
      <c r="I10" s="175"/>
      <c r="J10" s="158"/>
      <c r="K10" s="198" t="str">
        <f t="shared" si="0"/>
        <v/>
      </c>
      <c r="L10" s="173">
        <f t="shared" si="1"/>
        <v>1</v>
      </c>
      <c r="M10" s="174">
        <f t="shared" si="2"/>
        <v>0</v>
      </c>
      <c r="N10" s="7"/>
      <c r="O10" s="7"/>
    </row>
    <row r="11" spans="1:15" ht="37.049999999999997" customHeight="1" x14ac:dyDescent="0.3">
      <c r="A11" s="154">
        <v>4</v>
      </c>
      <c r="B11" s="193"/>
      <c r="C11" s="147"/>
      <c r="D11" s="147"/>
      <c r="E11" s="147"/>
      <c r="F11" s="147"/>
      <c r="G11" s="155"/>
      <c r="H11" s="147"/>
      <c r="I11" s="175"/>
      <c r="J11" s="158"/>
      <c r="K11" s="198" t="str">
        <f t="shared" si="0"/>
        <v/>
      </c>
      <c r="L11" s="173">
        <f t="shared" si="1"/>
        <v>1</v>
      </c>
      <c r="M11" s="174">
        <f t="shared" si="2"/>
        <v>0</v>
      </c>
      <c r="N11" s="7"/>
      <c r="O11" s="7"/>
    </row>
    <row r="12" spans="1:15" ht="37.049999999999997" customHeight="1" x14ac:dyDescent="0.3">
      <c r="A12" s="154">
        <v>5</v>
      </c>
      <c r="B12" s="193"/>
      <c r="C12" s="147"/>
      <c r="D12" s="147"/>
      <c r="E12" s="147"/>
      <c r="F12" s="147"/>
      <c r="G12" s="155"/>
      <c r="H12" s="147"/>
      <c r="I12" s="175"/>
      <c r="J12" s="158"/>
      <c r="K12" s="198" t="str">
        <f t="shared" si="0"/>
        <v/>
      </c>
      <c r="L12" s="173">
        <f t="shared" si="1"/>
        <v>1</v>
      </c>
      <c r="M12" s="174">
        <f t="shared" si="2"/>
        <v>0</v>
      </c>
      <c r="N12" s="7"/>
      <c r="O12" s="7"/>
    </row>
    <row r="13" spans="1:15" ht="37.049999999999997" customHeight="1" x14ac:dyDescent="0.3">
      <c r="A13" s="154">
        <v>6</v>
      </c>
      <c r="B13" s="193"/>
      <c r="C13" s="147"/>
      <c r="D13" s="147"/>
      <c r="E13" s="147"/>
      <c r="F13" s="147"/>
      <c r="G13" s="155"/>
      <c r="H13" s="147"/>
      <c r="I13" s="175"/>
      <c r="J13" s="158"/>
      <c r="K13" s="198" t="str">
        <f t="shared" si="0"/>
        <v/>
      </c>
      <c r="L13" s="173">
        <f t="shared" si="1"/>
        <v>1</v>
      </c>
      <c r="M13" s="174">
        <f t="shared" si="2"/>
        <v>0</v>
      </c>
      <c r="N13" s="7"/>
      <c r="O13" s="7"/>
    </row>
    <row r="14" spans="1:15" ht="37.049999999999997" customHeight="1" x14ac:dyDescent="0.3">
      <c r="A14" s="176">
        <v>7</v>
      </c>
      <c r="B14" s="127"/>
      <c r="C14" s="177"/>
      <c r="D14" s="177"/>
      <c r="E14" s="177"/>
      <c r="F14" s="177"/>
      <c r="G14" s="178"/>
      <c r="H14" s="177"/>
      <c r="I14" s="179"/>
      <c r="J14" s="180"/>
      <c r="K14" s="198" t="str">
        <f t="shared" si="0"/>
        <v/>
      </c>
      <c r="L14" s="173">
        <f t="shared" si="1"/>
        <v>1</v>
      </c>
      <c r="M14" s="174">
        <f t="shared" si="2"/>
        <v>0</v>
      </c>
      <c r="N14" s="7"/>
      <c r="O14" s="7"/>
    </row>
    <row r="15" spans="1:15" ht="37.049999999999997" customHeight="1" x14ac:dyDescent="0.3">
      <c r="A15" s="176">
        <v>8</v>
      </c>
      <c r="B15" s="127"/>
      <c r="C15" s="177"/>
      <c r="D15" s="177"/>
      <c r="E15" s="177"/>
      <c r="F15" s="177"/>
      <c r="G15" s="178"/>
      <c r="H15" s="177"/>
      <c r="I15" s="179"/>
      <c r="J15" s="180"/>
      <c r="K15" s="198" t="str">
        <f t="shared" si="0"/>
        <v/>
      </c>
      <c r="L15" s="173">
        <f t="shared" si="1"/>
        <v>1</v>
      </c>
      <c r="M15" s="174">
        <f t="shared" si="2"/>
        <v>0</v>
      </c>
      <c r="N15" s="7"/>
      <c r="O15" s="7"/>
    </row>
    <row r="16" spans="1:15" ht="37.049999999999997" customHeight="1" x14ac:dyDescent="0.3">
      <c r="A16" s="176">
        <v>9</v>
      </c>
      <c r="B16" s="127"/>
      <c r="C16" s="177"/>
      <c r="D16" s="177"/>
      <c r="E16" s="177"/>
      <c r="F16" s="177"/>
      <c r="G16" s="178"/>
      <c r="H16" s="177"/>
      <c r="I16" s="179"/>
      <c r="J16" s="180"/>
      <c r="K16" s="198" t="str">
        <f t="shared" si="0"/>
        <v/>
      </c>
      <c r="L16" s="173">
        <f t="shared" si="1"/>
        <v>1</v>
      </c>
      <c r="M16" s="174">
        <f t="shared" si="2"/>
        <v>0</v>
      </c>
      <c r="N16" s="7"/>
      <c r="O16" s="7"/>
    </row>
    <row r="17" spans="1:15" ht="37.049999999999997" customHeight="1" x14ac:dyDescent="0.3">
      <c r="A17" s="176">
        <v>10</v>
      </c>
      <c r="B17" s="127"/>
      <c r="C17" s="177"/>
      <c r="D17" s="177"/>
      <c r="E17" s="177"/>
      <c r="F17" s="177"/>
      <c r="G17" s="178"/>
      <c r="H17" s="177"/>
      <c r="I17" s="179"/>
      <c r="J17" s="180"/>
      <c r="K17" s="198" t="str">
        <f t="shared" si="0"/>
        <v/>
      </c>
      <c r="L17" s="173">
        <f t="shared" si="1"/>
        <v>1</v>
      </c>
      <c r="M17" s="174">
        <f t="shared" si="2"/>
        <v>0</v>
      </c>
      <c r="N17" s="7"/>
      <c r="O17" s="7"/>
    </row>
    <row r="18" spans="1:15" ht="37.049999999999997" customHeight="1" x14ac:dyDescent="0.3">
      <c r="A18" s="176">
        <v>11</v>
      </c>
      <c r="B18" s="127"/>
      <c r="C18" s="177"/>
      <c r="D18" s="177"/>
      <c r="E18" s="177"/>
      <c r="F18" s="177"/>
      <c r="G18" s="178"/>
      <c r="H18" s="177"/>
      <c r="I18" s="179"/>
      <c r="J18" s="180"/>
      <c r="K18" s="198" t="str">
        <f t="shared" si="0"/>
        <v/>
      </c>
      <c r="L18" s="173">
        <f t="shared" si="1"/>
        <v>1</v>
      </c>
      <c r="M18" s="174">
        <f t="shared" si="2"/>
        <v>0</v>
      </c>
      <c r="N18" s="7"/>
      <c r="O18" s="7"/>
    </row>
    <row r="19" spans="1:15" ht="37.049999999999997" customHeight="1" x14ac:dyDescent="0.3">
      <c r="A19" s="176">
        <v>12</v>
      </c>
      <c r="B19" s="127"/>
      <c r="C19" s="177"/>
      <c r="D19" s="177"/>
      <c r="E19" s="177"/>
      <c r="F19" s="177"/>
      <c r="G19" s="178"/>
      <c r="H19" s="177"/>
      <c r="I19" s="179"/>
      <c r="J19" s="180"/>
      <c r="K19" s="198" t="str">
        <f t="shared" si="0"/>
        <v/>
      </c>
      <c r="L19" s="173">
        <f t="shared" si="1"/>
        <v>1</v>
      </c>
      <c r="M19" s="174">
        <f t="shared" si="2"/>
        <v>0</v>
      </c>
      <c r="N19" s="7"/>
      <c r="O19" s="7"/>
    </row>
    <row r="20" spans="1:15" ht="37.049999999999997" customHeight="1" x14ac:dyDescent="0.3">
      <c r="A20" s="176">
        <v>13</v>
      </c>
      <c r="B20" s="127"/>
      <c r="C20" s="177"/>
      <c r="D20" s="177"/>
      <c r="E20" s="177"/>
      <c r="F20" s="177"/>
      <c r="G20" s="178"/>
      <c r="H20" s="177"/>
      <c r="I20" s="179"/>
      <c r="J20" s="180"/>
      <c r="K20" s="198" t="str">
        <f t="shared" si="0"/>
        <v/>
      </c>
      <c r="L20" s="173">
        <f t="shared" si="1"/>
        <v>1</v>
      </c>
      <c r="M20" s="174">
        <f t="shared" si="2"/>
        <v>0</v>
      </c>
      <c r="N20" s="7"/>
      <c r="O20" s="7"/>
    </row>
    <row r="21" spans="1:15" ht="37.049999999999997" customHeight="1" x14ac:dyDescent="0.3">
      <c r="A21" s="176">
        <v>14</v>
      </c>
      <c r="B21" s="127"/>
      <c r="C21" s="177"/>
      <c r="D21" s="177"/>
      <c r="E21" s="177"/>
      <c r="F21" s="177"/>
      <c r="G21" s="178"/>
      <c r="H21" s="177"/>
      <c r="I21" s="179"/>
      <c r="J21" s="180"/>
      <c r="K21" s="198" t="str">
        <f t="shared" si="0"/>
        <v/>
      </c>
      <c r="L21" s="173">
        <f t="shared" si="1"/>
        <v>1</v>
      </c>
      <c r="M21" s="174">
        <f t="shared" si="2"/>
        <v>0</v>
      </c>
      <c r="N21" s="7"/>
      <c r="O21" s="7"/>
    </row>
    <row r="22" spans="1:15" ht="37.049999999999997" customHeight="1" thickBot="1" x14ac:dyDescent="0.35">
      <c r="A22" s="176">
        <v>15</v>
      </c>
      <c r="B22" s="13"/>
      <c r="C22" s="181"/>
      <c r="D22" s="181"/>
      <c r="E22" s="181"/>
      <c r="F22" s="181"/>
      <c r="G22" s="182"/>
      <c r="H22" s="181"/>
      <c r="I22" s="183"/>
      <c r="J22" s="184"/>
      <c r="K22" s="198" t="str">
        <f t="shared" si="0"/>
        <v/>
      </c>
      <c r="L22" s="173">
        <f t="shared" si="1"/>
        <v>1</v>
      </c>
      <c r="M22" s="174">
        <f t="shared" si="2"/>
        <v>0</v>
      </c>
      <c r="N22" s="30">
        <v>1</v>
      </c>
      <c r="O22" s="7"/>
    </row>
    <row r="23" spans="1:15" ht="37.049999999999997" customHeight="1" thickBot="1" x14ac:dyDescent="0.35">
      <c r="A23" s="438" t="s">
        <v>145</v>
      </c>
      <c r="B23" s="438"/>
      <c r="C23" s="438"/>
      <c r="D23" s="438"/>
      <c r="E23" s="438"/>
      <c r="F23" s="438"/>
      <c r="G23" s="439"/>
      <c r="H23" s="185" t="s">
        <v>40</v>
      </c>
      <c r="I23" s="114">
        <f>SUM(I8:I22)</f>
        <v>0</v>
      </c>
      <c r="J23" s="297"/>
      <c r="K23" s="268"/>
      <c r="L23" s="267"/>
      <c r="M23" s="7"/>
      <c r="N23" s="7"/>
      <c r="O23" s="7"/>
    </row>
    <row r="24" spans="1:15" ht="45.7" customHeight="1" x14ac:dyDescent="0.3">
      <c r="A24" s="360" t="str">
        <f>CONCATENATE(IF(IFERROR(MATCH("bilimsel etkinlik",C8:C22,0),0)&gt;0,"Katılım sağlanan bilimsel etkinlikte sözlü sunum ya da poster sunumu yapıldığını beyan ederiz. ",""),CHAR(10),"Bu formda beyan edilen harcama ve giderlere ilişkin mali raporda tevsik edici belgelerin ve ödeme belgelerinin bulunduğunu ve bu belgelerin kuruluşumuzda saklandığını kabul ve taahhüt ederiz.")</f>
        <v xml:space="preserve">
Bu formda beyan edilen harcama ve giderlere ilişkin mali raporda tevsik edici belgelerin ve ödeme belgelerinin bulunduğunu ve bu belgelerin kuruluşumuzda saklandığını kabul ve taahhüt ederiz.</v>
      </c>
      <c r="B24" s="360"/>
      <c r="C24" s="360"/>
      <c r="D24" s="360"/>
      <c r="E24" s="360"/>
      <c r="F24" s="360"/>
      <c r="G24" s="360"/>
      <c r="H24" s="360"/>
      <c r="I24" s="360"/>
      <c r="J24" s="360"/>
      <c r="K24" s="199" t="str">
        <f t="shared" ref="K24" si="3">IF(AND(I24&gt;0,J24=""),"KDV Dahil Tutar Yazılmalıdır.","")</f>
        <v/>
      </c>
      <c r="L24" s="267"/>
      <c r="M24" s="7"/>
      <c r="N24" s="7"/>
      <c r="O24" s="7"/>
    </row>
    <row r="25" spans="1:15" x14ac:dyDescent="0.3">
      <c r="A25" s="7"/>
      <c r="B25" s="7"/>
      <c r="C25" s="7"/>
      <c r="D25" s="7"/>
      <c r="E25" s="7"/>
      <c r="F25" s="7"/>
      <c r="G25" s="269"/>
      <c r="H25" s="7"/>
      <c r="I25" s="7"/>
      <c r="J25" s="7"/>
      <c r="K25" s="266"/>
      <c r="L25" s="267"/>
      <c r="M25" s="7"/>
      <c r="N25" s="7"/>
      <c r="O25" s="7"/>
    </row>
    <row r="26" spans="1:15" ht="21.1" x14ac:dyDescent="0.35">
      <c r="A26" s="7"/>
      <c r="B26" s="308" t="s">
        <v>37</v>
      </c>
      <c r="C26" s="307">
        <f ca="1">IF(imzatarihi&gt;0,imzatarihi,"")</f>
        <v>45653</v>
      </c>
      <c r="D26" s="312" t="s">
        <v>38</v>
      </c>
      <c r="E26" s="308" t="str">
        <f>IF(kurulusyetkilisi&gt;0,kurulusyetkilisi,"")</f>
        <v/>
      </c>
      <c r="F26" s="308"/>
      <c r="G26" s="308"/>
      <c r="H26" s="308"/>
      <c r="I26" s="315"/>
      <c r="J26" s="315"/>
      <c r="K26" s="266"/>
      <c r="L26" s="267"/>
      <c r="M26" s="7"/>
      <c r="N26" s="7"/>
      <c r="O26" s="7"/>
    </row>
    <row r="27" spans="1:15" ht="21.1" x14ac:dyDescent="0.35">
      <c r="A27" s="7"/>
      <c r="B27" s="311"/>
      <c r="C27" s="311"/>
      <c r="D27" s="312" t="s">
        <v>39</v>
      </c>
      <c r="E27" s="308"/>
      <c r="F27" s="315"/>
      <c r="G27" s="315"/>
      <c r="H27" s="315"/>
      <c r="I27" s="315"/>
      <c r="J27" s="315"/>
      <c r="K27" s="266"/>
      <c r="L27" s="267"/>
      <c r="M27" s="7"/>
      <c r="N27" s="7"/>
      <c r="O27" s="7"/>
    </row>
    <row r="28" spans="1:15" x14ac:dyDescent="0.3">
      <c r="A28" s="436" t="s">
        <v>82</v>
      </c>
      <c r="B28" s="436"/>
      <c r="C28" s="436"/>
      <c r="D28" s="436"/>
      <c r="E28" s="436"/>
      <c r="F28" s="436"/>
      <c r="G28" s="436"/>
      <c r="H28" s="436"/>
      <c r="I28" s="436"/>
      <c r="J28" s="436"/>
      <c r="K28" s="167"/>
      <c r="L28" s="168"/>
      <c r="M28" s="7"/>
      <c r="N28" s="7"/>
      <c r="O28" s="7"/>
    </row>
    <row r="29" spans="1:15" ht="15.65" customHeight="1" x14ac:dyDescent="0.3">
      <c r="A29" s="363" t="str">
        <f>IF(Yil&lt;&gt;"",CONCATENATE(Yil," yılına aittir."),"")</f>
        <v/>
      </c>
      <c r="B29" s="363"/>
      <c r="C29" s="363"/>
      <c r="D29" s="363"/>
      <c r="E29" s="363"/>
      <c r="F29" s="363"/>
      <c r="G29" s="363"/>
      <c r="H29" s="363"/>
      <c r="I29" s="363"/>
      <c r="J29" s="363"/>
      <c r="K29" s="264"/>
      <c r="L29" s="168"/>
      <c r="M29" s="265"/>
      <c r="N29" s="7"/>
      <c r="O29" s="7"/>
    </row>
    <row r="30" spans="1:15" ht="16" customHeight="1" thickBot="1" x14ac:dyDescent="0.35">
      <c r="A30" s="440" t="s">
        <v>146</v>
      </c>
      <c r="B30" s="440"/>
      <c r="C30" s="440"/>
      <c r="D30" s="440"/>
      <c r="E30" s="440"/>
      <c r="F30" s="440"/>
      <c r="G30" s="440"/>
      <c r="H30" s="440"/>
      <c r="I30" s="440"/>
      <c r="J30" s="440"/>
      <c r="K30" s="264"/>
      <c r="L30" s="168"/>
      <c r="M30" s="265"/>
      <c r="N30" s="7"/>
      <c r="O30" s="7"/>
    </row>
    <row r="31" spans="1:15" ht="31.6" customHeight="1" thickBot="1" x14ac:dyDescent="0.35">
      <c r="A31" s="428" t="s">
        <v>1</v>
      </c>
      <c r="B31" s="429"/>
      <c r="C31" s="428" t="str">
        <f>IF(ProjeNo&gt;0,ProjeNo,"")</f>
        <v/>
      </c>
      <c r="D31" s="430"/>
      <c r="E31" s="430"/>
      <c r="F31" s="430"/>
      <c r="G31" s="430"/>
      <c r="H31" s="430"/>
      <c r="I31" s="430"/>
      <c r="J31" s="429"/>
      <c r="K31" s="266"/>
      <c r="L31" s="267"/>
      <c r="M31" s="7"/>
      <c r="N31" s="7"/>
      <c r="O31" s="7"/>
    </row>
    <row r="32" spans="1:15" ht="31.6" customHeight="1" thickBot="1" x14ac:dyDescent="0.35">
      <c r="A32" s="431" t="s">
        <v>11</v>
      </c>
      <c r="B32" s="432"/>
      <c r="C32" s="433" t="str">
        <f>IF(ProjeAdi&gt;0,ProjeAdi,"")</f>
        <v/>
      </c>
      <c r="D32" s="434"/>
      <c r="E32" s="434"/>
      <c r="F32" s="434"/>
      <c r="G32" s="434"/>
      <c r="H32" s="434"/>
      <c r="I32" s="434"/>
      <c r="J32" s="435"/>
      <c r="K32" s="266"/>
      <c r="L32" s="267"/>
      <c r="M32" s="7"/>
      <c r="N32" s="7"/>
      <c r="O32" s="7"/>
    </row>
    <row r="33" spans="1:15" ht="52" customHeight="1" thickBot="1" x14ac:dyDescent="0.35">
      <c r="A33" s="426" t="s">
        <v>7</v>
      </c>
      <c r="B33" s="426" t="s">
        <v>83</v>
      </c>
      <c r="C33" s="426" t="s">
        <v>84</v>
      </c>
      <c r="D33" s="426" t="s">
        <v>81</v>
      </c>
      <c r="E33" s="426" t="s">
        <v>80</v>
      </c>
      <c r="F33" s="426" t="s">
        <v>135</v>
      </c>
      <c r="G33" s="442" t="s">
        <v>75</v>
      </c>
      <c r="H33" s="426" t="s">
        <v>76</v>
      </c>
      <c r="I33" s="143" t="s">
        <v>77</v>
      </c>
      <c r="J33" s="143" t="s">
        <v>77</v>
      </c>
      <c r="K33" s="266"/>
      <c r="L33" s="267"/>
      <c r="M33" s="7"/>
      <c r="N33" s="7"/>
      <c r="O33" s="7"/>
    </row>
    <row r="34" spans="1:15" ht="17" thickBot="1" x14ac:dyDescent="0.35">
      <c r="A34" s="441"/>
      <c r="B34" s="441"/>
      <c r="C34" s="441"/>
      <c r="D34" s="441"/>
      <c r="E34" s="441"/>
      <c r="F34" s="441"/>
      <c r="G34" s="443"/>
      <c r="H34" s="441"/>
      <c r="I34" s="171" t="s">
        <v>78</v>
      </c>
      <c r="J34" s="171" t="s">
        <v>79</v>
      </c>
      <c r="K34" s="266"/>
      <c r="L34" s="267"/>
      <c r="M34" s="7"/>
      <c r="N34" s="7"/>
      <c r="O34" s="7"/>
    </row>
    <row r="35" spans="1:15" ht="37.049999999999997" customHeight="1" x14ac:dyDescent="0.3">
      <c r="A35" s="145">
        <v>16</v>
      </c>
      <c r="B35" s="10"/>
      <c r="C35" s="146"/>
      <c r="D35" s="146"/>
      <c r="E35" s="146"/>
      <c r="F35" s="146"/>
      <c r="G35" s="148"/>
      <c r="H35" s="146"/>
      <c r="I35" s="172"/>
      <c r="J35" s="151"/>
      <c r="K35" s="198" t="str">
        <f>IF(AND(COUNTA(B35:F35)&gt;0,L35=1),"Belge Tarihi,Belge Numarası ve KDV Dahil Tutar doldurulduktan sonra KDV Hariç Tutar doldurulabilir.","")</f>
        <v/>
      </c>
      <c r="L35" s="173">
        <f>IF(COUNTA(G35:H35)+COUNTA(J35)=3,0,1)</f>
        <v>1</v>
      </c>
      <c r="M35" s="174">
        <f>IF(L35=1,0,100000000)</f>
        <v>0</v>
      </c>
      <c r="N35" s="7"/>
      <c r="O35" s="7"/>
    </row>
    <row r="36" spans="1:15" ht="37.049999999999997" customHeight="1" x14ac:dyDescent="0.3">
      <c r="A36" s="154">
        <v>17</v>
      </c>
      <c r="B36" s="193"/>
      <c r="C36" s="147"/>
      <c r="D36" s="147"/>
      <c r="E36" s="147"/>
      <c r="F36" s="147"/>
      <c r="G36" s="155"/>
      <c r="H36" s="147"/>
      <c r="I36" s="175"/>
      <c r="J36" s="158"/>
      <c r="K36" s="198" t="str">
        <f t="shared" ref="K36:K49" si="4">IF(AND(COUNTA(B36:F36)&gt;0,L36=1),"Belge Tarihi,Belge Numarası ve KDV Dahil Tutar doldurulduktan sonra KDV Hariç Tutar doldurulabilir.","")</f>
        <v/>
      </c>
      <c r="L36" s="173">
        <f t="shared" ref="L36:L49" si="5">IF(COUNTA(G36:H36)+COUNTA(J36)=3,0,1)</f>
        <v>1</v>
      </c>
      <c r="M36" s="174">
        <f t="shared" ref="M36:M49" si="6">IF(L36=1,0,100000000)</f>
        <v>0</v>
      </c>
      <c r="N36" s="6"/>
      <c r="O36" s="6"/>
    </row>
    <row r="37" spans="1:15" ht="37.049999999999997" customHeight="1" x14ac:dyDescent="0.3">
      <c r="A37" s="154">
        <v>18</v>
      </c>
      <c r="B37" s="193"/>
      <c r="C37" s="147"/>
      <c r="D37" s="147"/>
      <c r="E37" s="147"/>
      <c r="F37" s="147"/>
      <c r="G37" s="155"/>
      <c r="H37" s="147"/>
      <c r="I37" s="175"/>
      <c r="J37" s="158"/>
      <c r="K37" s="198" t="str">
        <f t="shared" si="4"/>
        <v/>
      </c>
      <c r="L37" s="173">
        <f t="shared" si="5"/>
        <v>1</v>
      </c>
      <c r="M37" s="174">
        <f t="shared" si="6"/>
        <v>0</v>
      </c>
      <c r="N37" s="7"/>
      <c r="O37" s="7"/>
    </row>
    <row r="38" spans="1:15" ht="37.049999999999997" customHeight="1" x14ac:dyDescent="0.3">
      <c r="A38" s="154">
        <v>19</v>
      </c>
      <c r="B38" s="193"/>
      <c r="C38" s="147"/>
      <c r="D38" s="147"/>
      <c r="E38" s="147"/>
      <c r="F38" s="147"/>
      <c r="G38" s="155"/>
      <c r="H38" s="147"/>
      <c r="I38" s="175"/>
      <c r="J38" s="158"/>
      <c r="K38" s="198" t="str">
        <f t="shared" si="4"/>
        <v/>
      </c>
      <c r="L38" s="173">
        <f t="shared" si="5"/>
        <v>1</v>
      </c>
      <c r="M38" s="174">
        <f t="shared" si="6"/>
        <v>0</v>
      </c>
      <c r="N38" s="7"/>
      <c r="O38" s="7"/>
    </row>
    <row r="39" spans="1:15" ht="37.049999999999997" customHeight="1" x14ac:dyDescent="0.3">
      <c r="A39" s="154">
        <v>20</v>
      </c>
      <c r="B39" s="193"/>
      <c r="C39" s="147"/>
      <c r="D39" s="147"/>
      <c r="E39" s="147"/>
      <c r="F39" s="147"/>
      <c r="G39" s="155"/>
      <c r="H39" s="147"/>
      <c r="I39" s="175"/>
      <c r="J39" s="158"/>
      <c r="K39" s="198" t="str">
        <f t="shared" si="4"/>
        <v/>
      </c>
      <c r="L39" s="173">
        <f t="shared" si="5"/>
        <v>1</v>
      </c>
      <c r="M39" s="174">
        <f t="shared" si="6"/>
        <v>0</v>
      </c>
      <c r="N39" s="7"/>
      <c r="O39" s="7"/>
    </row>
    <row r="40" spans="1:15" ht="37.049999999999997" customHeight="1" x14ac:dyDescent="0.3">
      <c r="A40" s="154">
        <v>21</v>
      </c>
      <c r="B40" s="193"/>
      <c r="C40" s="147"/>
      <c r="D40" s="147"/>
      <c r="E40" s="147"/>
      <c r="F40" s="147"/>
      <c r="G40" s="155"/>
      <c r="H40" s="147"/>
      <c r="I40" s="175"/>
      <c r="J40" s="158"/>
      <c r="K40" s="198" t="str">
        <f t="shared" si="4"/>
        <v/>
      </c>
      <c r="L40" s="173">
        <f t="shared" si="5"/>
        <v>1</v>
      </c>
      <c r="M40" s="174">
        <f t="shared" si="6"/>
        <v>0</v>
      </c>
      <c r="N40" s="7"/>
      <c r="O40" s="7"/>
    </row>
    <row r="41" spans="1:15" ht="37.049999999999997" customHeight="1" x14ac:dyDescent="0.3">
      <c r="A41" s="176">
        <v>22</v>
      </c>
      <c r="B41" s="127"/>
      <c r="C41" s="177"/>
      <c r="D41" s="177"/>
      <c r="E41" s="177"/>
      <c r="F41" s="177"/>
      <c r="G41" s="178"/>
      <c r="H41" s="177"/>
      <c r="I41" s="179"/>
      <c r="J41" s="180"/>
      <c r="K41" s="198" t="str">
        <f t="shared" si="4"/>
        <v/>
      </c>
      <c r="L41" s="173">
        <f t="shared" si="5"/>
        <v>1</v>
      </c>
      <c r="M41" s="174">
        <f t="shared" si="6"/>
        <v>0</v>
      </c>
      <c r="N41" s="7"/>
      <c r="O41" s="7"/>
    </row>
    <row r="42" spans="1:15" ht="37.049999999999997" customHeight="1" x14ac:dyDescent="0.3">
      <c r="A42" s="176">
        <v>23</v>
      </c>
      <c r="B42" s="127"/>
      <c r="C42" s="177"/>
      <c r="D42" s="177"/>
      <c r="E42" s="177"/>
      <c r="F42" s="177"/>
      <c r="G42" s="178"/>
      <c r="H42" s="177"/>
      <c r="I42" s="179"/>
      <c r="J42" s="180"/>
      <c r="K42" s="198" t="str">
        <f t="shared" si="4"/>
        <v/>
      </c>
      <c r="L42" s="173">
        <f t="shared" si="5"/>
        <v>1</v>
      </c>
      <c r="M42" s="174">
        <f t="shared" si="6"/>
        <v>0</v>
      </c>
      <c r="N42" s="7"/>
      <c r="O42" s="7"/>
    </row>
    <row r="43" spans="1:15" ht="37.049999999999997" customHeight="1" x14ac:dyDescent="0.3">
      <c r="A43" s="176">
        <v>24</v>
      </c>
      <c r="B43" s="127"/>
      <c r="C43" s="177"/>
      <c r="D43" s="177"/>
      <c r="E43" s="177"/>
      <c r="F43" s="177"/>
      <c r="G43" s="178"/>
      <c r="H43" s="177"/>
      <c r="I43" s="179"/>
      <c r="J43" s="180"/>
      <c r="K43" s="198" t="str">
        <f t="shared" si="4"/>
        <v/>
      </c>
      <c r="L43" s="173">
        <f t="shared" si="5"/>
        <v>1</v>
      </c>
      <c r="M43" s="174">
        <f t="shared" si="6"/>
        <v>0</v>
      </c>
      <c r="N43" s="7"/>
      <c r="O43" s="7"/>
    </row>
    <row r="44" spans="1:15" ht="37.049999999999997" customHeight="1" x14ac:dyDescent="0.3">
      <c r="A44" s="176">
        <v>25</v>
      </c>
      <c r="B44" s="127"/>
      <c r="C44" s="177"/>
      <c r="D44" s="177"/>
      <c r="E44" s="177"/>
      <c r="F44" s="177"/>
      <c r="G44" s="178"/>
      <c r="H44" s="177"/>
      <c r="I44" s="179"/>
      <c r="J44" s="180"/>
      <c r="K44" s="198" t="str">
        <f t="shared" si="4"/>
        <v/>
      </c>
      <c r="L44" s="173">
        <f t="shared" si="5"/>
        <v>1</v>
      </c>
      <c r="M44" s="174">
        <f t="shared" si="6"/>
        <v>0</v>
      </c>
      <c r="N44" s="7"/>
      <c r="O44" s="7"/>
    </row>
    <row r="45" spans="1:15" ht="37.049999999999997" customHeight="1" x14ac:dyDescent="0.3">
      <c r="A45" s="176">
        <v>26</v>
      </c>
      <c r="B45" s="127"/>
      <c r="C45" s="177"/>
      <c r="D45" s="177"/>
      <c r="E45" s="177"/>
      <c r="F45" s="177"/>
      <c r="G45" s="178"/>
      <c r="H45" s="177"/>
      <c r="I45" s="179"/>
      <c r="J45" s="180"/>
      <c r="K45" s="198" t="str">
        <f t="shared" si="4"/>
        <v/>
      </c>
      <c r="L45" s="173">
        <f t="shared" si="5"/>
        <v>1</v>
      </c>
      <c r="M45" s="174">
        <f t="shared" si="6"/>
        <v>0</v>
      </c>
      <c r="N45" s="7"/>
      <c r="O45" s="7"/>
    </row>
    <row r="46" spans="1:15" ht="37.049999999999997" customHeight="1" x14ac:dyDescent="0.3">
      <c r="A46" s="176">
        <v>27</v>
      </c>
      <c r="B46" s="127"/>
      <c r="C46" s="177"/>
      <c r="D46" s="177"/>
      <c r="E46" s="177"/>
      <c r="F46" s="177"/>
      <c r="G46" s="178"/>
      <c r="H46" s="177"/>
      <c r="I46" s="179"/>
      <c r="J46" s="180"/>
      <c r="K46" s="198" t="str">
        <f t="shared" si="4"/>
        <v/>
      </c>
      <c r="L46" s="173">
        <f t="shared" si="5"/>
        <v>1</v>
      </c>
      <c r="M46" s="174">
        <f t="shared" si="6"/>
        <v>0</v>
      </c>
      <c r="N46" s="7"/>
      <c r="O46" s="7"/>
    </row>
    <row r="47" spans="1:15" ht="37.049999999999997" customHeight="1" x14ac:dyDescent="0.3">
      <c r="A47" s="176">
        <v>28</v>
      </c>
      <c r="B47" s="127"/>
      <c r="C47" s="177"/>
      <c r="D47" s="177"/>
      <c r="E47" s="177"/>
      <c r="F47" s="177"/>
      <c r="G47" s="178"/>
      <c r="H47" s="177"/>
      <c r="I47" s="179"/>
      <c r="J47" s="180"/>
      <c r="K47" s="198" t="str">
        <f t="shared" si="4"/>
        <v/>
      </c>
      <c r="L47" s="173">
        <f t="shared" si="5"/>
        <v>1</v>
      </c>
      <c r="M47" s="174">
        <f t="shared" si="6"/>
        <v>0</v>
      </c>
      <c r="N47" s="7"/>
      <c r="O47" s="7"/>
    </row>
    <row r="48" spans="1:15" ht="37.049999999999997" customHeight="1" x14ac:dyDescent="0.3">
      <c r="A48" s="176">
        <v>29</v>
      </c>
      <c r="B48" s="127"/>
      <c r="C48" s="177"/>
      <c r="D48" s="177"/>
      <c r="E48" s="177"/>
      <c r="F48" s="177"/>
      <c r="G48" s="178"/>
      <c r="H48" s="177"/>
      <c r="I48" s="179"/>
      <c r="J48" s="180"/>
      <c r="K48" s="198" t="str">
        <f t="shared" si="4"/>
        <v/>
      </c>
      <c r="L48" s="173">
        <f t="shared" si="5"/>
        <v>1</v>
      </c>
      <c r="M48" s="174">
        <f t="shared" si="6"/>
        <v>0</v>
      </c>
      <c r="N48" s="7"/>
      <c r="O48" s="7"/>
    </row>
    <row r="49" spans="1:15" ht="37.049999999999997" customHeight="1" thickBot="1" x14ac:dyDescent="0.35">
      <c r="A49" s="187">
        <v>30</v>
      </c>
      <c r="B49" s="13"/>
      <c r="C49" s="181"/>
      <c r="D49" s="181"/>
      <c r="E49" s="181"/>
      <c r="F49" s="181"/>
      <c r="G49" s="182"/>
      <c r="H49" s="181"/>
      <c r="I49" s="183"/>
      <c r="J49" s="184"/>
      <c r="K49" s="198" t="str">
        <f t="shared" si="4"/>
        <v/>
      </c>
      <c r="L49" s="173">
        <f t="shared" si="5"/>
        <v>1</v>
      </c>
      <c r="M49" s="174">
        <f t="shared" si="6"/>
        <v>0</v>
      </c>
      <c r="N49" s="30">
        <f>IF(COUNTA(G35:J49)&gt;0,1,0)</f>
        <v>0</v>
      </c>
      <c r="O49" s="7"/>
    </row>
    <row r="50" spans="1:15" ht="37.049999999999997" customHeight="1" thickBot="1" x14ac:dyDescent="0.35">
      <c r="A50" s="438" t="s">
        <v>145</v>
      </c>
      <c r="B50" s="438"/>
      <c r="C50" s="438"/>
      <c r="D50" s="438"/>
      <c r="E50" s="438"/>
      <c r="F50" s="438"/>
      <c r="G50" s="439"/>
      <c r="H50" s="164" t="s">
        <v>40</v>
      </c>
      <c r="I50" s="114">
        <f>SUM(I35:I49)+I23</f>
        <v>0</v>
      </c>
      <c r="J50" s="297"/>
      <c r="K50" s="268"/>
      <c r="L50" s="267"/>
      <c r="M50" s="7"/>
      <c r="N50" s="7"/>
      <c r="O50" s="7"/>
    </row>
    <row r="51" spans="1:15" ht="45.7" customHeight="1" x14ac:dyDescent="0.3">
      <c r="A51" s="360" t="str">
        <f>CONCATENATE(IF(IFERROR(MATCH("bilimsel etkinlik",C35:C49,0),0)&gt;0,"Katılım sağlanan bilimsel etkinlikte sözlü sunum ya da poster sunumu yapıldığını beyan ederiz. ",""),CHAR(10),"Bu formda beyan edilen harcama ve giderlere ilişkin mali raporda tevsik edici belgelerin ve ödeme belgelerinin bulunduğunu ve bu belgelerin kuruluşumuzda saklandığını kabul ve taahhüt ederiz.")</f>
        <v xml:space="preserve">
Bu formda beyan edilen harcama ve giderlere ilişkin mali raporda tevsik edici belgelerin ve ödeme belgelerinin bulunduğunu ve bu belgelerin kuruluşumuzda saklandığını kabul ve taahhüt ederiz.</v>
      </c>
      <c r="B51" s="360"/>
      <c r="C51" s="360"/>
      <c r="D51" s="360"/>
      <c r="E51" s="360"/>
      <c r="F51" s="360"/>
      <c r="G51" s="360"/>
      <c r="H51" s="360"/>
      <c r="I51" s="360"/>
      <c r="J51" s="360"/>
      <c r="K51" s="199" t="str">
        <f t="shared" ref="K51" si="7">IF(AND(I51&gt;0,J51=""),"KDV Dahil Tutar Yazılmalıdır.","")</f>
        <v/>
      </c>
      <c r="L51" s="267"/>
      <c r="M51" s="7"/>
      <c r="N51" s="7"/>
      <c r="O51" s="7"/>
    </row>
    <row r="52" spans="1:15" x14ac:dyDescent="0.3">
      <c r="A52" s="7"/>
      <c r="B52" s="7"/>
      <c r="C52" s="7"/>
      <c r="D52" s="7"/>
      <c r="E52" s="7"/>
      <c r="F52" s="7"/>
      <c r="G52" s="269"/>
      <c r="H52" s="7"/>
      <c r="I52" s="7"/>
      <c r="J52" s="7"/>
      <c r="K52" s="266"/>
      <c r="L52" s="267"/>
      <c r="M52" s="7"/>
      <c r="N52" s="7"/>
      <c r="O52" s="7"/>
    </row>
    <row r="53" spans="1:15" ht="21.1" x14ac:dyDescent="0.35">
      <c r="A53" s="7"/>
      <c r="B53" s="308" t="s">
        <v>37</v>
      </c>
      <c r="C53" s="307">
        <f ca="1">IF(imzatarihi&gt;0,imzatarihi,"")</f>
        <v>45653</v>
      </c>
      <c r="D53" s="312" t="s">
        <v>38</v>
      </c>
      <c r="E53" s="308" t="str">
        <f>IF(kurulusyetkilisi&gt;0,kurulusyetkilisi,"")</f>
        <v/>
      </c>
      <c r="F53" s="308"/>
      <c r="G53" s="308"/>
      <c r="H53" s="308"/>
      <c r="I53" s="315"/>
      <c r="J53" s="315"/>
      <c r="K53" s="266"/>
      <c r="L53" s="267"/>
      <c r="M53" s="7"/>
      <c r="N53" s="7"/>
      <c r="O53" s="7"/>
    </row>
    <row r="54" spans="1:15" ht="21.1" x14ac:dyDescent="0.35">
      <c r="A54" s="7"/>
      <c r="B54" s="311"/>
      <c r="C54" s="311"/>
      <c r="D54" s="312" t="s">
        <v>39</v>
      </c>
      <c r="E54" s="308"/>
      <c r="F54" s="315"/>
      <c r="G54" s="315"/>
      <c r="H54" s="315"/>
      <c r="I54" s="315"/>
      <c r="J54" s="315"/>
      <c r="K54" s="266"/>
      <c r="L54" s="267"/>
      <c r="M54" s="7"/>
      <c r="N54" s="7"/>
      <c r="O54" s="7"/>
    </row>
    <row r="55" spans="1:15" x14ac:dyDescent="0.3">
      <c r="A55" s="436" t="s">
        <v>82</v>
      </c>
      <c r="B55" s="436"/>
      <c r="C55" s="436"/>
      <c r="D55" s="436"/>
      <c r="E55" s="436"/>
      <c r="F55" s="436"/>
      <c r="G55" s="436"/>
      <c r="H55" s="436"/>
      <c r="I55" s="436"/>
      <c r="J55" s="436"/>
      <c r="K55" s="167"/>
      <c r="L55" s="168"/>
      <c r="M55" s="7"/>
      <c r="N55" s="7"/>
      <c r="O55" s="7"/>
    </row>
    <row r="56" spans="1:15" ht="15.65" customHeight="1" x14ac:dyDescent="0.3">
      <c r="A56" s="363" t="str">
        <f>IF(Yil&lt;&gt;"",CONCATENATE(Yil," yılına aittir."),"")</f>
        <v/>
      </c>
      <c r="B56" s="363"/>
      <c r="C56" s="363"/>
      <c r="D56" s="363"/>
      <c r="E56" s="363"/>
      <c r="F56" s="363"/>
      <c r="G56" s="363"/>
      <c r="H56" s="363"/>
      <c r="I56" s="363"/>
      <c r="J56" s="363"/>
      <c r="K56" s="264"/>
      <c r="L56" s="168"/>
      <c r="M56" s="265"/>
      <c r="N56" s="7"/>
      <c r="O56" s="7"/>
    </row>
    <row r="57" spans="1:15" ht="16" customHeight="1" thickBot="1" x14ac:dyDescent="0.35">
      <c r="A57" s="440" t="s">
        <v>146</v>
      </c>
      <c r="B57" s="440"/>
      <c r="C57" s="440"/>
      <c r="D57" s="440"/>
      <c r="E57" s="440"/>
      <c r="F57" s="440"/>
      <c r="G57" s="440"/>
      <c r="H57" s="440"/>
      <c r="I57" s="440"/>
      <c r="J57" s="440"/>
      <c r="K57" s="264"/>
      <c r="L57" s="168"/>
      <c r="M57" s="265"/>
      <c r="N57" s="7"/>
      <c r="O57" s="7"/>
    </row>
    <row r="58" spans="1:15" ht="31.6" customHeight="1" thickBot="1" x14ac:dyDescent="0.35">
      <c r="A58" s="428" t="s">
        <v>1</v>
      </c>
      <c r="B58" s="429"/>
      <c r="C58" s="428" t="str">
        <f>IF(ProjeNo&gt;0,ProjeNo,"")</f>
        <v/>
      </c>
      <c r="D58" s="430"/>
      <c r="E58" s="430"/>
      <c r="F58" s="430"/>
      <c r="G58" s="430"/>
      <c r="H58" s="430"/>
      <c r="I58" s="430"/>
      <c r="J58" s="429"/>
      <c r="K58" s="266"/>
      <c r="L58" s="267"/>
      <c r="M58" s="7"/>
      <c r="N58" s="7"/>
      <c r="O58" s="7"/>
    </row>
    <row r="59" spans="1:15" ht="31.6" customHeight="1" thickBot="1" x14ac:dyDescent="0.35">
      <c r="A59" s="431" t="s">
        <v>11</v>
      </c>
      <c r="B59" s="432"/>
      <c r="C59" s="433" t="str">
        <f>IF(ProjeAdi&gt;0,ProjeAdi,"")</f>
        <v/>
      </c>
      <c r="D59" s="434"/>
      <c r="E59" s="434"/>
      <c r="F59" s="434"/>
      <c r="G59" s="434"/>
      <c r="H59" s="434"/>
      <c r="I59" s="434"/>
      <c r="J59" s="435"/>
      <c r="K59" s="266"/>
      <c r="L59" s="267"/>
      <c r="M59" s="7"/>
      <c r="N59" s="7"/>
      <c r="O59" s="7"/>
    </row>
    <row r="60" spans="1:15" ht="52" customHeight="1" thickBot="1" x14ac:dyDescent="0.35">
      <c r="A60" s="426" t="s">
        <v>7</v>
      </c>
      <c r="B60" s="426" t="s">
        <v>83</v>
      </c>
      <c r="C60" s="426" t="s">
        <v>84</v>
      </c>
      <c r="D60" s="426" t="s">
        <v>81</v>
      </c>
      <c r="E60" s="426" t="s">
        <v>80</v>
      </c>
      <c r="F60" s="426" t="s">
        <v>135</v>
      </c>
      <c r="G60" s="442" t="s">
        <v>75</v>
      </c>
      <c r="H60" s="426" t="s">
        <v>76</v>
      </c>
      <c r="I60" s="143" t="s">
        <v>77</v>
      </c>
      <c r="J60" s="143" t="s">
        <v>77</v>
      </c>
      <c r="K60" s="266"/>
      <c r="L60" s="267"/>
      <c r="M60" s="7"/>
      <c r="N60" s="7"/>
      <c r="O60" s="7"/>
    </row>
    <row r="61" spans="1:15" ht="17" thickBot="1" x14ac:dyDescent="0.35">
      <c r="A61" s="441"/>
      <c r="B61" s="441"/>
      <c r="C61" s="441"/>
      <c r="D61" s="441"/>
      <c r="E61" s="441"/>
      <c r="F61" s="441"/>
      <c r="G61" s="443"/>
      <c r="H61" s="441"/>
      <c r="I61" s="171" t="s">
        <v>78</v>
      </c>
      <c r="J61" s="171" t="s">
        <v>79</v>
      </c>
      <c r="K61" s="266"/>
      <c r="L61" s="267"/>
      <c r="M61" s="7"/>
      <c r="N61" s="7"/>
      <c r="O61" s="7"/>
    </row>
    <row r="62" spans="1:15" ht="37.049999999999997" customHeight="1" x14ac:dyDescent="0.3">
      <c r="A62" s="188">
        <v>31</v>
      </c>
      <c r="B62" s="10"/>
      <c r="C62" s="146"/>
      <c r="D62" s="146"/>
      <c r="E62" s="146"/>
      <c r="F62" s="146"/>
      <c r="G62" s="148"/>
      <c r="H62" s="146"/>
      <c r="I62" s="172"/>
      <c r="J62" s="151"/>
      <c r="K62" s="198" t="str">
        <f>IF(AND(COUNTA(B62:F62)&gt;0,L62=1),"Belge Tarihi,Belge Numarası ve KDV Dahil Tutar doldurulduktan sonra KDV Hariç Tutar doldurulabilir.","")</f>
        <v/>
      </c>
      <c r="L62" s="173">
        <f>IF(COUNTA(G62:H62)+COUNTA(J62)=3,0,1)</f>
        <v>1</v>
      </c>
      <c r="M62" s="174">
        <f>IF(L62=1,0,100000000)</f>
        <v>0</v>
      </c>
      <c r="N62" s="7"/>
      <c r="O62" s="7"/>
    </row>
    <row r="63" spans="1:15" ht="37.049999999999997" customHeight="1" x14ac:dyDescent="0.3">
      <c r="A63" s="189">
        <v>32</v>
      </c>
      <c r="B63" s="193"/>
      <c r="C63" s="147"/>
      <c r="D63" s="147"/>
      <c r="E63" s="147"/>
      <c r="F63" s="147"/>
      <c r="G63" s="155"/>
      <c r="H63" s="147"/>
      <c r="I63" s="175"/>
      <c r="J63" s="158"/>
      <c r="K63" s="198" t="str">
        <f t="shared" ref="K63:K76" si="8">IF(AND(COUNTA(B63:F63)&gt;0,L63=1),"Belge Tarihi,Belge Numarası ve KDV Dahil Tutar doldurulduktan sonra KDV Hariç Tutar doldurulabilir.","")</f>
        <v/>
      </c>
      <c r="L63" s="173">
        <f t="shared" ref="L63:L76" si="9">IF(COUNTA(G63:H63)+COUNTA(J63)=3,0,1)</f>
        <v>1</v>
      </c>
      <c r="M63" s="174">
        <f t="shared" ref="M63:M76" si="10">IF(L63=1,0,100000000)</f>
        <v>0</v>
      </c>
      <c r="N63" s="7"/>
      <c r="O63" s="7"/>
    </row>
    <row r="64" spans="1:15" ht="37.049999999999997" customHeight="1" x14ac:dyDescent="0.3">
      <c r="A64" s="189">
        <v>33</v>
      </c>
      <c r="B64" s="193"/>
      <c r="C64" s="147"/>
      <c r="D64" s="147"/>
      <c r="E64" s="147"/>
      <c r="F64" s="147"/>
      <c r="G64" s="155"/>
      <c r="H64" s="147"/>
      <c r="I64" s="175"/>
      <c r="J64" s="158"/>
      <c r="K64" s="198" t="str">
        <f t="shared" si="8"/>
        <v/>
      </c>
      <c r="L64" s="173">
        <f t="shared" si="9"/>
        <v>1</v>
      </c>
      <c r="M64" s="174">
        <f t="shared" si="10"/>
        <v>0</v>
      </c>
      <c r="N64" s="7"/>
      <c r="O64" s="7"/>
    </row>
    <row r="65" spans="1:15" ht="37.049999999999997" customHeight="1" x14ac:dyDescent="0.3">
      <c r="A65" s="189">
        <v>34</v>
      </c>
      <c r="B65" s="193"/>
      <c r="C65" s="147"/>
      <c r="D65" s="147"/>
      <c r="E65" s="147"/>
      <c r="F65" s="147"/>
      <c r="G65" s="155"/>
      <c r="H65" s="147"/>
      <c r="I65" s="175"/>
      <c r="J65" s="158"/>
      <c r="K65" s="198" t="str">
        <f t="shared" si="8"/>
        <v/>
      </c>
      <c r="L65" s="173">
        <f t="shared" si="9"/>
        <v>1</v>
      </c>
      <c r="M65" s="174">
        <f t="shared" si="10"/>
        <v>0</v>
      </c>
      <c r="N65" s="7"/>
      <c r="O65" s="7"/>
    </row>
    <row r="66" spans="1:15" ht="37.049999999999997" customHeight="1" x14ac:dyDescent="0.3">
      <c r="A66" s="189">
        <v>35</v>
      </c>
      <c r="B66" s="193"/>
      <c r="C66" s="147"/>
      <c r="D66" s="147"/>
      <c r="E66" s="147"/>
      <c r="F66" s="147"/>
      <c r="G66" s="155"/>
      <c r="H66" s="147"/>
      <c r="I66" s="175"/>
      <c r="J66" s="158"/>
      <c r="K66" s="198" t="str">
        <f t="shared" si="8"/>
        <v/>
      </c>
      <c r="L66" s="173">
        <f t="shared" si="9"/>
        <v>1</v>
      </c>
      <c r="M66" s="174">
        <f t="shared" si="10"/>
        <v>0</v>
      </c>
      <c r="N66" s="6"/>
      <c r="O66" s="6"/>
    </row>
    <row r="67" spans="1:15" ht="37.049999999999997" customHeight="1" x14ac:dyDescent="0.3">
      <c r="A67" s="189">
        <v>36</v>
      </c>
      <c r="B67" s="193"/>
      <c r="C67" s="147"/>
      <c r="D67" s="147"/>
      <c r="E67" s="147"/>
      <c r="F67" s="147"/>
      <c r="G67" s="155"/>
      <c r="H67" s="147"/>
      <c r="I67" s="175"/>
      <c r="J67" s="158"/>
      <c r="K67" s="198" t="str">
        <f t="shared" si="8"/>
        <v/>
      </c>
      <c r="L67" s="173">
        <f t="shared" si="9"/>
        <v>1</v>
      </c>
      <c r="M67" s="174">
        <f t="shared" si="10"/>
        <v>0</v>
      </c>
      <c r="N67" s="7"/>
      <c r="O67" s="7"/>
    </row>
    <row r="68" spans="1:15" ht="37.049999999999997" customHeight="1" x14ac:dyDescent="0.3">
      <c r="A68" s="189">
        <v>37</v>
      </c>
      <c r="B68" s="127"/>
      <c r="C68" s="177"/>
      <c r="D68" s="177"/>
      <c r="E68" s="177"/>
      <c r="F68" s="177"/>
      <c r="G68" s="178"/>
      <c r="H68" s="177"/>
      <c r="I68" s="179"/>
      <c r="J68" s="180"/>
      <c r="K68" s="198" t="str">
        <f t="shared" si="8"/>
        <v/>
      </c>
      <c r="L68" s="173">
        <f t="shared" si="9"/>
        <v>1</v>
      </c>
      <c r="M68" s="174">
        <f t="shared" si="10"/>
        <v>0</v>
      </c>
      <c r="N68" s="7"/>
      <c r="O68" s="7"/>
    </row>
    <row r="69" spans="1:15" ht="37.049999999999997" customHeight="1" x14ac:dyDescent="0.3">
      <c r="A69" s="190">
        <v>38</v>
      </c>
      <c r="B69" s="127"/>
      <c r="C69" s="177"/>
      <c r="D69" s="177"/>
      <c r="E69" s="177"/>
      <c r="F69" s="177"/>
      <c r="G69" s="178"/>
      <c r="H69" s="177"/>
      <c r="I69" s="179"/>
      <c r="J69" s="180"/>
      <c r="K69" s="198" t="str">
        <f t="shared" si="8"/>
        <v/>
      </c>
      <c r="L69" s="173">
        <f t="shared" si="9"/>
        <v>1</v>
      </c>
      <c r="M69" s="174">
        <f t="shared" si="10"/>
        <v>0</v>
      </c>
      <c r="N69" s="7"/>
      <c r="O69" s="7"/>
    </row>
    <row r="70" spans="1:15" ht="37.049999999999997" customHeight="1" x14ac:dyDescent="0.3">
      <c r="A70" s="190">
        <v>39</v>
      </c>
      <c r="B70" s="127"/>
      <c r="C70" s="177"/>
      <c r="D70" s="177"/>
      <c r="E70" s="177"/>
      <c r="F70" s="177"/>
      <c r="G70" s="178"/>
      <c r="H70" s="177"/>
      <c r="I70" s="179"/>
      <c r="J70" s="180"/>
      <c r="K70" s="198" t="str">
        <f t="shared" si="8"/>
        <v/>
      </c>
      <c r="L70" s="173">
        <f t="shared" si="9"/>
        <v>1</v>
      </c>
      <c r="M70" s="174">
        <f t="shared" si="10"/>
        <v>0</v>
      </c>
      <c r="N70" s="7"/>
      <c r="O70" s="7"/>
    </row>
    <row r="71" spans="1:15" ht="37.049999999999997" customHeight="1" x14ac:dyDescent="0.3">
      <c r="A71" s="190">
        <v>40</v>
      </c>
      <c r="B71" s="127"/>
      <c r="C71" s="177"/>
      <c r="D71" s="177"/>
      <c r="E71" s="177"/>
      <c r="F71" s="177"/>
      <c r="G71" s="178"/>
      <c r="H71" s="177"/>
      <c r="I71" s="179"/>
      <c r="J71" s="180"/>
      <c r="K71" s="198" t="str">
        <f t="shared" si="8"/>
        <v/>
      </c>
      <c r="L71" s="173">
        <f t="shared" si="9"/>
        <v>1</v>
      </c>
      <c r="M71" s="174">
        <f t="shared" si="10"/>
        <v>0</v>
      </c>
      <c r="N71" s="7"/>
      <c r="O71" s="7"/>
    </row>
    <row r="72" spans="1:15" ht="37.049999999999997" customHeight="1" x14ac:dyDescent="0.3">
      <c r="A72" s="190">
        <v>41</v>
      </c>
      <c r="B72" s="127"/>
      <c r="C72" s="177"/>
      <c r="D72" s="177"/>
      <c r="E72" s="177"/>
      <c r="F72" s="177"/>
      <c r="G72" s="178"/>
      <c r="H72" s="177"/>
      <c r="I72" s="179"/>
      <c r="J72" s="180"/>
      <c r="K72" s="198" t="str">
        <f t="shared" si="8"/>
        <v/>
      </c>
      <c r="L72" s="173">
        <f t="shared" si="9"/>
        <v>1</v>
      </c>
      <c r="M72" s="174">
        <f t="shared" si="10"/>
        <v>0</v>
      </c>
      <c r="N72" s="7"/>
      <c r="O72" s="7"/>
    </row>
    <row r="73" spans="1:15" ht="37.049999999999997" customHeight="1" x14ac:dyDescent="0.3">
      <c r="A73" s="190">
        <v>42</v>
      </c>
      <c r="B73" s="127"/>
      <c r="C73" s="177"/>
      <c r="D73" s="177"/>
      <c r="E73" s="177"/>
      <c r="F73" s="177"/>
      <c r="G73" s="178"/>
      <c r="H73" s="177"/>
      <c r="I73" s="179"/>
      <c r="J73" s="180"/>
      <c r="K73" s="198" t="str">
        <f t="shared" si="8"/>
        <v/>
      </c>
      <c r="L73" s="173">
        <f t="shared" si="9"/>
        <v>1</v>
      </c>
      <c r="M73" s="174">
        <f t="shared" si="10"/>
        <v>0</v>
      </c>
      <c r="N73" s="7"/>
      <c r="O73" s="7"/>
    </row>
    <row r="74" spans="1:15" ht="37.049999999999997" customHeight="1" x14ac:dyDescent="0.3">
      <c r="A74" s="190">
        <v>43</v>
      </c>
      <c r="B74" s="127"/>
      <c r="C74" s="177"/>
      <c r="D74" s="177"/>
      <c r="E74" s="177"/>
      <c r="F74" s="177"/>
      <c r="G74" s="178"/>
      <c r="H74" s="177"/>
      <c r="I74" s="179"/>
      <c r="J74" s="180"/>
      <c r="K74" s="198" t="str">
        <f t="shared" si="8"/>
        <v/>
      </c>
      <c r="L74" s="173">
        <f t="shared" si="9"/>
        <v>1</v>
      </c>
      <c r="M74" s="174">
        <f t="shared" si="10"/>
        <v>0</v>
      </c>
      <c r="N74" s="7"/>
      <c r="O74" s="7"/>
    </row>
    <row r="75" spans="1:15" ht="37.049999999999997" customHeight="1" x14ac:dyDescent="0.3">
      <c r="A75" s="190">
        <v>44</v>
      </c>
      <c r="B75" s="127"/>
      <c r="C75" s="177"/>
      <c r="D75" s="177"/>
      <c r="E75" s="177"/>
      <c r="F75" s="177"/>
      <c r="G75" s="178"/>
      <c r="H75" s="177"/>
      <c r="I75" s="179"/>
      <c r="J75" s="180"/>
      <c r="K75" s="198" t="str">
        <f t="shared" si="8"/>
        <v/>
      </c>
      <c r="L75" s="173">
        <f t="shared" si="9"/>
        <v>1</v>
      </c>
      <c r="M75" s="174">
        <f t="shared" si="10"/>
        <v>0</v>
      </c>
      <c r="N75" s="7"/>
      <c r="O75" s="7"/>
    </row>
    <row r="76" spans="1:15" ht="37.049999999999997" customHeight="1" thickBot="1" x14ac:dyDescent="0.35">
      <c r="A76" s="191">
        <v>45</v>
      </c>
      <c r="B76" s="13"/>
      <c r="C76" s="181"/>
      <c r="D76" s="181"/>
      <c r="E76" s="181"/>
      <c r="F76" s="181"/>
      <c r="G76" s="182"/>
      <c r="H76" s="181"/>
      <c r="I76" s="183"/>
      <c r="J76" s="184"/>
      <c r="K76" s="198" t="str">
        <f t="shared" si="8"/>
        <v/>
      </c>
      <c r="L76" s="173">
        <f t="shared" si="9"/>
        <v>1</v>
      </c>
      <c r="M76" s="174">
        <f t="shared" si="10"/>
        <v>0</v>
      </c>
      <c r="N76" s="30">
        <f>IF(COUNTA(G62:J76)&gt;0,1,0)</f>
        <v>0</v>
      </c>
      <c r="O76" s="7"/>
    </row>
    <row r="77" spans="1:15" ht="37.049999999999997" customHeight="1" thickBot="1" x14ac:dyDescent="0.35">
      <c r="A77" s="438" t="s">
        <v>145</v>
      </c>
      <c r="B77" s="438"/>
      <c r="C77" s="438"/>
      <c r="D77" s="438"/>
      <c r="E77" s="438"/>
      <c r="F77" s="438"/>
      <c r="G77" s="439"/>
      <c r="H77" s="164" t="s">
        <v>40</v>
      </c>
      <c r="I77" s="114">
        <f>SUM(I62:I76)+I50</f>
        <v>0</v>
      </c>
      <c r="J77" s="297"/>
      <c r="K77" s="268"/>
      <c r="L77" s="267"/>
      <c r="M77" s="7"/>
      <c r="N77" s="7"/>
      <c r="O77" s="7"/>
    </row>
    <row r="78" spans="1:15" ht="45.7" customHeight="1" x14ac:dyDescent="0.3">
      <c r="A78" s="360" t="str">
        <f>CONCATENATE(IF(IFERROR(MATCH("bilimsel etkinlik",C62:C76,0),0)&gt;0,"Katılım sağlanan bilimsel etkinlikte sözlü sunum ya da poster sunumu yapıldığını beyan ederiz. ",""),CHAR(10),"Bu formda beyan edilen harcama ve giderlere ilişkin mali raporda tevsik edici belgelerin ve ödeme belgelerinin bulunduğunu ve bu belgelerin kuruluşumuzda saklandığını kabul ve taahhüt ederiz.")</f>
        <v xml:space="preserve">
Bu formda beyan edilen harcama ve giderlere ilişkin mali raporda tevsik edici belgelerin ve ödeme belgelerinin bulunduğunu ve bu belgelerin kuruluşumuzda saklandığını kabul ve taahhüt ederiz.</v>
      </c>
      <c r="B78" s="360"/>
      <c r="C78" s="360"/>
      <c r="D78" s="360"/>
      <c r="E78" s="360"/>
      <c r="F78" s="360"/>
      <c r="G78" s="360"/>
      <c r="H78" s="360"/>
      <c r="I78" s="360"/>
      <c r="J78" s="360"/>
      <c r="K78" s="199" t="str">
        <f t="shared" ref="K78" si="11">IF(AND(I78&gt;0,J78=""),"KDV Dahil Tutar Yazılmalıdır.","")</f>
        <v/>
      </c>
      <c r="L78" s="267"/>
      <c r="M78" s="7"/>
      <c r="N78" s="7"/>
      <c r="O78" s="7"/>
    </row>
    <row r="79" spans="1:15" x14ac:dyDescent="0.3">
      <c r="A79" s="7"/>
      <c r="B79" s="7"/>
      <c r="C79" s="7"/>
      <c r="D79" s="7"/>
      <c r="E79" s="7"/>
      <c r="F79" s="7"/>
      <c r="G79" s="269"/>
      <c r="H79" s="7"/>
      <c r="I79" s="7"/>
      <c r="J79" s="7"/>
      <c r="K79" s="266"/>
      <c r="L79" s="267"/>
      <c r="M79" s="7"/>
      <c r="N79" s="7"/>
      <c r="O79" s="7"/>
    </row>
    <row r="80" spans="1:15" ht="21.1" x14ac:dyDescent="0.35">
      <c r="A80" s="7"/>
      <c r="B80" s="308" t="s">
        <v>37</v>
      </c>
      <c r="C80" s="307">
        <f ca="1">IF(imzatarihi&gt;0,imzatarihi,"")</f>
        <v>45653</v>
      </c>
      <c r="D80" s="312" t="s">
        <v>38</v>
      </c>
      <c r="E80" s="308" t="str">
        <f>IF(kurulusyetkilisi&gt;0,kurulusyetkilisi,"")</f>
        <v/>
      </c>
      <c r="F80" s="308"/>
      <c r="G80" s="308"/>
      <c r="H80" s="308"/>
      <c r="I80" s="315"/>
      <c r="J80" s="315"/>
      <c r="K80" s="266"/>
      <c r="L80" s="267"/>
      <c r="M80" s="7"/>
      <c r="N80" s="7"/>
      <c r="O80" s="7"/>
    </row>
    <row r="81" spans="1:15" ht="21.1" x14ac:dyDescent="0.35">
      <c r="A81" s="7"/>
      <c r="B81" s="311"/>
      <c r="C81" s="311"/>
      <c r="D81" s="312" t="s">
        <v>39</v>
      </c>
      <c r="E81" s="308"/>
      <c r="F81" s="315"/>
      <c r="G81" s="315"/>
      <c r="H81" s="315"/>
      <c r="I81" s="315"/>
      <c r="J81" s="315"/>
      <c r="K81" s="266"/>
      <c r="L81" s="267"/>
      <c r="M81" s="7"/>
      <c r="N81" s="7"/>
      <c r="O81" s="7"/>
    </row>
    <row r="82" spans="1:15" x14ac:dyDescent="0.3">
      <c r="A82" s="436" t="s">
        <v>82</v>
      </c>
      <c r="B82" s="436"/>
      <c r="C82" s="436"/>
      <c r="D82" s="436"/>
      <c r="E82" s="436"/>
      <c r="F82" s="436"/>
      <c r="G82" s="436"/>
      <c r="H82" s="436"/>
      <c r="I82" s="436"/>
      <c r="J82" s="436"/>
      <c r="K82" s="167"/>
      <c r="L82" s="168"/>
      <c r="M82" s="7"/>
      <c r="N82" s="7"/>
      <c r="O82" s="7"/>
    </row>
    <row r="83" spans="1:15" ht="15.65" customHeight="1" x14ac:dyDescent="0.3">
      <c r="A83" s="363" t="str">
        <f>IF(Yil&lt;&gt;"",CONCATENATE(Yil," yılına aittir."),"")</f>
        <v/>
      </c>
      <c r="B83" s="363"/>
      <c r="C83" s="363"/>
      <c r="D83" s="363"/>
      <c r="E83" s="363"/>
      <c r="F83" s="363"/>
      <c r="G83" s="363"/>
      <c r="H83" s="363"/>
      <c r="I83" s="363"/>
      <c r="J83" s="363"/>
      <c r="K83" s="264"/>
      <c r="L83" s="168"/>
      <c r="M83" s="265"/>
      <c r="N83" s="7"/>
      <c r="O83" s="7"/>
    </row>
    <row r="84" spans="1:15" ht="16" customHeight="1" thickBot="1" x14ac:dyDescent="0.35">
      <c r="A84" s="440" t="s">
        <v>146</v>
      </c>
      <c r="B84" s="440"/>
      <c r="C84" s="440"/>
      <c r="D84" s="440"/>
      <c r="E84" s="440"/>
      <c r="F84" s="440"/>
      <c r="G84" s="440"/>
      <c r="H84" s="440"/>
      <c r="I84" s="440"/>
      <c r="J84" s="440"/>
      <c r="K84" s="264"/>
      <c r="L84" s="168"/>
      <c r="M84" s="265"/>
      <c r="N84" s="7"/>
      <c r="O84" s="7"/>
    </row>
    <row r="85" spans="1:15" ht="31.6" customHeight="1" thickBot="1" x14ac:dyDescent="0.35">
      <c r="A85" s="428" t="s">
        <v>1</v>
      </c>
      <c r="B85" s="429"/>
      <c r="C85" s="428" t="str">
        <f>IF(ProjeNo&gt;0,ProjeNo,"")</f>
        <v/>
      </c>
      <c r="D85" s="430"/>
      <c r="E85" s="430"/>
      <c r="F85" s="430"/>
      <c r="G85" s="430"/>
      <c r="H85" s="430"/>
      <c r="I85" s="430"/>
      <c r="J85" s="429"/>
      <c r="K85" s="266"/>
      <c r="L85" s="267"/>
      <c r="M85" s="7"/>
      <c r="N85" s="7"/>
      <c r="O85" s="7"/>
    </row>
    <row r="86" spans="1:15" ht="31.6" customHeight="1" thickBot="1" x14ac:dyDescent="0.35">
      <c r="A86" s="431" t="s">
        <v>11</v>
      </c>
      <c r="B86" s="432"/>
      <c r="C86" s="433" t="str">
        <f>IF(ProjeAdi&gt;0,ProjeAdi,"")</f>
        <v/>
      </c>
      <c r="D86" s="434"/>
      <c r="E86" s="434"/>
      <c r="F86" s="434"/>
      <c r="G86" s="434"/>
      <c r="H86" s="434"/>
      <c r="I86" s="434"/>
      <c r="J86" s="435"/>
      <c r="K86" s="266"/>
      <c r="L86" s="267"/>
      <c r="M86" s="7"/>
      <c r="N86" s="7"/>
      <c r="O86" s="7"/>
    </row>
    <row r="87" spans="1:15" ht="52" customHeight="1" thickBot="1" x14ac:dyDescent="0.35">
      <c r="A87" s="426" t="s">
        <v>7</v>
      </c>
      <c r="B87" s="426" t="s">
        <v>83</v>
      </c>
      <c r="C87" s="426" t="s">
        <v>84</v>
      </c>
      <c r="D87" s="426" t="s">
        <v>81</v>
      </c>
      <c r="E87" s="426" t="s">
        <v>80</v>
      </c>
      <c r="F87" s="426" t="s">
        <v>135</v>
      </c>
      <c r="G87" s="442" t="s">
        <v>75</v>
      </c>
      <c r="H87" s="426" t="s">
        <v>76</v>
      </c>
      <c r="I87" s="143" t="s">
        <v>77</v>
      </c>
      <c r="J87" s="143" t="s">
        <v>77</v>
      </c>
      <c r="K87" s="266"/>
      <c r="L87" s="267"/>
      <c r="M87" s="7"/>
      <c r="N87" s="7"/>
      <c r="O87" s="7"/>
    </row>
    <row r="88" spans="1:15" ht="17" thickBot="1" x14ac:dyDescent="0.35">
      <c r="A88" s="441"/>
      <c r="B88" s="441"/>
      <c r="C88" s="441"/>
      <c r="D88" s="441"/>
      <c r="E88" s="441"/>
      <c r="F88" s="441"/>
      <c r="G88" s="443"/>
      <c r="H88" s="441"/>
      <c r="I88" s="171" t="s">
        <v>78</v>
      </c>
      <c r="J88" s="171" t="s">
        <v>79</v>
      </c>
      <c r="K88" s="266"/>
      <c r="L88" s="267"/>
      <c r="M88" s="7"/>
      <c r="N88" s="7"/>
      <c r="O88" s="7"/>
    </row>
    <row r="89" spans="1:15" ht="37.049999999999997" customHeight="1" x14ac:dyDescent="0.3">
      <c r="A89" s="188">
        <v>46</v>
      </c>
      <c r="B89" s="10"/>
      <c r="C89" s="146"/>
      <c r="D89" s="146"/>
      <c r="E89" s="146"/>
      <c r="F89" s="146"/>
      <c r="G89" s="148"/>
      <c r="H89" s="146"/>
      <c r="I89" s="172"/>
      <c r="J89" s="151"/>
      <c r="K89" s="198" t="str">
        <f>IF(AND(COUNTA(B89:F89)&gt;0,L89=1),"Belge Tarihi,Belge Numarası ve KDV Dahil Tutar doldurulduktan sonra KDV Hariç Tutar doldurulabilir.","")</f>
        <v/>
      </c>
      <c r="L89" s="173">
        <f>IF(COUNTA(G89:H89)+COUNTA(J89)=3,0,1)</f>
        <v>1</v>
      </c>
      <c r="M89" s="174">
        <f>IF(L89=1,0,100000000)</f>
        <v>0</v>
      </c>
      <c r="N89" s="7"/>
      <c r="O89" s="7"/>
    </row>
    <row r="90" spans="1:15" ht="37.049999999999997" customHeight="1" x14ac:dyDescent="0.3">
      <c r="A90" s="189">
        <v>47</v>
      </c>
      <c r="B90" s="193"/>
      <c r="C90" s="147"/>
      <c r="D90" s="147"/>
      <c r="E90" s="147"/>
      <c r="F90" s="147"/>
      <c r="G90" s="155"/>
      <c r="H90" s="147"/>
      <c r="I90" s="175"/>
      <c r="J90" s="158"/>
      <c r="K90" s="198" t="str">
        <f t="shared" ref="K90:K103" si="12">IF(AND(COUNTA(B90:F90)&gt;0,L90=1),"Belge Tarihi,Belge Numarası ve KDV Dahil Tutar doldurulduktan sonra KDV Hariç Tutar doldurulabilir.","")</f>
        <v/>
      </c>
      <c r="L90" s="173">
        <f t="shared" ref="L90:L103" si="13">IF(COUNTA(G90:H90)+COUNTA(J90)=3,0,1)</f>
        <v>1</v>
      </c>
      <c r="M90" s="174">
        <f t="shared" ref="M90:M103" si="14">IF(L90=1,0,100000000)</f>
        <v>0</v>
      </c>
      <c r="N90" s="7"/>
      <c r="O90" s="7"/>
    </row>
    <row r="91" spans="1:15" ht="37.049999999999997" customHeight="1" x14ac:dyDescent="0.3">
      <c r="A91" s="189">
        <v>48</v>
      </c>
      <c r="B91" s="193"/>
      <c r="C91" s="147"/>
      <c r="D91" s="147"/>
      <c r="E91" s="147"/>
      <c r="F91" s="147"/>
      <c r="G91" s="155"/>
      <c r="H91" s="147"/>
      <c r="I91" s="175"/>
      <c r="J91" s="158"/>
      <c r="K91" s="198" t="str">
        <f t="shared" si="12"/>
        <v/>
      </c>
      <c r="L91" s="173">
        <f t="shared" si="13"/>
        <v>1</v>
      </c>
      <c r="M91" s="174">
        <f t="shared" si="14"/>
        <v>0</v>
      </c>
      <c r="N91" s="7"/>
      <c r="O91" s="7"/>
    </row>
    <row r="92" spans="1:15" ht="37.049999999999997" customHeight="1" x14ac:dyDescent="0.3">
      <c r="A92" s="189">
        <v>49</v>
      </c>
      <c r="B92" s="193"/>
      <c r="C92" s="147"/>
      <c r="D92" s="147"/>
      <c r="E92" s="147"/>
      <c r="F92" s="147"/>
      <c r="G92" s="155"/>
      <c r="H92" s="147"/>
      <c r="I92" s="175"/>
      <c r="J92" s="158"/>
      <c r="K92" s="198" t="str">
        <f t="shared" si="12"/>
        <v/>
      </c>
      <c r="L92" s="173">
        <f t="shared" si="13"/>
        <v>1</v>
      </c>
      <c r="M92" s="174">
        <f t="shared" si="14"/>
        <v>0</v>
      </c>
      <c r="N92" s="7"/>
      <c r="O92" s="7"/>
    </row>
    <row r="93" spans="1:15" ht="37.049999999999997" customHeight="1" x14ac:dyDescent="0.3">
      <c r="A93" s="189">
        <v>50</v>
      </c>
      <c r="B93" s="193"/>
      <c r="C93" s="147"/>
      <c r="D93" s="147"/>
      <c r="E93" s="147"/>
      <c r="F93" s="147"/>
      <c r="G93" s="155"/>
      <c r="H93" s="147"/>
      <c r="I93" s="175"/>
      <c r="J93" s="158"/>
      <c r="K93" s="198" t="str">
        <f t="shared" si="12"/>
        <v/>
      </c>
      <c r="L93" s="173">
        <f t="shared" si="13"/>
        <v>1</v>
      </c>
      <c r="M93" s="174">
        <f t="shared" si="14"/>
        <v>0</v>
      </c>
      <c r="N93" s="7"/>
      <c r="O93" s="7"/>
    </row>
    <row r="94" spans="1:15" ht="37.049999999999997" customHeight="1" x14ac:dyDescent="0.3">
      <c r="A94" s="189">
        <v>51</v>
      </c>
      <c r="B94" s="193"/>
      <c r="C94" s="147"/>
      <c r="D94" s="147"/>
      <c r="E94" s="147"/>
      <c r="F94" s="147"/>
      <c r="G94" s="155"/>
      <c r="H94" s="147"/>
      <c r="I94" s="175"/>
      <c r="J94" s="158"/>
      <c r="K94" s="198" t="str">
        <f t="shared" si="12"/>
        <v/>
      </c>
      <c r="L94" s="173">
        <f t="shared" si="13"/>
        <v>1</v>
      </c>
      <c r="M94" s="174">
        <f t="shared" si="14"/>
        <v>0</v>
      </c>
      <c r="N94" s="7"/>
      <c r="O94" s="7"/>
    </row>
    <row r="95" spans="1:15" ht="37.049999999999997" customHeight="1" x14ac:dyDescent="0.3">
      <c r="A95" s="190">
        <v>52</v>
      </c>
      <c r="B95" s="127"/>
      <c r="C95" s="177"/>
      <c r="D95" s="177"/>
      <c r="E95" s="177"/>
      <c r="F95" s="177"/>
      <c r="G95" s="178"/>
      <c r="H95" s="177"/>
      <c r="I95" s="179"/>
      <c r="J95" s="180"/>
      <c r="K95" s="198" t="str">
        <f t="shared" si="12"/>
        <v/>
      </c>
      <c r="L95" s="173">
        <f t="shared" si="13"/>
        <v>1</v>
      </c>
      <c r="M95" s="174">
        <f t="shared" si="14"/>
        <v>0</v>
      </c>
      <c r="N95" s="7"/>
      <c r="O95" s="7"/>
    </row>
    <row r="96" spans="1:15" ht="37.049999999999997" customHeight="1" x14ac:dyDescent="0.3">
      <c r="A96" s="190">
        <v>53</v>
      </c>
      <c r="B96" s="127"/>
      <c r="C96" s="177"/>
      <c r="D96" s="177"/>
      <c r="E96" s="177"/>
      <c r="F96" s="177"/>
      <c r="G96" s="178"/>
      <c r="H96" s="177"/>
      <c r="I96" s="179"/>
      <c r="J96" s="180"/>
      <c r="K96" s="198" t="str">
        <f t="shared" si="12"/>
        <v/>
      </c>
      <c r="L96" s="173">
        <f t="shared" si="13"/>
        <v>1</v>
      </c>
      <c r="M96" s="174">
        <f t="shared" si="14"/>
        <v>0</v>
      </c>
      <c r="N96" s="6"/>
      <c r="O96" s="6"/>
    </row>
    <row r="97" spans="1:15" ht="37.049999999999997" customHeight="1" x14ac:dyDescent="0.3">
      <c r="A97" s="190">
        <v>54</v>
      </c>
      <c r="B97" s="127"/>
      <c r="C97" s="177"/>
      <c r="D97" s="177"/>
      <c r="E97" s="177"/>
      <c r="F97" s="177"/>
      <c r="G97" s="178"/>
      <c r="H97" s="177"/>
      <c r="I97" s="179"/>
      <c r="J97" s="180"/>
      <c r="K97" s="198" t="str">
        <f t="shared" si="12"/>
        <v/>
      </c>
      <c r="L97" s="173">
        <f t="shared" si="13"/>
        <v>1</v>
      </c>
      <c r="M97" s="174">
        <f t="shared" si="14"/>
        <v>0</v>
      </c>
      <c r="N97" s="7"/>
      <c r="O97" s="7"/>
    </row>
    <row r="98" spans="1:15" ht="37.049999999999997" customHeight="1" x14ac:dyDescent="0.3">
      <c r="A98" s="190">
        <v>55</v>
      </c>
      <c r="B98" s="127"/>
      <c r="C98" s="177"/>
      <c r="D98" s="177"/>
      <c r="E98" s="177"/>
      <c r="F98" s="177"/>
      <c r="G98" s="178"/>
      <c r="H98" s="177"/>
      <c r="I98" s="179"/>
      <c r="J98" s="180"/>
      <c r="K98" s="198" t="str">
        <f t="shared" si="12"/>
        <v/>
      </c>
      <c r="L98" s="173">
        <f t="shared" si="13"/>
        <v>1</v>
      </c>
      <c r="M98" s="174">
        <f t="shared" si="14"/>
        <v>0</v>
      </c>
      <c r="N98" s="7"/>
      <c r="O98" s="7"/>
    </row>
    <row r="99" spans="1:15" ht="37.049999999999997" customHeight="1" x14ac:dyDescent="0.3">
      <c r="A99" s="190">
        <v>56</v>
      </c>
      <c r="B99" s="127"/>
      <c r="C99" s="177"/>
      <c r="D99" s="177"/>
      <c r="E99" s="177"/>
      <c r="F99" s="177"/>
      <c r="G99" s="178"/>
      <c r="H99" s="177"/>
      <c r="I99" s="179"/>
      <c r="J99" s="180"/>
      <c r="K99" s="198" t="str">
        <f t="shared" si="12"/>
        <v/>
      </c>
      <c r="L99" s="173">
        <f t="shared" si="13"/>
        <v>1</v>
      </c>
      <c r="M99" s="174">
        <f t="shared" si="14"/>
        <v>0</v>
      </c>
      <c r="N99" s="7"/>
      <c r="O99" s="7"/>
    </row>
    <row r="100" spans="1:15" ht="37.049999999999997" customHeight="1" x14ac:dyDescent="0.3">
      <c r="A100" s="190">
        <v>57</v>
      </c>
      <c r="B100" s="127"/>
      <c r="C100" s="177"/>
      <c r="D100" s="177"/>
      <c r="E100" s="177"/>
      <c r="F100" s="177"/>
      <c r="G100" s="178"/>
      <c r="H100" s="177"/>
      <c r="I100" s="179"/>
      <c r="J100" s="180"/>
      <c r="K100" s="198" t="str">
        <f t="shared" si="12"/>
        <v/>
      </c>
      <c r="L100" s="173">
        <f t="shared" si="13"/>
        <v>1</v>
      </c>
      <c r="M100" s="174">
        <f t="shared" si="14"/>
        <v>0</v>
      </c>
      <c r="N100" s="7"/>
      <c r="O100" s="7"/>
    </row>
    <row r="101" spans="1:15" ht="37.049999999999997" customHeight="1" x14ac:dyDescent="0.3">
      <c r="A101" s="190">
        <v>58</v>
      </c>
      <c r="B101" s="127"/>
      <c r="C101" s="177"/>
      <c r="D101" s="177"/>
      <c r="E101" s="177"/>
      <c r="F101" s="177"/>
      <c r="G101" s="178"/>
      <c r="H101" s="177"/>
      <c r="I101" s="179"/>
      <c r="J101" s="180"/>
      <c r="K101" s="198" t="str">
        <f t="shared" si="12"/>
        <v/>
      </c>
      <c r="L101" s="173">
        <f t="shared" si="13"/>
        <v>1</v>
      </c>
      <c r="M101" s="174">
        <f t="shared" si="14"/>
        <v>0</v>
      </c>
      <c r="N101" s="7"/>
      <c r="O101" s="7"/>
    </row>
    <row r="102" spans="1:15" ht="37.049999999999997" customHeight="1" x14ac:dyDescent="0.3">
      <c r="A102" s="190">
        <v>59</v>
      </c>
      <c r="B102" s="127"/>
      <c r="C102" s="177"/>
      <c r="D102" s="177"/>
      <c r="E102" s="177"/>
      <c r="F102" s="177"/>
      <c r="G102" s="178"/>
      <c r="H102" s="177"/>
      <c r="I102" s="179"/>
      <c r="J102" s="180"/>
      <c r="K102" s="198" t="str">
        <f t="shared" si="12"/>
        <v/>
      </c>
      <c r="L102" s="173">
        <f t="shared" si="13"/>
        <v>1</v>
      </c>
      <c r="M102" s="174">
        <f t="shared" si="14"/>
        <v>0</v>
      </c>
      <c r="N102" s="7"/>
      <c r="O102" s="7"/>
    </row>
    <row r="103" spans="1:15" ht="37.049999999999997" customHeight="1" thickBot="1" x14ac:dyDescent="0.35">
      <c r="A103" s="191">
        <v>60</v>
      </c>
      <c r="B103" s="13"/>
      <c r="C103" s="181"/>
      <c r="D103" s="181"/>
      <c r="E103" s="181"/>
      <c r="F103" s="181"/>
      <c r="G103" s="182"/>
      <c r="H103" s="181"/>
      <c r="I103" s="183"/>
      <c r="J103" s="184"/>
      <c r="K103" s="198" t="str">
        <f t="shared" si="12"/>
        <v/>
      </c>
      <c r="L103" s="173">
        <f t="shared" si="13"/>
        <v>1</v>
      </c>
      <c r="M103" s="174">
        <f t="shared" si="14"/>
        <v>0</v>
      </c>
      <c r="N103" s="30">
        <f>IF(COUNTA(G89:J103)&gt;0,1,0)</f>
        <v>0</v>
      </c>
      <c r="O103" s="7"/>
    </row>
    <row r="104" spans="1:15" ht="37.049999999999997" customHeight="1" thickBot="1" x14ac:dyDescent="0.35">
      <c r="A104" s="438" t="s">
        <v>145</v>
      </c>
      <c r="B104" s="438"/>
      <c r="C104" s="438"/>
      <c r="D104" s="438"/>
      <c r="E104" s="438"/>
      <c r="F104" s="438"/>
      <c r="G104" s="439"/>
      <c r="H104" s="164" t="s">
        <v>40</v>
      </c>
      <c r="I104" s="114">
        <f>SUM(I89:I103)+I77</f>
        <v>0</v>
      </c>
      <c r="J104" s="297"/>
      <c r="K104" s="268"/>
      <c r="L104" s="267"/>
      <c r="M104" s="7"/>
      <c r="N104" s="7"/>
      <c r="O104" s="7"/>
    </row>
    <row r="105" spans="1:15" ht="45.7" customHeight="1" x14ac:dyDescent="0.3">
      <c r="A105" s="360" t="str">
        <f>CONCATENATE(IF(IFERROR(MATCH("bilimsel etkinlik",C89:C103,0),0)&gt;0,"Katılım sağlanan bilimsel etkinlikte sözlü sunum ya da poster sunumu yapıldığını beyan ederiz. ",""),CHAR(10),"Bu formda beyan edilen harcama ve giderlere ilişkin mali raporda tevsik edici belgelerin ve ödeme belgelerinin bulunduğunu ve bu belgelerin kuruluşumuzda saklandığını kabul ve taahhüt ederiz.")</f>
        <v xml:space="preserve">
Bu formda beyan edilen harcama ve giderlere ilişkin mali raporda tevsik edici belgelerin ve ödeme belgelerinin bulunduğunu ve bu belgelerin kuruluşumuzda saklandığını kabul ve taahhüt ederiz.</v>
      </c>
      <c r="B105" s="360"/>
      <c r="C105" s="360"/>
      <c r="D105" s="360"/>
      <c r="E105" s="360"/>
      <c r="F105" s="360"/>
      <c r="G105" s="360"/>
      <c r="H105" s="360"/>
      <c r="I105" s="360"/>
      <c r="J105" s="360"/>
      <c r="K105" s="199" t="str">
        <f t="shared" ref="K105" si="15">IF(AND(I105&gt;0,J105=""),"KDV Dahil Tutar Yazılmalıdır.","")</f>
        <v/>
      </c>
      <c r="L105" s="267"/>
      <c r="M105" s="7"/>
      <c r="N105" s="7"/>
      <c r="O105" s="7"/>
    </row>
    <row r="106" spans="1:15" x14ac:dyDescent="0.3">
      <c r="A106" s="7"/>
      <c r="B106" s="7"/>
      <c r="C106" s="7"/>
      <c r="D106" s="7"/>
      <c r="E106" s="7"/>
      <c r="F106" s="7"/>
      <c r="G106" s="269"/>
      <c r="H106" s="7"/>
      <c r="I106" s="7"/>
      <c r="J106" s="7"/>
      <c r="K106" s="266"/>
      <c r="L106" s="267"/>
      <c r="M106" s="7"/>
      <c r="N106" s="7"/>
      <c r="O106" s="7"/>
    </row>
    <row r="107" spans="1:15" ht="21.1" x14ac:dyDescent="0.35">
      <c r="A107" s="7"/>
      <c r="B107" s="308" t="s">
        <v>37</v>
      </c>
      <c r="C107" s="307">
        <f ca="1">IF(imzatarihi&gt;0,imzatarihi,"")</f>
        <v>45653</v>
      </c>
      <c r="D107" s="312" t="s">
        <v>38</v>
      </c>
      <c r="E107" s="308" t="str">
        <f>IF(kurulusyetkilisi&gt;0,kurulusyetkilisi,"")</f>
        <v/>
      </c>
      <c r="F107" s="308"/>
      <c r="G107" s="308"/>
      <c r="H107" s="308"/>
      <c r="I107" s="315"/>
      <c r="J107" s="315"/>
      <c r="K107" s="266"/>
      <c r="L107" s="267"/>
      <c r="M107" s="7"/>
      <c r="N107" s="7"/>
      <c r="O107" s="7"/>
    </row>
    <row r="108" spans="1:15" ht="21.1" x14ac:dyDescent="0.35">
      <c r="A108" s="7"/>
      <c r="B108" s="311"/>
      <c r="C108" s="311"/>
      <c r="D108" s="312" t="s">
        <v>39</v>
      </c>
      <c r="E108" s="308"/>
      <c r="F108" s="315"/>
      <c r="G108" s="315"/>
      <c r="H108" s="315"/>
      <c r="I108" s="315"/>
      <c r="J108" s="315"/>
      <c r="K108" s="266"/>
      <c r="L108" s="267"/>
      <c r="M108" s="7"/>
      <c r="N108" s="7"/>
      <c r="O108" s="7"/>
    </row>
    <row r="109" spans="1:15" x14ac:dyDescent="0.3">
      <c r="A109" s="436" t="s">
        <v>82</v>
      </c>
      <c r="B109" s="436"/>
      <c r="C109" s="436"/>
      <c r="D109" s="436"/>
      <c r="E109" s="436"/>
      <c r="F109" s="436"/>
      <c r="G109" s="436"/>
      <c r="H109" s="436"/>
      <c r="I109" s="436"/>
      <c r="J109" s="436"/>
      <c r="K109" s="167"/>
      <c r="L109" s="168"/>
      <c r="M109" s="7"/>
      <c r="N109" s="7"/>
      <c r="O109" s="7"/>
    </row>
    <row r="110" spans="1:15" ht="15.65" customHeight="1" x14ac:dyDescent="0.3">
      <c r="A110" s="363" t="str">
        <f>IF(Yil&lt;&gt;"",CONCATENATE(Yil," yılına aittir."),"")</f>
        <v/>
      </c>
      <c r="B110" s="363"/>
      <c r="C110" s="363"/>
      <c r="D110" s="363"/>
      <c r="E110" s="363"/>
      <c r="F110" s="363"/>
      <c r="G110" s="363"/>
      <c r="H110" s="363"/>
      <c r="I110" s="363"/>
      <c r="J110" s="363"/>
      <c r="K110" s="264"/>
      <c r="L110" s="168"/>
      <c r="M110" s="265"/>
      <c r="N110" s="7"/>
      <c r="O110" s="7"/>
    </row>
    <row r="111" spans="1:15" ht="16" customHeight="1" thickBot="1" x14ac:dyDescent="0.35">
      <c r="A111" s="440" t="s">
        <v>146</v>
      </c>
      <c r="B111" s="440"/>
      <c r="C111" s="440"/>
      <c r="D111" s="440"/>
      <c r="E111" s="440"/>
      <c r="F111" s="440"/>
      <c r="G111" s="440"/>
      <c r="H111" s="440"/>
      <c r="I111" s="440"/>
      <c r="J111" s="440"/>
      <c r="K111" s="264"/>
      <c r="L111" s="168"/>
      <c r="M111" s="265"/>
      <c r="N111" s="7"/>
      <c r="O111" s="7"/>
    </row>
    <row r="112" spans="1:15" ht="31.6" customHeight="1" thickBot="1" x14ac:dyDescent="0.35">
      <c r="A112" s="428" t="s">
        <v>1</v>
      </c>
      <c r="B112" s="429"/>
      <c r="C112" s="428" t="str">
        <f>IF(ProjeNo&gt;0,ProjeNo,"")</f>
        <v/>
      </c>
      <c r="D112" s="430"/>
      <c r="E112" s="430"/>
      <c r="F112" s="430"/>
      <c r="G112" s="430"/>
      <c r="H112" s="430"/>
      <c r="I112" s="430"/>
      <c r="J112" s="429"/>
      <c r="K112" s="266"/>
      <c r="L112" s="267"/>
      <c r="M112" s="7"/>
      <c r="N112" s="7"/>
      <c r="O112" s="7"/>
    </row>
    <row r="113" spans="1:15" ht="31.6" customHeight="1" thickBot="1" x14ac:dyDescent="0.35">
      <c r="A113" s="431" t="s">
        <v>11</v>
      </c>
      <c r="B113" s="432"/>
      <c r="C113" s="433" t="str">
        <f>IF(ProjeAdi&gt;0,ProjeAdi,"")</f>
        <v/>
      </c>
      <c r="D113" s="434"/>
      <c r="E113" s="434"/>
      <c r="F113" s="434"/>
      <c r="G113" s="434"/>
      <c r="H113" s="434"/>
      <c r="I113" s="434"/>
      <c r="J113" s="435"/>
      <c r="K113" s="266"/>
      <c r="L113" s="267"/>
      <c r="M113" s="7"/>
      <c r="N113" s="7"/>
      <c r="O113" s="7"/>
    </row>
    <row r="114" spans="1:15" ht="52" customHeight="1" thickBot="1" x14ac:dyDescent="0.35">
      <c r="A114" s="426" t="s">
        <v>7</v>
      </c>
      <c r="B114" s="426" t="s">
        <v>83</v>
      </c>
      <c r="C114" s="426" t="s">
        <v>84</v>
      </c>
      <c r="D114" s="426" t="s">
        <v>81</v>
      </c>
      <c r="E114" s="426" t="s">
        <v>80</v>
      </c>
      <c r="F114" s="426" t="s">
        <v>135</v>
      </c>
      <c r="G114" s="442" t="s">
        <v>75</v>
      </c>
      <c r="H114" s="426" t="s">
        <v>76</v>
      </c>
      <c r="I114" s="143" t="s">
        <v>77</v>
      </c>
      <c r="J114" s="143" t="s">
        <v>77</v>
      </c>
      <c r="K114" s="266"/>
      <c r="L114" s="267"/>
      <c r="M114" s="7"/>
      <c r="N114" s="7"/>
      <c r="O114" s="7"/>
    </row>
    <row r="115" spans="1:15" ht="17" thickBot="1" x14ac:dyDescent="0.35">
      <c r="A115" s="441"/>
      <c r="B115" s="441"/>
      <c r="C115" s="441"/>
      <c r="D115" s="441"/>
      <c r="E115" s="441"/>
      <c r="F115" s="441"/>
      <c r="G115" s="443"/>
      <c r="H115" s="441"/>
      <c r="I115" s="171" t="s">
        <v>78</v>
      </c>
      <c r="J115" s="171" t="s">
        <v>79</v>
      </c>
      <c r="K115" s="266"/>
      <c r="L115" s="267"/>
      <c r="M115" s="7"/>
      <c r="N115" s="7"/>
      <c r="O115" s="7"/>
    </row>
    <row r="116" spans="1:15" ht="37.049999999999997" customHeight="1" x14ac:dyDescent="0.3">
      <c r="A116" s="188">
        <v>61</v>
      </c>
      <c r="B116" s="10"/>
      <c r="C116" s="146"/>
      <c r="D116" s="146"/>
      <c r="E116" s="146"/>
      <c r="F116" s="146"/>
      <c r="G116" s="148"/>
      <c r="H116" s="146"/>
      <c r="I116" s="172"/>
      <c r="J116" s="151"/>
      <c r="K116" s="198" t="str">
        <f>IF(AND(COUNTA(B116:F116)&gt;0,L116=1),"Belge Tarihi,Belge Numarası ve KDV Dahil Tutar doldurulduktan sonra KDV Hariç Tutar doldurulabilir.","")</f>
        <v/>
      </c>
      <c r="L116" s="173">
        <f>IF(COUNTA(G116:H116)+COUNTA(J116)=3,0,1)</f>
        <v>1</v>
      </c>
      <c r="M116" s="174">
        <f>IF(L116=1,0,100000000)</f>
        <v>0</v>
      </c>
      <c r="N116" s="7"/>
      <c r="O116" s="7"/>
    </row>
    <row r="117" spans="1:15" ht="37.049999999999997" customHeight="1" x14ac:dyDescent="0.3">
      <c r="A117" s="189">
        <v>62</v>
      </c>
      <c r="B117" s="193"/>
      <c r="C117" s="147"/>
      <c r="D117" s="147"/>
      <c r="E117" s="147"/>
      <c r="F117" s="147"/>
      <c r="G117" s="155"/>
      <c r="H117" s="147"/>
      <c r="I117" s="175"/>
      <c r="J117" s="158"/>
      <c r="K117" s="198" t="str">
        <f t="shared" ref="K117:K130" si="16">IF(AND(COUNTA(B117:F117)&gt;0,L117=1),"Belge Tarihi,Belge Numarası ve KDV Dahil Tutar doldurulduktan sonra KDV Hariç Tutar doldurulabilir.","")</f>
        <v/>
      </c>
      <c r="L117" s="173">
        <f t="shared" ref="L117:L130" si="17">IF(COUNTA(G117:H117)+COUNTA(J117)=3,0,1)</f>
        <v>1</v>
      </c>
      <c r="M117" s="174">
        <f t="shared" ref="M117:M130" si="18">IF(L117=1,0,100000000)</f>
        <v>0</v>
      </c>
      <c r="N117" s="7"/>
      <c r="O117" s="7"/>
    </row>
    <row r="118" spans="1:15" ht="37.049999999999997" customHeight="1" x14ac:dyDescent="0.3">
      <c r="A118" s="189">
        <v>63</v>
      </c>
      <c r="B118" s="193"/>
      <c r="C118" s="147"/>
      <c r="D118" s="147"/>
      <c r="E118" s="147"/>
      <c r="F118" s="147"/>
      <c r="G118" s="155"/>
      <c r="H118" s="147"/>
      <c r="I118" s="175"/>
      <c r="J118" s="158"/>
      <c r="K118" s="198" t="str">
        <f t="shared" si="16"/>
        <v/>
      </c>
      <c r="L118" s="173">
        <f t="shared" si="17"/>
        <v>1</v>
      </c>
      <c r="M118" s="174">
        <f t="shared" si="18"/>
        <v>0</v>
      </c>
      <c r="N118" s="7"/>
      <c r="O118" s="7"/>
    </row>
    <row r="119" spans="1:15" ht="37.049999999999997" customHeight="1" x14ac:dyDescent="0.3">
      <c r="A119" s="189">
        <v>64</v>
      </c>
      <c r="B119" s="193"/>
      <c r="C119" s="147"/>
      <c r="D119" s="147"/>
      <c r="E119" s="147"/>
      <c r="F119" s="147"/>
      <c r="G119" s="155"/>
      <c r="H119" s="147"/>
      <c r="I119" s="175"/>
      <c r="J119" s="158"/>
      <c r="K119" s="198" t="str">
        <f t="shared" si="16"/>
        <v/>
      </c>
      <c r="L119" s="173">
        <f t="shared" si="17"/>
        <v>1</v>
      </c>
      <c r="M119" s="174">
        <f t="shared" si="18"/>
        <v>0</v>
      </c>
      <c r="N119" s="7"/>
      <c r="O119" s="7"/>
    </row>
    <row r="120" spans="1:15" ht="37.049999999999997" customHeight="1" x14ac:dyDescent="0.3">
      <c r="A120" s="189">
        <v>65</v>
      </c>
      <c r="B120" s="193"/>
      <c r="C120" s="147"/>
      <c r="D120" s="147"/>
      <c r="E120" s="147"/>
      <c r="F120" s="147"/>
      <c r="G120" s="155"/>
      <c r="H120" s="147"/>
      <c r="I120" s="175"/>
      <c r="J120" s="158"/>
      <c r="K120" s="198" t="str">
        <f t="shared" si="16"/>
        <v/>
      </c>
      <c r="L120" s="173">
        <f t="shared" si="17"/>
        <v>1</v>
      </c>
      <c r="M120" s="174">
        <f t="shared" si="18"/>
        <v>0</v>
      </c>
      <c r="N120" s="7"/>
      <c r="O120" s="7"/>
    </row>
    <row r="121" spans="1:15" ht="37.049999999999997" customHeight="1" x14ac:dyDescent="0.3">
      <c r="A121" s="189">
        <v>66</v>
      </c>
      <c r="B121" s="193"/>
      <c r="C121" s="147"/>
      <c r="D121" s="147"/>
      <c r="E121" s="147"/>
      <c r="F121" s="147"/>
      <c r="G121" s="155"/>
      <c r="H121" s="147"/>
      <c r="I121" s="175"/>
      <c r="J121" s="158"/>
      <c r="K121" s="198" t="str">
        <f t="shared" si="16"/>
        <v/>
      </c>
      <c r="L121" s="173">
        <f t="shared" si="17"/>
        <v>1</v>
      </c>
      <c r="M121" s="174">
        <f t="shared" si="18"/>
        <v>0</v>
      </c>
      <c r="N121" s="7"/>
      <c r="O121" s="7"/>
    </row>
    <row r="122" spans="1:15" ht="37.049999999999997" customHeight="1" x14ac:dyDescent="0.3">
      <c r="A122" s="190">
        <v>67</v>
      </c>
      <c r="B122" s="127"/>
      <c r="C122" s="177"/>
      <c r="D122" s="177"/>
      <c r="E122" s="177"/>
      <c r="F122" s="177"/>
      <c r="G122" s="178"/>
      <c r="H122" s="177"/>
      <c r="I122" s="179"/>
      <c r="J122" s="180"/>
      <c r="K122" s="198" t="str">
        <f t="shared" si="16"/>
        <v/>
      </c>
      <c r="L122" s="173">
        <f t="shared" si="17"/>
        <v>1</v>
      </c>
      <c r="M122" s="174">
        <f t="shared" si="18"/>
        <v>0</v>
      </c>
      <c r="N122" s="7"/>
      <c r="O122" s="7"/>
    </row>
    <row r="123" spans="1:15" ht="37.049999999999997" customHeight="1" x14ac:dyDescent="0.3">
      <c r="A123" s="190">
        <v>68</v>
      </c>
      <c r="B123" s="127"/>
      <c r="C123" s="177"/>
      <c r="D123" s="177"/>
      <c r="E123" s="177"/>
      <c r="F123" s="177"/>
      <c r="G123" s="178"/>
      <c r="H123" s="177"/>
      <c r="I123" s="179"/>
      <c r="J123" s="180"/>
      <c r="K123" s="198" t="str">
        <f t="shared" si="16"/>
        <v/>
      </c>
      <c r="L123" s="173">
        <f t="shared" si="17"/>
        <v>1</v>
      </c>
      <c r="M123" s="174">
        <f t="shared" si="18"/>
        <v>0</v>
      </c>
      <c r="N123" s="7"/>
      <c r="O123" s="7"/>
    </row>
    <row r="124" spans="1:15" ht="37.049999999999997" customHeight="1" x14ac:dyDescent="0.3">
      <c r="A124" s="190">
        <v>69</v>
      </c>
      <c r="B124" s="127"/>
      <c r="C124" s="177"/>
      <c r="D124" s="177"/>
      <c r="E124" s="177"/>
      <c r="F124" s="177"/>
      <c r="G124" s="178"/>
      <c r="H124" s="177"/>
      <c r="I124" s="179"/>
      <c r="J124" s="180"/>
      <c r="K124" s="198" t="str">
        <f t="shared" si="16"/>
        <v/>
      </c>
      <c r="L124" s="173">
        <f t="shared" si="17"/>
        <v>1</v>
      </c>
      <c r="M124" s="174">
        <f t="shared" si="18"/>
        <v>0</v>
      </c>
      <c r="N124" s="7"/>
      <c r="O124" s="7"/>
    </row>
    <row r="125" spans="1:15" ht="37.049999999999997" customHeight="1" x14ac:dyDescent="0.3">
      <c r="A125" s="190">
        <v>70</v>
      </c>
      <c r="B125" s="127"/>
      <c r="C125" s="177"/>
      <c r="D125" s="177"/>
      <c r="E125" s="177"/>
      <c r="F125" s="177"/>
      <c r="G125" s="178"/>
      <c r="H125" s="177"/>
      <c r="I125" s="179"/>
      <c r="J125" s="180"/>
      <c r="K125" s="198" t="str">
        <f t="shared" si="16"/>
        <v/>
      </c>
      <c r="L125" s="173">
        <f t="shared" si="17"/>
        <v>1</v>
      </c>
      <c r="M125" s="174">
        <f t="shared" si="18"/>
        <v>0</v>
      </c>
      <c r="N125" s="7"/>
      <c r="O125" s="7"/>
    </row>
    <row r="126" spans="1:15" ht="37.049999999999997" customHeight="1" x14ac:dyDescent="0.3">
      <c r="A126" s="190">
        <v>71</v>
      </c>
      <c r="B126" s="127"/>
      <c r="C126" s="177"/>
      <c r="D126" s="177"/>
      <c r="E126" s="177"/>
      <c r="F126" s="177"/>
      <c r="G126" s="178"/>
      <c r="H126" s="177"/>
      <c r="I126" s="179"/>
      <c r="J126" s="180"/>
      <c r="K126" s="198" t="str">
        <f t="shared" si="16"/>
        <v/>
      </c>
      <c r="L126" s="173">
        <f t="shared" si="17"/>
        <v>1</v>
      </c>
      <c r="M126" s="174">
        <f t="shared" si="18"/>
        <v>0</v>
      </c>
      <c r="N126" s="6"/>
      <c r="O126" s="6"/>
    </row>
    <row r="127" spans="1:15" ht="37.049999999999997" customHeight="1" x14ac:dyDescent="0.3">
      <c r="A127" s="190">
        <v>72</v>
      </c>
      <c r="B127" s="127"/>
      <c r="C127" s="177"/>
      <c r="D127" s="177"/>
      <c r="E127" s="177"/>
      <c r="F127" s="177"/>
      <c r="G127" s="178"/>
      <c r="H127" s="177"/>
      <c r="I127" s="179"/>
      <c r="J127" s="180"/>
      <c r="K127" s="198" t="str">
        <f t="shared" si="16"/>
        <v/>
      </c>
      <c r="L127" s="173">
        <f t="shared" si="17"/>
        <v>1</v>
      </c>
      <c r="M127" s="174">
        <f t="shared" si="18"/>
        <v>0</v>
      </c>
      <c r="N127" s="7"/>
      <c r="O127" s="7"/>
    </row>
    <row r="128" spans="1:15" ht="37.049999999999997" customHeight="1" x14ac:dyDescent="0.3">
      <c r="A128" s="190">
        <v>73</v>
      </c>
      <c r="B128" s="127"/>
      <c r="C128" s="177"/>
      <c r="D128" s="177"/>
      <c r="E128" s="177"/>
      <c r="F128" s="177"/>
      <c r="G128" s="178"/>
      <c r="H128" s="177"/>
      <c r="I128" s="179"/>
      <c r="J128" s="180"/>
      <c r="K128" s="198" t="str">
        <f t="shared" si="16"/>
        <v/>
      </c>
      <c r="L128" s="173">
        <f t="shared" si="17"/>
        <v>1</v>
      </c>
      <c r="M128" s="174">
        <f t="shared" si="18"/>
        <v>0</v>
      </c>
      <c r="N128" s="7"/>
      <c r="O128" s="7"/>
    </row>
    <row r="129" spans="1:15" ht="37.049999999999997" customHeight="1" x14ac:dyDescent="0.3">
      <c r="A129" s="190">
        <v>74</v>
      </c>
      <c r="B129" s="127"/>
      <c r="C129" s="177"/>
      <c r="D129" s="177"/>
      <c r="E129" s="177"/>
      <c r="F129" s="177"/>
      <c r="G129" s="178"/>
      <c r="H129" s="177"/>
      <c r="I129" s="179"/>
      <c r="J129" s="180"/>
      <c r="K129" s="198" t="str">
        <f t="shared" si="16"/>
        <v/>
      </c>
      <c r="L129" s="173">
        <f t="shared" si="17"/>
        <v>1</v>
      </c>
      <c r="M129" s="174">
        <f t="shared" si="18"/>
        <v>0</v>
      </c>
      <c r="N129" s="7"/>
      <c r="O129" s="7"/>
    </row>
    <row r="130" spans="1:15" ht="37.049999999999997" customHeight="1" thickBot="1" x14ac:dyDescent="0.35">
      <c r="A130" s="191">
        <v>75</v>
      </c>
      <c r="B130" s="13"/>
      <c r="C130" s="181"/>
      <c r="D130" s="181"/>
      <c r="E130" s="181"/>
      <c r="F130" s="181"/>
      <c r="G130" s="182"/>
      <c r="H130" s="181"/>
      <c r="I130" s="183"/>
      <c r="J130" s="184"/>
      <c r="K130" s="198" t="str">
        <f t="shared" si="16"/>
        <v/>
      </c>
      <c r="L130" s="173">
        <f t="shared" si="17"/>
        <v>1</v>
      </c>
      <c r="M130" s="174">
        <f t="shared" si="18"/>
        <v>0</v>
      </c>
      <c r="N130" s="30">
        <f>IF(COUNTA(G116:J130)&gt;0,1,0)</f>
        <v>0</v>
      </c>
      <c r="O130" s="7"/>
    </row>
    <row r="131" spans="1:15" ht="37.049999999999997" customHeight="1" thickBot="1" x14ac:dyDescent="0.35">
      <c r="A131" s="438" t="s">
        <v>145</v>
      </c>
      <c r="B131" s="438"/>
      <c r="C131" s="438"/>
      <c r="D131" s="438"/>
      <c r="E131" s="438"/>
      <c r="F131" s="438"/>
      <c r="G131" s="439"/>
      <c r="H131" s="164" t="s">
        <v>40</v>
      </c>
      <c r="I131" s="114">
        <f>SUM(I116:I130)+I104</f>
        <v>0</v>
      </c>
      <c r="J131" s="297"/>
      <c r="K131" s="268"/>
      <c r="L131" s="267"/>
      <c r="M131" s="7"/>
      <c r="N131" s="7"/>
      <c r="O131" s="7"/>
    </row>
    <row r="132" spans="1:15" ht="45.7" customHeight="1" x14ac:dyDescent="0.3">
      <c r="A132" s="360" t="str">
        <f>CONCATENATE(IF(IFERROR(MATCH("bilimsel etkinlik",C116:C130,0),0)&gt;0,"Katılım sağlanan bilimsel etkinlikte sözlü sunum ya da poster sunumu yapıldığını beyan ederiz. ",""),CHAR(10),"Bu formda beyan edilen harcama ve giderlere ilişkin mali raporda tevsik edici belgelerin ve ödeme belgelerinin bulunduğunu ve bu belgelerin kuruluşumuzda saklandığını kabul ve taahhüt ederiz.")</f>
        <v xml:space="preserve">
Bu formda beyan edilen harcama ve giderlere ilişkin mali raporda tevsik edici belgelerin ve ödeme belgelerinin bulunduğunu ve bu belgelerin kuruluşumuzda saklandığını kabul ve taahhüt ederiz.</v>
      </c>
      <c r="B132" s="360"/>
      <c r="C132" s="360"/>
      <c r="D132" s="360"/>
      <c r="E132" s="360"/>
      <c r="F132" s="360"/>
      <c r="G132" s="360"/>
      <c r="H132" s="360"/>
      <c r="I132" s="360"/>
      <c r="J132" s="360"/>
      <c r="K132" s="199" t="str">
        <f t="shared" ref="K132" si="19">IF(AND(I132&gt;0,J132=""),"KDV Dahil Tutar Yazılmalıdır.","")</f>
        <v/>
      </c>
      <c r="L132" s="267"/>
      <c r="M132" s="7"/>
      <c r="N132" s="7"/>
      <c r="O132" s="7"/>
    </row>
    <row r="133" spans="1:15" x14ac:dyDescent="0.3">
      <c r="A133" s="7"/>
      <c r="B133" s="7"/>
      <c r="C133" s="7"/>
      <c r="D133" s="7"/>
      <c r="E133" s="7"/>
      <c r="F133" s="7"/>
      <c r="G133" s="269"/>
      <c r="H133" s="7"/>
      <c r="I133" s="7"/>
      <c r="J133" s="7"/>
      <c r="K133" s="266"/>
      <c r="L133" s="267"/>
      <c r="M133" s="7"/>
      <c r="N133" s="7"/>
      <c r="O133" s="7"/>
    </row>
    <row r="134" spans="1:15" ht="21.1" x14ac:dyDescent="0.35">
      <c r="A134" s="7"/>
      <c r="B134" s="308" t="s">
        <v>37</v>
      </c>
      <c r="C134" s="307">
        <f ca="1">IF(imzatarihi&gt;0,imzatarihi,"")</f>
        <v>45653</v>
      </c>
      <c r="D134" s="312" t="s">
        <v>38</v>
      </c>
      <c r="E134" s="308" t="str">
        <f>IF(kurulusyetkilisi&gt;0,kurulusyetkilisi,"")</f>
        <v/>
      </c>
      <c r="F134" s="308"/>
      <c r="G134" s="308"/>
      <c r="H134" s="308"/>
      <c r="I134" s="315"/>
      <c r="J134" s="315"/>
      <c r="K134" s="266"/>
      <c r="L134" s="267"/>
      <c r="M134" s="7"/>
      <c r="N134" s="7"/>
      <c r="O134" s="7"/>
    </row>
    <row r="135" spans="1:15" ht="21.1" x14ac:dyDescent="0.35">
      <c r="A135" s="7"/>
      <c r="B135" s="311"/>
      <c r="C135" s="311"/>
      <c r="D135" s="312" t="s">
        <v>39</v>
      </c>
      <c r="E135" s="308"/>
      <c r="F135" s="315"/>
      <c r="G135" s="315"/>
      <c r="H135" s="315"/>
      <c r="I135" s="315"/>
      <c r="J135" s="315"/>
      <c r="K135" s="266"/>
      <c r="L135" s="267"/>
      <c r="M135" s="7"/>
      <c r="N135" s="7"/>
      <c r="O135" s="7"/>
    </row>
    <row r="136" spans="1:15" x14ac:dyDescent="0.3">
      <c r="A136" s="436" t="s">
        <v>82</v>
      </c>
      <c r="B136" s="436"/>
      <c r="C136" s="436"/>
      <c r="D136" s="436"/>
      <c r="E136" s="436"/>
      <c r="F136" s="436"/>
      <c r="G136" s="436"/>
      <c r="H136" s="436"/>
      <c r="I136" s="436"/>
      <c r="J136" s="436"/>
      <c r="K136" s="167"/>
      <c r="L136" s="168"/>
      <c r="M136" s="7"/>
      <c r="N136" s="7"/>
      <c r="O136" s="7"/>
    </row>
    <row r="137" spans="1:15" ht="15.65" customHeight="1" x14ac:dyDescent="0.3">
      <c r="A137" s="363" t="str">
        <f>IF(Yil&lt;&gt;"",CONCATENATE(Yil," yılına aittir."),"")</f>
        <v/>
      </c>
      <c r="B137" s="363"/>
      <c r="C137" s="363"/>
      <c r="D137" s="363"/>
      <c r="E137" s="363"/>
      <c r="F137" s="363"/>
      <c r="G137" s="363"/>
      <c r="H137" s="363"/>
      <c r="I137" s="363"/>
      <c r="J137" s="363"/>
      <c r="K137" s="264"/>
      <c r="L137" s="168"/>
      <c r="M137" s="265"/>
      <c r="N137" s="7"/>
      <c r="O137" s="7"/>
    </row>
    <row r="138" spans="1:15" ht="16" customHeight="1" thickBot="1" x14ac:dyDescent="0.35">
      <c r="A138" s="440" t="s">
        <v>146</v>
      </c>
      <c r="B138" s="440"/>
      <c r="C138" s="440"/>
      <c r="D138" s="440"/>
      <c r="E138" s="440"/>
      <c r="F138" s="440"/>
      <c r="G138" s="440"/>
      <c r="H138" s="440"/>
      <c r="I138" s="440"/>
      <c r="J138" s="440"/>
      <c r="K138" s="264"/>
      <c r="L138" s="168"/>
      <c r="M138" s="265"/>
      <c r="N138" s="7"/>
      <c r="O138" s="7"/>
    </row>
    <row r="139" spans="1:15" ht="31.6" customHeight="1" thickBot="1" x14ac:dyDescent="0.35">
      <c r="A139" s="428" t="s">
        <v>1</v>
      </c>
      <c r="B139" s="429"/>
      <c r="C139" s="428" t="str">
        <f>IF(ProjeNo&gt;0,ProjeNo,"")</f>
        <v/>
      </c>
      <c r="D139" s="430"/>
      <c r="E139" s="430"/>
      <c r="F139" s="430"/>
      <c r="G139" s="430"/>
      <c r="H139" s="430"/>
      <c r="I139" s="430"/>
      <c r="J139" s="429"/>
      <c r="K139" s="266"/>
      <c r="L139" s="267"/>
      <c r="M139" s="7"/>
      <c r="N139" s="7"/>
      <c r="O139" s="7"/>
    </row>
    <row r="140" spans="1:15" ht="31.6" customHeight="1" thickBot="1" x14ac:dyDescent="0.35">
      <c r="A140" s="431" t="s">
        <v>11</v>
      </c>
      <c r="B140" s="432"/>
      <c r="C140" s="433" t="str">
        <f>IF(ProjeAdi&gt;0,ProjeAdi,"")</f>
        <v/>
      </c>
      <c r="D140" s="434"/>
      <c r="E140" s="434"/>
      <c r="F140" s="434"/>
      <c r="G140" s="434"/>
      <c r="H140" s="434"/>
      <c r="I140" s="434"/>
      <c r="J140" s="435"/>
      <c r="K140" s="266"/>
      <c r="L140" s="267"/>
      <c r="M140" s="7"/>
      <c r="N140" s="7"/>
      <c r="O140" s="7"/>
    </row>
    <row r="141" spans="1:15" ht="52" customHeight="1" thickBot="1" x14ac:dyDescent="0.35">
      <c r="A141" s="426" t="s">
        <v>7</v>
      </c>
      <c r="B141" s="426" t="s">
        <v>83</v>
      </c>
      <c r="C141" s="426" t="s">
        <v>84</v>
      </c>
      <c r="D141" s="426" t="s">
        <v>81</v>
      </c>
      <c r="E141" s="426" t="s">
        <v>80</v>
      </c>
      <c r="F141" s="426" t="s">
        <v>135</v>
      </c>
      <c r="G141" s="442" t="s">
        <v>75</v>
      </c>
      <c r="H141" s="426" t="s">
        <v>76</v>
      </c>
      <c r="I141" s="143" t="s">
        <v>77</v>
      </c>
      <c r="J141" s="143" t="s">
        <v>77</v>
      </c>
      <c r="K141" s="266"/>
      <c r="L141" s="267"/>
      <c r="M141" s="7"/>
      <c r="N141" s="7"/>
      <c r="O141" s="7"/>
    </row>
    <row r="142" spans="1:15" ht="17" thickBot="1" x14ac:dyDescent="0.35">
      <c r="A142" s="441"/>
      <c r="B142" s="441"/>
      <c r="C142" s="441"/>
      <c r="D142" s="441"/>
      <c r="E142" s="441"/>
      <c r="F142" s="441"/>
      <c r="G142" s="443"/>
      <c r="H142" s="441"/>
      <c r="I142" s="171" t="s">
        <v>78</v>
      </c>
      <c r="J142" s="171" t="s">
        <v>79</v>
      </c>
      <c r="K142" s="266"/>
      <c r="L142" s="267"/>
      <c r="M142" s="7"/>
      <c r="N142" s="7"/>
      <c r="O142" s="7"/>
    </row>
    <row r="143" spans="1:15" ht="37.049999999999997" customHeight="1" x14ac:dyDescent="0.3">
      <c r="A143" s="188">
        <v>76</v>
      </c>
      <c r="B143" s="10"/>
      <c r="C143" s="146"/>
      <c r="D143" s="146"/>
      <c r="E143" s="146"/>
      <c r="F143" s="146"/>
      <c r="G143" s="148"/>
      <c r="H143" s="146"/>
      <c r="I143" s="172"/>
      <c r="J143" s="151"/>
      <c r="K143" s="198" t="str">
        <f>IF(AND(COUNTA(B143:F143)&gt;0,L143=1),"Belge Tarihi,Belge Numarası ve KDV Dahil Tutar doldurulduktan sonra KDV Hariç Tutar doldurulabilir.","")</f>
        <v/>
      </c>
      <c r="L143" s="173">
        <f>IF(COUNTA(G143:H143)+COUNTA(J143)=3,0,1)</f>
        <v>1</v>
      </c>
      <c r="M143" s="174">
        <f>IF(L143=1,0,100000000)</f>
        <v>0</v>
      </c>
      <c r="N143" s="7"/>
      <c r="O143" s="7"/>
    </row>
    <row r="144" spans="1:15" ht="37.049999999999997" customHeight="1" x14ac:dyDescent="0.3">
      <c r="A144" s="189">
        <v>77</v>
      </c>
      <c r="B144" s="193"/>
      <c r="C144" s="147"/>
      <c r="D144" s="147"/>
      <c r="E144" s="147"/>
      <c r="F144" s="147"/>
      <c r="G144" s="155"/>
      <c r="H144" s="147"/>
      <c r="I144" s="175"/>
      <c r="J144" s="158"/>
      <c r="K144" s="198" t="str">
        <f t="shared" ref="K144:K157" si="20">IF(AND(COUNTA(B144:F144)&gt;0,L144=1),"Belge Tarihi,Belge Numarası ve KDV Dahil Tutar doldurulduktan sonra KDV Hariç Tutar doldurulabilir.","")</f>
        <v/>
      </c>
      <c r="L144" s="173">
        <f t="shared" ref="L144:L157" si="21">IF(COUNTA(G144:H144)+COUNTA(J144)=3,0,1)</f>
        <v>1</v>
      </c>
      <c r="M144" s="174">
        <f t="shared" ref="M144:M157" si="22">IF(L144=1,0,100000000)</f>
        <v>0</v>
      </c>
      <c r="N144" s="7"/>
      <c r="O144" s="7"/>
    </row>
    <row r="145" spans="1:15" ht="37.049999999999997" customHeight="1" x14ac:dyDescent="0.3">
      <c r="A145" s="189">
        <v>78</v>
      </c>
      <c r="B145" s="193"/>
      <c r="C145" s="147"/>
      <c r="D145" s="147"/>
      <c r="E145" s="147"/>
      <c r="F145" s="147"/>
      <c r="G145" s="155"/>
      <c r="H145" s="147"/>
      <c r="I145" s="175"/>
      <c r="J145" s="158"/>
      <c r="K145" s="198" t="str">
        <f t="shared" si="20"/>
        <v/>
      </c>
      <c r="L145" s="173">
        <f t="shared" si="21"/>
        <v>1</v>
      </c>
      <c r="M145" s="174">
        <f t="shared" si="22"/>
        <v>0</v>
      </c>
      <c r="N145" s="7"/>
      <c r="O145" s="7"/>
    </row>
    <row r="146" spans="1:15" ht="37.049999999999997" customHeight="1" x14ac:dyDescent="0.3">
      <c r="A146" s="189">
        <v>79</v>
      </c>
      <c r="B146" s="193"/>
      <c r="C146" s="147"/>
      <c r="D146" s="147"/>
      <c r="E146" s="147"/>
      <c r="F146" s="147"/>
      <c r="G146" s="155"/>
      <c r="H146" s="147"/>
      <c r="I146" s="175"/>
      <c r="J146" s="158"/>
      <c r="K146" s="198" t="str">
        <f t="shared" si="20"/>
        <v/>
      </c>
      <c r="L146" s="173">
        <f t="shared" si="21"/>
        <v>1</v>
      </c>
      <c r="M146" s="174">
        <f t="shared" si="22"/>
        <v>0</v>
      </c>
      <c r="N146" s="7"/>
      <c r="O146" s="7"/>
    </row>
    <row r="147" spans="1:15" ht="37.049999999999997" customHeight="1" x14ac:dyDescent="0.3">
      <c r="A147" s="189">
        <v>80</v>
      </c>
      <c r="B147" s="193"/>
      <c r="C147" s="147"/>
      <c r="D147" s="147"/>
      <c r="E147" s="147"/>
      <c r="F147" s="147"/>
      <c r="G147" s="155"/>
      <c r="H147" s="147"/>
      <c r="I147" s="175"/>
      <c r="J147" s="158"/>
      <c r="K147" s="198" t="str">
        <f t="shared" si="20"/>
        <v/>
      </c>
      <c r="L147" s="173">
        <f t="shared" si="21"/>
        <v>1</v>
      </c>
      <c r="M147" s="174">
        <f t="shared" si="22"/>
        <v>0</v>
      </c>
      <c r="N147" s="7"/>
      <c r="O147" s="7"/>
    </row>
    <row r="148" spans="1:15" ht="37.049999999999997" customHeight="1" x14ac:dyDescent="0.3">
      <c r="A148" s="189">
        <v>81</v>
      </c>
      <c r="B148" s="193"/>
      <c r="C148" s="147"/>
      <c r="D148" s="147"/>
      <c r="E148" s="147"/>
      <c r="F148" s="147"/>
      <c r="G148" s="155"/>
      <c r="H148" s="147"/>
      <c r="I148" s="175"/>
      <c r="J148" s="158"/>
      <c r="K148" s="198" t="str">
        <f t="shared" si="20"/>
        <v/>
      </c>
      <c r="L148" s="173">
        <f t="shared" si="21"/>
        <v>1</v>
      </c>
      <c r="M148" s="174">
        <f t="shared" si="22"/>
        <v>0</v>
      </c>
      <c r="N148" s="7"/>
      <c r="O148" s="7"/>
    </row>
    <row r="149" spans="1:15" ht="37.049999999999997" customHeight="1" x14ac:dyDescent="0.3">
      <c r="A149" s="190">
        <v>82</v>
      </c>
      <c r="B149" s="127"/>
      <c r="C149" s="177"/>
      <c r="D149" s="177"/>
      <c r="E149" s="177"/>
      <c r="F149" s="177"/>
      <c r="G149" s="178"/>
      <c r="H149" s="177"/>
      <c r="I149" s="179"/>
      <c r="J149" s="180"/>
      <c r="K149" s="198" t="str">
        <f t="shared" si="20"/>
        <v/>
      </c>
      <c r="L149" s="173">
        <f t="shared" si="21"/>
        <v>1</v>
      </c>
      <c r="M149" s="174">
        <f t="shared" si="22"/>
        <v>0</v>
      </c>
      <c r="N149" s="7"/>
      <c r="O149" s="7"/>
    </row>
    <row r="150" spans="1:15" ht="37.049999999999997" customHeight="1" x14ac:dyDescent="0.3">
      <c r="A150" s="190">
        <v>83</v>
      </c>
      <c r="B150" s="127"/>
      <c r="C150" s="177"/>
      <c r="D150" s="177"/>
      <c r="E150" s="177"/>
      <c r="F150" s="177"/>
      <c r="G150" s="178"/>
      <c r="H150" s="177"/>
      <c r="I150" s="179"/>
      <c r="J150" s="180"/>
      <c r="K150" s="198" t="str">
        <f t="shared" si="20"/>
        <v/>
      </c>
      <c r="L150" s="173">
        <f t="shared" si="21"/>
        <v>1</v>
      </c>
      <c r="M150" s="174">
        <f t="shared" si="22"/>
        <v>0</v>
      </c>
      <c r="N150" s="7"/>
      <c r="O150" s="7"/>
    </row>
    <row r="151" spans="1:15" ht="37.049999999999997" customHeight="1" x14ac:dyDescent="0.3">
      <c r="A151" s="190">
        <v>84</v>
      </c>
      <c r="B151" s="127"/>
      <c r="C151" s="177"/>
      <c r="D151" s="177"/>
      <c r="E151" s="177"/>
      <c r="F151" s="177"/>
      <c r="G151" s="178"/>
      <c r="H151" s="177"/>
      <c r="I151" s="179"/>
      <c r="J151" s="180"/>
      <c r="K151" s="198" t="str">
        <f t="shared" si="20"/>
        <v/>
      </c>
      <c r="L151" s="173">
        <f t="shared" si="21"/>
        <v>1</v>
      </c>
      <c r="M151" s="174">
        <f t="shared" si="22"/>
        <v>0</v>
      </c>
      <c r="N151" s="7"/>
      <c r="O151" s="7"/>
    </row>
    <row r="152" spans="1:15" ht="37.049999999999997" customHeight="1" x14ac:dyDescent="0.3">
      <c r="A152" s="190">
        <v>85</v>
      </c>
      <c r="B152" s="127"/>
      <c r="C152" s="177"/>
      <c r="D152" s="177"/>
      <c r="E152" s="177"/>
      <c r="F152" s="177"/>
      <c r="G152" s="178"/>
      <c r="H152" s="177"/>
      <c r="I152" s="179"/>
      <c r="J152" s="180"/>
      <c r="K152" s="198" t="str">
        <f t="shared" si="20"/>
        <v/>
      </c>
      <c r="L152" s="173">
        <f t="shared" si="21"/>
        <v>1</v>
      </c>
      <c r="M152" s="174">
        <f t="shared" si="22"/>
        <v>0</v>
      </c>
      <c r="N152" s="7"/>
      <c r="O152" s="7"/>
    </row>
    <row r="153" spans="1:15" ht="37.049999999999997" customHeight="1" x14ac:dyDescent="0.3">
      <c r="A153" s="190">
        <v>86</v>
      </c>
      <c r="B153" s="127"/>
      <c r="C153" s="177"/>
      <c r="D153" s="177"/>
      <c r="E153" s="177"/>
      <c r="F153" s="177"/>
      <c r="G153" s="178"/>
      <c r="H153" s="177"/>
      <c r="I153" s="179"/>
      <c r="J153" s="180"/>
      <c r="K153" s="198" t="str">
        <f t="shared" si="20"/>
        <v/>
      </c>
      <c r="L153" s="173">
        <f t="shared" si="21"/>
        <v>1</v>
      </c>
      <c r="M153" s="174">
        <f t="shared" si="22"/>
        <v>0</v>
      </c>
      <c r="N153" s="7"/>
      <c r="O153" s="7"/>
    </row>
    <row r="154" spans="1:15" ht="37.049999999999997" customHeight="1" x14ac:dyDescent="0.3">
      <c r="A154" s="190">
        <v>87</v>
      </c>
      <c r="B154" s="127"/>
      <c r="C154" s="177"/>
      <c r="D154" s="177"/>
      <c r="E154" s="177"/>
      <c r="F154" s="177"/>
      <c r="G154" s="178"/>
      <c r="H154" s="177"/>
      <c r="I154" s="179"/>
      <c r="J154" s="180"/>
      <c r="K154" s="198" t="str">
        <f t="shared" si="20"/>
        <v/>
      </c>
      <c r="L154" s="173">
        <f t="shared" si="21"/>
        <v>1</v>
      </c>
      <c r="M154" s="174">
        <f t="shared" si="22"/>
        <v>0</v>
      </c>
      <c r="N154" s="7"/>
      <c r="O154" s="7"/>
    </row>
    <row r="155" spans="1:15" ht="37.049999999999997" customHeight="1" x14ac:dyDescent="0.3">
      <c r="A155" s="190">
        <v>88</v>
      </c>
      <c r="B155" s="127"/>
      <c r="C155" s="177"/>
      <c r="D155" s="177"/>
      <c r="E155" s="177"/>
      <c r="F155" s="177"/>
      <c r="G155" s="178"/>
      <c r="H155" s="177"/>
      <c r="I155" s="179"/>
      <c r="J155" s="180"/>
      <c r="K155" s="198" t="str">
        <f t="shared" si="20"/>
        <v/>
      </c>
      <c r="L155" s="173">
        <f t="shared" si="21"/>
        <v>1</v>
      </c>
      <c r="M155" s="174">
        <f t="shared" si="22"/>
        <v>0</v>
      </c>
      <c r="N155" s="7"/>
      <c r="O155" s="7"/>
    </row>
    <row r="156" spans="1:15" ht="37.049999999999997" customHeight="1" x14ac:dyDescent="0.3">
      <c r="A156" s="190">
        <v>89</v>
      </c>
      <c r="B156" s="127"/>
      <c r="C156" s="177"/>
      <c r="D156" s="177"/>
      <c r="E156" s="177"/>
      <c r="F156" s="177"/>
      <c r="G156" s="178"/>
      <c r="H156" s="177"/>
      <c r="I156" s="179"/>
      <c r="J156" s="180"/>
      <c r="K156" s="198" t="str">
        <f t="shared" si="20"/>
        <v/>
      </c>
      <c r="L156" s="173">
        <f t="shared" si="21"/>
        <v>1</v>
      </c>
      <c r="M156" s="174">
        <f t="shared" si="22"/>
        <v>0</v>
      </c>
      <c r="N156" s="6"/>
      <c r="O156" s="6"/>
    </row>
    <row r="157" spans="1:15" ht="37.049999999999997" customHeight="1" thickBot="1" x14ac:dyDescent="0.35">
      <c r="A157" s="191">
        <v>90</v>
      </c>
      <c r="B157" s="13"/>
      <c r="C157" s="181"/>
      <c r="D157" s="181"/>
      <c r="E157" s="181"/>
      <c r="F157" s="181"/>
      <c r="G157" s="182"/>
      <c r="H157" s="181"/>
      <c r="I157" s="183"/>
      <c r="J157" s="184"/>
      <c r="K157" s="198" t="str">
        <f t="shared" si="20"/>
        <v/>
      </c>
      <c r="L157" s="173">
        <f t="shared" si="21"/>
        <v>1</v>
      </c>
      <c r="M157" s="174">
        <f t="shared" si="22"/>
        <v>0</v>
      </c>
      <c r="N157" s="30">
        <f>IF(COUNTA(G143:J157)&gt;0,1,0)</f>
        <v>0</v>
      </c>
      <c r="O157" s="7"/>
    </row>
    <row r="158" spans="1:15" ht="37.049999999999997" customHeight="1" thickBot="1" x14ac:dyDescent="0.35">
      <c r="A158" s="438" t="s">
        <v>145</v>
      </c>
      <c r="B158" s="438"/>
      <c r="C158" s="438"/>
      <c r="D158" s="438"/>
      <c r="E158" s="438"/>
      <c r="F158" s="438"/>
      <c r="G158" s="439"/>
      <c r="H158" s="164" t="s">
        <v>40</v>
      </c>
      <c r="I158" s="114">
        <f>SUM(I143:I157)+I131</f>
        <v>0</v>
      </c>
      <c r="J158" s="297"/>
      <c r="K158" s="268"/>
      <c r="L158" s="192">
        <f>IF(I158&gt;I131,ROW(A162),0)</f>
        <v>0</v>
      </c>
      <c r="M158" s="7"/>
      <c r="N158" s="7"/>
      <c r="O158" s="7"/>
    </row>
    <row r="159" spans="1:15" ht="45.7" customHeight="1" x14ac:dyDescent="0.3">
      <c r="A159" s="360" t="str">
        <f>CONCATENATE(IF(IFERROR(MATCH("bilimsel etkinlik",C143:C157,0),0)&gt;0,"Katılım sağlanan bilimsel etkinlikte sözlü sunum ya da poster sunumu yapıldığını beyan ederiz. ",""),CHAR(10),"Bu formda beyan edilen harcama ve giderlere ilişkin mali raporda tevsik edici belgelerin ve ödeme belgelerinin bulunduğunu ve bu belgelerin kuruluşumuzda saklandığını kabul ve taahhüt ederiz.")</f>
        <v xml:space="preserve">
Bu formda beyan edilen harcama ve giderlere ilişkin mali raporda tevsik edici belgelerin ve ödeme belgelerinin bulunduğunu ve bu belgelerin kuruluşumuzda saklandığını kabul ve taahhüt ederiz.</v>
      </c>
      <c r="B159" s="360"/>
      <c r="C159" s="360"/>
      <c r="D159" s="360"/>
      <c r="E159" s="360"/>
      <c r="F159" s="360"/>
      <c r="G159" s="360"/>
      <c r="H159" s="360"/>
      <c r="I159" s="360"/>
      <c r="J159" s="360"/>
      <c r="K159" s="199" t="str">
        <f t="shared" ref="K159" si="23">IF(AND(I159&gt;0,J159=""),"KDV Dahil Tutar Yazılmalıdır.","")</f>
        <v/>
      </c>
      <c r="L159" s="267"/>
      <c r="M159" s="7"/>
      <c r="N159" s="7"/>
      <c r="O159" s="7"/>
    </row>
    <row r="160" spans="1:15" x14ac:dyDescent="0.3">
      <c r="A160" s="7"/>
      <c r="B160" s="7"/>
      <c r="C160" s="7"/>
      <c r="D160" s="7"/>
      <c r="E160" s="7"/>
      <c r="F160" s="7"/>
      <c r="G160" s="269"/>
      <c r="H160" s="7"/>
      <c r="I160" s="7"/>
      <c r="J160" s="7"/>
      <c r="K160" s="266"/>
      <c r="L160" s="267"/>
      <c r="M160" s="7"/>
      <c r="N160" s="7"/>
      <c r="O160" s="7"/>
    </row>
    <row r="161" spans="1:15" ht="21.1" x14ac:dyDescent="0.35">
      <c r="A161" s="7"/>
      <c r="B161" s="308" t="s">
        <v>37</v>
      </c>
      <c r="C161" s="307">
        <f ca="1">IF(imzatarihi&gt;0,imzatarihi,"")</f>
        <v>45653</v>
      </c>
      <c r="D161" s="312" t="s">
        <v>38</v>
      </c>
      <c r="E161" s="308" t="str">
        <f>IF(kurulusyetkilisi&gt;0,kurulusyetkilisi,"")</f>
        <v/>
      </c>
      <c r="F161" s="308"/>
      <c r="G161" s="308"/>
      <c r="H161" s="308"/>
      <c r="I161" s="315"/>
      <c r="J161" s="315"/>
      <c r="K161" s="266"/>
      <c r="L161" s="267"/>
      <c r="M161" s="7"/>
      <c r="N161" s="7"/>
      <c r="O161" s="7"/>
    </row>
    <row r="162" spans="1:15" ht="21.1" x14ac:dyDescent="0.35">
      <c r="A162" s="7"/>
      <c r="B162" s="311"/>
      <c r="C162" s="311"/>
      <c r="D162" s="312" t="s">
        <v>39</v>
      </c>
      <c r="E162" s="308"/>
      <c r="F162" s="315"/>
      <c r="G162" s="315"/>
      <c r="H162" s="315"/>
      <c r="I162" s="315"/>
      <c r="J162" s="315"/>
      <c r="K162" s="266"/>
      <c r="L162" s="267"/>
      <c r="M162" s="7"/>
      <c r="N162" s="7"/>
      <c r="O162" s="7"/>
    </row>
    <row r="163" spans="1:15" x14ac:dyDescent="0.3">
      <c r="A163" s="436" t="s">
        <v>82</v>
      </c>
      <c r="B163" s="436"/>
      <c r="C163" s="436"/>
      <c r="D163" s="436"/>
      <c r="E163" s="436"/>
      <c r="F163" s="436"/>
      <c r="G163" s="436"/>
      <c r="H163" s="436"/>
      <c r="I163" s="436"/>
      <c r="J163" s="436"/>
      <c r="K163" s="167"/>
      <c r="L163" s="168"/>
      <c r="M163" s="7"/>
      <c r="N163" s="7"/>
      <c r="O163" s="7"/>
    </row>
    <row r="164" spans="1:15" ht="15.65" customHeight="1" x14ac:dyDescent="0.3">
      <c r="A164" s="363" t="str">
        <f>IF(Yil&lt;&gt;"",CONCATENATE(Yil," yılına aittir."),"")</f>
        <v/>
      </c>
      <c r="B164" s="363"/>
      <c r="C164" s="363"/>
      <c r="D164" s="363"/>
      <c r="E164" s="363"/>
      <c r="F164" s="363"/>
      <c r="G164" s="363"/>
      <c r="H164" s="363"/>
      <c r="I164" s="363"/>
      <c r="J164" s="363"/>
      <c r="K164" s="264"/>
      <c r="L164" s="168"/>
      <c r="M164" s="265"/>
      <c r="N164" s="7"/>
      <c r="O164" s="7"/>
    </row>
    <row r="165" spans="1:15" ht="16" customHeight="1" thickBot="1" x14ac:dyDescent="0.35">
      <c r="A165" s="440" t="s">
        <v>146</v>
      </c>
      <c r="B165" s="440"/>
      <c r="C165" s="440"/>
      <c r="D165" s="440"/>
      <c r="E165" s="440"/>
      <c r="F165" s="440"/>
      <c r="G165" s="440"/>
      <c r="H165" s="440"/>
      <c r="I165" s="440"/>
      <c r="J165" s="440"/>
      <c r="K165" s="264"/>
      <c r="L165" s="168"/>
      <c r="M165" s="265"/>
      <c r="N165" s="7"/>
      <c r="O165" s="7"/>
    </row>
    <row r="166" spans="1:15" ht="31.6" customHeight="1" thickBot="1" x14ac:dyDescent="0.35">
      <c r="A166" s="428" t="s">
        <v>1</v>
      </c>
      <c r="B166" s="429"/>
      <c r="C166" s="428" t="str">
        <f>IF(ProjeNo&gt;0,ProjeNo,"")</f>
        <v/>
      </c>
      <c r="D166" s="430"/>
      <c r="E166" s="430"/>
      <c r="F166" s="430"/>
      <c r="G166" s="430"/>
      <c r="H166" s="430"/>
      <c r="I166" s="430"/>
      <c r="J166" s="429"/>
      <c r="K166" s="266"/>
      <c r="L166" s="267"/>
      <c r="M166" s="7"/>
      <c r="N166" s="7"/>
      <c r="O166" s="7"/>
    </row>
    <row r="167" spans="1:15" ht="31.6" customHeight="1" thickBot="1" x14ac:dyDescent="0.35">
      <c r="A167" s="431" t="s">
        <v>11</v>
      </c>
      <c r="B167" s="432"/>
      <c r="C167" s="433" t="str">
        <f>IF(ProjeAdi&gt;0,ProjeAdi,"")</f>
        <v/>
      </c>
      <c r="D167" s="434"/>
      <c r="E167" s="434"/>
      <c r="F167" s="434"/>
      <c r="G167" s="434"/>
      <c r="H167" s="434"/>
      <c r="I167" s="434"/>
      <c r="J167" s="435"/>
      <c r="K167" s="266"/>
      <c r="L167" s="267"/>
      <c r="M167" s="7"/>
      <c r="N167" s="7"/>
      <c r="O167" s="7"/>
    </row>
    <row r="168" spans="1:15" ht="52" customHeight="1" thickBot="1" x14ac:dyDescent="0.35">
      <c r="A168" s="426" t="s">
        <v>7</v>
      </c>
      <c r="B168" s="426" t="s">
        <v>83</v>
      </c>
      <c r="C168" s="426" t="s">
        <v>84</v>
      </c>
      <c r="D168" s="426" t="s">
        <v>81</v>
      </c>
      <c r="E168" s="426" t="s">
        <v>80</v>
      </c>
      <c r="F168" s="426" t="s">
        <v>135</v>
      </c>
      <c r="G168" s="442" t="s">
        <v>75</v>
      </c>
      <c r="H168" s="426" t="s">
        <v>76</v>
      </c>
      <c r="I168" s="143" t="s">
        <v>77</v>
      </c>
      <c r="J168" s="143" t="s">
        <v>77</v>
      </c>
      <c r="K168" s="266"/>
      <c r="L168" s="267"/>
      <c r="M168" s="7"/>
      <c r="N168" s="7"/>
      <c r="O168" s="7"/>
    </row>
    <row r="169" spans="1:15" ht="17" thickBot="1" x14ac:dyDescent="0.35">
      <c r="A169" s="441"/>
      <c r="B169" s="441"/>
      <c r="C169" s="441"/>
      <c r="D169" s="441"/>
      <c r="E169" s="441"/>
      <c r="F169" s="441"/>
      <c r="G169" s="443"/>
      <c r="H169" s="441"/>
      <c r="I169" s="171" t="s">
        <v>78</v>
      </c>
      <c r="J169" s="171" t="s">
        <v>79</v>
      </c>
      <c r="K169" s="266"/>
      <c r="L169" s="267"/>
      <c r="M169" s="7"/>
      <c r="N169" s="7"/>
      <c r="O169" s="7"/>
    </row>
    <row r="170" spans="1:15" ht="37.049999999999997" customHeight="1" x14ac:dyDescent="0.3">
      <c r="A170" s="188">
        <v>91</v>
      </c>
      <c r="B170" s="10"/>
      <c r="C170" s="146"/>
      <c r="D170" s="146"/>
      <c r="E170" s="146"/>
      <c r="F170" s="146"/>
      <c r="G170" s="148"/>
      <c r="H170" s="146"/>
      <c r="I170" s="172"/>
      <c r="J170" s="151"/>
      <c r="K170" s="198" t="str">
        <f>IF(AND(COUNTA(B170:F170)&gt;0,L170=1),"Belge Tarihi,Belge Numarası ve KDV Dahil Tutar doldurulduktan sonra KDV Hariç Tutar doldurulabilir.","")</f>
        <v/>
      </c>
      <c r="L170" s="173">
        <f>IF(COUNTA(G170:H170)+COUNTA(J170)=3,0,1)</f>
        <v>1</v>
      </c>
      <c r="M170" s="174">
        <f>IF(L170=1,0,100000000)</f>
        <v>0</v>
      </c>
      <c r="N170" s="7"/>
      <c r="O170" s="7"/>
    </row>
    <row r="171" spans="1:15" ht="37.049999999999997" customHeight="1" x14ac:dyDescent="0.3">
      <c r="A171" s="189">
        <v>92</v>
      </c>
      <c r="B171" s="193"/>
      <c r="C171" s="147"/>
      <c r="D171" s="147"/>
      <c r="E171" s="147"/>
      <c r="F171" s="147"/>
      <c r="G171" s="155"/>
      <c r="H171" s="147"/>
      <c r="I171" s="175"/>
      <c r="J171" s="158"/>
      <c r="K171" s="198" t="str">
        <f t="shared" ref="K171:K184" si="24">IF(AND(COUNTA(B171:F171)&gt;0,L171=1),"Belge Tarihi,Belge Numarası ve KDV Dahil Tutar doldurulduktan sonra KDV Hariç Tutar doldurulabilir.","")</f>
        <v/>
      </c>
      <c r="L171" s="173">
        <f t="shared" ref="L171:L184" si="25">IF(COUNTA(G171:H171)+COUNTA(J171)=3,0,1)</f>
        <v>1</v>
      </c>
      <c r="M171" s="174">
        <f t="shared" ref="M171:M184" si="26">IF(L171=1,0,100000000)</f>
        <v>0</v>
      </c>
      <c r="N171" s="7"/>
      <c r="O171" s="7"/>
    </row>
    <row r="172" spans="1:15" ht="37.049999999999997" customHeight="1" x14ac:dyDescent="0.3">
      <c r="A172" s="189">
        <v>93</v>
      </c>
      <c r="B172" s="193"/>
      <c r="C172" s="147"/>
      <c r="D172" s="147"/>
      <c r="E172" s="147"/>
      <c r="F172" s="147"/>
      <c r="G172" s="155"/>
      <c r="H172" s="147"/>
      <c r="I172" s="175"/>
      <c r="J172" s="158"/>
      <c r="K172" s="198" t="str">
        <f t="shared" si="24"/>
        <v/>
      </c>
      <c r="L172" s="173">
        <f t="shared" si="25"/>
        <v>1</v>
      </c>
      <c r="M172" s="174">
        <f t="shared" si="26"/>
        <v>0</v>
      </c>
      <c r="N172" s="7"/>
      <c r="O172" s="7"/>
    </row>
    <row r="173" spans="1:15" ht="37.049999999999997" customHeight="1" x14ac:dyDescent="0.3">
      <c r="A173" s="189">
        <v>94</v>
      </c>
      <c r="B173" s="193"/>
      <c r="C173" s="147"/>
      <c r="D173" s="147"/>
      <c r="E173" s="147"/>
      <c r="F173" s="147"/>
      <c r="G173" s="155"/>
      <c r="H173" s="147"/>
      <c r="I173" s="175"/>
      <c r="J173" s="158"/>
      <c r="K173" s="198" t="str">
        <f t="shared" si="24"/>
        <v/>
      </c>
      <c r="L173" s="173">
        <f t="shared" si="25"/>
        <v>1</v>
      </c>
      <c r="M173" s="174">
        <f t="shared" si="26"/>
        <v>0</v>
      </c>
      <c r="N173" s="7"/>
      <c r="O173" s="7"/>
    </row>
    <row r="174" spans="1:15" ht="37.049999999999997" customHeight="1" x14ac:dyDescent="0.3">
      <c r="A174" s="189">
        <v>95</v>
      </c>
      <c r="B174" s="193"/>
      <c r="C174" s="147"/>
      <c r="D174" s="147"/>
      <c r="E174" s="147"/>
      <c r="F174" s="147"/>
      <c r="G174" s="155"/>
      <c r="H174" s="147"/>
      <c r="I174" s="175"/>
      <c r="J174" s="158"/>
      <c r="K174" s="198" t="str">
        <f t="shared" si="24"/>
        <v/>
      </c>
      <c r="L174" s="173">
        <f t="shared" si="25"/>
        <v>1</v>
      </c>
      <c r="M174" s="174">
        <f t="shared" si="26"/>
        <v>0</v>
      </c>
      <c r="N174" s="7"/>
      <c r="O174" s="7"/>
    </row>
    <row r="175" spans="1:15" ht="37.049999999999997" customHeight="1" x14ac:dyDescent="0.3">
      <c r="A175" s="189">
        <v>96</v>
      </c>
      <c r="B175" s="193"/>
      <c r="C175" s="147"/>
      <c r="D175" s="147"/>
      <c r="E175" s="147"/>
      <c r="F175" s="147"/>
      <c r="G175" s="155"/>
      <c r="H175" s="147"/>
      <c r="I175" s="175"/>
      <c r="J175" s="158"/>
      <c r="K175" s="198" t="str">
        <f t="shared" si="24"/>
        <v/>
      </c>
      <c r="L175" s="173">
        <f t="shared" si="25"/>
        <v>1</v>
      </c>
      <c r="M175" s="174">
        <f t="shared" si="26"/>
        <v>0</v>
      </c>
      <c r="N175" s="7"/>
      <c r="O175" s="7"/>
    </row>
    <row r="176" spans="1:15" ht="37.049999999999997" customHeight="1" x14ac:dyDescent="0.3">
      <c r="A176" s="190">
        <v>97</v>
      </c>
      <c r="B176" s="127"/>
      <c r="C176" s="177"/>
      <c r="D176" s="177"/>
      <c r="E176" s="177"/>
      <c r="F176" s="177"/>
      <c r="G176" s="178"/>
      <c r="H176" s="177"/>
      <c r="I176" s="179"/>
      <c r="J176" s="180"/>
      <c r="K176" s="198" t="str">
        <f t="shared" si="24"/>
        <v/>
      </c>
      <c r="L176" s="173">
        <f t="shared" si="25"/>
        <v>1</v>
      </c>
      <c r="M176" s="174">
        <f t="shared" si="26"/>
        <v>0</v>
      </c>
      <c r="N176" s="7"/>
      <c r="O176" s="7"/>
    </row>
    <row r="177" spans="1:15" ht="37.049999999999997" customHeight="1" x14ac:dyDescent="0.3">
      <c r="A177" s="190">
        <v>98</v>
      </c>
      <c r="B177" s="127"/>
      <c r="C177" s="177"/>
      <c r="D177" s="177"/>
      <c r="E177" s="177"/>
      <c r="F177" s="177"/>
      <c r="G177" s="178"/>
      <c r="H177" s="177"/>
      <c r="I177" s="179"/>
      <c r="J177" s="180"/>
      <c r="K177" s="198" t="str">
        <f t="shared" si="24"/>
        <v/>
      </c>
      <c r="L177" s="173">
        <f t="shared" si="25"/>
        <v>1</v>
      </c>
      <c r="M177" s="174">
        <f t="shared" si="26"/>
        <v>0</v>
      </c>
      <c r="N177" s="7"/>
      <c r="O177" s="7"/>
    </row>
    <row r="178" spans="1:15" ht="37.049999999999997" customHeight="1" x14ac:dyDescent="0.3">
      <c r="A178" s="190">
        <v>99</v>
      </c>
      <c r="B178" s="127"/>
      <c r="C178" s="177"/>
      <c r="D178" s="177"/>
      <c r="E178" s="177"/>
      <c r="F178" s="177"/>
      <c r="G178" s="178"/>
      <c r="H178" s="177"/>
      <c r="I178" s="179"/>
      <c r="J178" s="180"/>
      <c r="K178" s="198" t="str">
        <f t="shared" si="24"/>
        <v/>
      </c>
      <c r="L178" s="173">
        <f t="shared" si="25"/>
        <v>1</v>
      </c>
      <c r="M178" s="174">
        <f t="shared" si="26"/>
        <v>0</v>
      </c>
      <c r="N178" s="7"/>
      <c r="O178" s="7"/>
    </row>
    <row r="179" spans="1:15" ht="37.049999999999997" customHeight="1" x14ac:dyDescent="0.3">
      <c r="A179" s="190">
        <v>100</v>
      </c>
      <c r="B179" s="127"/>
      <c r="C179" s="177"/>
      <c r="D179" s="177"/>
      <c r="E179" s="177"/>
      <c r="F179" s="177"/>
      <c r="G179" s="178"/>
      <c r="H179" s="177"/>
      <c r="I179" s="179"/>
      <c r="J179" s="180"/>
      <c r="K179" s="198" t="str">
        <f t="shared" si="24"/>
        <v/>
      </c>
      <c r="L179" s="173">
        <f t="shared" si="25"/>
        <v>1</v>
      </c>
      <c r="M179" s="174">
        <f t="shared" si="26"/>
        <v>0</v>
      </c>
      <c r="N179" s="7"/>
      <c r="O179" s="7"/>
    </row>
    <row r="180" spans="1:15" ht="37.049999999999997" customHeight="1" x14ac:dyDescent="0.3">
      <c r="A180" s="190">
        <v>101</v>
      </c>
      <c r="B180" s="127"/>
      <c r="C180" s="177"/>
      <c r="D180" s="177"/>
      <c r="E180" s="177"/>
      <c r="F180" s="177"/>
      <c r="G180" s="178"/>
      <c r="H180" s="177"/>
      <c r="I180" s="179"/>
      <c r="J180" s="180"/>
      <c r="K180" s="198" t="str">
        <f t="shared" si="24"/>
        <v/>
      </c>
      <c r="L180" s="173">
        <f t="shared" si="25"/>
        <v>1</v>
      </c>
      <c r="M180" s="174">
        <f t="shared" si="26"/>
        <v>0</v>
      </c>
      <c r="N180" s="7"/>
      <c r="O180" s="7"/>
    </row>
    <row r="181" spans="1:15" ht="37.049999999999997" customHeight="1" x14ac:dyDescent="0.3">
      <c r="A181" s="190">
        <v>102</v>
      </c>
      <c r="B181" s="127"/>
      <c r="C181" s="177"/>
      <c r="D181" s="177"/>
      <c r="E181" s="177"/>
      <c r="F181" s="177"/>
      <c r="G181" s="178"/>
      <c r="H181" s="177"/>
      <c r="I181" s="179"/>
      <c r="J181" s="180"/>
      <c r="K181" s="198" t="str">
        <f t="shared" si="24"/>
        <v/>
      </c>
      <c r="L181" s="173">
        <f t="shared" si="25"/>
        <v>1</v>
      </c>
      <c r="M181" s="174">
        <f t="shared" si="26"/>
        <v>0</v>
      </c>
      <c r="N181" s="7"/>
      <c r="O181" s="7"/>
    </row>
    <row r="182" spans="1:15" ht="37.049999999999997" customHeight="1" x14ac:dyDescent="0.3">
      <c r="A182" s="190">
        <v>103</v>
      </c>
      <c r="B182" s="127"/>
      <c r="C182" s="177"/>
      <c r="D182" s="177"/>
      <c r="E182" s="177"/>
      <c r="F182" s="177"/>
      <c r="G182" s="178"/>
      <c r="H182" s="177"/>
      <c r="I182" s="179"/>
      <c r="J182" s="180"/>
      <c r="K182" s="198" t="str">
        <f t="shared" si="24"/>
        <v/>
      </c>
      <c r="L182" s="173">
        <f t="shared" si="25"/>
        <v>1</v>
      </c>
      <c r="M182" s="174">
        <f t="shared" si="26"/>
        <v>0</v>
      </c>
      <c r="N182" s="7"/>
      <c r="O182" s="7"/>
    </row>
    <row r="183" spans="1:15" ht="37.049999999999997" customHeight="1" x14ac:dyDescent="0.3">
      <c r="A183" s="190">
        <v>104</v>
      </c>
      <c r="B183" s="127"/>
      <c r="C183" s="177"/>
      <c r="D183" s="177"/>
      <c r="E183" s="177"/>
      <c r="F183" s="177"/>
      <c r="G183" s="178"/>
      <c r="H183" s="177"/>
      <c r="I183" s="179"/>
      <c r="J183" s="180"/>
      <c r="K183" s="198" t="str">
        <f t="shared" si="24"/>
        <v/>
      </c>
      <c r="L183" s="173">
        <f t="shared" si="25"/>
        <v>1</v>
      </c>
      <c r="M183" s="174">
        <f t="shared" si="26"/>
        <v>0</v>
      </c>
      <c r="N183" s="6"/>
      <c r="O183" s="6"/>
    </row>
    <row r="184" spans="1:15" ht="37.049999999999997" customHeight="1" thickBot="1" x14ac:dyDescent="0.35">
      <c r="A184" s="191">
        <v>105</v>
      </c>
      <c r="B184" s="13"/>
      <c r="C184" s="181"/>
      <c r="D184" s="181"/>
      <c r="E184" s="181"/>
      <c r="F184" s="181"/>
      <c r="G184" s="182"/>
      <c r="H184" s="181"/>
      <c r="I184" s="183"/>
      <c r="J184" s="184"/>
      <c r="K184" s="198" t="str">
        <f t="shared" si="24"/>
        <v/>
      </c>
      <c r="L184" s="173">
        <f t="shared" si="25"/>
        <v>1</v>
      </c>
      <c r="M184" s="174">
        <f t="shared" si="26"/>
        <v>0</v>
      </c>
      <c r="N184" s="30">
        <f>IF(COUNTA(G170:J184)&gt;0,1,0)</f>
        <v>0</v>
      </c>
      <c r="O184" s="7"/>
    </row>
    <row r="185" spans="1:15" ht="37.049999999999997" customHeight="1" thickBot="1" x14ac:dyDescent="0.35">
      <c r="A185" s="438" t="s">
        <v>145</v>
      </c>
      <c r="B185" s="438"/>
      <c r="C185" s="438"/>
      <c r="D185" s="438"/>
      <c r="E185" s="438"/>
      <c r="F185" s="438"/>
      <c r="G185" s="439"/>
      <c r="H185" s="164" t="s">
        <v>40</v>
      </c>
      <c r="I185" s="114">
        <f>SUM(I170:I184)+I158</f>
        <v>0</v>
      </c>
      <c r="J185" s="297"/>
      <c r="K185" s="268"/>
      <c r="L185" s="192">
        <f>IF(I185&gt;I158,ROW(A189),0)</f>
        <v>0</v>
      </c>
      <c r="M185" s="7"/>
      <c r="N185" s="7"/>
      <c r="O185" s="7"/>
    </row>
    <row r="186" spans="1:15" ht="45.7" customHeight="1" x14ac:dyDescent="0.3">
      <c r="A186" s="360" t="str">
        <f>CONCATENATE(IF(IFERROR(MATCH("bilimsel etkinlik",C170:C184,0),0)&gt;0,"Katılım sağlanan bilimsel etkinlikte sözlü sunum ya da poster sunumu yapıldığını beyan ederiz. ",""),CHAR(10),"Bu formda beyan edilen harcama ve giderlere ilişkin mali raporda tevsik edici belgelerin ve ödeme belgelerinin bulunduğunu ve bu belgelerin kuruluşumuzda saklandığını kabul ve taahhüt ederiz.")</f>
        <v xml:space="preserve">
Bu formda beyan edilen harcama ve giderlere ilişkin mali raporda tevsik edici belgelerin ve ödeme belgelerinin bulunduğunu ve bu belgelerin kuruluşumuzda saklandığını kabul ve taahhüt ederiz.</v>
      </c>
      <c r="B186" s="360"/>
      <c r="C186" s="360"/>
      <c r="D186" s="360"/>
      <c r="E186" s="360"/>
      <c r="F186" s="360"/>
      <c r="G186" s="360"/>
      <c r="H186" s="360"/>
      <c r="I186" s="360"/>
      <c r="J186" s="360"/>
      <c r="K186" s="199" t="str">
        <f t="shared" ref="K186" si="27">IF(AND(I186&gt;0,J186=""),"KDV Dahil Tutar Yazılmalıdır.","")</f>
        <v/>
      </c>
      <c r="L186" s="267"/>
      <c r="M186" s="7"/>
      <c r="N186" s="7"/>
      <c r="O186" s="7"/>
    </row>
    <row r="187" spans="1:15" x14ac:dyDescent="0.3">
      <c r="A187" s="7"/>
      <c r="B187" s="7"/>
      <c r="C187" s="7"/>
      <c r="D187" s="7"/>
      <c r="E187" s="7"/>
      <c r="F187" s="7"/>
      <c r="G187" s="269"/>
      <c r="H187" s="7"/>
      <c r="I187" s="7"/>
      <c r="J187" s="7"/>
      <c r="K187" s="266"/>
      <c r="L187" s="267"/>
      <c r="M187" s="7"/>
      <c r="N187" s="7"/>
      <c r="O187" s="7"/>
    </row>
    <row r="188" spans="1:15" ht="21.1" x14ac:dyDescent="0.35">
      <c r="A188" s="7"/>
      <c r="B188" s="308" t="s">
        <v>37</v>
      </c>
      <c r="C188" s="307">
        <f ca="1">IF(imzatarihi&gt;0,imzatarihi,"")</f>
        <v>45653</v>
      </c>
      <c r="D188" s="312" t="s">
        <v>38</v>
      </c>
      <c r="E188" s="308" t="str">
        <f>IF(kurulusyetkilisi&gt;0,kurulusyetkilisi,"")</f>
        <v/>
      </c>
      <c r="F188" s="308"/>
      <c r="G188" s="308"/>
      <c r="H188" s="308"/>
      <c r="I188" s="315"/>
      <c r="J188" s="315"/>
      <c r="K188" s="266"/>
      <c r="L188" s="267"/>
      <c r="M188" s="7"/>
      <c r="N188" s="7"/>
      <c r="O188" s="7"/>
    </row>
    <row r="189" spans="1:15" ht="21.1" x14ac:dyDescent="0.35">
      <c r="A189" s="7"/>
      <c r="B189" s="311"/>
      <c r="C189" s="311"/>
      <c r="D189" s="312" t="s">
        <v>39</v>
      </c>
      <c r="E189" s="308"/>
      <c r="F189" s="315"/>
      <c r="G189" s="315"/>
      <c r="H189" s="315"/>
      <c r="I189" s="315"/>
      <c r="J189" s="315"/>
      <c r="K189" s="266"/>
      <c r="L189" s="267"/>
      <c r="M189" s="7"/>
      <c r="N189" s="7"/>
      <c r="O189" s="7"/>
    </row>
    <row r="190" spans="1:15" x14ac:dyDescent="0.3">
      <c r="A190" s="7"/>
      <c r="B190" s="7"/>
      <c r="C190" s="7"/>
      <c r="D190" s="7"/>
      <c r="E190" s="7"/>
      <c r="F190" s="7"/>
      <c r="G190" s="269"/>
      <c r="H190" s="7"/>
      <c r="I190" s="7"/>
      <c r="J190" s="7"/>
      <c r="K190" s="266"/>
      <c r="L190" s="267"/>
      <c r="M190" s="7"/>
      <c r="N190" s="7"/>
      <c r="O190" s="7"/>
    </row>
    <row r="191" spans="1:15" x14ac:dyDescent="0.3">
      <c r="A191" s="7"/>
      <c r="B191" s="7"/>
      <c r="C191" s="7"/>
      <c r="D191" s="7"/>
      <c r="E191" s="7"/>
      <c r="F191" s="7"/>
      <c r="G191" s="269"/>
      <c r="H191" s="7"/>
      <c r="I191" s="7"/>
      <c r="J191" s="7"/>
      <c r="K191" s="266"/>
      <c r="L191" s="267"/>
      <c r="M191" s="7"/>
      <c r="N191" s="7"/>
      <c r="O191" s="7"/>
    </row>
    <row r="192" spans="1:15" x14ac:dyDescent="0.3">
      <c r="A192" s="7"/>
      <c r="B192" s="7"/>
      <c r="C192" s="7"/>
      <c r="D192" s="7"/>
      <c r="E192" s="7"/>
      <c r="F192" s="7"/>
      <c r="G192" s="269"/>
      <c r="H192" s="7"/>
      <c r="I192" s="7"/>
      <c r="J192" s="7"/>
      <c r="K192" s="266"/>
      <c r="L192" s="267"/>
      <c r="M192" s="7"/>
      <c r="N192" s="7"/>
      <c r="O192" s="7"/>
    </row>
    <row r="193" spans="1:15" x14ac:dyDescent="0.3">
      <c r="A193" s="7"/>
      <c r="B193" s="7"/>
      <c r="C193" s="7"/>
      <c r="D193" s="7"/>
      <c r="E193" s="7"/>
      <c r="F193" s="7"/>
      <c r="G193" s="269"/>
      <c r="H193" s="7"/>
      <c r="I193" s="7"/>
      <c r="J193" s="7"/>
      <c r="K193" s="266"/>
      <c r="L193" s="267"/>
      <c r="M193" s="7"/>
      <c r="N193" s="7"/>
      <c r="O193" s="7"/>
    </row>
    <row r="194" spans="1:15" x14ac:dyDescent="0.3">
      <c r="A194" s="7"/>
      <c r="B194" s="7"/>
      <c r="C194" s="7"/>
      <c r="D194" s="7"/>
      <c r="E194" s="7"/>
      <c r="F194" s="7"/>
      <c r="G194" s="269"/>
      <c r="H194" s="7"/>
      <c r="I194" s="7"/>
      <c r="J194" s="7"/>
      <c r="K194" s="266"/>
      <c r="L194" s="267"/>
      <c r="M194" s="7"/>
      <c r="N194" s="7"/>
      <c r="O194" s="7"/>
    </row>
    <row r="195" spans="1:15" x14ac:dyDescent="0.3">
      <c r="A195" s="7"/>
      <c r="B195" s="7"/>
      <c r="C195" s="7"/>
      <c r="D195" s="7"/>
      <c r="E195" s="7"/>
      <c r="F195" s="7"/>
      <c r="G195" s="269"/>
      <c r="H195" s="7"/>
      <c r="I195" s="7"/>
      <c r="J195" s="7"/>
      <c r="K195" s="266"/>
      <c r="L195" s="267"/>
      <c r="M195" s="7"/>
      <c r="N195" s="7"/>
      <c r="O195" s="7"/>
    </row>
    <row r="196" spans="1:15" x14ac:dyDescent="0.3">
      <c r="A196" s="7"/>
      <c r="B196" s="7"/>
      <c r="C196" s="7"/>
      <c r="D196" s="7"/>
      <c r="E196" s="7"/>
      <c r="F196" s="7"/>
      <c r="G196" s="269"/>
      <c r="H196" s="7"/>
      <c r="I196" s="7"/>
      <c r="J196" s="7"/>
      <c r="K196" s="266"/>
      <c r="L196" s="267"/>
      <c r="M196" s="7"/>
      <c r="N196" s="7"/>
      <c r="O196" s="7"/>
    </row>
    <row r="197" spans="1:15" x14ac:dyDescent="0.3">
      <c r="A197" s="7"/>
      <c r="B197" s="7"/>
      <c r="C197" s="7"/>
      <c r="D197" s="7"/>
      <c r="E197" s="7"/>
      <c r="F197" s="7"/>
      <c r="G197" s="269"/>
      <c r="H197" s="7"/>
      <c r="I197" s="7"/>
      <c r="J197" s="7"/>
      <c r="K197" s="266"/>
      <c r="L197" s="267"/>
      <c r="M197" s="7"/>
      <c r="N197" s="7"/>
      <c r="O197" s="7"/>
    </row>
    <row r="198" spans="1:15" x14ac:dyDescent="0.3">
      <c r="A198" s="7"/>
      <c r="B198" s="7"/>
      <c r="C198" s="7"/>
      <c r="D198" s="7"/>
      <c r="E198" s="7"/>
      <c r="F198" s="7"/>
      <c r="G198" s="269"/>
      <c r="H198" s="7"/>
      <c r="I198" s="7"/>
      <c r="J198" s="7"/>
      <c r="K198" s="266"/>
      <c r="L198" s="267"/>
      <c r="M198" s="7"/>
      <c r="N198" s="7"/>
      <c r="O198" s="7"/>
    </row>
    <row r="199" spans="1:15" x14ac:dyDescent="0.3">
      <c r="A199" s="7"/>
      <c r="B199" s="7"/>
      <c r="C199" s="7"/>
      <c r="D199" s="7"/>
      <c r="E199" s="7"/>
      <c r="F199" s="7"/>
      <c r="G199" s="269"/>
      <c r="H199" s="7"/>
      <c r="I199" s="7"/>
      <c r="J199" s="7"/>
      <c r="K199" s="266"/>
      <c r="L199" s="267"/>
      <c r="M199" s="7"/>
      <c r="N199" s="7"/>
      <c r="O199" s="7"/>
    </row>
    <row r="200" spans="1:15" x14ac:dyDescent="0.3">
      <c r="A200" s="7"/>
      <c r="B200" s="7"/>
      <c r="C200" s="7"/>
      <c r="D200" s="7"/>
      <c r="E200" s="7"/>
      <c r="F200" s="7"/>
      <c r="G200" s="269"/>
      <c r="H200" s="7"/>
      <c r="I200" s="7"/>
      <c r="J200" s="7"/>
      <c r="K200" s="266"/>
      <c r="L200" s="267"/>
      <c r="M200" s="7"/>
      <c r="N200" s="7"/>
      <c r="O200" s="7"/>
    </row>
    <row r="201" spans="1:15" x14ac:dyDescent="0.3">
      <c r="A201" s="7"/>
      <c r="B201" s="7"/>
      <c r="C201" s="7"/>
      <c r="D201" s="7"/>
      <c r="E201" s="7"/>
      <c r="F201" s="7"/>
      <c r="G201" s="269"/>
      <c r="H201" s="7"/>
      <c r="I201" s="7"/>
      <c r="J201" s="7"/>
      <c r="K201" s="266"/>
      <c r="L201" s="267"/>
      <c r="M201" s="7"/>
      <c r="N201" s="7"/>
      <c r="O201" s="7"/>
    </row>
    <row r="202" spans="1:15" x14ac:dyDescent="0.3">
      <c r="A202" s="7"/>
      <c r="B202" s="7"/>
      <c r="C202" s="7"/>
      <c r="D202" s="7"/>
      <c r="E202" s="7"/>
      <c r="F202" s="7"/>
      <c r="G202" s="269"/>
      <c r="H202" s="7"/>
      <c r="I202" s="7"/>
      <c r="J202" s="7"/>
      <c r="K202" s="266"/>
      <c r="L202" s="267"/>
      <c r="M202" s="7"/>
      <c r="N202" s="7"/>
      <c r="O202" s="7"/>
    </row>
  </sheetData>
  <sheetProtection algorithmName="SHA-512" hashValue="9xtnrfuFj1QUYZk1AOn6ihx9SelHYPSbvRdhZhWCqjUj6mx0UiXjCzWhvYMP/nnKip73pNTpHAq751oDF7FxgQ==" saltValue="o3X5nS5osJb+pQRUeQeuFQ==" spinCount="100000" sheet="1" objects="1" scenarios="1"/>
  <mergeCells count="119">
    <mergeCell ref="A185:G185"/>
    <mergeCell ref="A167:B167"/>
    <mergeCell ref="C167:J167"/>
    <mergeCell ref="A168:A169"/>
    <mergeCell ref="B168:B169"/>
    <mergeCell ref="C168:C169"/>
    <mergeCell ref="D168:D169"/>
    <mergeCell ref="E168:E169"/>
    <mergeCell ref="F168:F169"/>
    <mergeCell ref="G168:G169"/>
    <mergeCell ref="H168:H169"/>
    <mergeCell ref="A1:J1"/>
    <mergeCell ref="A163:J163"/>
    <mergeCell ref="A164:J164"/>
    <mergeCell ref="A165:J165"/>
    <mergeCell ref="A166:B166"/>
    <mergeCell ref="C166:J166"/>
    <mergeCell ref="A2:J2"/>
    <mergeCell ref="A3:J3"/>
    <mergeCell ref="C4:J4"/>
    <mergeCell ref="C5:J5"/>
    <mergeCell ref="H6:H7"/>
    <mergeCell ref="A5:B5"/>
    <mergeCell ref="A4:B4"/>
    <mergeCell ref="G6:G7"/>
    <mergeCell ref="A6:A7"/>
    <mergeCell ref="B6:B7"/>
    <mergeCell ref="C6:C7"/>
    <mergeCell ref="D6:D7"/>
    <mergeCell ref="E6:E7"/>
    <mergeCell ref="F6:F7"/>
    <mergeCell ref="A23:G23"/>
    <mergeCell ref="A28:J28"/>
    <mergeCell ref="A29:J29"/>
    <mergeCell ref="A30:J30"/>
    <mergeCell ref="A31:B31"/>
    <mergeCell ref="C31:J31"/>
    <mergeCell ref="A32:B32"/>
    <mergeCell ref="C32:J32"/>
    <mergeCell ref="A33:A34"/>
    <mergeCell ref="B33:B34"/>
    <mergeCell ref="C33:C34"/>
    <mergeCell ref="D33:D34"/>
    <mergeCell ref="E33:E34"/>
    <mergeCell ref="F33:F34"/>
    <mergeCell ref="G33:G34"/>
    <mergeCell ref="H33:H34"/>
    <mergeCell ref="A50:G50"/>
    <mergeCell ref="A55:J55"/>
    <mergeCell ref="A56:J56"/>
    <mergeCell ref="A57:J57"/>
    <mergeCell ref="A58:B58"/>
    <mergeCell ref="C58:J58"/>
    <mergeCell ref="A59:B59"/>
    <mergeCell ref="C59:J59"/>
    <mergeCell ref="A60:A61"/>
    <mergeCell ref="B60:B61"/>
    <mergeCell ref="C60:C61"/>
    <mergeCell ref="D60:D61"/>
    <mergeCell ref="E60:E61"/>
    <mergeCell ref="F60:F61"/>
    <mergeCell ref="G60:G61"/>
    <mergeCell ref="H60:H61"/>
    <mergeCell ref="A77:G77"/>
    <mergeCell ref="A82:J82"/>
    <mergeCell ref="A83:J83"/>
    <mergeCell ref="A84:J84"/>
    <mergeCell ref="A85:B85"/>
    <mergeCell ref="C85:J85"/>
    <mergeCell ref="A86:B86"/>
    <mergeCell ref="C86:J86"/>
    <mergeCell ref="A87:A88"/>
    <mergeCell ref="B87:B88"/>
    <mergeCell ref="C87:C88"/>
    <mergeCell ref="D87:D88"/>
    <mergeCell ref="E87:E88"/>
    <mergeCell ref="F87:F88"/>
    <mergeCell ref="G87:G88"/>
    <mergeCell ref="H87:H88"/>
    <mergeCell ref="A104:G104"/>
    <mergeCell ref="A109:J109"/>
    <mergeCell ref="A110:J110"/>
    <mergeCell ref="A111:J111"/>
    <mergeCell ref="A112:B112"/>
    <mergeCell ref="C112:J112"/>
    <mergeCell ref="A113:B113"/>
    <mergeCell ref="C113:J113"/>
    <mergeCell ref="A114:A115"/>
    <mergeCell ref="B114:B115"/>
    <mergeCell ref="C114:C115"/>
    <mergeCell ref="D114:D115"/>
    <mergeCell ref="E114:E115"/>
    <mergeCell ref="F114:F115"/>
    <mergeCell ref="G114:G115"/>
    <mergeCell ref="H114:H115"/>
    <mergeCell ref="A24:J24"/>
    <mergeCell ref="A51:J51"/>
    <mergeCell ref="A78:J78"/>
    <mergeCell ref="A105:J105"/>
    <mergeCell ref="A132:J132"/>
    <mergeCell ref="A159:J159"/>
    <mergeCell ref="A186:J186"/>
    <mergeCell ref="A131:G131"/>
    <mergeCell ref="A136:J136"/>
    <mergeCell ref="A137:J137"/>
    <mergeCell ref="A138:J138"/>
    <mergeCell ref="A139:B139"/>
    <mergeCell ref="C139:J139"/>
    <mergeCell ref="A158:G158"/>
    <mergeCell ref="A140:B140"/>
    <mergeCell ref="C140:J140"/>
    <mergeCell ref="A141:A142"/>
    <mergeCell ref="B141:B142"/>
    <mergeCell ref="C141:C142"/>
    <mergeCell ref="D141:D142"/>
    <mergeCell ref="E141:E142"/>
    <mergeCell ref="F141:F142"/>
    <mergeCell ref="G141:G142"/>
    <mergeCell ref="H141:H142"/>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I8:I22 I35:I49 I62:I76 I89:I103 I116:I130 I143:I157 I170:I184" xr:uid="{00000000-0002-0000-1500-000000000000}">
      <formula1>0</formula1>
      <formula2>M8</formula2>
    </dataValidation>
  </dataValidations>
  <pageMargins left="0.70866141732283472" right="0.70866141732283472" top="0.74803149606299213" bottom="0.74803149606299213" header="0.31496062992125984" footer="0.31496062992125984"/>
  <pageSetup paperSize="9" scale="50" orientation="landscape" r:id="rId1"/>
  <colBreaks count="1" manualBreakCount="1">
    <brk id="11" max="1048575" man="1"/>
  </colBreaks>
  <ignoredErrors>
    <ignoredError sqref="K1:K23 K25:K50 K52:K77 K79:K104 K106:K131 K133:K158 K160:K185 K187:K1048576" formulaRange="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ayfa24"/>
  <dimension ref="A1:T32"/>
  <sheetViews>
    <sheetView zoomScale="70" zoomScaleNormal="70" workbookViewId="0">
      <selection activeCell="B8" sqref="B8"/>
    </sheetView>
  </sheetViews>
  <sheetFormatPr defaultColWidth="9.125" defaultRowHeight="16.3" x14ac:dyDescent="0.3"/>
  <cols>
    <col min="1" max="1" width="12" style="19" customWidth="1"/>
    <col min="2" max="2" width="40.75" style="19" customWidth="1"/>
    <col min="3" max="3" width="16.75" style="19" customWidth="1"/>
    <col min="4" max="4" width="27.125" style="19" bestFit="1" customWidth="1"/>
    <col min="5" max="5" width="16.75" style="19" customWidth="1"/>
    <col min="6" max="6" width="16.875" style="19" customWidth="1"/>
    <col min="7" max="7" width="16" style="19" customWidth="1"/>
    <col min="8" max="20" width="16.75" style="24" customWidth="1"/>
    <col min="21" max="16384" width="9.125" style="19"/>
  </cols>
  <sheetData>
    <row r="1" spans="1:20" ht="30.1" customHeight="1" x14ac:dyDescent="0.35">
      <c r="A1" s="450" t="s">
        <v>106</v>
      </c>
      <c r="B1" s="450"/>
      <c r="C1" s="450"/>
      <c r="D1" s="450"/>
      <c r="E1" s="450"/>
      <c r="F1" s="450"/>
      <c r="G1" s="450"/>
      <c r="H1" s="450"/>
      <c r="I1" s="450"/>
      <c r="J1" s="450"/>
      <c r="K1" s="450"/>
      <c r="L1" s="450"/>
      <c r="M1" s="450"/>
      <c r="N1" s="450"/>
      <c r="O1" s="450"/>
      <c r="P1" s="450"/>
      <c r="Q1" s="450"/>
      <c r="R1" s="450"/>
      <c r="S1" s="450"/>
      <c r="T1" s="450"/>
    </row>
    <row r="2" spans="1:20" ht="30.1" customHeight="1" x14ac:dyDescent="0.3">
      <c r="A2" s="363" t="str">
        <f>IF(Yil&gt;0,CONCATENATE(Yil," yılına aittir."),"")</f>
        <v/>
      </c>
      <c r="B2" s="363"/>
      <c r="C2" s="363"/>
      <c r="D2" s="363"/>
      <c r="E2" s="363"/>
      <c r="F2" s="363"/>
      <c r="G2" s="363"/>
      <c r="H2" s="363"/>
      <c r="I2" s="363"/>
      <c r="J2" s="363"/>
      <c r="K2" s="363"/>
      <c r="L2" s="363"/>
      <c r="M2" s="363"/>
      <c r="N2" s="363"/>
      <c r="O2" s="363"/>
      <c r="P2" s="363"/>
      <c r="Q2" s="363"/>
      <c r="R2" s="363"/>
      <c r="S2" s="363"/>
      <c r="T2" s="363"/>
    </row>
    <row r="3" spans="1:20" ht="30.1" customHeight="1" thickBot="1" x14ac:dyDescent="0.35">
      <c r="A3" s="440" t="s">
        <v>100</v>
      </c>
      <c r="B3" s="440"/>
      <c r="C3" s="440"/>
      <c r="D3" s="440"/>
      <c r="E3" s="440"/>
      <c r="F3" s="440"/>
      <c r="G3" s="440"/>
      <c r="H3" s="440"/>
      <c r="I3" s="440"/>
      <c r="J3" s="440"/>
      <c r="K3" s="440"/>
      <c r="L3" s="440"/>
      <c r="M3" s="440"/>
      <c r="N3" s="440"/>
      <c r="O3" s="440"/>
      <c r="P3" s="440"/>
      <c r="Q3" s="440"/>
      <c r="R3" s="440"/>
      <c r="S3" s="440"/>
      <c r="T3" s="440"/>
    </row>
    <row r="4" spans="1:20" ht="31.6" customHeight="1" thickBot="1" x14ac:dyDescent="0.35">
      <c r="A4" s="285" t="s">
        <v>1</v>
      </c>
      <c r="B4" s="428" t="str">
        <f>IF(ProjeNo&gt;0,ProjeNo,"")</f>
        <v/>
      </c>
      <c r="C4" s="430"/>
      <c r="D4" s="430"/>
      <c r="E4" s="430"/>
      <c r="F4" s="430"/>
      <c r="G4" s="430"/>
      <c r="H4" s="430"/>
      <c r="I4" s="430"/>
      <c r="J4" s="430"/>
      <c r="K4" s="430"/>
      <c r="L4" s="430"/>
      <c r="M4" s="430"/>
      <c r="N4" s="430"/>
      <c r="O4" s="430"/>
      <c r="P4" s="430"/>
      <c r="Q4" s="430"/>
      <c r="R4" s="430"/>
      <c r="S4" s="430"/>
      <c r="T4" s="429"/>
    </row>
    <row r="5" spans="1:20" ht="31.6" customHeight="1" thickBot="1" x14ac:dyDescent="0.35">
      <c r="A5" s="285" t="s">
        <v>11</v>
      </c>
      <c r="B5" s="428" t="str">
        <f>IF(ProjeAdi&gt;0,ProjeAdi,"")</f>
        <v/>
      </c>
      <c r="C5" s="430"/>
      <c r="D5" s="430"/>
      <c r="E5" s="430"/>
      <c r="F5" s="430"/>
      <c r="G5" s="430"/>
      <c r="H5" s="430"/>
      <c r="I5" s="430"/>
      <c r="J5" s="430"/>
      <c r="K5" s="430"/>
      <c r="L5" s="430"/>
      <c r="M5" s="430"/>
      <c r="N5" s="430"/>
      <c r="O5" s="430"/>
      <c r="P5" s="430"/>
      <c r="Q5" s="430"/>
      <c r="R5" s="430"/>
      <c r="S5" s="430"/>
      <c r="T5" s="429"/>
    </row>
    <row r="6" spans="1:20" ht="23.95" customHeight="1" thickBot="1" x14ac:dyDescent="0.35">
      <c r="A6" s="426" t="s">
        <v>7</v>
      </c>
      <c r="B6" s="426" t="s">
        <v>8</v>
      </c>
      <c r="C6" s="426" t="s">
        <v>140</v>
      </c>
      <c r="D6" s="426" t="s">
        <v>101</v>
      </c>
      <c r="E6" s="426" t="s">
        <v>102</v>
      </c>
      <c r="F6" s="426" t="s">
        <v>103</v>
      </c>
      <c r="G6" s="426" t="s">
        <v>104</v>
      </c>
      <c r="H6" s="447" t="s">
        <v>107</v>
      </c>
      <c r="I6" s="448"/>
      <c r="J6" s="448"/>
      <c r="K6" s="448"/>
      <c r="L6" s="448"/>
      <c r="M6" s="448"/>
      <c r="N6" s="448"/>
      <c r="O6" s="448"/>
      <c r="P6" s="448"/>
      <c r="Q6" s="448"/>
      <c r="R6" s="448"/>
      <c r="S6" s="449"/>
      <c r="T6" s="451" t="s">
        <v>40</v>
      </c>
    </row>
    <row r="7" spans="1:20" ht="37.200000000000003" customHeight="1" thickBot="1" x14ac:dyDescent="0.35">
      <c r="A7" s="441"/>
      <c r="B7" s="441"/>
      <c r="C7" s="441"/>
      <c r="D7" s="441"/>
      <c r="E7" s="441"/>
      <c r="F7" s="441"/>
      <c r="G7" s="441"/>
      <c r="H7" s="284" t="str">
        <f>IF('G011A (1.AY)'!$F$3&gt;0,'G011A (1.AY)'!$F$3,"")</f>
        <v/>
      </c>
      <c r="I7" s="284" t="str">
        <f>IF('G011A (2.AY)'!$F$3&gt;0,'G011A (2.AY)'!$F$3,"")</f>
        <v/>
      </c>
      <c r="J7" s="284" t="str">
        <f>IF('G011A (3.AY)'!$F$3&gt;0,'G011A (3.AY)'!$F$3,"")</f>
        <v/>
      </c>
      <c r="K7" s="284" t="str">
        <f>IF('G011A (4.AY)'!$F$3&gt;0,'G011A (4.AY)'!$F$3,"")</f>
        <v/>
      </c>
      <c r="L7" s="284" t="str">
        <f>IF('G011A (5.AY)'!$F$3&gt;0,'G011A (5.AY)'!$F$3,"")</f>
        <v/>
      </c>
      <c r="M7" s="284" t="str">
        <f>IF('G011A (6.AY)'!$F$3&gt;0,'G011A (6.AY)'!$F$3,"")</f>
        <v/>
      </c>
      <c r="N7" s="284" t="str">
        <f>IF('G011A (7.AY)'!$F$3&gt;0,'G011A (7.AY)'!$F$3,"")</f>
        <v/>
      </c>
      <c r="O7" s="284" t="str">
        <f>IF('G011A (8.AY)'!$F$3&gt;0,'G011A (8.AY)'!$F$3,"")</f>
        <v/>
      </c>
      <c r="P7" s="284" t="str">
        <f>IF('G011A (9.AY)'!$F$3&gt;0,'G011A (9.AY)'!$F$3,"")</f>
        <v/>
      </c>
      <c r="Q7" s="284" t="str">
        <f>IF('G011A (10.AY)'!$F$3&gt;0,'G011A (10.AY)'!$F$3,"")</f>
        <v/>
      </c>
      <c r="R7" s="284" t="str">
        <f>IF('G011A (11.AY)'!$F$3&gt;0,'G011A (11.AY)'!$F$3,"")</f>
        <v/>
      </c>
      <c r="S7" s="284" t="str">
        <f>IF('G011A (12.AY)'!$F$3&gt;0,'G011A (12.AY)'!$F$3,"")</f>
        <v/>
      </c>
      <c r="T7" s="452"/>
    </row>
    <row r="8" spans="1:20" ht="35" customHeight="1" x14ac:dyDescent="0.3">
      <c r="A8" s="270">
        <v>1</v>
      </c>
      <c r="B8" s="208"/>
      <c r="C8" s="209"/>
      <c r="D8" s="104"/>
      <c r="E8" s="210"/>
      <c r="F8" s="211"/>
      <c r="G8" s="211"/>
      <c r="H8" s="210"/>
      <c r="I8" s="210"/>
      <c r="J8" s="210"/>
      <c r="K8" s="210"/>
      <c r="L8" s="210"/>
      <c r="M8" s="210"/>
      <c r="N8" s="210"/>
      <c r="O8" s="210"/>
      <c r="P8" s="210"/>
      <c r="Q8" s="210"/>
      <c r="R8" s="210"/>
      <c r="S8" s="210"/>
      <c r="T8" s="286" t="str">
        <f>IF(B8&lt;&gt;"",SUM(H8:S8),"")</f>
        <v/>
      </c>
    </row>
    <row r="9" spans="1:20" ht="35" customHeight="1" x14ac:dyDescent="0.3">
      <c r="A9" s="271">
        <v>2</v>
      </c>
      <c r="B9" s="207"/>
      <c r="C9" s="203"/>
      <c r="D9" s="204"/>
      <c r="E9" s="205"/>
      <c r="F9" s="206"/>
      <c r="G9" s="206"/>
      <c r="H9" s="205"/>
      <c r="I9" s="205"/>
      <c r="J9" s="205"/>
      <c r="K9" s="205"/>
      <c r="L9" s="205"/>
      <c r="M9" s="205"/>
      <c r="N9" s="205"/>
      <c r="O9" s="205"/>
      <c r="P9" s="205"/>
      <c r="Q9" s="205"/>
      <c r="R9" s="205"/>
      <c r="S9" s="205"/>
      <c r="T9" s="287" t="str">
        <f t="shared" ref="T9:T27" si="0">IF(B9&lt;&gt;"",SUM(H9:S9),"")</f>
        <v/>
      </c>
    </row>
    <row r="10" spans="1:20" ht="35" customHeight="1" x14ac:dyDescent="0.3">
      <c r="A10" s="271">
        <v>3</v>
      </c>
      <c r="B10" s="207"/>
      <c r="C10" s="203"/>
      <c r="D10" s="204"/>
      <c r="E10" s="205"/>
      <c r="F10" s="206"/>
      <c r="G10" s="206"/>
      <c r="H10" s="205"/>
      <c r="I10" s="205"/>
      <c r="J10" s="205"/>
      <c r="K10" s="205"/>
      <c r="L10" s="205"/>
      <c r="M10" s="205"/>
      <c r="N10" s="205"/>
      <c r="O10" s="205"/>
      <c r="P10" s="205"/>
      <c r="Q10" s="205"/>
      <c r="R10" s="205"/>
      <c r="S10" s="205"/>
      <c r="T10" s="287" t="str">
        <f t="shared" si="0"/>
        <v/>
      </c>
    </row>
    <row r="11" spans="1:20" ht="35" customHeight="1" x14ac:dyDescent="0.3">
      <c r="A11" s="271">
        <v>4</v>
      </c>
      <c r="B11" s="207"/>
      <c r="C11" s="203"/>
      <c r="D11" s="204"/>
      <c r="E11" s="205"/>
      <c r="F11" s="206"/>
      <c r="G11" s="206"/>
      <c r="H11" s="205"/>
      <c r="I11" s="205"/>
      <c r="J11" s="205"/>
      <c r="K11" s="205"/>
      <c r="L11" s="205"/>
      <c r="M11" s="205"/>
      <c r="N11" s="205"/>
      <c r="O11" s="205"/>
      <c r="P11" s="205"/>
      <c r="Q11" s="205"/>
      <c r="R11" s="205"/>
      <c r="S11" s="205"/>
      <c r="T11" s="287" t="str">
        <f t="shared" si="0"/>
        <v/>
      </c>
    </row>
    <row r="12" spans="1:20" ht="35" customHeight="1" x14ac:dyDescent="0.3">
      <c r="A12" s="271">
        <v>5</v>
      </c>
      <c r="B12" s="207"/>
      <c r="C12" s="203"/>
      <c r="D12" s="204"/>
      <c r="E12" s="205"/>
      <c r="F12" s="206"/>
      <c r="G12" s="206"/>
      <c r="H12" s="205"/>
      <c r="I12" s="205"/>
      <c r="J12" s="205"/>
      <c r="K12" s="205"/>
      <c r="L12" s="205"/>
      <c r="M12" s="205"/>
      <c r="N12" s="205"/>
      <c r="O12" s="205"/>
      <c r="P12" s="205"/>
      <c r="Q12" s="205"/>
      <c r="R12" s="205"/>
      <c r="S12" s="205"/>
      <c r="T12" s="287" t="str">
        <f t="shared" si="0"/>
        <v/>
      </c>
    </row>
    <row r="13" spans="1:20" ht="35" customHeight="1" x14ac:dyDescent="0.3">
      <c r="A13" s="271">
        <v>6</v>
      </c>
      <c r="B13" s="207"/>
      <c r="C13" s="203"/>
      <c r="D13" s="204"/>
      <c r="E13" s="205"/>
      <c r="F13" s="206"/>
      <c r="G13" s="206"/>
      <c r="H13" s="205"/>
      <c r="I13" s="205"/>
      <c r="J13" s="205"/>
      <c r="K13" s="205"/>
      <c r="L13" s="205"/>
      <c r="M13" s="205"/>
      <c r="N13" s="205"/>
      <c r="O13" s="205"/>
      <c r="P13" s="205"/>
      <c r="Q13" s="205"/>
      <c r="R13" s="205"/>
      <c r="S13" s="205"/>
      <c r="T13" s="287" t="str">
        <f t="shared" si="0"/>
        <v/>
      </c>
    </row>
    <row r="14" spans="1:20" ht="35" customHeight="1" x14ac:dyDescent="0.3">
      <c r="A14" s="271">
        <v>7</v>
      </c>
      <c r="B14" s="207"/>
      <c r="C14" s="203"/>
      <c r="D14" s="204"/>
      <c r="E14" s="205"/>
      <c r="F14" s="206"/>
      <c r="G14" s="206"/>
      <c r="H14" s="205"/>
      <c r="I14" s="205"/>
      <c r="J14" s="205"/>
      <c r="K14" s="205"/>
      <c r="L14" s="205"/>
      <c r="M14" s="205"/>
      <c r="N14" s="205"/>
      <c r="O14" s="205"/>
      <c r="P14" s="205"/>
      <c r="Q14" s="205"/>
      <c r="R14" s="205"/>
      <c r="S14" s="205"/>
      <c r="T14" s="287" t="str">
        <f t="shared" si="0"/>
        <v/>
      </c>
    </row>
    <row r="15" spans="1:20" ht="35" customHeight="1" x14ac:dyDescent="0.3">
      <c r="A15" s="271">
        <v>8</v>
      </c>
      <c r="B15" s="207"/>
      <c r="C15" s="203"/>
      <c r="D15" s="204"/>
      <c r="E15" s="205"/>
      <c r="F15" s="206"/>
      <c r="G15" s="206"/>
      <c r="H15" s="205"/>
      <c r="I15" s="205"/>
      <c r="J15" s="205"/>
      <c r="K15" s="205"/>
      <c r="L15" s="205"/>
      <c r="M15" s="205"/>
      <c r="N15" s="205"/>
      <c r="O15" s="205"/>
      <c r="P15" s="205"/>
      <c r="Q15" s="205"/>
      <c r="R15" s="205"/>
      <c r="S15" s="205"/>
      <c r="T15" s="287" t="str">
        <f t="shared" si="0"/>
        <v/>
      </c>
    </row>
    <row r="16" spans="1:20" ht="35" customHeight="1" x14ac:dyDescent="0.3">
      <c r="A16" s="271">
        <v>9</v>
      </c>
      <c r="B16" s="207"/>
      <c r="C16" s="203"/>
      <c r="D16" s="204"/>
      <c r="E16" s="205"/>
      <c r="F16" s="206"/>
      <c r="G16" s="206"/>
      <c r="H16" s="205"/>
      <c r="I16" s="205"/>
      <c r="J16" s="205"/>
      <c r="K16" s="205"/>
      <c r="L16" s="205"/>
      <c r="M16" s="205"/>
      <c r="N16" s="205"/>
      <c r="O16" s="205"/>
      <c r="P16" s="205"/>
      <c r="Q16" s="205"/>
      <c r="R16" s="205"/>
      <c r="S16" s="205"/>
      <c r="T16" s="287" t="str">
        <f t="shared" si="0"/>
        <v/>
      </c>
    </row>
    <row r="17" spans="1:20" ht="35" customHeight="1" x14ac:dyDescent="0.3">
      <c r="A17" s="271">
        <v>10</v>
      </c>
      <c r="B17" s="207"/>
      <c r="C17" s="203"/>
      <c r="D17" s="204"/>
      <c r="E17" s="205"/>
      <c r="F17" s="206"/>
      <c r="G17" s="206"/>
      <c r="H17" s="205"/>
      <c r="I17" s="205"/>
      <c r="J17" s="205"/>
      <c r="K17" s="205"/>
      <c r="L17" s="205"/>
      <c r="M17" s="205"/>
      <c r="N17" s="205"/>
      <c r="O17" s="205"/>
      <c r="P17" s="205"/>
      <c r="Q17" s="205"/>
      <c r="R17" s="205"/>
      <c r="S17" s="205"/>
      <c r="T17" s="287" t="str">
        <f t="shared" si="0"/>
        <v/>
      </c>
    </row>
    <row r="18" spans="1:20" ht="35" customHeight="1" x14ac:dyDescent="0.3">
      <c r="A18" s="271">
        <v>11</v>
      </c>
      <c r="B18" s="202"/>
      <c r="C18" s="203"/>
      <c r="D18" s="204"/>
      <c r="E18" s="205"/>
      <c r="F18" s="206"/>
      <c r="G18" s="206"/>
      <c r="H18" s="205"/>
      <c r="I18" s="205"/>
      <c r="J18" s="205"/>
      <c r="K18" s="205"/>
      <c r="L18" s="205"/>
      <c r="M18" s="205"/>
      <c r="N18" s="205"/>
      <c r="O18" s="205"/>
      <c r="P18" s="205"/>
      <c r="Q18" s="205"/>
      <c r="R18" s="205"/>
      <c r="S18" s="205"/>
      <c r="T18" s="287" t="str">
        <f t="shared" si="0"/>
        <v/>
      </c>
    </row>
    <row r="19" spans="1:20" ht="35" customHeight="1" x14ac:dyDescent="0.3">
      <c r="A19" s="271">
        <v>12</v>
      </c>
      <c r="B19" s="207"/>
      <c r="C19" s="203"/>
      <c r="D19" s="204"/>
      <c r="E19" s="205"/>
      <c r="F19" s="206"/>
      <c r="G19" s="206"/>
      <c r="H19" s="205"/>
      <c r="I19" s="205"/>
      <c r="J19" s="205"/>
      <c r="K19" s="205"/>
      <c r="L19" s="205"/>
      <c r="M19" s="205"/>
      <c r="N19" s="205"/>
      <c r="O19" s="205"/>
      <c r="P19" s="205"/>
      <c r="Q19" s="205"/>
      <c r="R19" s="205"/>
      <c r="S19" s="205"/>
      <c r="T19" s="287" t="str">
        <f t="shared" si="0"/>
        <v/>
      </c>
    </row>
    <row r="20" spans="1:20" ht="35" customHeight="1" x14ac:dyDescent="0.3">
      <c r="A20" s="271">
        <v>13</v>
      </c>
      <c r="B20" s="207"/>
      <c r="C20" s="203"/>
      <c r="D20" s="204"/>
      <c r="E20" s="205"/>
      <c r="F20" s="206"/>
      <c r="G20" s="206"/>
      <c r="H20" s="205"/>
      <c r="I20" s="205"/>
      <c r="J20" s="205"/>
      <c r="K20" s="205"/>
      <c r="L20" s="205"/>
      <c r="M20" s="205"/>
      <c r="N20" s="205"/>
      <c r="O20" s="205"/>
      <c r="P20" s="205"/>
      <c r="Q20" s="205"/>
      <c r="R20" s="205"/>
      <c r="S20" s="205"/>
      <c r="T20" s="287" t="str">
        <f t="shared" si="0"/>
        <v/>
      </c>
    </row>
    <row r="21" spans="1:20" ht="35" customHeight="1" x14ac:dyDescent="0.3">
      <c r="A21" s="271">
        <v>14</v>
      </c>
      <c r="B21" s="207"/>
      <c r="C21" s="203"/>
      <c r="D21" s="204"/>
      <c r="E21" s="205"/>
      <c r="F21" s="206"/>
      <c r="G21" s="206"/>
      <c r="H21" s="205"/>
      <c r="I21" s="205"/>
      <c r="J21" s="205"/>
      <c r="K21" s="205"/>
      <c r="L21" s="205"/>
      <c r="M21" s="205"/>
      <c r="N21" s="205"/>
      <c r="O21" s="205"/>
      <c r="P21" s="205"/>
      <c r="Q21" s="205"/>
      <c r="R21" s="205"/>
      <c r="S21" s="205"/>
      <c r="T21" s="287" t="str">
        <f t="shared" si="0"/>
        <v/>
      </c>
    </row>
    <row r="22" spans="1:20" ht="35" customHeight="1" x14ac:dyDescent="0.3">
      <c r="A22" s="271">
        <v>15</v>
      </c>
      <c r="B22" s="207"/>
      <c r="C22" s="203"/>
      <c r="D22" s="204"/>
      <c r="E22" s="205"/>
      <c r="F22" s="206"/>
      <c r="G22" s="206"/>
      <c r="H22" s="205"/>
      <c r="I22" s="205"/>
      <c r="J22" s="205"/>
      <c r="K22" s="205"/>
      <c r="L22" s="205"/>
      <c r="M22" s="205"/>
      <c r="N22" s="205"/>
      <c r="O22" s="205"/>
      <c r="P22" s="205"/>
      <c r="Q22" s="205"/>
      <c r="R22" s="205"/>
      <c r="S22" s="205"/>
      <c r="T22" s="287" t="str">
        <f t="shared" si="0"/>
        <v/>
      </c>
    </row>
    <row r="23" spans="1:20" ht="35" customHeight="1" x14ac:dyDescent="0.3">
      <c r="A23" s="271">
        <v>16</v>
      </c>
      <c r="B23" s="207"/>
      <c r="C23" s="203"/>
      <c r="D23" s="204"/>
      <c r="E23" s="205"/>
      <c r="F23" s="206"/>
      <c r="G23" s="206"/>
      <c r="H23" s="205"/>
      <c r="I23" s="205"/>
      <c r="J23" s="205"/>
      <c r="K23" s="205"/>
      <c r="L23" s="205"/>
      <c r="M23" s="205"/>
      <c r="N23" s="205"/>
      <c r="O23" s="205"/>
      <c r="P23" s="205"/>
      <c r="Q23" s="205"/>
      <c r="R23" s="205"/>
      <c r="S23" s="205"/>
      <c r="T23" s="287" t="str">
        <f t="shared" si="0"/>
        <v/>
      </c>
    </row>
    <row r="24" spans="1:20" ht="35" customHeight="1" x14ac:dyDescent="0.3">
      <c r="A24" s="271">
        <v>17</v>
      </c>
      <c r="B24" s="207"/>
      <c r="C24" s="203"/>
      <c r="D24" s="204"/>
      <c r="E24" s="205"/>
      <c r="F24" s="206"/>
      <c r="G24" s="206"/>
      <c r="H24" s="205"/>
      <c r="I24" s="205"/>
      <c r="J24" s="205"/>
      <c r="K24" s="205"/>
      <c r="L24" s="205"/>
      <c r="M24" s="205"/>
      <c r="N24" s="205"/>
      <c r="O24" s="205"/>
      <c r="P24" s="205"/>
      <c r="Q24" s="205"/>
      <c r="R24" s="205"/>
      <c r="S24" s="205"/>
      <c r="T24" s="287" t="str">
        <f t="shared" si="0"/>
        <v/>
      </c>
    </row>
    <row r="25" spans="1:20" ht="35" customHeight="1" x14ac:dyDescent="0.3">
      <c r="A25" s="271">
        <v>18</v>
      </c>
      <c r="B25" s="207"/>
      <c r="C25" s="203"/>
      <c r="D25" s="204"/>
      <c r="E25" s="205"/>
      <c r="F25" s="206"/>
      <c r="G25" s="206"/>
      <c r="H25" s="205"/>
      <c r="I25" s="205"/>
      <c r="J25" s="205"/>
      <c r="K25" s="205"/>
      <c r="L25" s="205"/>
      <c r="M25" s="205"/>
      <c r="N25" s="205"/>
      <c r="O25" s="205"/>
      <c r="P25" s="205"/>
      <c r="Q25" s="205"/>
      <c r="R25" s="205"/>
      <c r="S25" s="205"/>
      <c r="T25" s="287" t="str">
        <f t="shared" si="0"/>
        <v/>
      </c>
    </row>
    <row r="26" spans="1:20" ht="35" customHeight="1" x14ac:dyDescent="0.3">
      <c r="A26" s="271">
        <v>19</v>
      </c>
      <c r="B26" s="207"/>
      <c r="C26" s="203"/>
      <c r="D26" s="204"/>
      <c r="E26" s="205"/>
      <c r="F26" s="206"/>
      <c r="G26" s="206"/>
      <c r="H26" s="205"/>
      <c r="I26" s="205"/>
      <c r="J26" s="205"/>
      <c r="K26" s="205"/>
      <c r="L26" s="205"/>
      <c r="M26" s="205"/>
      <c r="N26" s="205"/>
      <c r="O26" s="205"/>
      <c r="P26" s="205"/>
      <c r="Q26" s="205"/>
      <c r="R26" s="205"/>
      <c r="S26" s="205"/>
      <c r="T26" s="287" t="str">
        <f t="shared" si="0"/>
        <v/>
      </c>
    </row>
    <row r="27" spans="1:20" ht="35" customHeight="1" thickBot="1" x14ac:dyDescent="0.35">
      <c r="A27" s="272">
        <v>20</v>
      </c>
      <c r="B27" s="212"/>
      <c r="C27" s="213"/>
      <c r="D27" s="214"/>
      <c r="E27" s="215"/>
      <c r="F27" s="216"/>
      <c r="G27" s="216"/>
      <c r="H27" s="215"/>
      <c r="I27" s="215"/>
      <c r="J27" s="215"/>
      <c r="K27" s="215"/>
      <c r="L27" s="215"/>
      <c r="M27" s="215"/>
      <c r="N27" s="215"/>
      <c r="O27" s="215"/>
      <c r="P27" s="215"/>
      <c r="Q27" s="215"/>
      <c r="R27" s="215"/>
      <c r="S27" s="215"/>
      <c r="T27" s="288" t="str">
        <f t="shared" si="0"/>
        <v/>
      </c>
    </row>
    <row r="28" spans="1:20" ht="35" customHeight="1" thickBot="1" x14ac:dyDescent="0.35">
      <c r="A28" s="200"/>
      <c r="B28" s="444" t="s">
        <v>105</v>
      </c>
      <c r="C28" s="444"/>
      <c r="D28" s="444"/>
      <c r="E28" s="444"/>
      <c r="F28" s="444"/>
      <c r="G28" s="444"/>
      <c r="H28" s="444"/>
      <c r="I28" s="444"/>
      <c r="J28" s="444"/>
      <c r="K28" s="444"/>
      <c r="L28" s="444"/>
      <c r="M28" s="444"/>
      <c r="N28" s="444"/>
      <c r="O28" s="444"/>
      <c r="P28" s="444"/>
      <c r="Q28" s="444"/>
      <c r="R28" s="444"/>
      <c r="S28" s="445"/>
      <c r="T28" s="201">
        <f>SUM(T8:T27)</f>
        <v>0</v>
      </c>
    </row>
    <row r="29" spans="1:20" ht="31.6" customHeight="1" x14ac:dyDescent="0.3">
      <c r="A29" s="446" t="s">
        <v>99</v>
      </c>
      <c r="B29" s="446"/>
      <c r="C29" s="446"/>
      <c r="D29" s="446"/>
      <c r="E29" s="446"/>
      <c r="F29" s="446"/>
      <c r="G29" s="446"/>
      <c r="H29" s="446"/>
      <c r="I29" s="446"/>
      <c r="J29" s="446"/>
      <c r="K29" s="446"/>
      <c r="L29" s="446"/>
      <c r="M29" s="446"/>
      <c r="N29" s="446"/>
      <c r="O29" s="446"/>
      <c r="P29" s="446"/>
      <c r="Q29" s="446"/>
      <c r="R29" s="446"/>
      <c r="S29" s="446"/>
      <c r="T29" s="446"/>
    </row>
    <row r="30" spans="1:20" x14ac:dyDescent="0.3">
      <c r="A30" s="20"/>
      <c r="B30" s="7"/>
      <c r="C30" s="7"/>
      <c r="D30" s="7"/>
      <c r="E30" s="7"/>
      <c r="F30" s="7"/>
      <c r="G30" s="7"/>
      <c r="H30" s="21"/>
      <c r="I30" s="21"/>
      <c r="J30" s="21"/>
      <c r="K30" s="21"/>
      <c r="L30" s="21"/>
      <c r="M30" s="21"/>
      <c r="N30" s="21"/>
      <c r="O30" s="21"/>
      <c r="P30" s="21"/>
      <c r="Q30" s="21"/>
      <c r="R30" s="21"/>
      <c r="S30" s="21"/>
      <c r="T30" s="21"/>
    </row>
    <row r="31" spans="1:20" ht="21.1" x14ac:dyDescent="0.35">
      <c r="B31" s="312" t="s">
        <v>37</v>
      </c>
      <c r="C31" s="307">
        <f ca="1">IF(imzatarihi&gt;0,imzatarihi,"")</f>
        <v>45653</v>
      </c>
      <c r="D31" s="312" t="s">
        <v>38</v>
      </c>
      <c r="E31" s="308" t="str">
        <f>IF(kurulusyetkilisi&gt;0,kurulusyetkilisi,"")</f>
        <v/>
      </c>
      <c r="H31" s="308"/>
      <c r="I31" s="308"/>
      <c r="J31" s="315"/>
      <c r="K31" s="315"/>
      <c r="L31" s="21"/>
      <c r="M31" s="21"/>
      <c r="N31" s="22"/>
      <c r="O31" s="7"/>
      <c r="P31" s="22"/>
      <c r="Q31" s="22"/>
      <c r="R31" s="22"/>
      <c r="S31" s="22"/>
      <c r="T31" s="22"/>
    </row>
    <row r="32" spans="1:20" ht="21.1" x14ac:dyDescent="0.35">
      <c r="B32" s="311"/>
      <c r="C32" s="311"/>
      <c r="D32" s="312" t="s">
        <v>39</v>
      </c>
      <c r="E32" s="308"/>
      <c r="H32" s="315"/>
      <c r="I32" s="315"/>
      <c r="J32" s="315"/>
      <c r="K32" s="315"/>
      <c r="L32" s="21"/>
      <c r="M32" s="21"/>
      <c r="N32" s="21"/>
      <c r="O32" s="21"/>
      <c r="P32" s="21"/>
      <c r="Q32" s="21"/>
      <c r="R32" s="21"/>
      <c r="S32" s="21"/>
      <c r="T32" s="21"/>
    </row>
  </sheetData>
  <sheetProtection algorithmName="SHA-512" hashValue="6+sZsEx9bq1B2qIoQD13695zzx0lot55Vqn+MfIygeeGBZw2xdV1CSGtQ33qOM1CE5RefeS9Zf2gwsoUARL+Vg==" saltValue="h3A64geHToTvX4T0dYoNFw==" spinCount="100000" sheet="1" objects="1" scenarios="1"/>
  <mergeCells count="16">
    <mergeCell ref="A1:T1"/>
    <mergeCell ref="A2:T2"/>
    <mergeCell ref="A3:T3"/>
    <mergeCell ref="F6:F7"/>
    <mergeCell ref="G6:G7"/>
    <mergeCell ref="T6:T7"/>
    <mergeCell ref="B4:T4"/>
    <mergeCell ref="B5:T5"/>
    <mergeCell ref="B28:S28"/>
    <mergeCell ref="A29:T29"/>
    <mergeCell ref="A6:A7"/>
    <mergeCell ref="B6:B7"/>
    <mergeCell ref="C6:C7"/>
    <mergeCell ref="D6:D7"/>
    <mergeCell ref="E6:E7"/>
    <mergeCell ref="H6:S6"/>
  </mergeCells>
  <dataValidations count="1">
    <dataValidation type="list" allowBlank="1" showInputMessage="1" showErrorMessage="1" sqref="D8:D27" xr:uid="{00000000-0002-0000-1600-000000000000}">
      <formula1>"Araştırmacı,Proje Yürütücüsü,Ar-Ge Laboratuvarı Yöneticisi"</formula1>
    </dataValidation>
  </dataValidations>
  <pageMargins left="0.39370078740157483" right="0.39370078740157483" top="0.74803149606299213" bottom="0.74803149606299213" header="0.31496062992125984" footer="0.31496062992125984"/>
  <pageSetup paperSize="9" scale="38"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ayfa1"/>
  <dimension ref="A1:F15"/>
  <sheetViews>
    <sheetView zoomScale="80" zoomScaleNormal="80" workbookViewId="0">
      <selection activeCell="A4" sqref="A4"/>
    </sheetView>
  </sheetViews>
  <sheetFormatPr defaultColWidth="9.125" defaultRowHeight="30.75" customHeight="1" x14ac:dyDescent="0.3"/>
  <cols>
    <col min="1" max="1" width="16.125" style="26" customWidth="1"/>
    <col min="2" max="2" width="16.625" style="26" customWidth="1"/>
    <col min="3" max="5" width="14.75" style="26" customWidth="1"/>
    <col min="6" max="6" width="27.375" style="26" customWidth="1"/>
    <col min="7" max="16384" width="9.125" style="26"/>
  </cols>
  <sheetData>
    <row r="1" spans="1:6" s="25" customFormat="1" ht="30.75" customHeight="1" x14ac:dyDescent="0.3">
      <c r="A1" s="453" t="s">
        <v>85</v>
      </c>
      <c r="B1" s="453"/>
      <c r="C1" s="453"/>
      <c r="D1" s="453"/>
      <c r="E1" s="453"/>
      <c r="F1" s="453"/>
    </row>
    <row r="2" spans="1:6" s="25" customFormat="1" ht="30.75" customHeight="1" x14ac:dyDescent="0.3">
      <c r="A2" s="453" t="str">
        <f>IF(Yil&gt;0,CONCATENATE(Yil," yılına aittir."),"")</f>
        <v/>
      </c>
      <c r="B2" s="453"/>
      <c r="C2" s="453"/>
      <c r="D2" s="453"/>
      <c r="E2" s="453"/>
      <c r="F2" s="453"/>
    </row>
    <row r="3" spans="1:6" s="25" customFormat="1" ht="30.75" customHeight="1" thickBot="1" x14ac:dyDescent="0.35">
      <c r="A3" s="454" t="s">
        <v>86</v>
      </c>
      <c r="B3" s="454"/>
      <c r="C3" s="454"/>
      <c r="D3" s="454"/>
      <c r="E3" s="454"/>
      <c r="F3" s="454"/>
    </row>
    <row r="4" spans="1:6" s="25" customFormat="1" ht="30.75" customHeight="1" thickBot="1" x14ac:dyDescent="0.35">
      <c r="A4" s="129" t="s">
        <v>1</v>
      </c>
      <c r="B4" s="455" t="str">
        <f>IF(ProjeNo&gt;0,ProjeNo,"")</f>
        <v/>
      </c>
      <c r="C4" s="455"/>
      <c r="D4" s="455"/>
      <c r="E4" s="455"/>
      <c r="F4" s="455"/>
    </row>
    <row r="5" spans="1:6" s="25" customFormat="1" ht="30.75" customHeight="1" thickBot="1" x14ac:dyDescent="0.35">
      <c r="A5" s="129" t="s">
        <v>11</v>
      </c>
      <c r="B5" s="456" t="str">
        <f>IF(ProjeAdi&gt;0,ProjeAdi,"")</f>
        <v/>
      </c>
      <c r="C5" s="456"/>
      <c r="D5" s="456"/>
      <c r="E5" s="456"/>
      <c r="F5" s="456"/>
    </row>
    <row r="6" spans="1:6" ht="30.75" customHeight="1" thickBot="1" x14ac:dyDescent="0.35">
      <c r="A6" s="461" t="s">
        <v>87</v>
      </c>
      <c r="B6" s="461"/>
      <c r="C6" s="461"/>
      <c r="D6" s="461"/>
      <c r="E6" s="461"/>
      <c r="F6" s="303" t="s">
        <v>88</v>
      </c>
    </row>
    <row r="7" spans="1:6" ht="30.75" customHeight="1" thickBot="1" x14ac:dyDescent="0.35">
      <c r="A7" s="460" t="s">
        <v>89</v>
      </c>
      <c r="B7" s="460"/>
      <c r="C7" s="460"/>
      <c r="D7" s="460"/>
      <c r="E7" s="460"/>
      <c r="F7" s="115">
        <f>'G011'!I392</f>
        <v>0</v>
      </c>
    </row>
    <row r="8" spans="1:6" ht="30.75" customHeight="1" thickBot="1" x14ac:dyDescent="0.35">
      <c r="A8" s="460" t="s">
        <v>141</v>
      </c>
      <c r="B8" s="460"/>
      <c r="C8" s="460"/>
      <c r="D8" s="460"/>
      <c r="E8" s="460"/>
      <c r="F8" s="115">
        <f>'G012'!J197</f>
        <v>0</v>
      </c>
    </row>
    <row r="9" spans="1:6" ht="30.75" customHeight="1" thickBot="1" x14ac:dyDescent="0.35">
      <c r="A9" s="457" t="s">
        <v>90</v>
      </c>
      <c r="B9" s="457"/>
      <c r="C9" s="457"/>
      <c r="D9" s="457"/>
      <c r="E9" s="273" t="s">
        <v>147</v>
      </c>
      <c r="F9" s="116">
        <f>G015A!I185</f>
        <v>0</v>
      </c>
    </row>
    <row r="10" spans="1:6" ht="30.75" customHeight="1" thickBot="1" x14ac:dyDescent="0.35">
      <c r="A10" s="457"/>
      <c r="B10" s="457"/>
      <c r="C10" s="457"/>
      <c r="D10" s="457"/>
      <c r="E10" s="273" t="s">
        <v>148</v>
      </c>
      <c r="F10" s="116">
        <f>G015B!I185</f>
        <v>0</v>
      </c>
    </row>
    <row r="11" spans="1:6" ht="30.75" customHeight="1" thickBot="1" x14ac:dyDescent="0.35">
      <c r="A11" s="458" t="s">
        <v>108</v>
      </c>
      <c r="B11" s="458"/>
      <c r="C11" s="458"/>
      <c r="D11" s="458"/>
      <c r="E11" s="458"/>
      <c r="F11" s="116">
        <f>'G018'!T28</f>
        <v>0</v>
      </c>
    </row>
    <row r="12" spans="1:6" ht="30.75" customHeight="1" thickBot="1" x14ac:dyDescent="0.35">
      <c r="A12" s="459" t="s">
        <v>109</v>
      </c>
      <c r="B12" s="459"/>
      <c r="C12" s="459"/>
      <c r="D12" s="459"/>
      <c r="E12" s="459"/>
      <c r="F12" s="117">
        <f>SUM(F7:F11)</f>
        <v>0</v>
      </c>
    </row>
    <row r="13" spans="1:6" ht="30.75" customHeight="1" x14ac:dyDescent="0.3">
      <c r="A13" s="25"/>
      <c r="B13" s="25"/>
      <c r="C13" s="25"/>
      <c r="D13" s="25"/>
      <c r="E13" s="25"/>
      <c r="F13" s="25"/>
    </row>
    <row r="14" spans="1:6" ht="30.75" customHeight="1" x14ac:dyDescent="0.35">
      <c r="A14" s="316" t="s">
        <v>37</v>
      </c>
      <c r="B14" s="228" t="s">
        <v>38</v>
      </c>
      <c r="C14" s="313" t="str">
        <f>IF(kurulusyetkilisi&gt;0,kurulusyetkilisi,"")</f>
        <v/>
      </c>
      <c r="D14" s="5"/>
      <c r="E14" s="251"/>
      <c r="F14" s="317"/>
    </row>
    <row r="15" spans="1:6" ht="30.75" customHeight="1" x14ac:dyDescent="0.35">
      <c r="A15" s="314">
        <f ca="1">IF(imzatarihi&gt;0,imzatarihi,"")</f>
        <v>45653</v>
      </c>
      <c r="B15" s="228" t="s">
        <v>39</v>
      </c>
      <c r="C15" s="5"/>
      <c r="D15" s="313"/>
      <c r="E15" s="251"/>
      <c r="F15" s="251"/>
    </row>
  </sheetData>
  <sheetProtection algorithmName="SHA-512" hashValue="cooTAXf2vW/mLhd65wc2MX6JzLD5wLzpc8FKLe6C4oc6yY6gzspnDAxvznqPZf7cv0H4tocuupt1xklrg5JdEg==" saltValue="1Yj+siocjzY7js1WZdfN1Q==" spinCount="100000" sheet="1" objects="1" scenarios="1"/>
  <mergeCells count="11">
    <mergeCell ref="A9:D10"/>
    <mergeCell ref="A11:E11"/>
    <mergeCell ref="A12:E12"/>
    <mergeCell ref="A8:E8"/>
    <mergeCell ref="A6:E6"/>
    <mergeCell ref="A7:E7"/>
    <mergeCell ref="A1:F1"/>
    <mergeCell ref="A2:F2"/>
    <mergeCell ref="A3:F3"/>
    <mergeCell ref="B4:F4"/>
    <mergeCell ref="B5:F5"/>
  </mergeCells>
  <pageMargins left="0.39370078740157483" right="0.39370078740157483" top="0.74803149606299213" bottom="0.74803149606299213" header="0.31496062992125984" footer="0.31496062992125984"/>
  <pageSetup paperSize="9" scale="6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ayfa14"/>
  <dimension ref="A1:C11"/>
  <sheetViews>
    <sheetView zoomScaleNormal="100" workbookViewId="0">
      <selection activeCell="A3" sqref="A3"/>
    </sheetView>
  </sheetViews>
  <sheetFormatPr defaultRowHeight="14.3" x14ac:dyDescent="0.25"/>
  <cols>
    <col min="1" max="1" width="98.25" customWidth="1"/>
  </cols>
  <sheetData>
    <row r="1" spans="1:3" s="3" customFormat="1" ht="21.1" x14ac:dyDescent="0.25">
      <c r="A1" s="224" t="s">
        <v>26</v>
      </c>
    </row>
    <row r="2" spans="1:3" s="3" customFormat="1" ht="15.8" x14ac:dyDescent="0.25">
      <c r="A2" s="223"/>
    </row>
    <row r="3" spans="1:3" s="3" customFormat="1" ht="19.899999999999999" customHeight="1" x14ac:dyDescent="0.25">
      <c r="A3" s="225" t="s">
        <v>118</v>
      </c>
    </row>
    <row r="4" spans="1:3" s="3" customFormat="1" ht="19.899999999999999" customHeight="1" x14ac:dyDescent="0.25">
      <c r="A4" s="225" t="s">
        <v>119</v>
      </c>
      <c r="C4" s="222"/>
    </row>
    <row r="5" spans="1:3" s="3" customFormat="1" ht="19.899999999999999" customHeight="1" x14ac:dyDescent="0.25">
      <c r="A5" s="225" t="s">
        <v>120</v>
      </c>
      <c r="C5" s="222"/>
    </row>
    <row r="6" spans="1:3" s="3" customFormat="1" ht="19.899999999999999" customHeight="1" x14ac:dyDescent="0.25">
      <c r="A6" s="225" t="s">
        <v>121</v>
      </c>
      <c r="C6" s="222"/>
    </row>
    <row r="7" spans="1:3" s="3" customFormat="1" ht="27.7" customHeight="1" x14ac:dyDescent="0.3">
      <c r="A7" s="226" t="s">
        <v>126</v>
      </c>
      <c r="C7" s="222"/>
    </row>
    <row r="8" spans="1:3" s="3" customFormat="1" ht="19.899999999999999" customHeight="1" x14ac:dyDescent="0.25">
      <c r="A8" s="225" t="s">
        <v>122</v>
      </c>
      <c r="C8" s="222"/>
    </row>
    <row r="9" spans="1:3" ht="19.899999999999999" customHeight="1" x14ac:dyDescent="0.25">
      <c r="A9" s="225" t="s">
        <v>123</v>
      </c>
      <c r="B9" s="3"/>
      <c r="C9" s="222"/>
    </row>
    <row r="10" spans="1:3" ht="17" x14ac:dyDescent="0.25">
      <c r="A10" s="225" t="s">
        <v>124</v>
      </c>
      <c r="B10" s="3"/>
      <c r="C10" s="3"/>
    </row>
    <row r="11" spans="1:3" ht="17" x14ac:dyDescent="0.25">
      <c r="A11" s="225" t="s">
        <v>125</v>
      </c>
      <c r="B11" s="3"/>
      <c r="C11" s="3"/>
    </row>
  </sheetData>
  <sheetProtection algorithmName="SHA-512" hashValue="7Pzb2s8oYPa8YiVkd/CMkwIlSUjwculoc9HK6ICyC6qmJYM3G1XeCTiT2/poxOFmB+1jQMZ/nd5t8nEzILhhLg==" saltValue="qMoPiA3ivBqz6slSXCdF4Q==" spinCount="100000" sheet="1" objects="1" scenarios="1"/>
  <pageMargins left="0.7" right="0.7" top="0.75" bottom="0.75" header="0.3" footer="0.3"/>
  <pageSetup paperSize="9" scale="90"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ayfa4"/>
  <dimension ref="A1:I8"/>
  <sheetViews>
    <sheetView zoomScale="80" zoomScaleNormal="80" workbookViewId="0">
      <selection activeCell="A6" sqref="A6"/>
    </sheetView>
  </sheetViews>
  <sheetFormatPr defaultRowHeight="14.3" x14ac:dyDescent="0.25"/>
  <cols>
    <col min="1" max="1" width="133.625" customWidth="1"/>
    <col min="257" max="257" width="121.875" customWidth="1"/>
    <col min="513" max="513" width="121.875" customWidth="1"/>
    <col min="769" max="769" width="121.875" customWidth="1"/>
    <col min="1025" max="1025" width="121.875" customWidth="1"/>
    <col min="1281" max="1281" width="121.875" customWidth="1"/>
    <col min="1537" max="1537" width="121.875" customWidth="1"/>
    <col min="1793" max="1793" width="121.875" customWidth="1"/>
    <col min="2049" max="2049" width="121.875" customWidth="1"/>
    <col min="2305" max="2305" width="121.875" customWidth="1"/>
    <col min="2561" max="2561" width="121.875" customWidth="1"/>
    <col min="2817" max="2817" width="121.875" customWidth="1"/>
    <col min="3073" max="3073" width="121.875" customWidth="1"/>
    <col min="3329" max="3329" width="121.875" customWidth="1"/>
    <col min="3585" max="3585" width="121.875" customWidth="1"/>
    <col min="3841" max="3841" width="121.875" customWidth="1"/>
    <col min="4097" max="4097" width="121.875" customWidth="1"/>
    <col min="4353" max="4353" width="121.875" customWidth="1"/>
    <col min="4609" max="4609" width="121.875" customWidth="1"/>
    <col min="4865" max="4865" width="121.875" customWidth="1"/>
    <col min="5121" max="5121" width="121.875" customWidth="1"/>
    <col min="5377" max="5377" width="121.875" customWidth="1"/>
    <col min="5633" max="5633" width="121.875" customWidth="1"/>
    <col min="5889" max="5889" width="121.875" customWidth="1"/>
    <col min="6145" max="6145" width="121.875" customWidth="1"/>
    <col min="6401" max="6401" width="121.875" customWidth="1"/>
    <col min="6657" max="6657" width="121.875" customWidth="1"/>
    <col min="6913" max="6913" width="121.875" customWidth="1"/>
    <col min="7169" max="7169" width="121.875" customWidth="1"/>
    <col min="7425" max="7425" width="121.875" customWidth="1"/>
    <col min="7681" max="7681" width="121.875" customWidth="1"/>
    <col min="7937" max="7937" width="121.875" customWidth="1"/>
    <col min="8193" max="8193" width="121.875" customWidth="1"/>
    <col min="8449" max="8449" width="121.875" customWidth="1"/>
    <col min="8705" max="8705" width="121.875" customWidth="1"/>
    <col min="8961" max="8961" width="121.875" customWidth="1"/>
    <col min="9217" max="9217" width="121.875" customWidth="1"/>
    <col min="9473" max="9473" width="121.875" customWidth="1"/>
    <col min="9729" max="9729" width="121.875" customWidth="1"/>
    <col min="9985" max="9985" width="121.875" customWidth="1"/>
    <col min="10241" max="10241" width="121.875" customWidth="1"/>
    <col min="10497" max="10497" width="121.875" customWidth="1"/>
    <col min="10753" max="10753" width="121.875" customWidth="1"/>
    <col min="11009" max="11009" width="121.875" customWidth="1"/>
    <col min="11265" max="11265" width="121.875" customWidth="1"/>
    <col min="11521" max="11521" width="121.875" customWidth="1"/>
    <col min="11777" max="11777" width="121.875" customWidth="1"/>
    <col min="12033" max="12033" width="121.875" customWidth="1"/>
    <col min="12289" max="12289" width="121.875" customWidth="1"/>
    <col min="12545" max="12545" width="121.875" customWidth="1"/>
    <col min="12801" max="12801" width="121.875" customWidth="1"/>
    <col min="13057" max="13057" width="121.875" customWidth="1"/>
    <col min="13313" max="13313" width="121.875" customWidth="1"/>
    <col min="13569" max="13569" width="121.875" customWidth="1"/>
    <col min="13825" max="13825" width="121.875" customWidth="1"/>
    <col min="14081" max="14081" width="121.875" customWidth="1"/>
    <col min="14337" max="14337" width="121.875" customWidth="1"/>
    <col min="14593" max="14593" width="121.875" customWidth="1"/>
    <col min="14849" max="14849" width="121.875" customWidth="1"/>
    <col min="15105" max="15105" width="121.875" customWidth="1"/>
    <col min="15361" max="15361" width="121.875" customWidth="1"/>
    <col min="15617" max="15617" width="121.875" customWidth="1"/>
    <col min="15873" max="15873" width="121.875" customWidth="1"/>
    <col min="16129" max="16129" width="121.875" customWidth="1"/>
  </cols>
  <sheetData>
    <row r="1" spans="1:9" ht="70.150000000000006" customHeight="1" x14ac:dyDescent="0.45">
      <c r="A1" s="227" t="s">
        <v>110</v>
      </c>
      <c r="B1" s="3"/>
      <c r="C1" s="354" t="s">
        <v>27</v>
      </c>
      <c r="D1" s="354"/>
      <c r="E1" s="354"/>
      <c r="F1" s="354"/>
      <c r="G1" s="354"/>
      <c r="H1" s="354"/>
      <c r="I1" s="354"/>
    </row>
    <row r="2" spans="1:9" ht="135" customHeight="1" x14ac:dyDescent="0.25">
      <c r="A2" s="355" t="s">
        <v>142</v>
      </c>
      <c r="B2" s="3"/>
      <c r="C2" s="354"/>
      <c r="D2" s="354"/>
      <c r="E2" s="354"/>
      <c r="F2" s="354"/>
      <c r="G2" s="354"/>
      <c r="H2" s="354"/>
      <c r="I2" s="354"/>
    </row>
    <row r="3" spans="1:9" ht="135" customHeight="1" x14ac:dyDescent="0.25">
      <c r="A3" s="355"/>
      <c r="B3" s="3"/>
      <c r="C3" s="3"/>
      <c r="D3" s="3"/>
      <c r="E3" s="3"/>
      <c r="F3" s="3"/>
      <c r="G3" s="3"/>
      <c r="H3" s="3"/>
      <c r="I3" s="3"/>
    </row>
    <row r="4" spans="1:9" ht="135" customHeight="1" x14ac:dyDescent="0.25">
      <c r="A4" s="355"/>
      <c r="B4" s="3"/>
      <c r="C4" s="3"/>
      <c r="D4" s="3"/>
      <c r="E4" s="3"/>
      <c r="F4" s="3"/>
      <c r="G4" s="3"/>
      <c r="H4" s="3"/>
      <c r="I4" s="3"/>
    </row>
    <row r="5" spans="1:9" ht="135" customHeight="1" x14ac:dyDescent="0.25">
      <c r="A5" s="355"/>
      <c r="B5" s="3"/>
      <c r="C5" s="3"/>
      <c r="D5" s="3"/>
      <c r="E5" s="3"/>
      <c r="F5" s="3"/>
      <c r="G5" s="3"/>
      <c r="H5" s="3"/>
      <c r="I5" s="3"/>
    </row>
    <row r="6" spans="1:9" ht="21.1" x14ac:dyDescent="0.35">
      <c r="A6" s="306" t="str">
        <f>IF(kurulusyetkilisi&gt;0,kurulusyetkilisi,"")</f>
        <v/>
      </c>
      <c r="B6" s="3"/>
      <c r="C6" s="3"/>
      <c r="D6" s="3"/>
      <c r="E6" s="3"/>
      <c r="F6" s="3"/>
      <c r="G6" s="3"/>
      <c r="H6" s="3"/>
      <c r="I6" s="3"/>
    </row>
    <row r="7" spans="1:9" ht="21.1" x14ac:dyDescent="0.35">
      <c r="A7" s="307">
        <f ca="1">IF(imzatarihi&gt;0,imzatarihi,"")</f>
        <v>45653</v>
      </c>
      <c r="B7" s="3"/>
      <c r="C7" s="3"/>
      <c r="D7" s="3"/>
      <c r="E7" s="3"/>
      <c r="F7" s="3"/>
      <c r="G7" s="3"/>
      <c r="H7" s="3"/>
      <c r="I7" s="3"/>
    </row>
    <row r="8" spans="1:9" ht="21.1" x14ac:dyDescent="0.35">
      <c r="A8" s="306" t="s">
        <v>151</v>
      </c>
      <c r="B8" s="3"/>
      <c r="C8" s="3"/>
      <c r="D8" s="3"/>
      <c r="E8" s="3"/>
      <c r="F8" s="3"/>
      <c r="G8" s="3"/>
      <c r="H8" s="3"/>
      <c r="I8" s="3"/>
    </row>
  </sheetData>
  <sheetProtection algorithmName="SHA-512" hashValue="jj7+kNnWmwR8YzuANhGhIBajox1kPYjNbYqmY9P4NcVhlrDeycj4U2VZU7zc4vmFyfTqZtb5+KNwwaqX4hJOsQ==" saltValue="bHHytrsQVUC5hGOH/fDLzA==" spinCount="100000" sheet="1" objects="1" scenarios="1"/>
  <mergeCells count="2">
    <mergeCell ref="C1:I2"/>
    <mergeCell ref="A2:A5"/>
  </mergeCells>
  <pageMargins left="0.7" right="0.7" top="0.75" bottom="0.75" header="0.3" footer="0.3"/>
  <pageSetup paperSize="9" scale="9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ayfa5"/>
  <dimension ref="A1:AA160"/>
  <sheetViews>
    <sheetView zoomScale="70" zoomScaleNormal="70" zoomScaleSheetLayoutView="70" workbookViewId="0">
      <selection activeCell="C8" sqref="C8"/>
    </sheetView>
  </sheetViews>
  <sheetFormatPr defaultColWidth="9.125" defaultRowHeight="26.15" customHeight="1" x14ac:dyDescent="0.3"/>
  <cols>
    <col min="1" max="1" width="10.125" style="7" bestFit="1" customWidth="1"/>
    <col min="2" max="2" width="40.75" style="7" customWidth="1"/>
    <col min="3" max="3" width="10.75" style="6" customWidth="1"/>
    <col min="4" max="12" width="18.75" style="7" customWidth="1"/>
    <col min="13" max="13" width="113.25" style="120" customWidth="1"/>
    <col min="14" max="14" width="12.75" style="7" hidden="1" customWidth="1"/>
    <col min="15" max="18" width="12.75" style="6" hidden="1" customWidth="1"/>
    <col min="19" max="20" width="12.75" style="7" hidden="1" customWidth="1"/>
    <col min="21" max="22" width="9.125" style="7" hidden="1" customWidth="1"/>
    <col min="23" max="16384" width="9.125" style="7"/>
  </cols>
  <sheetData>
    <row r="1" spans="1:27" ht="26.15" customHeight="1" x14ac:dyDescent="0.3">
      <c r="A1" s="356" t="s">
        <v>28</v>
      </c>
      <c r="B1" s="356"/>
      <c r="C1" s="356"/>
      <c r="D1" s="356"/>
      <c r="E1" s="356"/>
      <c r="F1" s="356"/>
      <c r="G1" s="356"/>
      <c r="H1" s="356"/>
      <c r="I1" s="356"/>
      <c r="J1" s="356"/>
      <c r="K1" s="356"/>
      <c r="L1" s="356"/>
      <c r="M1" s="119"/>
      <c r="N1" s="1"/>
      <c r="O1" s="128"/>
      <c r="V1" s="30" t="str">
        <f>CONCATENATE("A1:L",SUM(U:U)*32)</f>
        <v>A1:L32</v>
      </c>
    </row>
    <row r="2" spans="1:27" ht="26.15" customHeight="1" x14ac:dyDescent="0.3">
      <c r="A2" s="363" t="str">
        <f>IF(Yil&gt;0,CONCATENATE(Yil," yılına aittir"),"")</f>
        <v/>
      </c>
      <c r="B2" s="363"/>
      <c r="C2" s="363"/>
      <c r="D2" s="363"/>
      <c r="E2" s="363"/>
      <c r="F2" s="363"/>
      <c r="G2" s="363"/>
      <c r="H2" s="363"/>
      <c r="I2" s="363"/>
      <c r="J2" s="363"/>
      <c r="K2" s="363"/>
      <c r="L2" s="363"/>
    </row>
    <row r="3" spans="1:27" ht="26.15" customHeight="1" thickBot="1" x14ac:dyDescent="0.35">
      <c r="B3" s="8"/>
      <c r="D3" s="8"/>
      <c r="E3" s="8"/>
      <c r="F3" s="377" t="str">
        <f>IF(Yil&gt;0,IF(ProjeNo=5189901,"ŞUBAT",IF(ProjeNo=5169902,"NİSAN","OCAK")),"")</f>
        <v/>
      </c>
      <c r="G3" s="377"/>
      <c r="H3" s="8"/>
      <c r="I3" s="8"/>
      <c r="J3" s="8"/>
      <c r="K3" s="8"/>
      <c r="L3" s="228" t="s">
        <v>35</v>
      </c>
    </row>
    <row r="4" spans="1:27" ht="26.15" customHeight="1" thickBot="1" x14ac:dyDescent="0.35">
      <c r="A4" s="233" t="s">
        <v>1</v>
      </c>
      <c r="B4" s="364" t="str">
        <f>IF(ProjeNo&gt;0,ProjeNo,"")</f>
        <v/>
      </c>
      <c r="C4" s="365"/>
      <c r="D4" s="365"/>
      <c r="E4" s="365"/>
      <c r="F4" s="365"/>
      <c r="G4" s="365"/>
      <c r="H4" s="365"/>
      <c r="I4" s="365"/>
      <c r="J4" s="365"/>
      <c r="K4" s="365"/>
      <c r="L4" s="366"/>
    </row>
    <row r="5" spans="1:27" ht="26.15" customHeight="1" thickBot="1" x14ac:dyDescent="0.35">
      <c r="A5" s="234" t="s">
        <v>11</v>
      </c>
      <c r="B5" s="367" t="str">
        <f>IF(ProjeAdi&gt;0,ProjeAdi,"")</f>
        <v/>
      </c>
      <c r="C5" s="368"/>
      <c r="D5" s="368"/>
      <c r="E5" s="368"/>
      <c r="F5" s="368"/>
      <c r="G5" s="368"/>
      <c r="H5" s="368"/>
      <c r="I5" s="368"/>
      <c r="J5" s="368"/>
      <c r="K5" s="368"/>
      <c r="L5" s="369"/>
    </row>
    <row r="6" spans="1:27" ht="26.15" customHeight="1" thickBot="1" x14ac:dyDescent="0.35">
      <c r="A6" s="370" t="s">
        <v>7</v>
      </c>
      <c r="B6" s="370" t="s">
        <v>8</v>
      </c>
      <c r="C6" s="370" t="s">
        <v>29</v>
      </c>
      <c r="D6" s="370" t="s">
        <v>97</v>
      </c>
      <c r="E6" s="370" t="s">
        <v>117</v>
      </c>
      <c r="F6" s="370" t="s">
        <v>32</v>
      </c>
      <c r="G6" s="372" t="s">
        <v>30</v>
      </c>
      <c r="H6" s="374" t="s">
        <v>95</v>
      </c>
      <c r="I6" s="375"/>
      <c r="J6" s="375"/>
      <c r="K6" s="376"/>
      <c r="L6" s="370" t="s">
        <v>31</v>
      </c>
      <c r="O6" s="357" t="s">
        <v>36</v>
      </c>
      <c r="P6" s="357"/>
      <c r="Q6" s="357" t="s">
        <v>42</v>
      </c>
      <c r="R6" s="357"/>
      <c r="S6" s="357" t="s">
        <v>43</v>
      </c>
      <c r="T6" s="357"/>
    </row>
    <row r="7" spans="1:27" s="9" customFormat="1" ht="82.05" customHeight="1" thickBot="1" x14ac:dyDescent="0.35">
      <c r="A7" s="371"/>
      <c r="B7" s="371"/>
      <c r="C7" s="371"/>
      <c r="D7" s="371"/>
      <c r="E7" s="371"/>
      <c r="F7" s="371"/>
      <c r="G7" s="373"/>
      <c r="H7" s="229" t="s">
        <v>91</v>
      </c>
      <c r="I7" s="230" t="s">
        <v>96</v>
      </c>
      <c r="J7" s="229" t="s">
        <v>152</v>
      </c>
      <c r="K7" s="229" t="s">
        <v>153</v>
      </c>
      <c r="L7" s="371"/>
      <c r="M7" s="121"/>
      <c r="N7" s="231" t="s">
        <v>10</v>
      </c>
      <c r="O7" s="232" t="s">
        <v>92</v>
      </c>
      <c r="P7" s="232" t="s">
        <v>34</v>
      </c>
      <c r="Q7" s="232" t="s">
        <v>41</v>
      </c>
      <c r="R7" s="232" t="s">
        <v>30</v>
      </c>
      <c r="S7" s="232" t="s">
        <v>41</v>
      </c>
      <c r="T7" s="232" t="s">
        <v>34</v>
      </c>
      <c r="AA7" s="7"/>
    </row>
    <row r="8" spans="1:27" ht="26.15" customHeight="1" x14ac:dyDescent="0.3">
      <c r="A8" s="235">
        <v>1</v>
      </c>
      <c r="B8" s="36" t="str">
        <f>IF('Proje ve Personel Bilgileri'!B14&gt;0,'Proje ve Personel Bilgileri'!B14,"")</f>
        <v/>
      </c>
      <c r="C8" s="10"/>
      <c r="D8" s="11"/>
      <c r="E8" s="11"/>
      <c r="F8" s="11"/>
      <c r="G8" s="11"/>
      <c r="H8" s="11"/>
      <c r="I8" s="11"/>
      <c r="J8" s="11"/>
      <c r="K8" s="11"/>
      <c r="L8" s="33" t="str">
        <f>IF(B8&lt;&gt;"",IF(OR(F8&gt;S8,G8&gt;T8),0,D8+E8+F8+G8-H8-I8-J8-K8),"")</f>
        <v/>
      </c>
      <c r="M8" s="122" t="str">
        <f t="shared" ref="M8:M27" si="0">IF(OR(F8&gt;S8,G8&gt;T8),"Toplam maliyetin hesaplanabilmesi için SGK işveren payı ve işsizlik sigortası işveren payının tavan değerleri aşmaması gerekmektedir.","")</f>
        <v/>
      </c>
      <c r="N8" s="31">
        <f>'Proje ve Personel Bilgileri'!E14</f>
        <v>0</v>
      </c>
      <c r="O8" s="32">
        <f t="shared" ref="O8:O27" si="1">IFERROR(IF(N8="EVET",VLOOKUP(VALUE(Yil&amp;1),SGKTAVAN,2,0)*0.2475,VLOOKUP(VALUE(Yil&amp;1),SGKTAVAN,2,0)*0.2075),0)</f>
        <v>0</v>
      </c>
      <c r="P8" s="32">
        <f t="shared" ref="P8:P27" si="2">IFERROR(IF(N8="EVET",0,VLOOKUP(VALUE(Yil&amp;1),SGKTAVAN,2,0)*0.02),0)</f>
        <v>0</v>
      </c>
      <c r="Q8" s="32">
        <f t="shared" ref="Q8:Q27" si="3">IF(N8="EVET",(D8+E8)*0.2475,(D8+E8)*0.2075)</f>
        <v>0</v>
      </c>
      <c r="R8" s="32">
        <f>IF(N8="EVET",0,(D8+E8)*0.02)</f>
        <v>0</v>
      </c>
      <c r="S8" s="32">
        <f>IF(ISERROR(ROUNDUP(MIN(O8,Q8),0)),0,ROUNDUP(MIN(O8,Q8),0))</f>
        <v>0</v>
      </c>
      <c r="T8" s="32">
        <f>IF(ISERROR(ROUNDUP(MIN(P8,R8),0)),0,ROUNDUP(MIN(P8,R8),0))</f>
        <v>0</v>
      </c>
    </row>
    <row r="9" spans="1:27" ht="26.15" customHeight="1" x14ac:dyDescent="0.3">
      <c r="A9" s="236">
        <v>2</v>
      </c>
      <c r="B9" s="37" t="str">
        <f>IF('Proje ve Personel Bilgileri'!B15&gt;0,'Proje ve Personel Bilgileri'!B15,"")</f>
        <v/>
      </c>
      <c r="C9" s="127"/>
      <c r="D9" s="12"/>
      <c r="E9" s="12"/>
      <c r="F9" s="12"/>
      <c r="G9" s="12"/>
      <c r="H9" s="12"/>
      <c r="I9" s="12"/>
      <c r="J9" s="12"/>
      <c r="K9" s="12"/>
      <c r="L9" s="34" t="str">
        <f t="shared" ref="L9:L27" si="4">IF(B9&lt;&gt;"",IF(OR(F9&gt;S9,G9&gt;T9),0,D9+E9+F9+G9-H9-I9-J9-K9),"")</f>
        <v/>
      </c>
      <c r="M9" s="122" t="str">
        <f t="shared" si="0"/>
        <v/>
      </c>
      <c r="N9" s="31">
        <f>'Proje ve Personel Bilgileri'!E15</f>
        <v>0</v>
      </c>
      <c r="O9" s="32">
        <f t="shared" si="1"/>
        <v>0</v>
      </c>
      <c r="P9" s="32">
        <f t="shared" si="2"/>
        <v>0</v>
      </c>
      <c r="Q9" s="32">
        <f t="shared" si="3"/>
        <v>0</v>
      </c>
      <c r="R9" s="32">
        <f t="shared" ref="R9:R27" si="5">IF(N9="EVET",0,(D9+E9)*0.02)</f>
        <v>0</v>
      </c>
      <c r="S9" s="32">
        <f t="shared" ref="S9:S27" si="6">IF(ISERROR(ROUNDUP(MIN(O9,Q9),0)),0,ROUNDUP(MIN(O9,Q9),0))</f>
        <v>0</v>
      </c>
      <c r="T9" s="32">
        <f t="shared" ref="T9:T27" si="7">IF(ISERROR(ROUNDUP(MIN(P9,R9),0)),0,ROUNDUP(MIN(P9,R9),0))</f>
        <v>0</v>
      </c>
    </row>
    <row r="10" spans="1:27" ht="26.15" customHeight="1" x14ac:dyDescent="0.3">
      <c r="A10" s="236">
        <v>3</v>
      </c>
      <c r="B10" s="37" t="str">
        <f>IF('Proje ve Personel Bilgileri'!B16&gt;0,'Proje ve Personel Bilgileri'!B16,"")</f>
        <v/>
      </c>
      <c r="C10" s="127"/>
      <c r="D10" s="12"/>
      <c r="E10" s="12"/>
      <c r="F10" s="12"/>
      <c r="G10" s="12"/>
      <c r="H10" s="12"/>
      <c r="I10" s="12"/>
      <c r="J10" s="12"/>
      <c r="K10" s="12"/>
      <c r="L10" s="34" t="str">
        <f t="shared" si="4"/>
        <v/>
      </c>
      <c r="M10" s="122" t="str">
        <f t="shared" si="0"/>
        <v/>
      </c>
      <c r="N10" s="31">
        <f>'Proje ve Personel Bilgileri'!E16</f>
        <v>0</v>
      </c>
      <c r="O10" s="32">
        <f t="shared" si="1"/>
        <v>0</v>
      </c>
      <c r="P10" s="32">
        <f t="shared" si="2"/>
        <v>0</v>
      </c>
      <c r="Q10" s="32">
        <f t="shared" si="3"/>
        <v>0</v>
      </c>
      <c r="R10" s="32">
        <f t="shared" si="5"/>
        <v>0</v>
      </c>
      <c r="S10" s="32">
        <f t="shared" si="6"/>
        <v>0</v>
      </c>
      <c r="T10" s="32">
        <f t="shared" si="7"/>
        <v>0</v>
      </c>
    </row>
    <row r="11" spans="1:27" ht="26.15" customHeight="1" x14ac:dyDescent="0.3">
      <c r="A11" s="236">
        <v>4</v>
      </c>
      <c r="B11" s="37" t="str">
        <f>IF('Proje ve Personel Bilgileri'!B17&gt;0,'Proje ve Personel Bilgileri'!B17,"")</f>
        <v/>
      </c>
      <c r="C11" s="127"/>
      <c r="D11" s="12"/>
      <c r="E11" s="12"/>
      <c r="F11" s="12"/>
      <c r="G11" s="12"/>
      <c r="H11" s="12"/>
      <c r="I11" s="12"/>
      <c r="J11" s="12"/>
      <c r="K11" s="12"/>
      <c r="L11" s="34" t="str">
        <f t="shared" si="4"/>
        <v/>
      </c>
      <c r="M11" s="122" t="str">
        <f t="shared" si="0"/>
        <v/>
      </c>
      <c r="N11" s="31">
        <f>'Proje ve Personel Bilgileri'!E17</f>
        <v>0</v>
      </c>
      <c r="O11" s="32">
        <f t="shared" si="1"/>
        <v>0</v>
      </c>
      <c r="P11" s="32">
        <f t="shared" si="2"/>
        <v>0</v>
      </c>
      <c r="Q11" s="32">
        <f t="shared" si="3"/>
        <v>0</v>
      </c>
      <c r="R11" s="32">
        <f t="shared" si="5"/>
        <v>0</v>
      </c>
      <c r="S11" s="32">
        <f t="shared" si="6"/>
        <v>0</v>
      </c>
      <c r="T11" s="32">
        <f t="shared" si="7"/>
        <v>0</v>
      </c>
    </row>
    <row r="12" spans="1:27" ht="26.15" customHeight="1" x14ac:dyDescent="0.3">
      <c r="A12" s="236">
        <v>5</v>
      </c>
      <c r="B12" s="37" t="str">
        <f>IF('Proje ve Personel Bilgileri'!B18&gt;0,'Proje ve Personel Bilgileri'!B18,"")</f>
        <v/>
      </c>
      <c r="C12" s="127"/>
      <c r="D12" s="12"/>
      <c r="E12" s="12"/>
      <c r="F12" s="12"/>
      <c r="G12" s="12"/>
      <c r="H12" s="12"/>
      <c r="I12" s="12"/>
      <c r="J12" s="12"/>
      <c r="K12" s="12"/>
      <c r="L12" s="34" t="str">
        <f t="shared" si="4"/>
        <v/>
      </c>
      <c r="M12" s="122" t="str">
        <f t="shared" si="0"/>
        <v/>
      </c>
      <c r="N12" s="31">
        <f>'Proje ve Personel Bilgileri'!E18</f>
        <v>0</v>
      </c>
      <c r="O12" s="32">
        <f t="shared" si="1"/>
        <v>0</v>
      </c>
      <c r="P12" s="32">
        <f t="shared" si="2"/>
        <v>0</v>
      </c>
      <c r="Q12" s="32">
        <f t="shared" si="3"/>
        <v>0</v>
      </c>
      <c r="R12" s="32">
        <f t="shared" si="5"/>
        <v>0</v>
      </c>
      <c r="S12" s="32">
        <f t="shared" si="6"/>
        <v>0</v>
      </c>
      <c r="T12" s="32">
        <f t="shared" si="7"/>
        <v>0</v>
      </c>
    </row>
    <row r="13" spans="1:27" ht="26.15" customHeight="1" x14ac:dyDescent="0.3">
      <c r="A13" s="236">
        <v>6</v>
      </c>
      <c r="B13" s="37" t="str">
        <f>IF('Proje ve Personel Bilgileri'!B19&gt;0,'Proje ve Personel Bilgileri'!B19,"")</f>
        <v/>
      </c>
      <c r="C13" s="127"/>
      <c r="D13" s="12"/>
      <c r="E13" s="12"/>
      <c r="F13" s="12"/>
      <c r="G13" s="12"/>
      <c r="H13" s="12"/>
      <c r="I13" s="12"/>
      <c r="J13" s="12"/>
      <c r="K13" s="12"/>
      <c r="L13" s="34" t="str">
        <f t="shared" si="4"/>
        <v/>
      </c>
      <c r="M13" s="122" t="str">
        <f t="shared" si="0"/>
        <v/>
      </c>
      <c r="N13" s="31">
        <f>'Proje ve Personel Bilgileri'!E19</f>
        <v>0</v>
      </c>
      <c r="O13" s="32">
        <f t="shared" si="1"/>
        <v>0</v>
      </c>
      <c r="P13" s="32">
        <f t="shared" si="2"/>
        <v>0</v>
      </c>
      <c r="Q13" s="32">
        <f t="shared" si="3"/>
        <v>0</v>
      </c>
      <c r="R13" s="32">
        <f t="shared" si="5"/>
        <v>0</v>
      </c>
      <c r="S13" s="32">
        <f t="shared" si="6"/>
        <v>0</v>
      </c>
      <c r="T13" s="32">
        <f t="shared" si="7"/>
        <v>0</v>
      </c>
    </row>
    <row r="14" spans="1:27" ht="26.15" customHeight="1" x14ac:dyDescent="0.3">
      <c r="A14" s="236">
        <v>7</v>
      </c>
      <c r="B14" s="37" t="str">
        <f>IF('Proje ve Personel Bilgileri'!B20&gt;0,'Proje ve Personel Bilgileri'!B20,"")</f>
        <v/>
      </c>
      <c r="C14" s="127"/>
      <c r="D14" s="12"/>
      <c r="E14" s="12"/>
      <c r="F14" s="12"/>
      <c r="G14" s="12"/>
      <c r="H14" s="12"/>
      <c r="I14" s="12"/>
      <c r="J14" s="12"/>
      <c r="K14" s="12"/>
      <c r="L14" s="34" t="str">
        <f t="shared" si="4"/>
        <v/>
      </c>
      <c r="M14" s="122" t="str">
        <f t="shared" si="0"/>
        <v/>
      </c>
      <c r="N14" s="31">
        <f>'Proje ve Personel Bilgileri'!E20</f>
        <v>0</v>
      </c>
      <c r="O14" s="32">
        <f t="shared" si="1"/>
        <v>0</v>
      </c>
      <c r="P14" s="32">
        <f t="shared" si="2"/>
        <v>0</v>
      </c>
      <c r="Q14" s="32">
        <f t="shared" si="3"/>
        <v>0</v>
      </c>
      <c r="R14" s="32">
        <f t="shared" si="5"/>
        <v>0</v>
      </c>
      <c r="S14" s="32">
        <f t="shared" si="6"/>
        <v>0</v>
      </c>
      <c r="T14" s="32">
        <f t="shared" si="7"/>
        <v>0</v>
      </c>
    </row>
    <row r="15" spans="1:27" ht="26.15" customHeight="1" x14ac:dyDescent="0.3">
      <c r="A15" s="236">
        <v>8</v>
      </c>
      <c r="B15" s="37" t="str">
        <f>IF('Proje ve Personel Bilgileri'!B21&gt;0,'Proje ve Personel Bilgileri'!B21,"")</f>
        <v/>
      </c>
      <c r="C15" s="127"/>
      <c r="D15" s="12"/>
      <c r="E15" s="12"/>
      <c r="F15" s="12"/>
      <c r="G15" s="12"/>
      <c r="H15" s="12"/>
      <c r="I15" s="12"/>
      <c r="J15" s="12"/>
      <c r="K15" s="12"/>
      <c r="L15" s="34" t="str">
        <f t="shared" si="4"/>
        <v/>
      </c>
      <c r="M15" s="122" t="str">
        <f t="shared" si="0"/>
        <v/>
      </c>
      <c r="N15" s="31">
        <f>'Proje ve Personel Bilgileri'!E21</f>
        <v>0</v>
      </c>
      <c r="O15" s="32">
        <f t="shared" si="1"/>
        <v>0</v>
      </c>
      <c r="P15" s="32">
        <f t="shared" si="2"/>
        <v>0</v>
      </c>
      <c r="Q15" s="32">
        <f t="shared" si="3"/>
        <v>0</v>
      </c>
      <c r="R15" s="32">
        <f t="shared" si="5"/>
        <v>0</v>
      </c>
      <c r="S15" s="32">
        <f t="shared" si="6"/>
        <v>0</v>
      </c>
      <c r="T15" s="32">
        <f t="shared" si="7"/>
        <v>0</v>
      </c>
    </row>
    <row r="16" spans="1:27" ht="26.15" customHeight="1" x14ac:dyDescent="0.3">
      <c r="A16" s="236">
        <v>9</v>
      </c>
      <c r="B16" s="37" t="str">
        <f>IF('Proje ve Personel Bilgileri'!B22&gt;0,'Proje ve Personel Bilgileri'!B22,"")</f>
        <v/>
      </c>
      <c r="C16" s="127"/>
      <c r="D16" s="12"/>
      <c r="E16" s="12"/>
      <c r="F16" s="12"/>
      <c r="G16" s="12"/>
      <c r="H16" s="12"/>
      <c r="I16" s="12"/>
      <c r="J16" s="12"/>
      <c r="K16" s="12"/>
      <c r="L16" s="34" t="str">
        <f t="shared" si="4"/>
        <v/>
      </c>
      <c r="M16" s="122" t="str">
        <f t="shared" si="0"/>
        <v/>
      </c>
      <c r="N16" s="31">
        <f>'Proje ve Personel Bilgileri'!E22</f>
        <v>0</v>
      </c>
      <c r="O16" s="32">
        <f t="shared" si="1"/>
        <v>0</v>
      </c>
      <c r="P16" s="32">
        <f t="shared" si="2"/>
        <v>0</v>
      </c>
      <c r="Q16" s="32">
        <f t="shared" si="3"/>
        <v>0</v>
      </c>
      <c r="R16" s="32">
        <f t="shared" si="5"/>
        <v>0</v>
      </c>
      <c r="S16" s="32">
        <f t="shared" si="6"/>
        <v>0</v>
      </c>
      <c r="T16" s="32">
        <f t="shared" si="7"/>
        <v>0</v>
      </c>
    </row>
    <row r="17" spans="1:21" ht="26.15" customHeight="1" x14ac:dyDescent="0.3">
      <c r="A17" s="236">
        <v>10</v>
      </c>
      <c r="B17" s="37" t="str">
        <f>IF('Proje ve Personel Bilgileri'!B23&gt;0,'Proje ve Personel Bilgileri'!B23,"")</f>
        <v/>
      </c>
      <c r="C17" s="127"/>
      <c r="D17" s="12"/>
      <c r="E17" s="12"/>
      <c r="F17" s="12"/>
      <c r="G17" s="12"/>
      <c r="H17" s="12"/>
      <c r="I17" s="12"/>
      <c r="J17" s="12"/>
      <c r="K17" s="12"/>
      <c r="L17" s="34" t="str">
        <f t="shared" si="4"/>
        <v/>
      </c>
      <c r="M17" s="122" t="str">
        <f t="shared" si="0"/>
        <v/>
      </c>
      <c r="N17" s="31">
        <f>'Proje ve Personel Bilgileri'!E23</f>
        <v>0</v>
      </c>
      <c r="O17" s="32">
        <f t="shared" si="1"/>
        <v>0</v>
      </c>
      <c r="P17" s="32">
        <f t="shared" si="2"/>
        <v>0</v>
      </c>
      <c r="Q17" s="32">
        <f t="shared" si="3"/>
        <v>0</v>
      </c>
      <c r="R17" s="32">
        <f t="shared" si="5"/>
        <v>0</v>
      </c>
      <c r="S17" s="32">
        <f t="shared" si="6"/>
        <v>0</v>
      </c>
      <c r="T17" s="32">
        <f t="shared" si="7"/>
        <v>0</v>
      </c>
    </row>
    <row r="18" spans="1:21" ht="26.15" customHeight="1" x14ac:dyDescent="0.3">
      <c r="A18" s="236">
        <v>11</v>
      </c>
      <c r="B18" s="37" t="str">
        <f>IF('Proje ve Personel Bilgileri'!B24&gt;0,'Proje ve Personel Bilgileri'!B24,"")</f>
        <v/>
      </c>
      <c r="C18" s="127"/>
      <c r="D18" s="12"/>
      <c r="E18" s="12"/>
      <c r="F18" s="12"/>
      <c r="G18" s="12"/>
      <c r="H18" s="12"/>
      <c r="I18" s="12"/>
      <c r="J18" s="12"/>
      <c r="K18" s="12"/>
      <c r="L18" s="34" t="str">
        <f t="shared" si="4"/>
        <v/>
      </c>
      <c r="M18" s="122" t="str">
        <f t="shared" si="0"/>
        <v/>
      </c>
      <c r="N18" s="31">
        <f>'Proje ve Personel Bilgileri'!E24</f>
        <v>0</v>
      </c>
      <c r="O18" s="32">
        <f t="shared" si="1"/>
        <v>0</v>
      </c>
      <c r="P18" s="32">
        <f t="shared" si="2"/>
        <v>0</v>
      </c>
      <c r="Q18" s="32">
        <f t="shared" si="3"/>
        <v>0</v>
      </c>
      <c r="R18" s="32">
        <f t="shared" si="5"/>
        <v>0</v>
      </c>
      <c r="S18" s="32">
        <f t="shared" si="6"/>
        <v>0</v>
      </c>
      <c r="T18" s="32">
        <f t="shared" si="7"/>
        <v>0</v>
      </c>
    </row>
    <row r="19" spans="1:21" ht="26.15" customHeight="1" x14ac:dyDescent="0.3">
      <c r="A19" s="236">
        <v>12</v>
      </c>
      <c r="B19" s="37" t="str">
        <f>IF('Proje ve Personel Bilgileri'!B25&gt;0,'Proje ve Personel Bilgileri'!B25,"")</f>
        <v/>
      </c>
      <c r="C19" s="127"/>
      <c r="D19" s="12"/>
      <c r="E19" s="12"/>
      <c r="F19" s="12"/>
      <c r="G19" s="12"/>
      <c r="H19" s="12"/>
      <c r="I19" s="12"/>
      <c r="J19" s="12"/>
      <c r="K19" s="12"/>
      <c r="L19" s="34" t="str">
        <f t="shared" si="4"/>
        <v/>
      </c>
      <c r="M19" s="122" t="str">
        <f t="shared" si="0"/>
        <v/>
      </c>
      <c r="N19" s="31">
        <f>'Proje ve Personel Bilgileri'!E25</f>
        <v>0</v>
      </c>
      <c r="O19" s="32">
        <f t="shared" si="1"/>
        <v>0</v>
      </c>
      <c r="P19" s="32">
        <f t="shared" si="2"/>
        <v>0</v>
      </c>
      <c r="Q19" s="32">
        <f t="shared" si="3"/>
        <v>0</v>
      </c>
      <c r="R19" s="32">
        <f t="shared" si="5"/>
        <v>0</v>
      </c>
      <c r="S19" s="32">
        <f t="shared" si="6"/>
        <v>0</v>
      </c>
      <c r="T19" s="32">
        <f t="shared" si="7"/>
        <v>0</v>
      </c>
    </row>
    <row r="20" spans="1:21" ht="26.15" customHeight="1" x14ac:dyDescent="0.3">
      <c r="A20" s="236">
        <v>13</v>
      </c>
      <c r="B20" s="37" t="str">
        <f>IF('Proje ve Personel Bilgileri'!B26&gt;0,'Proje ve Personel Bilgileri'!B26,"")</f>
        <v/>
      </c>
      <c r="C20" s="127"/>
      <c r="D20" s="12"/>
      <c r="E20" s="12"/>
      <c r="F20" s="12"/>
      <c r="G20" s="12"/>
      <c r="H20" s="12"/>
      <c r="I20" s="12"/>
      <c r="J20" s="12"/>
      <c r="K20" s="12"/>
      <c r="L20" s="34" t="str">
        <f t="shared" si="4"/>
        <v/>
      </c>
      <c r="M20" s="122" t="str">
        <f t="shared" si="0"/>
        <v/>
      </c>
      <c r="N20" s="31">
        <f>'Proje ve Personel Bilgileri'!E26</f>
        <v>0</v>
      </c>
      <c r="O20" s="32">
        <f t="shared" si="1"/>
        <v>0</v>
      </c>
      <c r="P20" s="32">
        <f t="shared" si="2"/>
        <v>0</v>
      </c>
      <c r="Q20" s="32">
        <f t="shared" si="3"/>
        <v>0</v>
      </c>
      <c r="R20" s="32">
        <f t="shared" si="5"/>
        <v>0</v>
      </c>
      <c r="S20" s="32">
        <f t="shared" si="6"/>
        <v>0</v>
      </c>
      <c r="T20" s="32">
        <f t="shared" si="7"/>
        <v>0</v>
      </c>
    </row>
    <row r="21" spans="1:21" ht="26.15" customHeight="1" x14ac:dyDescent="0.3">
      <c r="A21" s="236">
        <v>14</v>
      </c>
      <c r="B21" s="37" t="str">
        <f>IF('Proje ve Personel Bilgileri'!B27&gt;0,'Proje ve Personel Bilgileri'!B27,"")</f>
        <v/>
      </c>
      <c r="C21" s="127"/>
      <c r="D21" s="12"/>
      <c r="E21" s="12"/>
      <c r="F21" s="12"/>
      <c r="G21" s="12"/>
      <c r="H21" s="12"/>
      <c r="I21" s="12"/>
      <c r="J21" s="12"/>
      <c r="K21" s="12"/>
      <c r="L21" s="34" t="str">
        <f t="shared" si="4"/>
        <v/>
      </c>
      <c r="M21" s="122" t="str">
        <f t="shared" si="0"/>
        <v/>
      </c>
      <c r="N21" s="31">
        <f>'Proje ve Personel Bilgileri'!E27</f>
        <v>0</v>
      </c>
      <c r="O21" s="32">
        <f t="shared" si="1"/>
        <v>0</v>
      </c>
      <c r="P21" s="32">
        <f t="shared" si="2"/>
        <v>0</v>
      </c>
      <c r="Q21" s="32">
        <f t="shared" si="3"/>
        <v>0</v>
      </c>
      <c r="R21" s="32">
        <f t="shared" si="5"/>
        <v>0</v>
      </c>
      <c r="S21" s="32">
        <f t="shared" si="6"/>
        <v>0</v>
      </c>
      <c r="T21" s="32">
        <f t="shared" si="7"/>
        <v>0</v>
      </c>
    </row>
    <row r="22" spans="1:21" ht="26.15" customHeight="1" x14ac:dyDescent="0.3">
      <c r="A22" s="236">
        <v>15</v>
      </c>
      <c r="B22" s="37" t="str">
        <f>IF('Proje ve Personel Bilgileri'!B28&gt;0,'Proje ve Personel Bilgileri'!B28,"")</f>
        <v/>
      </c>
      <c r="C22" s="127"/>
      <c r="D22" s="12"/>
      <c r="E22" s="12"/>
      <c r="F22" s="12"/>
      <c r="G22" s="12"/>
      <c r="H22" s="12"/>
      <c r="I22" s="12"/>
      <c r="J22" s="12"/>
      <c r="K22" s="12"/>
      <c r="L22" s="34" t="str">
        <f t="shared" si="4"/>
        <v/>
      </c>
      <c r="M22" s="122" t="str">
        <f t="shared" si="0"/>
        <v/>
      </c>
      <c r="N22" s="31">
        <f>'Proje ve Personel Bilgileri'!E28</f>
        <v>0</v>
      </c>
      <c r="O22" s="32">
        <f t="shared" si="1"/>
        <v>0</v>
      </c>
      <c r="P22" s="32">
        <f t="shared" si="2"/>
        <v>0</v>
      </c>
      <c r="Q22" s="32">
        <f t="shared" si="3"/>
        <v>0</v>
      </c>
      <c r="R22" s="32">
        <f t="shared" si="5"/>
        <v>0</v>
      </c>
      <c r="S22" s="32">
        <f t="shared" si="6"/>
        <v>0</v>
      </c>
      <c r="T22" s="32">
        <f t="shared" si="7"/>
        <v>0</v>
      </c>
    </row>
    <row r="23" spans="1:21" ht="26.15" customHeight="1" x14ac:dyDescent="0.3">
      <c r="A23" s="236">
        <v>16</v>
      </c>
      <c r="B23" s="37" t="str">
        <f>IF('Proje ve Personel Bilgileri'!B29&gt;0,'Proje ve Personel Bilgileri'!B29,"")</f>
        <v/>
      </c>
      <c r="C23" s="127"/>
      <c r="D23" s="12"/>
      <c r="E23" s="12"/>
      <c r="F23" s="12"/>
      <c r="G23" s="12"/>
      <c r="H23" s="12"/>
      <c r="I23" s="12"/>
      <c r="J23" s="12"/>
      <c r="K23" s="12"/>
      <c r="L23" s="34" t="str">
        <f t="shared" si="4"/>
        <v/>
      </c>
      <c r="M23" s="122" t="str">
        <f t="shared" si="0"/>
        <v/>
      </c>
      <c r="N23" s="31">
        <f>'Proje ve Personel Bilgileri'!E29</f>
        <v>0</v>
      </c>
      <c r="O23" s="32">
        <f t="shared" si="1"/>
        <v>0</v>
      </c>
      <c r="P23" s="32">
        <f t="shared" si="2"/>
        <v>0</v>
      </c>
      <c r="Q23" s="32">
        <f t="shared" si="3"/>
        <v>0</v>
      </c>
      <c r="R23" s="32">
        <f t="shared" si="5"/>
        <v>0</v>
      </c>
      <c r="S23" s="32">
        <f t="shared" si="6"/>
        <v>0</v>
      </c>
      <c r="T23" s="32">
        <f t="shared" si="7"/>
        <v>0</v>
      </c>
    </row>
    <row r="24" spans="1:21" ht="26.15" customHeight="1" x14ac:dyDescent="0.3">
      <c r="A24" s="236">
        <v>17</v>
      </c>
      <c r="B24" s="37" t="str">
        <f>IF('Proje ve Personel Bilgileri'!B30&gt;0,'Proje ve Personel Bilgileri'!B30,"")</f>
        <v/>
      </c>
      <c r="C24" s="127"/>
      <c r="D24" s="12"/>
      <c r="E24" s="12"/>
      <c r="F24" s="12"/>
      <c r="G24" s="12"/>
      <c r="H24" s="12"/>
      <c r="I24" s="12"/>
      <c r="J24" s="12"/>
      <c r="K24" s="12"/>
      <c r="L24" s="34" t="str">
        <f t="shared" si="4"/>
        <v/>
      </c>
      <c r="M24" s="122" t="str">
        <f t="shared" si="0"/>
        <v/>
      </c>
      <c r="N24" s="31">
        <f>'Proje ve Personel Bilgileri'!E30</f>
        <v>0</v>
      </c>
      <c r="O24" s="32">
        <f t="shared" si="1"/>
        <v>0</v>
      </c>
      <c r="P24" s="32">
        <f t="shared" si="2"/>
        <v>0</v>
      </c>
      <c r="Q24" s="32">
        <f t="shared" si="3"/>
        <v>0</v>
      </c>
      <c r="R24" s="32">
        <f t="shared" si="5"/>
        <v>0</v>
      </c>
      <c r="S24" s="32">
        <f t="shared" si="6"/>
        <v>0</v>
      </c>
      <c r="T24" s="32">
        <f t="shared" si="7"/>
        <v>0</v>
      </c>
    </row>
    <row r="25" spans="1:21" ht="26.15" customHeight="1" x14ac:dyDescent="0.3">
      <c r="A25" s="236">
        <v>18</v>
      </c>
      <c r="B25" s="37" t="str">
        <f>IF('Proje ve Personel Bilgileri'!B31&gt;0,'Proje ve Personel Bilgileri'!B31,"")</f>
        <v/>
      </c>
      <c r="C25" s="127"/>
      <c r="D25" s="12"/>
      <c r="E25" s="12"/>
      <c r="F25" s="12"/>
      <c r="G25" s="12"/>
      <c r="H25" s="12"/>
      <c r="I25" s="12"/>
      <c r="J25" s="12"/>
      <c r="K25" s="12"/>
      <c r="L25" s="34" t="str">
        <f t="shared" si="4"/>
        <v/>
      </c>
      <c r="M25" s="122" t="str">
        <f t="shared" si="0"/>
        <v/>
      </c>
      <c r="N25" s="31">
        <f>'Proje ve Personel Bilgileri'!E31</f>
        <v>0</v>
      </c>
      <c r="O25" s="32">
        <f t="shared" si="1"/>
        <v>0</v>
      </c>
      <c r="P25" s="32">
        <f t="shared" si="2"/>
        <v>0</v>
      </c>
      <c r="Q25" s="32">
        <f t="shared" si="3"/>
        <v>0</v>
      </c>
      <c r="R25" s="32">
        <f t="shared" si="5"/>
        <v>0</v>
      </c>
      <c r="S25" s="32">
        <f t="shared" si="6"/>
        <v>0</v>
      </c>
      <c r="T25" s="32">
        <f t="shared" si="7"/>
        <v>0</v>
      </c>
    </row>
    <row r="26" spans="1:21" ht="26.15" customHeight="1" x14ac:dyDescent="0.3">
      <c r="A26" s="236">
        <v>19</v>
      </c>
      <c r="B26" s="37" t="str">
        <f>IF('Proje ve Personel Bilgileri'!B32&gt;0,'Proje ve Personel Bilgileri'!B32,"")</f>
        <v/>
      </c>
      <c r="C26" s="127"/>
      <c r="D26" s="12"/>
      <c r="E26" s="12"/>
      <c r="F26" s="12"/>
      <c r="G26" s="12"/>
      <c r="H26" s="12"/>
      <c r="I26" s="12"/>
      <c r="J26" s="12"/>
      <c r="K26" s="12"/>
      <c r="L26" s="34" t="str">
        <f t="shared" si="4"/>
        <v/>
      </c>
      <c r="M26" s="122" t="str">
        <f t="shared" si="0"/>
        <v/>
      </c>
      <c r="N26" s="31">
        <f>'Proje ve Personel Bilgileri'!E32</f>
        <v>0</v>
      </c>
      <c r="O26" s="32">
        <f t="shared" si="1"/>
        <v>0</v>
      </c>
      <c r="P26" s="32">
        <f t="shared" si="2"/>
        <v>0</v>
      </c>
      <c r="Q26" s="32">
        <f t="shared" si="3"/>
        <v>0</v>
      </c>
      <c r="R26" s="32">
        <f t="shared" si="5"/>
        <v>0</v>
      </c>
      <c r="S26" s="32">
        <f t="shared" si="6"/>
        <v>0</v>
      </c>
      <c r="T26" s="32">
        <f t="shared" si="7"/>
        <v>0</v>
      </c>
    </row>
    <row r="27" spans="1:21" ht="26.15" customHeight="1" thickBot="1" x14ac:dyDescent="0.35">
      <c r="A27" s="237">
        <v>20</v>
      </c>
      <c r="B27" s="38" t="str">
        <f>IF('Proje ve Personel Bilgileri'!B33&gt;0,'Proje ve Personel Bilgileri'!B33,"")</f>
        <v/>
      </c>
      <c r="C27" s="13"/>
      <c r="D27" s="14"/>
      <c r="E27" s="14"/>
      <c r="F27" s="14"/>
      <c r="G27" s="14"/>
      <c r="H27" s="14"/>
      <c r="I27" s="14"/>
      <c r="J27" s="14"/>
      <c r="K27" s="14"/>
      <c r="L27" s="35" t="str">
        <f t="shared" si="4"/>
        <v/>
      </c>
      <c r="M27" s="122" t="str">
        <f t="shared" si="0"/>
        <v/>
      </c>
      <c r="N27" s="31">
        <f>'Proje ve Personel Bilgileri'!E33</f>
        <v>0</v>
      </c>
      <c r="O27" s="32">
        <f t="shared" si="1"/>
        <v>0</v>
      </c>
      <c r="P27" s="32">
        <f t="shared" si="2"/>
        <v>0</v>
      </c>
      <c r="Q27" s="32">
        <f t="shared" si="3"/>
        <v>0</v>
      </c>
      <c r="R27" s="32">
        <f t="shared" si="5"/>
        <v>0</v>
      </c>
      <c r="S27" s="32">
        <f t="shared" si="6"/>
        <v>0</v>
      </c>
      <c r="T27" s="32">
        <f t="shared" si="7"/>
        <v>0</v>
      </c>
      <c r="U27" s="30">
        <v>1</v>
      </c>
    </row>
    <row r="28" spans="1:21" ht="26.15" customHeight="1" thickBot="1" x14ac:dyDescent="0.35">
      <c r="A28" s="358" t="s">
        <v>40</v>
      </c>
      <c r="B28" s="359"/>
      <c r="C28" s="39" t="str">
        <f t="shared" ref="C28:K28" si="8">IF($L$28&gt;0,SUM(C8:C27),"")</f>
        <v/>
      </c>
      <c r="D28" s="40" t="str">
        <f t="shared" si="8"/>
        <v/>
      </c>
      <c r="E28" s="40" t="str">
        <f t="shared" si="8"/>
        <v/>
      </c>
      <c r="F28" s="40" t="str">
        <f t="shared" si="8"/>
        <v/>
      </c>
      <c r="G28" s="40" t="str">
        <f t="shared" si="8"/>
        <v/>
      </c>
      <c r="H28" s="40" t="str">
        <f t="shared" si="8"/>
        <v/>
      </c>
      <c r="I28" s="40" t="str">
        <f t="shared" si="8"/>
        <v/>
      </c>
      <c r="J28" s="40" t="str">
        <f t="shared" si="8"/>
        <v/>
      </c>
      <c r="K28" s="40" t="str">
        <f t="shared" si="8"/>
        <v/>
      </c>
      <c r="L28" s="41">
        <f>SUM(L8:L27)</f>
        <v>0</v>
      </c>
      <c r="M28" s="123"/>
      <c r="N28" s="6"/>
      <c r="O28" s="15"/>
      <c r="P28" s="16"/>
      <c r="S28" s="6"/>
      <c r="T28" s="6"/>
    </row>
    <row r="29" spans="1:21" s="17" customFormat="1" ht="30.1" customHeight="1" x14ac:dyDescent="0.3">
      <c r="A29" s="360" t="s">
        <v>139</v>
      </c>
      <c r="B29" s="360"/>
      <c r="C29" s="360"/>
      <c r="D29" s="360"/>
      <c r="E29" s="360"/>
      <c r="F29" s="360"/>
      <c r="G29" s="360"/>
      <c r="H29" s="360"/>
      <c r="I29" s="360"/>
      <c r="J29" s="360"/>
      <c r="K29" s="360"/>
      <c r="L29" s="360"/>
      <c r="M29" s="83"/>
      <c r="O29" s="18"/>
      <c r="P29" s="18"/>
      <c r="Q29" s="18"/>
      <c r="R29" s="18"/>
      <c r="S29" s="18"/>
      <c r="T29" s="18"/>
    </row>
    <row r="31" spans="1:21" ht="26.15" customHeight="1" x14ac:dyDescent="0.35">
      <c r="A31" s="308" t="s">
        <v>37</v>
      </c>
      <c r="B31" s="307">
        <f ca="1">IF(imzatarihi&gt;0,imzatarihi,"")</f>
        <v>45653</v>
      </c>
      <c r="C31" s="361" t="s">
        <v>38</v>
      </c>
      <c r="D31" s="361"/>
      <c r="E31" s="306" t="str">
        <f>IF(kurulusyetkilisi&gt;0,kurulusyetkilisi,"")</f>
        <v/>
      </c>
      <c r="F31" s="265"/>
      <c r="G31" s="265"/>
      <c r="H31" s="304"/>
      <c r="I31" s="304"/>
      <c r="J31" s="304"/>
    </row>
    <row r="32" spans="1:21" ht="26.15" customHeight="1" x14ac:dyDescent="0.35">
      <c r="A32" s="311"/>
      <c r="B32" s="311"/>
      <c r="C32" s="361" t="s">
        <v>39</v>
      </c>
      <c r="D32" s="361"/>
      <c r="E32" s="309"/>
      <c r="F32" s="362"/>
      <c r="G32" s="362"/>
      <c r="H32" s="6"/>
      <c r="I32" s="6"/>
      <c r="J32" s="6"/>
    </row>
    <row r="33" spans="1:20" ht="26.15" customHeight="1" x14ac:dyDescent="0.3">
      <c r="A33" s="356" t="s">
        <v>28</v>
      </c>
      <c r="B33" s="356"/>
      <c r="C33" s="356"/>
      <c r="D33" s="356"/>
      <c r="E33" s="356"/>
      <c r="F33" s="356"/>
      <c r="G33" s="356"/>
      <c r="H33" s="356"/>
      <c r="I33" s="356"/>
      <c r="J33" s="356"/>
      <c r="K33" s="356"/>
      <c r="L33" s="356"/>
      <c r="M33" s="119"/>
      <c r="N33" s="1"/>
      <c r="O33" s="128"/>
    </row>
    <row r="34" spans="1:20" ht="26.15" customHeight="1" x14ac:dyDescent="0.3">
      <c r="A34" s="363" t="str">
        <f>IF(Yil&gt;0,CONCATENATE(Yil," yılına aittir"),"")</f>
        <v/>
      </c>
      <c r="B34" s="363"/>
      <c r="C34" s="363"/>
      <c r="D34" s="363"/>
      <c r="E34" s="363"/>
      <c r="F34" s="363"/>
      <c r="G34" s="363"/>
      <c r="H34" s="363"/>
      <c r="I34" s="363"/>
      <c r="J34" s="363"/>
      <c r="K34" s="363"/>
      <c r="L34" s="363"/>
    </row>
    <row r="35" spans="1:20" ht="26.15" customHeight="1" thickBot="1" x14ac:dyDescent="0.35">
      <c r="B35" s="8"/>
      <c r="D35" s="8"/>
      <c r="E35" s="8"/>
      <c r="F35" s="377" t="str">
        <f>IF(Yil&gt;0,IF(ProjeNo=5189901,"ŞUBAT",IF(ProjeNo=5169902,"NİSAN","OCAK")),"")</f>
        <v/>
      </c>
      <c r="G35" s="377"/>
      <c r="H35" s="8"/>
      <c r="I35" s="8"/>
      <c r="J35" s="8"/>
      <c r="K35" s="8"/>
      <c r="L35" s="228" t="s">
        <v>35</v>
      </c>
    </row>
    <row r="36" spans="1:20" ht="26.15" customHeight="1" thickBot="1" x14ac:dyDescent="0.35">
      <c r="A36" s="233" t="s">
        <v>1</v>
      </c>
      <c r="B36" s="364" t="str">
        <f>IF(ProjeNo&gt;0,ProjeNo,"")</f>
        <v/>
      </c>
      <c r="C36" s="365"/>
      <c r="D36" s="365"/>
      <c r="E36" s="365"/>
      <c r="F36" s="365"/>
      <c r="G36" s="365"/>
      <c r="H36" s="365"/>
      <c r="I36" s="365"/>
      <c r="J36" s="365"/>
      <c r="K36" s="365"/>
      <c r="L36" s="366"/>
    </row>
    <row r="37" spans="1:20" ht="26.15" customHeight="1" thickBot="1" x14ac:dyDescent="0.35">
      <c r="A37" s="234" t="s">
        <v>11</v>
      </c>
      <c r="B37" s="367" t="str">
        <f>IF(ProjeAdi&gt;0,ProjeAdi,"")</f>
        <v/>
      </c>
      <c r="C37" s="368"/>
      <c r="D37" s="368"/>
      <c r="E37" s="368"/>
      <c r="F37" s="368"/>
      <c r="G37" s="368"/>
      <c r="H37" s="368"/>
      <c r="I37" s="368"/>
      <c r="J37" s="368"/>
      <c r="K37" s="368"/>
      <c r="L37" s="369"/>
    </row>
    <row r="38" spans="1:20" ht="26.15" customHeight="1" thickBot="1" x14ac:dyDescent="0.35">
      <c r="A38" s="370" t="s">
        <v>7</v>
      </c>
      <c r="B38" s="370" t="s">
        <v>8</v>
      </c>
      <c r="C38" s="370" t="s">
        <v>29</v>
      </c>
      <c r="D38" s="370" t="s">
        <v>97</v>
      </c>
      <c r="E38" s="370" t="s">
        <v>117</v>
      </c>
      <c r="F38" s="370" t="s">
        <v>32</v>
      </c>
      <c r="G38" s="372" t="s">
        <v>30</v>
      </c>
      <c r="H38" s="374" t="s">
        <v>95</v>
      </c>
      <c r="I38" s="375"/>
      <c r="J38" s="375"/>
      <c r="K38" s="376"/>
      <c r="L38" s="370" t="s">
        <v>31</v>
      </c>
      <c r="O38" s="357" t="s">
        <v>36</v>
      </c>
      <c r="P38" s="357"/>
      <c r="Q38" s="357" t="s">
        <v>42</v>
      </c>
      <c r="R38" s="357"/>
      <c r="S38" s="357" t="s">
        <v>43</v>
      </c>
      <c r="T38" s="357"/>
    </row>
    <row r="39" spans="1:20" s="9" customFormat="1" ht="82.05" customHeight="1" thickBot="1" x14ac:dyDescent="0.3">
      <c r="A39" s="371"/>
      <c r="B39" s="371"/>
      <c r="C39" s="371"/>
      <c r="D39" s="371"/>
      <c r="E39" s="371"/>
      <c r="F39" s="371"/>
      <c r="G39" s="373"/>
      <c r="H39" s="229" t="s">
        <v>91</v>
      </c>
      <c r="I39" s="230" t="s">
        <v>96</v>
      </c>
      <c r="J39" s="229" t="s">
        <v>152</v>
      </c>
      <c r="K39" s="229" t="s">
        <v>153</v>
      </c>
      <c r="L39" s="371"/>
      <c r="M39" s="121"/>
      <c r="N39" s="231" t="s">
        <v>10</v>
      </c>
      <c r="O39" s="232" t="s">
        <v>33</v>
      </c>
      <c r="P39" s="232" t="s">
        <v>34</v>
      </c>
      <c r="Q39" s="232" t="s">
        <v>41</v>
      </c>
      <c r="R39" s="232" t="s">
        <v>30</v>
      </c>
      <c r="S39" s="232" t="s">
        <v>41</v>
      </c>
      <c r="T39" s="232" t="s">
        <v>34</v>
      </c>
    </row>
    <row r="40" spans="1:20" ht="26.15" customHeight="1" x14ac:dyDescent="0.3">
      <c r="A40" s="235">
        <v>21</v>
      </c>
      <c r="B40" s="36" t="str">
        <f>IF('Proje ve Personel Bilgileri'!B34&gt;0,'Proje ve Personel Bilgileri'!B34,"")</f>
        <v/>
      </c>
      <c r="C40" s="10"/>
      <c r="D40" s="11"/>
      <c r="E40" s="11"/>
      <c r="F40" s="11"/>
      <c r="G40" s="11"/>
      <c r="H40" s="11"/>
      <c r="I40" s="11"/>
      <c r="J40" s="11"/>
      <c r="K40" s="11"/>
      <c r="L40" s="33" t="str">
        <f>IF(B40&lt;&gt;"",IF(OR(F40&gt;S40,G40&gt;T40),0,D40+E40+F40+G40-H40-I40-J40-K40),"")</f>
        <v/>
      </c>
      <c r="M40" s="122" t="str">
        <f t="shared" ref="M40:M59" si="9">IF(OR(F40&gt;S40,G40&gt;T40),"Toplam maliyetin hesaplanabilmesi için SGK işveren payı ve işsizlik sigortası işveren payının tavan değerleri aşmaması gerekmektedir.","")</f>
        <v/>
      </c>
      <c r="N40" s="31">
        <f>'Proje ve Personel Bilgileri'!E34</f>
        <v>0</v>
      </c>
      <c r="O40" s="32">
        <f t="shared" ref="O40:O59" si="10">IFERROR(IF(N40="EVET",VLOOKUP(VALUE(Yil&amp;1),SGKTAVAN,2,0)*0.2475,VLOOKUP(VALUE(Yil&amp;1),SGKTAVAN,2,0)*0.2075),0)</f>
        <v>0</v>
      </c>
      <c r="P40" s="32">
        <f t="shared" ref="P40:P59" si="11">IFERROR(IF(N40="EVET",0,VLOOKUP(VALUE(Yil&amp;1),SGKTAVAN,2,0)*0.02),0)</f>
        <v>0</v>
      </c>
      <c r="Q40" s="32">
        <f t="shared" ref="Q40:Q59" si="12">IF(N40="EVET",(D40+E40)*0.2475,(D40+E40)*0.2075)</f>
        <v>0</v>
      </c>
      <c r="R40" s="32">
        <f>IF(N40="EVET",0,(D40+E40)*0.02)</f>
        <v>0</v>
      </c>
      <c r="S40" s="32">
        <f>IF(ISERROR(ROUNDUP(MIN(O40,Q40),0)),0,ROUNDUP(MIN(O40,Q40),0))</f>
        <v>0</v>
      </c>
      <c r="T40" s="32">
        <f>IF(ISERROR(ROUNDUP(MIN(P40,R40),0)),0,ROUNDUP(MIN(P40,R40),0))</f>
        <v>0</v>
      </c>
    </row>
    <row r="41" spans="1:20" ht="26.15" customHeight="1" x14ac:dyDescent="0.3">
      <c r="A41" s="236">
        <v>22</v>
      </c>
      <c r="B41" s="37" t="str">
        <f>IF('Proje ve Personel Bilgileri'!B35&gt;0,'Proje ve Personel Bilgileri'!B35,"")</f>
        <v/>
      </c>
      <c r="C41" s="127"/>
      <c r="D41" s="12"/>
      <c r="E41" s="12"/>
      <c r="F41" s="12"/>
      <c r="G41" s="12"/>
      <c r="H41" s="12"/>
      <c r="I41" s="12"/>
      <c r="J41" s="12"/>
      <c r="K41" s="12"/>
      <c r="L41" s="34" t="str">
        <f t="shared" ref="L41:L59" si="13">IF(B41&lt;&gt;"",IF(OR(F41&gt;S41,G41&gt;T41),0,D41+E41+F41+G41-H41-I41-J41-K41),"")</f>
        <v/>
      </c>
      <c r="M41" s="122" t="str">
        <f t="shared" si="9"/>
        <v/>
      </c>
      <c r="N41" s="31">
        <f>'Proje ve Personel Bilgileri'!E35</f>
        <v>0</v>
      </c>
      <c r="O41" s="32">
        <f t="shared" si="10"/>
        <v>0</v>
      </c>
      <c r="P41" s="32">
        <f t="shared" si="11"/>
        <v>0</v>
      </c>
      <c r="Q41" s="32">
        <f t="shared" si="12"/>
        <v>0</v>
      </c>
      <c r="R41" s="32">
        <f t="shared" ref="R41:R59" si="14">IF(N41="EVET",0,(D41+E41)*0.02)</f>
        <v>0</v>
      </c>
      <c r="S41" s="32">
        <f t="shared" ref="S41:S59" si="15">IF(ISERROR(ROUNDUP(MIN(O41,Q41),0)),0,ROUNDUP(MIN(O41,Q41),0))</f>
        <v>0</v>
      </c>
      <c r="T41" s="32">
        <f t="shared" ref="T41:T59" si="16">IF(ISERROR(ROUNDUP(MIN(P41,R41),0)),0,ROUNDUP(MIN(P41,R41),0))</f>
        <v>0</v>
      </c>
    </row>
    <row r="42" spans="1:20" ht="26.15" customHeight="1" x14ac:dyDescent="0.3">
      <c r="A42" s="236">
        <v>23</v>
      </c>
      <c r="B42" s="37" t="str">
        <f>IF('Proje ve Personel Bilgileri'!B36&gt;0,'Proje ve Personel Bilgileri'!B36,"")</f>
        <v/>
      </c>
      <c r="C42" s="127"/>
      <c r="D42" s="12"/>
      <c r="E42" s="12"/>
      <c r="F42" s="12"/>
      <c r="G42" s="12"/>
      <c r="H42" s="12"/>
      <c r="I42" s="12"/>
      <c r="J42" s="12"/>
      <c r="K42" s="12"/>
      <c r="L42" s="34" t="str">
        <f t="shared" si="13"/>
        <v/>
      </c>
      <c r="M42" s="122" t="str">
        <f t="shared" si="9"/>
        <v/>
      </c>
      <c r="N42" s="31">
        <f>'Proje ve Personel Bilgileri'!E36</f>
        <v>0</v>
      </c>
      <c r="O42" s="32">
        <f t="shared" si="10"/>
        <v>0</v>
      </c>
      <c r="P42" s="32">
        <f t="shared" si="11"/>
        <v>0</v>
      </c>
      <c r="Q42" s="32">
        <f t="shared" si="12"/>
        <v>0</v>
      </c>
      <c r="R42" s="32">
        <f t="shared" si="14"/>
        <v>0</v>
      </c>
      <c r="S42" s="32">
        <f t="shared" si="15"/>
        <v>0</v>
      </c>
      <c r="T42" s="32">
        <f t="shared" si="16"/>
        <v>0</v>
      </c>
    </row>
    <row r="43" spans="1:20" ht="26.15" customHeight="1" x14ac:dyDescent="0.3">
      <c r="A43" s="236">
        <v>24</v>
      </c>
      <c r="B43" s="37" t="str">
        <f>IF('Proje ve Personel Bilgileri'!B37&gt;0,'Proje ve Personel Bilgileri'!B37,"")</f>
        <v/>
      </c>
      <c r="C43" s="127"/>
      <c r="D43" s="12"/>
      <c r="E43" s="12"/>
      <c r="F43" s="12"/>
      <c r="G43" s="12"/>
      <c r="H43" s="12"/>
      <c r="I43" s="12"/>
      <c r="J43" s="12"/>
      <c r="K43" s="12"/>
      <c r="L43" s="34" t="str">
        <f t="shared" si="13"/>
        <v/>
      </c>
      <c r="M43" s="122" t="str">
        <f t="shared" si="9"/>
        <v/>
      </c>
      <c r="N43" s="31">
        <f>'Proje ve Personel Bilgileri'!E37</f>
        <v>0</v>
      </c>
      <c r="O43" s="32">
        <f t="shared" si="10"/>
        <v>0</v>
      </c>
      <c r="P43" s="32">
        <f t="shared" si="11"/>
        <v>0</v>
      </c>
      <c r="Q43" s="32">
        <f t="shared" si="12"/>
        <v>0</v>
      </c>
      <c r="R43" s="32">
        <f t="shared" si="14"/>
        <v>0</v>
      </c>
      <c r="S43" s="32">
        <f t="shared" si="15"/>
        <v>0</v>
      </c>
      <c r="T43" s="32">
        <f t="shared" si="16"/>
        <v>0</v>
      </c>
    </row>
    <row r="44" spans="1:20" ht="26.15" customHeight="1" x14ac:dyDescent="0.3">
      <c r="A44" s="236">
        <v>25</v>
      </c>
      <c r="B44" s="37" t="str">
        <f>IF('Proje ve Personel Bilgileri'!B38&gt;0,'Proje ve Personel Bilgileri'!B38,"")</f>
        <v/>
      </c>
      <c r="C44" s="127"/>
      <c r="D44" s="12"/>
      <c r="E44" s="12"/>
      <c r="F44" s="12"/>
      <c r="G44" s="12"/>
      <c r="H44" s="12"/>
      <c r="I44" s="12"/>
      <c r="J44" s="12"/>
      <c r="K44" s="12"/>
      <c r="L44" s="34" t="str">
        <f t="shared" si="13"/>
        <v/>
      </c>
      <c r="M44" s="122" t="str">
        <f t="shared" si="9"/>
        <v/>
      </c>
      <c r="N44" s="31">
        <f>'Proje ve Personel Bilgileri'!E38</f>
        <v>0</v>
      </c>
      <c r="O44" s="32">
        <f t="shared" si="10"/>
        <v>0</v>
      </c>
      <c r="P44" s="32">
        <f t="shared" si="11"/>
        <v>0</v>
      </c>
      <c r="Q44" s="32">
        <f t="shared" si="12"/>
        <v>0</v>
      </c>
      <c r="R44" s="32">
        <f t="shared" si="14"/>
        <v>0</v>
      </c>
      <c r="S44" s="32">
        <f t="shared" si="15"/>
        <v>0</v>
      </c>
      <c r="T44" s="32">
        <f t="shared" si="16"/>
        <v>0</v>
      </c>
    </row>
    <row r="45" spans="1:20" ht="26.15" customHeight="1" x14ac:dyDescent="0.3">
      <c r="A45" s="236">
        <v>26</v>
      </c>
      <c r="B45" s="37" t="str">
        <f>IF('Proje ve Personel Bilgileri'!B39&gt;0,'Proje ve Personel Bilgileri'!B39,"")</f>
        <v/>
      </c>
      <c r="C45" s="127"/>
      <c r="D45" s="12"/>
      <c r="E45" s="12"/>
      <c r="F45" s="12"/>
      <c r="G45" s="12"/>
      <c r="H45" s="12"/>
      <c r="I45" s="12"/>
      <c r="J45" s="12"/>
      <c r="K45" s="12"/>
      <c r="L45" s="34" t="str">
        <f t="shared" si="13"/>
        <v/>
      </c>
      <c r="M45" s="122" t="str">
        <f t="shared" si="9"/>
        <v/>
      </c>
      <c r="N45" s="31">
        <f>'Proje ve Personel Bilgileri'!E39</f>
        <v>0</v>
      </c>
      <c r="O45" s="32">
        <f t="shared" si="10"/>
        <v>0</v>
      </c>
      <c r="P45" s="32">
        <f t="shared" si="11"/>
        <v>0</v>
      </c>
      <c r="Q45" s="32">
        <f t="shared" si="12"/>
        <v>0</v>
      </c>
      <c r="R45" s="32">
        <f t="shared" si="14"/>
        <v>0</v>
      </c>
      <c r="S45" s="32">
        <f t="shared" si="15"/>
        <v>0</v>
      </c>
      <c r="T45" s="32">
        <f t="shared" si="16"/>
        <v>0</v>
      </c>
    </row>
    <row r="46" spans="1:20" ht="26.15" customHeight="1" x14ac:dyDescent="0.3">
      <c r="A46" s="236">
        <v>27</v>
      </c>
      <c r="B46" s="37" t="str">
        <f>IF('Proje ve Personel Bilgileri'!B40&gt;0,'Proje ve Personel Bilgileri'!B40,"")</f>
        <v/>
      </c>
      <c r="C46" s="127"/>
      <c r="D46" s="12"/>
      <c r="E46" s="12"/>
      <c r="F46" s="12"/>
      <c r="G46" s="12"/>
      <c r="H46" s="12"/>
      <c r="I46" s="12"/>
      <c r="J46" s="12"/>
      <c r="K46" s="12"/>
      <c r="L46" s="34" t="str">
        <f t="shared" si="13"/>
        <v/>
      </c>
      <c r="M46" s="122" t="str">
        <f t="shared" si="9"/>
        <v/>
      </c>
      <c r="N46" s="31">
        <f>'Proje ve Personel Bilgileri'!E40</f>
        <v>0</v>
      </c>
      <c r="O46" s="32">
        <f t="shared" si="10"/>
        <v>0</v>
      </c>
      <c r="P46" s="32">
        <f t="shared" si="11"/>
        <v>0</v>
      </c>
      <c r="Q46" s="32">
        <f t="shared" si="12"/>
        <v>0</v>
      </c>
      <c r="R46" s="32">
        <f t="shared" si="14"/>
        <v>0</v>
      </c>
      <c r="S46" s="32">
        <f t="shared" si="15"/>
        <v>0</v>
      </c>
      <c r="T46" s="32">
        <f t="shared" si="16"/>
        <v>0</v>
      </c>
    </row>
    <row r="47" spans="1:20" ht="26.15" customHeight="1" x14ac:dyDescent="0.3">
      <c r="A47" s="236">
        <v>28</v>
      </c>
      <c r="B47" s="37" t="str">
        <f>IF('Proje ve Personel Bilgileri'!B41&gt;0,'Proje ve Personel Bilgileri'!B41,"")</f>
        <v/>
      </c>
      <c r="C47" s="127"/>
      <c r="D47" s="12"/>
      <c r="E47" s="12"/>
      <c r="F47" s="12"/>
      <c r="G47" s="12"/>
      <c r="H47" s="12"/>
      <c r="I47" s="12"/>
      <c r="J47" s="12"/>
      <c r="K47" s="12"/>
      <c r="L47" s="34" t="str">
        <f t="shared" si="13"/>
        <v/>
      </c>
      <c r="M47" s="122" t="str">
        <f t="shared" si="9"/>
        <v/>
      </c>
      <c r="N47" s="31">
        <f>'Proje ve Personel Bilgileri'!E41</f>
        <v>0</v>
      </c>
      <c r="O47" s="32">
        <f t="shared" si="10"/>
        <v>0</v>
      </c>
      <c r="P47" s="32">
        <f t="shared" si="11"/>
        <v>0</v>
      </c>
      <c r="Q47" s="32">
        <f t="shared" si="12"/>
        <v>0</v>
      </c>
      <c r="R47" s="32">
        <f t="shared" si="14"/>
        <v>0</v>
      </c>
      <c r="S47" s="32">
        <f t="shared" si="15"/>
        <v>0</v>
      </c>
      <c r="T47" s="32">
        <f t="shared" si="16"/>
        <v>0</v>
      </c>
    </row>
    <row r="48" spans="1:20" ht="26.15" customHeight="1" x14ac:dyDescent="0.3">
      <c r="A48" s="236">
        <v>29</v>
      </c>
      <c r="B48" s="37" t="str">
        <f>IF('Proje ve Personel Bilgileri'!B42&gt;0,'Proje ve Personel Bilgileri'!B42,"")</f>
        <v/>
      </c>
      <c r="C48" s="127"/>
      <c r="D48" s="12"/>
      <c r="E48" s="12"/>
      <c r="F48" s="12"/>
      <c r="G48" s="12"/>
      <c r="H48" s="12"/>
      <c r="I48" s="12"/>
      <c r="J48" s="12"/>
      <c r="K48" s="12"/>
      <c r="L48" s="34" t="str">
        <f t="shared" si="13"/>
        <v/>
      </c>
      <c r="M48" s="122" t="str">
        <f t="shared" si="9"/>
        <v/>
      </c>
      <c r="N48" s="31">
        <f>'Proje ve Personel Bilgileri'!E42</f>
        <v>0</v>
      </c>
      <c r="O48" s="32">
        <f t="shared" si="10"/>
        <v>0</v>
      </c>
      <c r="P48" s="32">
        <f t="shared" si="11"/>
        <v>0</v>
      </c>
      <c r="Q48" s="32">
        <f t="shared" si="12"/>
        <v>0</v>
      </c>
      <c r="R48" s="32">
        <f t="shared" si="14"/>
        <v>0</v>
      </c>
      <c r="S48" s="32">
        <f t="shared" si="15"/>
        <v>0</v>
      </c>
      <c r="T48" s="32">
        <f t="shared" si="16"/>
        <v>0</v>
      </c>
    </row>
    <row r="49" spans="1:21" ht="26.15" customHeight="1" x14ac:dyDescent="0.3">
      <c r="A49" s="236">
        <v>30</v>
      </c>
      <c r="B49" s="37" t="str">
        <f>IF('Proje ve Personel Bilgileri'!B43&gt;0,'Proje ve Personel Bilgileri'!B43,"")</f>
        <v/>
      </c>
      <c r="C49" s="127"/>
      <c r="D49" s="12"/>
      <c r="E49" s="12"/>
      <c r="F49" s="12"/>
      <c r="G49" s="12"/>
      <c r="H49" s="12"/>
      <c r="I49" s="12"/>
      <c r="J49" s="12"/>
      <c r="K49" s="12"/>
      <c r="L49" s="34" t="str">
        <f t="shared" si="13"/>
        <v/>
      </c>
      <c r="M49" s="122" t="str">
        <f t="shared" si="9"/>
        <v/>
      </c>
      <c r="N49" s="31">
        <f>'Proje ve Personel Bilgileri'!E43</f>
        <v>0</v>
      </c>
      <c r="O49" s="32">
        <f t="shared" si="10"/>
        <v>0</v>
      </c>
      <c r="P49" s="32">
        <f t="shared" si="11"/>
        <v>0</v>
      </c>
      <c r="Q49" s="32">
        <f t="shared" si="12"/>
        <v>0</v>
      </c>
      <c r="R49" s="32">
        <f t="shared" si="14"/>
        <v>0</v>
      </c>
      <c r="S49" s="32">
        <f t="shared" si="15"/>
        <v>0</v>
      </c>
      <c r="T49" s="32">
        <f t="shared" si="16"/>
        <v>0</v>
      </c>
    </row>
    <row r="50" spans="1:21" ht="26.15" customHeight="1" x14ac:dyDescent="0.3">
      <c r="A50" s="236">
        <v>31</v>
      </c>
      <c r="B50" s="37" t="str">
        <f>IF('Proje ve Personel Bilgileri'!B44&gt;0,'Proje ve Personel Bilgileri'!B44,"")</f>
        <v/>
      </c>
      <c r="C50" s="127"/>
      <c r="D50" s="12"/>
      <c r="E50" s="12"/>
      <c r="F50" s="12"/>
      <c r="G50" s="12"/>
      <c r="H50" s="12"/>
      <c r="I50" s="12"/>
      <c r="J50" s="12"/>
      <c r="K50" s="12"/>
      <c r="L50" s="34" t="str">
        <f t="shared" si="13"/>
        <v/>
      </c>
      <c r="M50" s="122" t="str">
        <f t="shared" si="9"/>
        <v/>
      </c>
      <c r="N50" s="31">
        <f>'Proje ve Personel Bilgileri'!E44</f>
        <v>0</v>
      </c>
      <c r="O50" s="32">
        <f t="shared" si="10"/>
        <v>0</v>
      </c>
      <c r="P50" s="32">
        <f t="shared" si="11"/>
        <v>0</v>
      </c>
      <c r="Q50" s="32">
        <f t="shared" si="12"/>
        <v>0</v>
      </c>
      <c r="R50" s="32">
        <f t="shared" si="14"/>
        <v>0</v>
      </c>
      <c r="S50" s="32">
        <f t="shared" si="15"/>
        <v>0</v>
      </c>
      <c r="T50" s="32">
        <f t="shared" si="16"/>
        <v>0</v>
      </c>
    </row>
    <row r="51" spans="1:21" ht="26.15" customHeight="1" x14ac:dyDescent="0.3">
      <c r="A51" s="236">
        <v>32</v>
      </c>
      <c r="B51" s="37" t="str">
        <f>IF('Proje ve Personel Bilgileri'!B45&gt;0,'Proje ve Personel Bilgileri'!B45,"")</f>
        <v/>
      </c>
      <c r="C51" s="127"/>
      <c r="D51" s="12"/>
      <c r="E51" s="12"/>
      <c r="F51" s="12"/>
      <c r="G51" s="12"/>
      <c r="H51" s="12"/>
      <c r="I51" s="12"/>
      <c r="J51" s="12"/>
      <c r="K51" s="12"/>
      <c r="L51" s="34" t="str">
        <f t="shared" si="13"/>
        <v/>
      </c>
      <c r="M51" s="122" t="str">
        <f t="shared" si="9"/>
        <v/>
      </c>
      <c r="N51" s="31">
        <f>'Proje ve Personel Bilgileri'!E45</f>
        <v>0</v>
      </c>
      <c r="O51" s="32">
        <f t="shared" si="10"/>
        <v>0</v>
      </c>
      <c r="P51" s="32">
        <f t="shared" si="11"/>
        <v>0</v>
      </c>
      <c r="Q51" s="32">
        <f t="shared" si="12"/>
        <v>0</v>
      </c>
      <c r="R51" s="32">
        <f t="shared" si="14"/>
        <v>0</v>
      </c>
      <c r="S51" s="32">
        <f t="shared" si="15"/>
        <v>0</v>
      </c>
      <c r="T51" s="32">
        <f t="shared" si="16"/>
        <v>0</v>
      </c>
    </row>
    <row r="52" spans="1:21" ht="26.15" customHeight="1" x14ac:dyDescent="0.3">
      <c r="A52" s="236">
        <v>33</v>
      </c>
      <c r="B52" s="37" t="str">
        <f>IF('Proje ve Personel Bilgileri'!B46&gt;0,'Proje ve Personel Bilgileri'!B46,"")</f>
        <v/>
      </c>
      <c r="C52" s="127"/>
      <c r="D52" s="12"/>
      <c r="E52" s="12"/>
      <c r="F52" s="12"/>
      <c r="G52" s="12"/>
      <c r="H52" s="12"/>
      <c r="I52" s="12"/>
      <c r="J52" s="12"/>
      <c r="K52" s="12"/>
      <c r="L52" s="34" t="str">
        <f t="shared" si="13"/>
        <v/>
      </c>
      <c r="M52" s="122" t="str">
        <f t="shared" si="9"/>
        <v/>
      </c>
      <c r="N52" s="31">
        <f>'Proje ve Personel Bilgileri'!E46</f>
        <v>0</v>
      </c>
      <c r="O52" s="32">
        <f t="shared" si="10"/>
        <v>0</v>
      </c>
      <c r="P52" s="32">
        <f t="shared" si="11"/>
        <v>0</v>
      </c>
      <c r="Q52" s="32">
        <f t="shared" si="12"/>
        <v>0</v>
      </c>
      <c r="R52" s="32">
        <f t="shared" si="14"/>
        <v>0</v>
      </c>
      <c r="S52" s="32">
        <f t="shared" si="15"/>
        <v>0</v>
      </c>
      <c r="T52" s="32">
        <f t="shared" si="16"/>
        <v>0</v>
      </c>
    </row>
    <row r="53" spans="1:21" ht="26.15" customHeight="1" x14ac:dyDescent="0.3">
      <c r="A53" s="236">
        <v>34</v>
      </c>
      <c r="B53" s="37" t="str">
        <f>IF('Proje ve Personel Bilgileri'!B47&gt;0,'Proje ve Personel Bilgileri'!B47,"")</f>
        <v/>
      </c>
      <c r="C53" s="127"/>
      <c r="D53" s="12"/>
      <c r="E53" s="12"/>
      <c r="F53" s="12"/>
      <c r="G53" s="12"/>
      <c r="H53" s="12"/>
      <c r="I53" s="12"/>
      <c r="J53" s="12"/>
      <c r="K53" s="12"/>
      <c r="L53" s="34" t="str">
        <f t="shared" si="13"/>
        <v/>
      </c>
      <c r="M53" s="122" t="str">
        <f t="shared" si="9"/>
        <v/>
      </c>
      <c r="N53" s="31">
        <f>'Proje ve Personel Bilgileri'!E47</f>
        <v>0</v>
      </c>
      <c r="O53" s="32">
        <f t="shared" si="10"/>
        <v>0</v>
      </c>
      <c r="P53" s="32">
        <f t="shared" si="11"/>
        <v>0</v>
      </c>
      <c r="Q53" s="32">
        <f t="shared" si="12"/>
        <v>0</v>
      </c>
      <c r="R53" s="32">
        <f t="shared" si="14"/>
        <v>0</v>
      </c>
      <c r="S53" s="32">
        <f t="shared" si="15"/>
        <v>0</v>
      </c>
      <c r="T53" s="32">
        <f t="shared" si="16"/>
        <v>0</v>
      </c>
    </row>
    <row r="54" spans="1:21" ht="26.15" customHeight="1" x14ac:dyDescent="0.3">
      <c r="A54" s="236">
        <v>35</v>
      </c>
      <c r="B54" s="37" t="str">
        <f>IF('Proje ve Personel Bilgileri'!B48&gt;0,'Proje ve Personel Bilgileri'!B48,"")</f>
        <v/>
      </c>
      <c r="C54" s="127"/>
      <c r="D54" s="12"/>
      <c r="E54" s="12"/>
      <c r="F54" s="12"/>
      <c r="G54" s="12"/>
      <c r="H54" s="12"/>
      <c r="I54" s="12"/>
      <c r="J54" s="12"/>
      <c r="K54" s="12"/>
      <c r="L54" s="34" t="str">
        <f t="shared" si="13"/>
        <v/>
      </c>
      <c r="M54" s="122" t="str">
        <f t="shared" si="9"/>
        <v/>
      </c>
      <c r="N54" s="31">
        <f>'Proje ve Personel Bilgileri'!E48</f>
        <v>0</v>
      </c>
      <c r="O54" s="32">
        <f t="shared" si="10"/>
        <v>0</v>
      </c>
      <c r="P54" s="32">
        <f t="shared" si="11"/>
        <v>0</v>
      </c>
      <c r="Q54" s="32">
        <f t="shared" si="12"/>
        <v>0</v>
      </c>
      <c r="R54" s="32">
        <f t="shared" si="14"/>
        <v>0</v>
      </c>
      <c r="S54" s="32">
        <f t="shared" si="15"/>
        <v>0</v>
      </c>
      <c r="T54" s="32">
        <f t="shared" si="16"/>
        <v>0</v>
      </c>
    </row>
    <row r="55" spans="1:21" ht="26.15" customHeight="1" x14ac:dyDescent="0.3">
      <c r="A55" s="236">
        <v>36</v>
      </c>
      <c r="B55" s="37" t="str">
        <f>IF('Proje ve Personel Bilgileri'!B49&gt;0,'Proje ve Personel Bilgileri'!B49,"")</f>
        <v/>
      </c>
      <c r="C55" s="127"/>
      <c r="D55" s="12"/>
      <c r="E55" s="12"/>
      <c r="F55" s="12"/>
      <c r="G55" s="12"/>
      <c r="H55" s="12"/>
      <c r="I55" s="12"/>
      <c r="J55" s="12"/>
      <c r="K55" s="12"/>
      <c r="L55" s="34" t="str">
        <f t="shared" si="13"/>
        <v/>
      </c>
      <c r="M55" s="122" t="str">
        <f t="shared" si="9"/>
        <v/>
      </c>
      <c r="N55" s="31">
        <f>'Proje ve Personel Bilgileri'!E49</f>
        <v>0</v>
      </c>
      <c r="O55" s="32">
        <f t="shared" si="10"/>
        <v>0</v>
      </c>
      <c r="P55" s="32">
        <f t="shared" si="11"/>
        <v>0</v>
      </c>
      <c r="Q55" s="32">
        <f t="shared" si="12"/>
        <v>0</v>
      </c>
      <c r="R55" s="32">
        <f t="shared" si="14"/>
        <v>0</v>
      </c>
      <c r="S55" s="32">
        <f t="shared" si="15"/>
        <v>0</v>
      </c>
      <c r="T55" s="32">
        <f t="shared" si="16"/>
        <v>0</v>
      </c>
    </row>
    <row r="56" spans="1:21" ht="26.15" customHeight="1" x14ac:dyDescent="0.3">
      <c r="A56" s="236">
        <v>37</v>
      </c>
      <c r="B56" s="37" t="str">
        <f>IF('Proje ve Personel Bilgileri'!B50&gt;0,'Proje ve Personel Bilgileri'!B50,"")</f>
        <v/>
      </c>
      <c r="C56" s="127"/>
      <c r="D56" s="12"/>
      <c r="E56" s="12"/>
      <c r="F56" s="12"/>
      <c r="G56" s="12"/>
      <c r="H56" s="12"/>
      <c r="I56" s="12"/>
      <c r="J56" s="12"/>
      <c r="K56" s="12"/>
      <c r="L56" s="34" t="str">
        <f t="shared" si="13"/>
        <v/>
      </c>
      <c r="M56" s="122" t="str">
        <f t="shared" si="9"/>
        <v/>
      </c>
      <c r="N56" s="31">
        <f>'Proje ve Personel Bilgileri'!E50</f>
        <v>0</v>
      </c>
      <c r="O56" s="32">
        <f t="shared" si="10"/>
        <v>0</v>
      </c>
      <c r="P56" s="32">
        <f t="shared" si="11"/>
        <v>0</v>
      </c>
      <c r="Q56" s="32">
        <f t="shared" si="12"/>
        <v>0</v>
      </c>
      <c r="R56" s="32">
        <f t="shared" si="14"/>
        <v>0</v>
      </c>
      <c r="S56" s="32">
        <f t="shared" si="15"/>
        <v>0</v>
      </c>
      <c r="T56" s="32">
        <f t="shared" si="16"/>
        <v>0</v>
      </c>
    </row>
    <row r="57" spans="1:21" ht="26.15" customHeight="1" x14ac:dyDescent="0.3">
      <c r="A57" s="236">
        <v>38</v>
      </c>
      <c r="B57" s="37" t="str">
        <f>IF('Proje ve Personel Bilgileri'!B51&gt;0,'Proje ve Personel Bilgileri'!B51,"")</f>
        <v/>
      </c>
      <c r="C57" s="127"/>
      <c r="D57" s="12"/>
      <c r="E57" s="12"/>
      <c r="F57" s="12"/>
      <c r="G57" s="12"/>
      <c r="H57" s="12"/>
      <c r="I57" s="12"/>
      <c r="J57" s="12"/>
      <c r="K57" s="12"/>
      <c r="L57" s="34" t="str">
        <f t="shared" si="13"/>
        <v/>
      </c>
      <c r="M57" s="122" t="str">
        <f t="shared" si="9"/>
        <v/>
      </c>
      <c r="N57" s="31">
        <f>'Proje ve Personel Bilgileri'!E51</f>
        <v>0</v>
      </c>
      <c r="O57" s="32">
        <f t="shared" si="10"/>
        <v>0</v>
      </c>
      <c r="P57" s="32">
        <f t="shared" si="11"/>
        <v>0</v>
      </c>
      <c r="Q57" s="32">
        <f t="shared" si="12"/>
        <v>0</v>
      </c>
      <c r="R57" s="32">
        <f t="shared" si="14"/>
        <v>0</v>
      </c>
      <c r="S57" s="32">
        <f t="shared" si="15"/>
        <v>0</v>
      </c>
      <c r="T57" s="32">
        <f t="shared" si="16"/>
        <v>0</v>
      </c>
    </row>
    <row r="58" spans="1:21" ht="26.15" customHeight="1" x14ac:dyDescent="0.3">
      <c r="A58" s="236">
        <v>39</v>
      </c>
      <c r="B58" s="37" t="str">
        <f>IF('Proje ve Personel Bilgileri'!B52&gt;0,'Proje ve Personel Bilgileri'!B52,"")</f>
        <v/>
      </c>
      <c r="C58" s="127"/>
      <c r="D58" s="12"/>
      <c r="E58" s="12"/>
      <c r="F58" s="12"/>
      <c r="G58" s="12"/>
      <c r="H58" s="12"/>
      <c r="I58" s="12"/>
      <c r="J58" s="12"/>
      <c r="K58" s="12"/>
      <c r="L58" s="34" t="str">
        <f t="shared" si="13"/>
        <v/>
      </c>
      <c r="M58" s="122" t="str">
        <f t="shared" si="9"/>
        <v/>
      </c>
      <c r="N58" s="31">
        <f>'Proje ve Personel Bilgileri'!E52</f>
        <v>0</v>
      </c>
      <c r="O58" s="32">
        <f t="shared" si="10"/>
        <v>0</v>
      </c>
      <c r="P58" s="32">
        <f t="shared" si="11"/>
        <v>0</v>
      </c>
      <c r="Q58" s="32">
        <f t="shared" si="12"/>
        <v>0</v>
      </c>
      <c r="R58" s="32">
        <f t="shared" si="14"/>
        <v>0</v>
      </c>
      <c r="S58" s="32">
        <f t="shared" si="15"/>
        <v>0</v>
      </c>
      <c r="T58" s="32">
        <f t="shared" si="16"/>
        <v>0</v>
      </c>
    </row>
    <row r="59" spans="1:21" ht="26.15" customHeight="1" thickBot="1" x14ac:dyDescent="0.35">
      <c r="A59" s="237">
        <v>40</v>
      </c>
      <c r="B59" s="38" t="str">
        <f>IF('Proje ve Personel Bilgileri'!B53&gt;0,'Proje ve Personel Bilgileri'!B53,"")</f>
        <v/>
      </c>
      <c r="C59" s="13"/>
      <c r="D59" s="14"/>
      <c r="E59" s="14"/>
      <c r="F59" s="14"/>
      <c r="G59" s="14"/>
      <c r="H59" s="14"/>
      <c r="I59" s="14"/>
      <c r="J59" s="14"/>
      <c r="K59" s="14"/>
      <c r="L59" s="35" t="str">
        <f t="shared" si="13"/>
        <v/>
      </c>
      <c r="M59" s="122" t="str">
        <f t="shared" si="9"/>
        <v/>
      </c>
      <c r="N59" s="31">
        <f>'Proje ve Personel Bilgileri'!E53</f>
        <v>0</v>
      </c>
      <c r="O59" s="32">
        <f t="shared" si="10"/>
        <v>0</v>
      </c>
      <c r="P59" s="32">
        <f t="shared" si="11"/>
        <v>0</v>
      </c>
      <c r="Q59" s="32">
        <f t="shared" si="12"/>
        <v>0</v>
      </c>
      <c r="R59" s="32">
        <f t="shared" si="14"/>
        <v>0</v>
      </c>
      <c r="S59" s="32">
        <f t="shared" si="15"/>
        <v>0</v>
      </c>
      <c r="T59" s="32">
        <f t="shared" si="16"/>
        <v>0</v>
      </c>
      <c r="U59" s="30">
        <f>IF(COUNTA(C40:K59)&gt;0,1,0)</f>
        <v>0</v>
      </c>
    </row>
    <row r="60" spans="1:21" ht="26.15" customHeight="1" thickBot="1" x14ac:dyDescent="0.35">
      <c r="A60" s="358" t="s">
        <v>40</v>
      </c>
      <c r="B60" s="359"/>
      <c r="C60" s="39" t="str">
        <f t="shared" ref="C60:K60" si="17">IF($L$60&gt;0,SUM(C40:C59)+C28,"")</f>
        <v/>
      </c>
      <c r="D60" s="40" t="str">
        <f t="shared" si="17"/>
        <v/>
      </c>
      <c r="E60" s="40" t="str">
        <f t="shared" si="17"/>
        <v/>
      </c>
      <c r="F60" s="40" t="str">
        <f t="shared" si="17"/>
        <v/>
      </c>
      <c r="G60" s="40" t="str">
        <f t="shared" si="17"/>
        <v/>
      </c>
      <c r="H60" s="40" t="str">
        <f t="shared" si="17"/>
        <v/>
      </c>
      <c r="I60" s="40" t="str">
        <f t="shared" si="17"/>
        <v/>
      </c>
      <c r="J60" s="40" t="str">
        <f t="shared" si="17"/>
        <v/>
      </c>
      <c r="K60" s="40" t="str">
        <f t="shared" si="17"/>
        <v/>
      </c>
      <c r="L60" s="41">
        <f>SUM(L40:L59)+L28</f>
        <v>0</v>
      </c>
      <c r="M60" s="123"/>
      <c r="N60" s="6"/>
      <c r="O60" s="15"/>
      <c r="P60" s="16"/>
      <c r="S60" s="6"/>
      <c r="T60" s="6"/>
    </row>
    <row r="61" spans="1:21" s="17" customFormat="1" ht="30.1" customHeight="1" x14ac:dyDescent="0.3">
      <c r="A61" s="360" t="s">
        <v>139</v>
      </c>
      <c r="B61" s="360"/>
      <c r="C61" s="360"/>
      <c r="D61" s="360"/>
      <c r="E61" s="360"/>
      <c r="F61" s="360"/>
      <c r="G61" s="360"/>
      <c r="H61" s="360"/>
      <c r="I61" s="360"/>
      <c r="J61" s="360"/>
      <c r="K61" s="360"/>
      <c r="L61" s="360"/>
      <c r="M61" s="83"/>
      <c r="O61" s="18"/>
      <c r="P61" s="18"/>
      <c r="Q61" s="18"/>
      <c r="R61" s="18"/>
      <c r="S61" s="18"/>
      <c r="T61" s="18"/>
    </row>
    <row r="63" spans="1:21" ht="26.15" customHeight="1" x14ac:dyDescent="0.35">
      <c r="A63" s="308" t="s">
        <v>37</v>
      </c>
      <c r="B63" s="307">
        <f ca="1">IF(imzatarihi&gt;0,imzatarihi,"")</f>
        <v>45653</v>
      </c>
      <c r="C63" s="361" t="s">
        <v>38</v>
      </c>
      <c r="D63" s="361"/>
      <c r="E63" s="306" t="str">
        <f>IF(kurulusyetkilisi&gt;0,kurulusyetkilisi,"")</f>
        <v/>
      </c>
      <c r="F63" s="265"/>
      <c r="G63" s="265"/>
      <c r="H63" s="304"/>
      <c r="I63" s="304"/>
      <c r="J63" s="304"/>
    </row>
    <row r="64" spans="1:21" ht="26.15" customHeight="1" x14ac:dyDescent="0.35">
      <c r="A64" s="311"/>
      <c r="B64" s="311"/>
      <c r="C64" s="361" t="s">
        <v>39</v>
      </c>
      <c r="D64" s="361"/>
      <c r="E64" s="309"/>
      <c r="F64" s="362"/>
      <c r="G64" s="362"/>
      <c r="H64" s="6"/>
      <c r="I64" s="6"/>
      <c r="J64" s="6"/>
    </row>
    <row r="65" spans="1:20" ht="26.15" customHeight="1" x14ac:dyDescent="0.3">
      <c r="A65" s="356" t="s">
        <v>28</v>
      </c>
      <c r="B65" s="356"/>
      <c r="C65" s="356"/>
      <c r="D65" s="356"/>
      <c r="E65" s="356"/>
      <c r="F65" s="356"/>
      <c r="G65" s="356"/>
      <c r="H65" s="356"/>
      <c r="I65" s="356"/>
      <c r="J65" s="356"/>
      <c r="K65" s="356"/>
      <c r="L65" s="356"/>
      <c r="M65" s="119"/>
      <c r="N65" s="1"/>
      <c r="O65" s="128"/>
    </row>
    <row r="66" spans="1:20" ht="26.15" customHeight="1" x14ac:dyDescent="0.3">
      <c r="A66" s="363" t="str">
        <f>IF(Yil&gt;0,CONCATENATE(Yil," yılına aittir"),"")</f>
        <v/>
      </c>
      <c r="B66" s="363"/>
      <c r="C66" s="363"/>
      <c r="D66" s="363"/>
      <c r="E66" s="363"/>
      <c r="F66" s="363"/>
      <c r="G66" s="363"/>
      <c r="H66" s="363"/>
      <c r="I66" s="363"/>
      <c r="J66" s="363"/>
      <c r="K66" s="363"/>
      <c r="L66" s="363"/>
    </row>
    <row r="67" spans="1:20" ht="26.15" customHeight="1" thickBot="1" x14ac:dyDescent="0.35">
      <c r="B67" s="8"/>
      <c r="D67" s="8"/>
      <c r="E67" s="8"/>
      <c r="F67" s="377" t="str">
        <f>IF(Yil&gt;0,IF(ProjeNo=5189901,"ŞUBAT",IF(ProjeNo=5169902,"NİSAN","OCAK")),"")</f>
        <v/>
      </c>
      <c r="G67" s="377"/>
      <c r="H67" s="8"/>
      <c r="I67" s="8"/>
      <c r="J67" s="8"/>
      <c r="K67" s="8"/>
      <c r="L67" s="228" t="s">
        <v>35</v>
      </c>
    </row>
    <row r="68" spans="1:20" ht="26.15" customHeight="1" thickBot="1" x14ac:dyDescent="0.35">
      <c r="A68" s="233" t="s">
        <v>1</v>
      </c>
      <c r="B68" s="364" t="str">
        <f>IF(ProjeNo&gt;0,ProjeNo,"")</f>
        <v/>
      </c>
      <c r="C68" s="365"/>
      <c r="D68" s="365"/>
      <c r="E68" s="365"/>
      <c r="F68" s="365"/>
      <c r="G68" s="365"/>
      <c r="H68" s="365"/>
      <c r="I68" s="365"/>
      <c r="J68" s="365"/>
      <c r="K68" s="365"/>
      <c r="L68" s="366"/>
    </row>
    <row r="69" spans="1:20" ht="26.15" customHeight="1" thickBot="1" x14ac:dyDescent="0.35">
      <c r="A69" s="234" t="s">
        <v>11</v>
      </c>
      <c r="B69" s="367" t="str">
        <f>IF(ProjeAdi&gt;0,ProjeAdi,"")</f>
        <v/>
      </c>
      <c r="C69" s="368"/>
      <c r="D69" s="368"/>
      <c r="E69" s="368"/>
      <c r="F69" s="368"/>
      <c r="G69" s="368"/>
      <c r="H69" s="368"/>
      <c r="I69" s="368"/>
      <c r="J69" s="368"/>
      <c r="K69" s="368"/>
      <c r="L69" s="369"/>
    </row>
    <row r="70" spans="1:20" ht="26.15" customHeight="1" thickBot="1" x14ac:dyDescent="0.35">
      <c r="A70" s="370" t="s">
        <v>7</v>
      </c>
      <c r="B70" s="370" t="s">
        <v>8</v>
      </c>
      <c r="C70" s="370" t="s">
        <v>29</v>
      </c>
      <c r="D70" s="370" t="s">
        <v>97</v>
      </c>
      <c r="E70" s="370" t="s">
        <v>117</v>
      </c>
      <c r="F70" s="370" t="s">
        <v>32</v>
      </c>
      <c r="G70" s="372" t="s">
        <v>30</v>
      </c>
      <c r="H70" s="374" t="s">
        <v>95</v>
      </c>
      <c r="I70" s="375"/>
      <c r="J70" s="375"/>
      <c r="K70" s="376"/>
      <c r="L70" s="370" t="s">
        <v>31</v>
      </c>
      <c r="O70" s="357" t="s">
        <v>36</v>
      </c>
      <c r="P70" s="357"/>
      <c r="Q70" s="357" t="s">
        <v>42</v>
      </c>
      <c r="R70" s="357"/>
      <c r="S70" s="357" t="s">
        <v>43</v>
      </c>
      <c r="T70" s="357"/>
    </row>
    <row r="71" spans="1:20" s="9" customFormat="1" ht="82.05" customHeight="1" thickBot="1" x14ac:dyDescent="0.3">
      <c r="A71" s="371"/>
      <c r="B71" s="371"/>
      <c r="C71" s="371"/>
      <c r="D71" s="371"/>
      <c r="E71" s="371"/>
      <c r="F71" s="371"/>
      <c r="G71" s="373"/>
      <c r="H71" s="229" t="s">
        <v>91</v>
      </c>
      <c r="I71" s="230" t="s">
        <v>96</v>
      </c>
      <c r="J71" s="229" t="s">
        <v>152</v>
      </c>
      <c r="K71" s="229" t="s">
        <v>153</v>
      </c>
      <c r="L71" s="371"/>
      <c r="M71" s="121"/>
      <c r="N71" s="231" t="s">
        <v>10</v>
      </c>
      <c r="O71" s="232" t="s">
        <v>33</v>
      </c>
      <c r="P71" s="232" t="s">
        <v>34</v>
      </c>
      <c r="Q71" s="232" t="s">
        <v>41</v>
      </c>
      <c r="R71" s="232" t="s">
        <v>30</v>
      </c>
      <c r="S71" s="232" t="s">
        <v>41</v>
      </c>
      <c r="T71" s="232" t="s">
        <v>34</v>
      </c>
    </row>
    <row r="72" spans="1:20" ht="26.15" customHeight="1" x14ac:dyDescent="0.3">
      <c r="A72" s="235">
        <v>41</v>
      </c>
      <c r="B72" s="36" t="str">
        <f>IF('Proje ve Personel Bilgileri'!B54&gt;0,'Proje ve Personel Bilgileri'!B54,"")</f>
        <v/>
      </c>
      <c r="C72" s="10"/>
      <c r="D72" s="11"/>
      <c r="E72" s="11"/>
      <c r="F72" s="11"/>
      <c r="G72" s="11"/>
      <c r="H72" s="11"/>
      <c r="I72" s="11"/>
      <c r="J72" s="11"/>
      <c r="K72" s="11"/>
      <c r="L72" s="33" t="str">
        <f>IF(B72&lt;&gt;"",IF(OR(F72&gt;S72,G72&gt;T72),0,D72+E72+F72+G72-H72-I72-J72-K72),"")</f>
        <v/>
      </c>
      <c r="M72" s="122" t="str">
        <f t="shared" ref="M72:M91" si="18">IF(OR(F72&gt;S72,G72&gt;T72),"Toplam maliyetin hesaplanabilmesi için SGK işveren payı ve işsizlik sigortası işveren payının tavan değerleri aşmaması gerekmektedir.","")</f>
        <v/>
      </c>
      <c r="N72" s="31">
        <f>'Proje ve Personel Bilgileri'!E54</f>
        <v>0</v>
      </c>
      <c r="O72" s="32">
        <f t="shared" ref="O72:O91" si="19">IFERROR(IF(N72="EVET",VLOOKUP(VALUE(Yil&amp;1),SGKTAVAN,2,0)*0.2475,VLOOKUP(VALUE(Yil&amp;1),SGKTAVAN,2,0)*0.2075),0)</f>
        <v>0</v>
      </c>
      <c r="P72" s="32">
        <f t="shared" ref="P72:P91" si="20">IFERROR(IF(N72="EVET",0,VLOOKUP(VALUE(Yil&amp;1),SGKTAVAN,2,0)*0.02),0)</f>
        <v>0</v>
      </c>
      <c r="Q72" s="32">
        <f t="shared" ref="Q72:Q91" si="21">IF(N72="EVET",(D72+E72)*0.2475,(D72+E72)*0.2075)</f>
        <v>0</v>
      </c>
      <c r="R72" s="32">
        <f>IF(N72="EVET",0,(D72+E72)*0.02)</f>
        <v>0</v>
      </c>
      <c r="S72" s="32">
        <f>IF(ISERROR(ROUNDUP(MIN(O72,Q72),0)),0,ROUNDUP(MIN(O72,Q72),0))</f>
        <v>0</v>
      </c>
      <c r="T72" s="32">
        <f>IF(ISERROR(ROUNDUP(MIN(P72,R72),0)),0,ROUNDUP(MIN(P72,R72),0))</f>
        <v>0</v>
      </c>
    </row>
    <row r="73" spans="1:20" ht="26.15" customHeight="1" x14ac:dyDescent="0.3">
      <c r="A73" s="236">
        <v>42</v>
      </c>
      <c r="B73" s="37" t="str">
        <f>IF('Proje ve Personel Bilgileri'!B55&gt;0,'Proje ve Personel Bilgileri'!B55,"")</f>
        <v/>
      </c>
      <c r="C73" s="127"/>
      <c r="D73" s="12"/>
      <c r="E73" s="12"/>
      <c r="F73" s="12"/>
      <c r="G73" s="12"/>
      <c r="H73" s="12"/>
      <c r="I73" s="12"/>
      <c r="J73" s="12"/>
      <c r="K73" s="12"/>
      <c r="L73" s="34" t="str">
        <f t="shared" ref="L73:L91" si="22">IF(B73&lt;&gt;"",IF(OR(F73&gt;S73,G73&gt;T73),0,D73+E73+F73+G73-H73-I73-J73-K73),"")</f>
        <v/>
      </c>
      <c r="M73" s="122" t="str">
        <f t="shared" si="18"/>
        <v/>
      </c>
      <c r="N73" s="31">
        <f>'Proje ve Personel Bilgileri'!E55</f>
        <v>0</v>
      </c>
      <c r="O73" s="32">
        <f t="shared" si="19"/>
        <v>0</v>
      </c>
      <c r="P73" s="32">
        <f t="shared" si="20"/>
        <v>0</v>
      </c>
      <c r="Q73" s="32">
        <f t="shared" si="21"/>
        <v>0</v>
      </c>
      <c r="R73" s="32">
        <f t="shared" ref="R73:R91" si="23">IF(N73="EVET",0,(D73+E73)*0.02)</f>
        <v>0</v>
      </c>
      <c r="S73" s="32">
        <f t="shared" ref="S73:S91" si="24">IF(ISERROR(ROUNDUP(MIN(O73,Q73),0)),0,ROUNDUP(MIN(O73,Q73),0))</f>
        <v>0</v>
      </c>
      <c r="T73" s="32">
        <f t="shared" ref="T73:T91" si="25">IF(ISERROR(ROUNDUP(MIN(P73,R73),0)),0,ROUNDUP(MIN(P73,R73),0))</f>
        <v>0</v>
      </c>
    </row>
    <row r="74" spans="1:20" ht="26.15" customHeight="1" x14ac:dyDescent="0.3">
      <c r="A74" s="236">
        <v>43</v>
      </c>
      <c r="B74" s="37" t="str">
        <f>IF('Proje ve Personel Bilgileri'!B56&gt;0,'Proje ve Personel Bilgileri'!B56,"")</f>
        <v/>
      </c>
      <c r="C74" s="127"/>
      <c r="D74" s="12"/>
      <c r="E74" s="12"/>
      <c r="F74" s="12"/>
      <c r="G74" s="12"/>
      <c r="H74" s="12"/>
      <c r="I74" s="12"/>
      <c r="J74" s="12"/>
      <c r="K74" s="12"/>
      <c r="L74" s="34" t="str">
        <f t="shared" si="22"/>
        <v/>
      </c>
      <c r="M74" s="122" t="str">
        <f t="shared" si="18"/>
        <v/>
      </c>
      <c r="N74" s="31">
        <f>'Proje ve Personel Bilgileri'!E56</f>
        <v>0</v>
      </c>
      <c r="O74" s="32">
        <f t="shared" si="19"/>
        <v>0</v>
      </c>
      <c r="P74" s="32">
        <f t="shared" si="20"/>
        <v>0</v>
      </c>
      <c r="Q74" s="32">
        <f t="shared" si="21"/>
        <v>0</v>
      </c>
      <c r="R74" s="32">
        <f t="shared" si="23"/>
        <v>0</v>
      </c>
      <c r="S74" s="32">
        <f t="shared" si="24"/>
        <v>0</v>
      </c>
      <c r="T74" s="32">
        <f t="shared" si="25"/>
        <v>0</v>
      </c>
    </row>
    <row r="75" spans="1:20" ht="26.15" customHeight="1" x14ac:dyDescent="0.3">
      <c r="A75" s="236">
        <v>44</v>
      </c>
      <c r="B75" s="37" t="str">
        <f>IF('Proje ve Personel Bilgileri'!B57&gt;0,'Proje ve Personel Bilgileri'!B57,"")</f>
        <v/>
      </c>
      <c r="C75" s="127"/>
      <c r="D75" s="12"/>
      <c r="E75" s="12"/>
      <c r="F75" s="12"/>
      <c r="G75" s="12"/>
      <c r="H75" s="12"/>
      <c r="I75" s="12"/>
      <c r="J75" s="12"/>
      <c r="K75" s="12"/>
      <c r="L75" s="34" t="str">
        <f t="shared" si="22"/>
        <v/>
      </c>
      <c r="M75" s="122" t="str">
        <f t="shared" si="18"/>
        <v/>
      </c>
      <c r="N75" s="31">
        <f>'Proje ve Personel Bilgileri'!E57</f>
        <v>0</v>
      </c>
      <c r="O75" s="32">
        <f t="shared" si="19"/>
        <v>0</v>
      </c>
      <c r="P75" s="32">
        <f t="shared" si="20"/>
        <v>0</v>
      </c>
      <c r="Q75" s="32">
        <f t="shared" si="21"/>
        <v>0</v>
      </c>
      <c r="R75" s="32">
        <f t="shared" si="23"/>
        <v>0</v>
      </c>
      <c r="S75" s="32">
        <f t="shared" si="24"/>
        <v>0</v>
      </c>
      <c r="T75" s="32">
        <f t="shared" si="25"/>
        <v>0</v>
      </c>
    </row>
    <row r="76" spans="1:20" ht="26.15" customHeight="1" x14ac:dyDescent="0.3">
      <c r="A76" s="236">
        <v>45</v>
      </c>
      <c r="B76" s="37" t="str">
        <f>IF('Proje ve Personel Bilgileri'!B58&gt;0,'Proje ve Personel Bilgileri'!B58,"")</f>
        <v/>
      </c>
      <c r="C76" s="127"/>
      <c r="D76" s="12"/>
      <c r="E76" s="12"/>
      <c r="F76" s="12"/>
      <c r="G76" s="12"/>
      <c r="H76" s="12"/>
      <c r="I76" s="12"/>
      <c r="J76" s="12"/>
      <c r="K76" s="12"/>
      <c r="L76" s="34" t="str">
        <f t="shared" si="22"/>
        <v/>
      </c>
      <c r="M76" s="122" t="str">
        <f t="shared" si="18"/>
        <v/>
      </c>
      <c r="N76" s="31">
        <f>'Proje ve Personel Bilgileri'!E58</f>
        <v>0</v>
      </c>
      <c r="O76" s="32">
        <f t="shared" si="19"/>
        <v>0</v>
      </c>
      <c r="P76" s="32">
        <f t="shared" si="20"/>
        <v>0</v>
      </c>
      <c r="Q76" s="32">
        <f t="shared" si="21"/>
        <v>0</v>
      </c>
      <c r="R76" s="32">
        <f t="shared" si="23"/>
        <v>0</v>
      </c>
      <c r="S76" s="32">
        <f t="shared" si="24"/>
        <v>0</v>
      </c>
      <c r="T76" s="32">
        <f t="shared" si="25"/>
        <v>0</v>
      </c>
    </row>
    <row r="77" spans="1:20" ht="26.15" customHeight="1" x14ac:dyDescent="0.3">
      <c r="A77" s="236">
        <v>46</v>
      </c>
      <c r="B77" s="37" t="str">
        <f>IF('Proje ve Personel Bilgileri'!B59&gt;0,'Proje ve Personel Bilgileri'!B59,"")</f>
        <v/>
      </c>
      <c r="C77" s="127"/>
      <c r="D77" s="12"/>
      <c r="E77" s="12"/>
      <c r="F77" s="12"/>
      <c r="G77" s="12"/>
      <c r="H77" s="12"/>
      <c r="I77" s="12"/>
      <c r="J77" s="12"/>
      <c r="K77" s="12"/>
      <c r="L77" s="34" t="str">
        <f t="shared" si="22"/>
        <v/>
      </c>
      <c r="M77" s="122" t="str">
        <f t="shared" si="18"/>
        <v/>
      </c>
      <c r="N77" s="31">
        <f>'Proje ve Personel Bilgileri'!E59</f>
        <v>0</v>
      </c>
      <c r="O77" s="32">
        <f t="shared" si="19"/>
        <v>0</v>
      </c>
      <c r="P77" s="32">
        <f t="shared" si="20"/>
        <v>0</v>
      </c>
      <c r="Q77" s="32">
        <f t="shared" si="21"/>
        <v>0</v>
      </c>
      <c r="R77" s="32">
        <f t="shared" si="23"/>
        <v>0</v>
      </c>
      <c r="S77" s="32">
        <f t="shared" si="24"/>
        <v>0</v>
      </c>
      <c r="T77" s="32">
        <f t="shared" si="25"/>
        <v>0</v>
      </c>
    </row>
    <row r="78" spans="1:20" ht="26.15" customHeight="1" x14ac:dyDescent="0.3">
      <c r="A78" s="236">
        <v>47</v>
      </c>
      <c r="B78" s="37" t="str">
        <f>IF('Proje ve Personel Bilgileri'!B60&gt;0,'Proje ve Personel Bilgileri'!B60,"")</f>
        <v/>
      </c>
      <c r="C78" s="127"/>
      <c r="D78" s="12"/>
      <c r="E78" s="12"/>
      <c r="F78" s="12"/>
      <c r="G78" s="12"/>
      <c r="H78" s="12"/>
      <c r="I78" s="12"/>
      <c r="J78" s="12"/>
      <c r="K78" s="12"/>
      <c r="L78" s="34" t="str">
        <f t="shared" si="22"/>
        <v/>
      </c>
      <c r="M78" s="122" t="str">
        <f t="shared" si="18"/>
        <v/>
      </c>
      <c r="N78" s="31">
        <f>'Proje ve Personel Bilgileri'!E60</f>
        <v>0</v>
      </c>
      <c r="O78" s="32">
        <f t="shared" si="19"/>
        <v>0</v>
      </c>
      <c r="P78" s="32">
        <f t="shared" si="20"/>
        <v>0</v>
      </c>
      <c r="Q78" s="32">
        <f t="shared" si="21"/>
        <v>0</v>
      </c>
      <c r="R78" s="32">
        <f t="shared" si="23"/>
        <v>0</v>
      </c>
      <c r="S78" s="32">
        <f t="shared" si="24"/>
        <v>0</v>
      </c>
      <c r="T78" s="32">
        <f t="shared" si="25"/>
        <v>0</v>
      </c>
    </row>
    <row r="79" spans="1:20" ht="26.15" customHeight="1" x14ac:dyDescent="0.3">
      <c r="A79" s="236">
        <v>48</v>
      </c>
      <c r="B79" s="37" t="str">
        <f>IF('Proje ve Personel Bilgileri'!B61&gt;0,'Proje ve Personel Bilgileri'!B61,"")</f>
        <v/>
      </c>
      <c r="C79" s="127"/>
      <c r="D79" s="12"/>
      <c r="E79" s="12"/>
      <c r="F79" s="12"/>
      <c r="G79" s="12"/>
      <c r="H79" s="12"/>
      <c r="I79" s="12"/>
      <c r="J79" s="12"/>
      <c r="K79" s="12"/>
      <c r="L79" s="34" t="str">
        <f t="shared" si="22"/>
        <v/>
      </c>
      <c r="M79" s="122" t="str">
        <f t="shared" si="18"/>
        <v/>
      </c>
      <c r="N79" s="31">
        <f>'Proje ve Personel Bilgileri'!E61</f>
        <v>0</v>
      </c>
      <c r="O79" s="32">
        <f t="shared" si="19"/>
        <v>0</v>
      </c>
      <c r="P79" s="32">
        <f t="shared" si="20"/>
        <v>0</v>
      </c>
      <c r="Q79" s="32">
        <f t="shared" si="21"/>
        <v>0</v>
      </c>
      <c r="R79" s="32">
        <f t="shared" si="23"/>
        <v>0</v>
      </c>
      <c r="S79" s="32">
        <f t="shared" si="24"/>
        <v>0</v>
      </c>
      <c r="T79" s="32">
        <f t="shared" si="25"/>
        <v>0</v>
      </c>
    </row>
    <row r="80" spans="1:20" ht="26.15" customHeight="1" x14ac:dyDescent="0.3">
      <c r="A80" s="236">
        <v>49</v>
      </c>
      <c r="B80" s="37" t="str">
        <f>IF('Proje ve Personel Bilgileri'!B62&gt;0,'Proje ve Personel Bilgileri'!B62,"")</f>
        <v/>
      </c>
      <c r="C80" s="127"/>
      <c r="D80" s="12"/>
      <c r="E80" s="12"/>
      <c r="F80" s="12"/>
      <c r="G80" s="12"/>
      <c r="H80" s="12"/>
      <c r="I80" s="12"/>
      <c r="J80" s="12"/>
      <c r="K80" s="12"/>
      <c r="L80" s="34" t="str">
        <f t="shared" si="22"/>
        <v/>
      </c>
      <c r="M80" s="122" t="str">
        <f t="shared" si="18"/>
        <v/>
      </c>
      <c r="N80" s="31">
        <f>'Proje ve Personel Bilgileri'!E62</f>
        <v>0</v>
      </c>
      <c r="O80" s="32">
        <f t="shared" si="19"/>
        <v>0</v>
      </c>
      <c r="P80" s="32">
        <f t="shared" si="20"/>
        <v>0</v>
      </c>
      <c r="Q80" s="32">
        <f t="shared" si="21"/>
        <v>0</v>
      </c>
      <c r="R80" s="32">
        <f t="shared" si="23"/>
        <v>0</v>
      </c>
      <c r="S80" s="32">
        <f t="shared" si="24"/>
        <v>0</v>
      </c>
      <c r="T80" s="32">
        <f t="shared" si="25"/>
        <v>0</v>
      </c>
    </row>
    <row r="81" spans="1:21" ht="26.15" customHeight="1" x14ac:dyDescent="0.3">
      <c r="A81" s="236">
        <v>50</v>
      </c>
      <c r="B81" s="37" t="str">
        <f>IF('Proje ve Personel Bilgileri'!B63&gt;0,'Proje ve Personel Bilgileri'!B63,"")</f>
        <v/>
      </c>
      <c r="C81" s="127"/>
      <c r="D81" s="12"/>
      <c r="E81" s="12"/>
      <c r="F81" s="12"/>
      <c r="G81" s="12"/>
      <c r="H81" s="12"/>
      <c r="I81" s="12"/>
      <c r="J81" s="12"/>
      <c r="K81" s="12"/>
      <c r="L81" s="34" t="str">
        <f t="shared" si="22"/>
        <v/>
      </c>
      <c r="M81" s="122" t="str">
        <f t="shared" si="18"/>
        <v/>
      </c>
      <c r="N81" s="31">
        <f>'Proje ve Personel Bilgileri'!E63</f>
        <v>0</v>
      </c>
      <c r="O81" s="32">
        <f t="shared" si="19"/>
        <v>0</v>
      </c>
      <c r="P81" s="32">
        <f t="shared" si="20"/>
        <v>0</v>
      </c>
      <c r="Q81" s="32">
        <f t="shared" si="21"/>
        <v>0</v>
      </c>
      <c r="R81" s="32">
        <f t="shared" si="23"/>
        <v>0</v>
      </c>
      <c r="S81" s="32">
        <f t="shared" si="24"/>
        <v>0</v>
      </c>
      <c r="T81" s="32">
        <f t="shared" si="25"/>
        <v>0</v>
      </c>
    </row>
    <row r="82" spans="1:21" ht="26.15" customHeight="1" x14ac:dyDescent="0.3">
      <c r="A82" s="236">
        <v>51</v>
      </c>
      <c r="B82" s="37" t="str">
        <f>IF('Proje ve Personel Bilgileri'!B64&gt;0,'Proje ve Personel Bilgileri'!B64,"")</f>
        <v/>
      </c>
      <c r="C82" s="127"/>
      <c r="D82" s="12"/>
      <c r="E82" s="12"/>
      <c r="F82" s="12"/>
      <c r="G82" s="12"/>
      <c r="H82" s="12"/>
      <c r="I82" s="12"/>
      <c r="J82" s="12"/>
      <c r="K82" s="12"/>
      <c r="L82" s="34" t="str">
        <f t="shared" si="22"/>
        <v/>
      </c>
      <c r="M82" s="122" t="str">
        <f t="shared" si="18"/>
        <v/>
      </c>
      <c r="N82" s="31">
        <f>'Proje ve Personel Bilgileri'!E64</f>
        <v>0</v>
      </c>
      <c r="O82" s="32">
        <f t="shared" si="19"/>
        <v>0</v>
      </c>
      <c r="P82" s="32">
        <f t="shared" si="20"/>
        <v>0</v>
      </c>
      <c r="Q82" s="32">
        <f t="shared" si="21"/>
        <v>0</v>
      </c>
      <c r="R82" s="32">
        <f t="shared" si="23"/>
        <v>0</v>
      </c>
      <c r="S82" s="32">
        <f t="shared" si="24"/>
        <v>0</v>
      </c>
      <c r="T82" s="32">
        <f t="shared" si="25"/>
        <v>0</v>
      </c>
    </row>
    <row r="83" spans="1:21" ht="26.15" customHeight="1" x14ac:dyDescent="0.3">
      <c r="A83" s="236">
        <v>52</v>
      </c>
      <c r="B83" s="37" t="str">
        <f>IF('Proje ve Personel Bilgileri'!B65&gt;0,'Proje ve Personel Bilgileri'!B65,"")</f>
        <v/>
      </c>
      <c r="C83" s="127"/>
      <c r="D83" s="12"/>
      <c r="E83" s="12"/>
      <c r="F83" s="12"/>
      <c r="G83" s="12"/>
      <c r="H83" s="12"/>
      <c r="I83" s="12"/>
      <c r="J83" s="12"/>
      <c r="K83" s="12"/>
      <c r="L83" s="34" t="str">
        <f t="shared" si="22"/>
        <v/>
      </c>
      <c r="M83" s="122" t="str">
        <f t="shared" si="18"/>
        <v/>
      </c>
      <c r="N83" s="31">
        <f>'Proje ve Personel Bilgileri'!E65</f>
        <v>0</v>
      </c>
      <c r="O83" s="32">
        <f t="shared" si="19"/>
        <v>0</v>
      </c>
      <c r="P83" s="32">
        <f t="shared" si="20"/>
        <v>0</v>
      </c>
      <c r="Q83" s="32">
        <f t="shared" si="21"/>
        <v>0</v>
      </c>
      <c r="R83" s="32">
        <f t="shared" si="23"/>
        <v>0</v>
      </c>
      <c r="S83" s="32">
        <f t="shared" si="24"/>
        <v>0</v>
      </c>
      <c r="T83" s="32">
        <f t="shared" si="25"/>
        <v>0</v>
      </c>
    </row>
    <row r="84" spans="1:21" ht="26.15" customHeight="1" x14ac:dyDescent="0.3">
      <c r="A84" s="236">
        <v>53</v>
      </c>
      <c r="B84" s="37" t="str">
        <f>IF('Proje ve Personel Bilgileri'!B66&gt;0,'Proje ve Personel Bilgileri'!B66,"")</f>
        <v/>
      </c>
      <c r="C84" s="127"/>
      <c r="D84" s="12"/>
      <c r="E84" s="12"/>
      <c r="F84" s="12"/>
      <c r="G84" s="12"/>
      <c r="H84" s="12"/>
      <c r="I84" s="12"/>
      <c r="J84" s="12"/>
      <c r="K84" s="12"/>
      <c r="L84" s="34" t="str">
        <f t="shared" si="22"/>
        <v/>
      </c>
      <c r="M84" s="122" t="str">
        <f t="shared" si="18"/>
        <v/>
      </c>
      <c r="N84" s="31">
        <f>'Proje ve Personel Bilgileri'!E66</f>
        <v>0</v>
      </c>
      <c r="O84" s="32">
        <f t="shared" si="19"/>
        <v>0</v>
      </c>
      <c r="P84" s="32">
        <f t="shared" si="20"/>
        <v>0</v>
      </c>
      <c r="Q84" s="32">
        <f t="shared" si="21"/>
        <v>0</v>
      </c>
      <c r="R84" s="32">
        <f t="shared" si="23"/>
        <v>0</v>
      </c>
      <c r="S84" s="32">
        <f t="shared" si="24"/>
        <v>0</v>
      </c>
      <c r="T84" s="32">
        <f t="shared" si="25"/>
        <v>0</v>
      </c>
    </row>
    <row r="85" spans="1:21" ht="26.15" customHeight="1" x14ac:dyDescent="0.3">
      <c r="A85" s="236">
        <v>54</v>
      </c>
      <c r="B85" s="37" t="str">
        <f>IF('Proje ve Personel Bilgileri'!B67&gt;0,'Proje ve Personel Bilgileri'!B67,"")</f>
        <v/>
      </c>
      <c r="C85" s="127"/>
      <c r="D85" s="12"/>
      <c r="E85" s="12"/>
      <c r="F85" s="12"/>
      <c r="G85" s="12"/>
      <c r="H85" s="12"/>
      <c r="I85" s="12"/>
      <c r="J85" s="12"/>
      <c r="K85" s="12"/>
      <c r="L85" s="34" t="str">
        <f t="shared" si="22"/>
        <v/>
      </c>
      <c r="M85" s="122" t="str">
        <f t="shared" si="18"/>
        <v/>
      </c>
      <c r="N85" s="31">
        <f>'Proje ve Personel Bilgileri'!E67</f>
        <v>0</v>
      </c>
      <c r="O85" s="32">
        <f t="shared" si="19"/>
        <v>0</v>
      </c>
      <c r="P85" s="32">
        <f t="shared" si="20"/>
        <v>0</v>
      </c>
      <c r="Q85" s="32">
        <f t="shared" si="21"/>
        <v>0</v>
      </c>
      <c r="R85" s="32">
        <f t="shared" si="23"/>
        <v>0</v>
      </c>
      <c r="S85" s="32">
        <f t="shared" si="24"/>
        <v>0</v>
      </c>
      <c r="T85" s="32">
        <f t="shared" si="25"/>
        <v>0</v>
      </c>
    </row>
    <row r="86" spans="1:21" ht="26.15" customHeight="1" x14ac:dyDescent="0.3">
      <c r="A86" s="236">
        <v>55</v>
      </c>
      <c r="B86" s="37" t="str">
        <f>IF('Proje ve Personel Bilgileri'!B68&gt;0,'Proje ve Personel Bilgileri'!B68,"")</f>
        <v/>
      </c>
      <c r="C86" s="127"/>
      <c r="D86" s="12"/>
      <c r="E86" s="12"/>
      <c r="F86" s="12"/>
      <c r="G86" s="12"/>
      <c r="H86" s="12"/>
      <c r="I86" s="12"/>
      <c r="J86" s="12"/>
      <c r="K86" s="12"/>
      <c r="L86" s="34" t="str">
        <f t="shared" si="22"/>
        <v/>
      </c>
      <c r="M86" s="122" t="str">
        <f t="shared" si="18"/>
        <v/>
      </c>
      <c r="N86" s="31">
        <f>'Proje ve Personel Bilgileri'!E68</f>
        <v>0</v>
      </c>
      <c r="O86" s="32">
        <f t="shared" si="19"/>
        <v>0</v>
      </c>
      <c r="P86" s="32">
        <f t="shared" si="20"/>
        <v>0</v>
      </c>
      <c r="Q86" s="32">
        <f t="shared" si="21"/>
        <v>0</v>
      </c>
      <c r="R86" s="32">
        <f t="shared" si="23"/>
        <v>0</v>
      </c>
      <c r="S86" s="32">
        <f t="shared" si="24"/>
        <v>0</v>
      </c>
      <c r="T86" s="32">
        <f t="shared" si="25"/>
        <v>0</v>
      </c>
    </row>
    <row r="87" spans="1:21" ht="26.15" customHeight="1" x14ac:dyDescent="0.3">
      <c r="A87" s="236">
        <v>56</v>
      </c>
      <c r="B87" s="37" t="str">
        <f>IF('Proje ve Personel Bilgileri'!B69&gt;0,'Proje ve Personel Bilgileri'!B69,"")</f>
        <v/>
      </c>
      <c r="C87" s="127"/>
      <c r="D87" s="12"/>
      <c r="E87" s="12"/>
      <c r="F87" s="12"/>
      <c r="G87" s="12"/>
      <c r="H87" s="12"/>
      <c r="I87" s="12"/>
      <c r="J87" s="12"/>
      <c r="K87" s="12"/>
      <c r="L87" s="34" t="str">
        <f t="shared" si="22"/>
        <v/>
      </c>
      <c r="M87" s="122" t="str">
        <f t="shared" si="18"/>
        <v/>
      </c>
      <c r="N87" s="31">
        <f>'Proje ve Personel Bilgileri'!E69</f>
        <v>0</v>
      </c>
      <c r="O87" s="32">
        <f t="shared" si="19"/>
        <v>0</v>
      </c>
      <c r="P87" s="32">
        <f t="shared" si="20"/>
        <v>0</v>
      </c>
      <c r="Q87" s="32">
        <f t="shared" si="21"/>
        <v>0</v>
      </c>
      <c r="R87" s="32">
        <f t="shared" si="23"/>
        <v>0</v>
      </c>
      <c r="S87" s="32">
        <f t="shared" si="24"/>
        <v>0</v>
      </c>
      <c r="T87" s="32">
        <f t="shared" si="25"/>
        <v>0</v>
      </c>
    </row>
    <row r="88" spans="1:21" ht="26.15" customHeight="1" x14ac:dyDescent="0.3">
      <c r="A88" s="236">
        <v>57</v>
      </c>
      <c r="B88" s="37" t="str">
        <f>IF('Proje ve Personel Bilgileri'!B70&gt;0,'Proje ve Personel Bilgileri'!B70,"")</f>
        <v/>
      </c>
      <c r="C88" s="127"/>
      <c r="D88" s="12"/>
      <c r="E88" s="12"/>
      <c r="F88" s="12"/>
      <c r="G88" s="12"/>
      <c r="H88" s="12"/>
      <c r="I88" s="12"/>
      <c r="J88" s="12"/>
      <c r="K88" s="12"/>
      <c r="L88" s="34" t="str">
        <f t="shared" si="22"/>
        <v/>
      </c>
      <c r="M88" s="122" t="str">
        <f t="shared" si="18"/>
        <v/>
      </c>
      <c r="N88" s="31">
        <f>'Proje ve Personel Bilgileri'!E70</f>
        <v>0</v>
      </c>
      <c r="O88" s="32">
        <f t="shared" si="19"/>
        <v>0</v>
      </c>
      <c r="P88" s="32">
        <f t="shared" si="20"/>
        <v>0</v>
      </c>
      <c r="Q88" s="32">
        <f t="shared" si="21"/>
        <v>0</v>
      </c>
      <c r="R88" s="32">
        <f t="shared" si="23"/>
        <v>0</v>
      </c>
      <c r="S88" s="32">
        <f t="shared" si="24"/>
        <v>0</v>
      </c>
      <c r="T88" s="32">
        <f t="shared" si="25"/>
        <v>0</v>
      </c>
    </row>
    <row r="89" spans="1:21" ht="26.15" customHeight="1" x14ac:dyDescent="0.3">
      <c r="A89" s="236">
        <v>58</v>
      </c>
      <c r="B89" s="37" t="str">
        <f>IF('Proje ve Personel Bilgileri'!B71&gt;0,'Proje ve Personel Bilgileri'!B71,"")</f>
        <v/>
      </c>
      <c r="C89" s="127"/>
      <c r="D89" s="12"/>
      <c r="E89" s="12"/>
      <c r="F89" s="12"/>
      <c r="G89" s="12"/>
      <c r="H89" s="12"/>
      <c r="I89" s="12"/>
      <c r="J89" s="12"/>
      <c r="K89" s="12"/>
      <c r="L89" s="34" t="str">
        <f t="shared" si="22"/>
        <v/>
      </c>
      <c r="M89" s="122" t="str">
        <f t="shared" si="18"/>
        <v/>
      </c>
      <c r="N89" s="31">
        <f>'Proje ve Personel Bilgileri'!E71</f>
        <v>0</v>
      </c>
      <c r="O89" s="32">
        <f t="shared" si="19"/>
        <v>0</v>
      </c>
      <c r="P89" s="32">
        <f t="shared" si="20"/>
        <v>0</v>
      </c>
      <c r="Q89" s="32">
        <f t="shared" si="21"/>
        <v>0</v>
      </c>
      <c r="R89" s="32">
        <f t="shared" si="23"/>
        <v>0</v>
      </c>
      <c r="S89" s="32">
        <f t="shared" si="24"/>
        <v>0</v>
      </c>
      <c r="T89" s="32">
        <f t="shared" si="25"/>
        <v>0</v>
      </c>
    </row>
    <row r="90" spans="1:21" ht="26.15" customHeight="1" x14ac:dyDescent="0.3">
      <c r="A90" s="236">
        <v>59</v>
      </c>
      <c r="B90" s="37" t="str">
        <f>IF('Proje ve Personel Bilgileri'!B72&gt;0,'Proje ve Personel Bilgileri'!B72,"")</f>
        <v/>
      </c>
      <c r="C90" s="127"/>
      <c r="D90" s="12"/>
      <c r="E90" s="12"/>
      <c r="F90" s="12"/>
      <c r="G90" s="12"/>
      <c r="H90" s="12"/>
      <c r="I90" s="12"/>
      <c r="J90" s="12"/>
      <c r="K90" s="12"/>
      <c r="L90" s="34" t="str">
        <f t="shared" si="22"/>
        <v/>
      </c>
      <c r="M90" s="122" t="str">
        <f t="shared" si="18"/>
        <v/>
      </c>
      <c r="N90" s="31">
        <f>'Proje ve Personel Bilgileri'!E72</f>
        <v>0</v>
      </c>
      <c r="O90" s="32">
        <f t="shared" si="19"/>
        <v>0</v>
      </c>
      <c r="P90" s="32">
        <f t="shared" si="20"/>
        <v>0</v>
      </c>
      <c r="Q90" s="32">
        <f t="shared" si="21"/>
        <v>0</v>
      </c>
      <c r="R90" s="32">
        <f t="shared" si="23"/>
        <v>0</v>
      </c>
      <c r="S90" s="32">
        <f t="shared" si="24"/>
        <v>0</v>
      </c>
      <c r="T90" s="32">
        <f t="shared" si="25"/>
        <v>0</v>
      </c>
    </row>
    <row r="91" spans="1:21" ht="26.15" customHeight="1" thickBot="1" x14ac:dyDescent="0.35">
      <c r="A91" s="237">
        <v>60</v>
      </c>
      <c r="B91" s="38" t="str">
        <f>IF('Proje ve Personel Bilgileri'!B73&gt;0,'Proje ve Personel Bilgileri'!B73,"")</f>
        <v/>
      </c>
      <c r="C91" s="13"/>
      <c r="D91" s="14"/>
      <c r="E91" s="14"/>
      <c r="F91" s="14"/>
      <c r="G91" s="14"/>
      <c r="H91" s="14"/>
      <c r="I91" s="14"/>
      <c r="J91" s="14"/>
      <c r="K91" s="14"/>
      <c r="L91" s="35" t="str">
        <f t="shared" si="22"/>
        <v/>
      </c>
      <c r="M91" s="122" t="str">
        <f t="shared" si="18"/>
        <v/>
      </c>
      <c r="N91" s="31">
        <f>'Proje ve Personel Bilgileri'!E73</f>
        <v>0</v>
      </c>
      <c r="O91" s="32">
        <f t="shared" si="19"/>
        <v>0</v>
      </c>
      <c r="P91" s="32">
        <f t="shared" si="20"/>
        <v>0</v>
      </c>
      <c r="Q91" s="32">
        <f t="shared" si="21"/>
        <v>0</v>
      </c>
      <c r="R91" s="32">
        <f t="shared" si="23"/>
        <v>0</v>
      </c>
      <c r="S91" s="32">
        <f t="shared" si="24"/>
        <v>0</v>
      </c>
      <c r="T91" s="32">
        <f t="shared" si="25"/>
        <v>0</v>
      </c>
      <c r="U91" s="30">
        <f>IF(COUNTA(C72:K91)&gt;0,1,0)</f>
        <v>0</v>
      </c>
    </row>
    <row r="92" spans="1:21" ht="26.15" customHeight="1" thickBot="1" x14ac:dyDescent="0.35">
      <c r="A92" s="358" t="s">
        <v>40</v>
      </c>
      <c r="B92" s="359"/>
      <c r="C92" s="39" t="str">
        <f t="shared" ref="C92:K92" si="26">IF($L$92&gt;0,SUM(C72:C91)+C60,"")</f>
        <v/>
      </c>
      <c r="D92" s="40" t="str">
        <f t="shared" si="26"/>
        <v/>
      </c>
      <c r="E92" s="40" t="str">
        <f t="shared" si="26"/>
        <v/>
      </c>
      <c r="F92" s="40" t="str">
        <f t="shared" si="26"/>
        <v/>
      </c>
      <c r="G92" s="40" t="str">
        <f t="shared" si="26"/>
        <v/>
      </c>
      <c r="H92" s="40" t="str">
        <f t="shared" si="26"/>
        <v/>
      </c>
      <c r="I92" s="40" t="str">
        <f t="shared" si="26"/>
        <v/>
      </c>
      <c r="J92" s="40" t="str">
        <f t="shared" si="26"/>
        <v/>
      </c>
      <c r="K92" s="40" t="str">
        <f t="shared" si="26"/>
        <v/>
      </c>
      <c r="L92" s="41">
        <f>SUM(L72:L91)+L60</f>
        <v>0</v>
      </c>
      <c r="M92" s="123"/>
      <c r="N92" s="6"/>
      <c r="O92" s="15"/>
      <c r="P92" s="16"/>
      <c r="S92" s="6"/>
      <c r="T92" s="6"/>
    </row>
    <row r="93" spans="1:21" s="17" customFormat="1" ht="30.1" customHeight="1" x14ac:dyDescent="0.3">
      <c r="A93" s="360" t="s">
        <v>139</v>
      </c>
      <c r="B93" s="360"/>
      <c r="C93" s="360"/>
      <c r="D93" s="360"/>
      <c r="E93" s="360"/>
      <c r="F93" s="360"/>
      <c r="G93" s="360"/>
      <c r="H93" s="360"/>
      <c r="I93" s="360"/>
      <c r="J93" s="360"/>
      <c r="K93" s="360"/>
      <c r="L93" s="360"/>
      <c r="M93" s="83"/>
      <c r="O93" s="18"/>
      <c r="P93" s="18"/>
      <c r="Q93" s="18"/>
      <c r="R93" s="18"/>
      <c r="S93" s="18"/>
      <c r="T93" s="18"/>
    </row>
    <row r="95" spans="1:21" ht="26.15" customHeight="1" x14ac:dyDescent="0.35">
      <c r="A95" s="308" t="s">
        <v>37</v>
      </c>
      <c r="B95" s="307">
        <f ca="1">IF(imzatarihi&gt;0,imzatarihi,"")</f>
        <v>45653</v>
      </c>
      <c r="C95" s="361" t="s">
        <v>38</v>
      </c>
      <c r="D95" s="361"/>
      <c r="E95" s="306" t="str">
        <f>IF(kurulusyetkilisi&gt;0,kurulusyetkilisi,"")</f>
        <v/>
      </c>
      <c r="F95" s="265"/>
      <c r="G95" s="265"/>
      <c r="H95" s="304"/>
      <c r="I95" s="304"/>
      <c r="J95" s="304"/>
    </row>
    <row r="96" spans="1:21" ht="26.15" customHeight="1" x14ac:dyDescent="0.35">
      <c r="A96" s="311"/>
      <c r="B96" s="311"/>
      <c r="C96" s="361" t="s">
        <v>39</v>
      </c>
      <c r="D96" s="361"/>
      <c r="E96" s="309"/>
      <c r="F96" s="362"/>
      <c r="G96" s="362"/>
      <c r="H96" s="6"/>
      <c r="I96" s="6"/>
      <c r="J96" s="6"/>
    </row>
    <row r="97" spans="1:20" ht="26.15" customHeight="1" x14ac:dyDescent="0.3">
      <c r="A97" s="356" t="s">
        <v>28</v>
      </c>
      <c r="B97" s="356"/>
      <c r="C97" s="356"/>
      <c r="D97" s="356"/>
      <c r="E97" s="356"/>
      <c r="F97" s="356"/>
      <c r="G97" s="356"/>
      <c r="H97" s="356"/>
      <c r="I97" s="356"/>
      <c r="J97" s="356"/>
      <c r="K97" s="356"/>
      <c r="L97" s="356"/>
      <c r="M97" s="119"/>
      <c r="N97" s="1"/>
      <c r="O97" s="128"/>
    </row>
    <row r="98" spans="1:20" ht="26.15" customHeight="1" x14ac:dyDescent="0.3">
      <c r="A98" s="363" t="str">
        <f>IF(Yil&gt;0,CONCATENATE(Yil," yılına aittir"),"")</f>
        <v/>
      </c>
      <c r="B98" s="363"/>
      <c r="C98" s="363"/>
      <c r="D98" s="363"/>
      <c r="E98" s="363"/>
      <c r="F98" s="363"/>
      <c r="G98" s="363"/>
      <c r="H98" s="363"/>
      <c r="I98" s="363"/>
      <c r="J98" s="363"/>
      <c r="K98" s="363"/>
      <c r="L98" s="363"/>
    </row>
    <row r="99" spans="1:20" ht="26.15" customHeight="1" thickBot="1" x14ac:dyDescent="0.35">
      <c r="B99" s="8"/>
      <c r="D99" s="8"/>
      <c r="E99" s="8"/>
      <c r="F99" s="377" t="str">
        <f>IF(Yil&gt;0,IF(ProjeNo=5189901,"ŞUBAT",IF(ProjeNo=5169902,"NİSAN","OCAK")),"")</f>
        <v/>
      </c>
      <c r="G99" s="377"/>
      <c r="H99" s="8"/>
      <c r="I99" s="8"/>
      <c r="J99" s="8"/>
      <c r="K99" s="8"/>
      <c r="L99" s="228" t="s">
        <v>35</v>
      </c>
    </row>
    <row r="100" spans="1:20" ht="26.15" customHeight="1" thickBot="1" x14ac:dyDescent="0.35">
      <c r="A100" s="233" t="s">
        <v>1</v>
      </c>
      <c r="B100" s="364" t="str">
        <f>IF(ProjeNo&gt;0,ProjeNo,"")</f>
        <v/>
      </c>
      <c r="C100" s="365"/>
      <c r="D100" s="365"/>
      <c r="E100" s="365"/>
      <c r="F100" s="365"/>
      <c r="G100" s="365"/>
      <c r="H100" s="365"/>
      <c r="I100" s="365"/>
      <c r="J100" s="365"/>
      <c r="K100" s="365"/>
      <c r="L100" s="366"/>
    </row>
    <row r="101" spans="1:20" ht="26.15" customHeight="1" thickBot="1" x14ac:dyDescent="0.35">
      <c r="A101" s="234" t="s">
        <v>11</v>
      </c>
      <c r="B101" s="367" t="str">
        <f>IF(ProjeAdi&gt;0,ProjeAdi,"")</f>
        <v/>
      </c>
      <c r="C101" s="368"/>
      <c r="D101" s="368"/>
      <c r="E101" s="368"/>
      <c r="F101" s="368"/>
      <c r="G101" s="368"/>
      <c r="H101" s="368"/>
      <c r="I101" s="368"/>
      <c r="J101" s="368"/>
      <c r="K101" s="368"/>
      <c r="L101" s="369"/>
    </row>
    <row r="102" spans="1:20" ht="26.15" customHeight="1" thickBot="1" x14ac:dyDescent="0.35">
      <c r="A102" s="370" t="s">
        <v>7</v>
      </c>
      <c r="B102" s="370" t="s">
        <v>8</v>
      </c>
      <c r="C102" s="370" t="s">
        <v>29</v>
      </c>
      <c r="D102" s="370" t="s">
        <v>97</v>
      </c>
      <c r="E102" s="370" t="s">
        <v>117</v>
      </c>
      <c r="F102" s="370" t="s">
        <v>32</v>
      </c>
      <c r="G102" s="372" t="s">
        <v>30</v>
      </c>
      <c r="H102" s="374" t="s">
        <v>95</v>
      </c>
      <c r="I102" s="375"/>
      <c r="J102" s="375"/>
      <c r="K102" s="376"/>
      <c r="L102" s="370" t="s">
        <v>31</v>
      </c>
      <c r="O102" s="357" t="s">
        <v>36</v>
      </c>
      <c r="P102" s="357"/>
      <c r="Q102" s="357" t="s">
        <v>42</v>
      </c>
      <c r="R102" s="357"/>
      <c r="S102" s="357" t="s">
        <v>43</v>
      </c>
      <c r="T102" s="357"/>
    </row>
    <row r="103" spans="1:20" s="9" customFormat="1" ht="82.05" customHeight="1" thickBot="1" x14ac:dyDescent="0.3">
      <c r="A103" s="371"/>
      <c r="B103" s="371"/>
      <c r="C103" s="371"/>
      <c r="D103" s="371"/>
      <c r="E103" s="371"/>
      <c r="F103" s="371"/>
      <c r="G103" s="373"/>
      <c r="H103" s="229" t="s">
        <v>91</v>
      </c>
      <c r="I103" s="230" t="s">
        <v>96</v>
      </c>
      <c r="J103" s="229" t="s">
        <v>152</v>
      </c>
      <c r="K103" s="229" t="s">
        <v>153</v>
      </c>
      <c r="L103" s="371"/>
      <c r="M103" s="121"/>
      <c r="N103" s="231" t="s">
        <v>10</v>
      </c>
      <c r="O103" s="232" t="s">
        <v>33</v>
      </c>
      <c r="P103" s="232" t="s">
        <v>34</v>
      </c>
      <c r="Q103" s="232" t="s">
        <v>41</v>
      </c>
      <c r="R103" s="232" t="s">
        <v>30</v>
      </c>
      <c r="S103" s="232" t="s">
        <v>41</v>
      </c>
      <c r="T103" s="232" t="s">
        <v>34</v>
      </c>
    </row>
    <row r="104" spans="1:20" ht="26.15" customHeight="1" x14ac:dyDescent="0.3">
      <c r="A104" s="235">
        <v>61</v>
      </c>
      <c r="B104" s="36" t="str">
        <f>IF('Proje ve Personel Bilgileri'!B74&gt;0,'Proje ve Personel Bilgileri'!B74,"")</f>
        <v/>
      </c>
      <c r="C104" s="10"/>
      <c r="D104" s="11"/>
      <c r="E104" s="11"/>
      <c r="F104" s="11"/>
      <c r="G104" s="11"/>
      <c r="H104" s="11"/>
      <c r="I104" s="11"/>
      <c r="J104" s="11"/>
      <c r="K104" s="11"/>
      <c r="L104" s="33" t="str">
        <f>IF(B104&lt;&gt;"",IF(OR(F104&gt;S104,G104&gt;T104),0,D104+E104+F104+G104-H104-I104-J104-K104),"")</f>
        <v/>
      </c>
      <c r="M104" s="122" t="str">
        <f t="shared" ref="M104:M123" si="27">IF(OR(F104&gt;S104,G104&gt;T104),"Toplam maliyetin hesaplanabilmesi için SGK işveren payı ve işsizlik sigortası işveren payının tavan değerleri aşmaması gerekmektedir.","")</f>
        <v/>
      </c>
      <c r="N104" s="31">
        <f>'Proje ve Personel Bilgileri'!E74</f>
        <v>0</v>
      </c>
      <c r="O104" s="32">
        <f t="shared" ref="O104:O123" si="28">IFERROR(IF(N104="EVET",VLOOKUP(VALUE(Yil&amp;1),SGKTAVAN,2,0)*0.2475,VLOOKUP(VALUE(Yil&amp;1),SGKTAVAN,2,0)*0.2075),0)</f>
        <v>0</v>
      </c>
      <c r="P104" s="32">
        <f t="shared" ref="P104:P123" si="29">IFERROR(IF(N104="EVET",0,VLOOKUP(VALUE(Yil&amp;1),SGKTAVAN,2,0)*0.02),0)</f>
        <v>0</v>
      </c>
      <c r="Q104" s="32">
        <f t="shared" ref="Q104:Q123" si="30">IF(N104="EVET",(D104+E104)*0.2475,(D104+E104)*0.2075)</f>
        <v>0</v>
      </c>
      <c r="R104" s="32">
        <f>IF(N104="EVET",0,(D104+E104)*0.02)</f>
        <v>0</v>
      </c>
      <c r="S104" s="32">
        <f>IF(ISERROR(ROUNDUP(MIN(O104,Q104),0)),0,ROUNDUP(MIN(O104,Q104),0))</f>
        <v>0</v>
      </c>
      <c r="T104" s="32">
        <f>IF(ISERROR(ROUNDUP(MIN(P104,R104),0)),0,ROUNDUP(MIN(P104,R104),0))</f>
        <v>0</v>
      </c>
    </row>
    <row r="105" spans="1:20" ht="26.15" customHeight="1" x14ac:dyDescent="0.3">
      <c r="A105" s="236">
        <v>62</v>
      </c>
      <c r="B105" s="37" t="str">
        <f>IF('Proje ve Personel Bilgileri'!B75&gt;0,'Proje ve Personel Bilgileri'!B75,"")</f>
        <v/>
      </c>
      <c r="C105" s="127"/>
      <c r="D105" s="12"/>
      <c r="E105" s="12"/>
      <c r="F105" s="12"/>
      <c r="G105" s="12"/>
      <c r="H105" s="12"/>
      <c r="I105" s="12"/>
      <c r="J105" s="12"/>
      <c r="K105" s="12"/>
      <c r="L105" s="34" t="str">
        <f t="shared" ref="L105:L123" si="31">IF(B105&lt;&gt;"",IF(OR(F105&gt;S105,G105&gt;T105),0,D105+E105+F105+G105-H105-I105-J105-K105),"")</f>
        <v/>
      </c>
      <c r="M105" s="122" t="str">
        <f t="shared" si="27"/>
        <v/>
      </c>
      <c r="N105" s="31">
        <f>'Proje ve Personel Bilgileri'!E75</f>
        <v>0</v>
      </c>
      <c r="O105" s="32">
        <f t="shared" si="28"/>
        <v>0</v>
      </c>
      <c r="P105" s="32">
        <f t="shared" si="29"/>
        <v>0</v>
      </c>
      <c r="Q105" s="32">
        <f t="shared" si="30"/>
        <v>0</v>
      </c>
      <c r="R105" s="32">
        <f t="shared" ref="R105:R123" si="32">IF(N105="EVET",0,(D105+E105)*0.02)</f>
        <v>0</v>
      </c>
      <c r="S105" s="32">
        <f t="shared" ref="S105:S123" si="33">IF(ISERROR(ROUNDUP(MIN(O105,Q105),0)),0,ROUNDUP(MIN(O105,Q105),0))</f>
        <v>0</v>
      </c>
      <c r="T105" s="32">
        <f t="shared" ref="T105:T123" si="34">IF(ISERROR(ROUNDUP(MIN(P105,R105),0)),0,ROUNDUP(MIN(P105,R105),0))</f>
        <v>0</v>
      </c>
    </row>
    <row r="106" spans="1:20" ht="26.15" customHeight="1" x14ac:dyDescent="0.3">
      <c r="A106" s="236">
        <v>63</v>
      </c>
      <c r="B106" s="37" t="str">
        <f>IF('Proje ve Personel Bilgileri'!B76&gt;0,'Proje ve Personel Bilgileri'!B76,"")</f>
        <v/>
      </c>
      <c r="C106" s="127"/>
      <c r="D106" s="12"/>
      <c r="E106" s="12"/>
      <c r="F106" s="12"/>
      <c r="G106" s="12"/>
      <c r="H106" s="12"/>
      <c r="I106" s="12"/>
      <c r="J106" s="12"/>
      <c r="K106" s="12"/>
      <c r="L106" s="34" t="str">
        <f t="shared" si="31"/>
        <v/>
      </c>
      <c r="M106" s="122" t="str">
        <f t="shared" si="27"/>
        <v/>
      </c>
      <c r="N106" s="31">
        <f>'Proje ve Personel Bilgileri'!E76</f>
        <v>0</v>
      </c>
      <c r="O106" s="32">
        <f t="shared" si="28"/>
        <v>0</v>
      </c>
      <c r="P106" s="32">
        <f t="shared" si="29"/>
        <v>0</v>
      </c>
      <c r="Q106" s="32">
        <f t="shared" si="30"/>
        <v>0</v>
      </c>
      <c r="R106" s="32">
        <f t="shared" si="32"/>
        <v>0</v>
      </c>
      <c r="S106" s="32">
        <f t="shared" si="33"/>
        <v>0</v>
      </c>
      <c r="T106" s="32">
        <f t="shared" si="34"/>
        <v>0</v>
      </c>
    </row>
    <row r="107" spans="1:20" ht="26.15" customHeight="1" x14ac:dyDescent="0.3">
      <c r="A107" s="236">
        <v>64</v>
      </c>
      <c r="B107" s="37" t="str">
        <f>IF('Proje ve Personel Bilgileri'!B77&gt;0,'Proje ve Personel Bilgileri'!B77,"")</f>
        <v/>
      </c>
      <c r="C107" s="127"/>
      <c r="D107" s="12"/>
      <c r="E107" s="12"/>
      <c r="F107" s="12"/>
      <c r="G107" s="12"/>
      <c r="H107" s="12"/>
      <c r="I107" s="12"/>
      <c r="J107" s="12"/>
      <c r="K107" s="12"/>
      <c r="L107" s="34" t="str">
        <f t="shared" si="31"/>
        <v/>
      </c>
      <c r="M107" s="122" t="str">
        <f t="shared" si="27"/>
        <v/>
      </c>
      <c r="N107" s="31">
        <f>'Proje ve Personel Bilgileri'!E77</f>
        <v>0</v>
      </c>
      <c r="O107" s="32">
        <f t="shared" si="28"/>
        <v>0</v>
      </c>
      <c r="P107" s="32">
        <f t="shared" si="29"/>
        <v>0</v>
      </c>
      <c r="Q107" s="32">
        <f t="shared" si="30"/>
        <v>0</v>
      </c>
      <c r="R107" s="32">
        <f t="shared" si="32"/>
        <v>0</v>
      </c>
      <c r="S107" s="32">
        <f t="shared" si="33"/>
        <v>0</v>
      </c>
      <c r="T107" s="32">
        <f t="shared" si="34"/>
        <v>0</v>
      </c>
    </row>
    <row r="108" spans="1:20" ht="26.15" customHeight="1" x14ac:dyDescent="0.3">
      <c r="A108" s="236">
        <v>65</v>
      </c>
      <c r="B108" s="37" t="str">
        <f>IF('Proje ve Personel Bilgileri'!B78&gt;0,'Proje ve Personel Bilgileri'!B78,"")</f>
        <v/>
      </c>
      <c r="C108" s="127"/>
      <c r="D108" s="12"/>
      <c r="E108" s="12"/>
      <c r="F108" s="12"/>
      <c r="G108" s="12"/>
      <c r="H108" s="12"/>
      <c r="I108" s="12"/>
      <c r="J108" s="12"/>
      <c r="K108" s="12"/>
      <c r="L108" s="34" t="str">
        <f t="shared" si="31"/>
        <v/>
      </c>
      <c r="M108" s="122" t="str">
        <f t="shared" si="27"/>
        <v/>
      </c>
      <c r="N108" s="31">
        <f>'Proje ve Personel Bilgileri'!E78</f>
        <v>0</v>
      </c>
      <c r="O108" s="32">
        <f t="shared" si="28"/>
        <v>0</v>
      </c>
      <c r="P108" s="32">
        <f t="shared" si="29"/>
        <v>0</v>
      </c>
      <c r="Q108" s="32">
        <f t="shared" si="30"/>
        <v>0</v>
      </c>
      <c r="R108" s="32">
        <f t="shared" si="32"/>
        <v>0</v>
      </c>
      <c r="S108" s="32">
        <f t="shared" si="33"/>
        <v>0</v>
      </c>
      <c r="T108" s="32">
        <f t="shared" si="34"/>
        <v>0</v>
      </c>
    </row>
    <row r="109" spans="1:20" ht="26.15" customHeight="1" x14ac:dyDescent="0.3">
      <c r="A109" s="236">
        <v>66</v>
      </c>
      <c r="B109" s="37" t="str">
        <f>IF('Proje ve Personel Bilgileri'!B79&gt;0,'Proje ve Personel Bilgileri'!B79,"")</f>
        <v/>
      </c>
      <c r="C109" s="127"/>
      <c r="D109" s="12"/>
      <c r="E109" s="12"/>
      <c r="F109" s="12"/>
      <c r="G109" s="12"/>
      <c r="H109" s="12"/>
      <c r="I109" s="12"/>
      <c r="J109" s="12"/>
      <c r="K109" s="12"/>
      <c r="L109" s="34" t="str">
        <f t="shared" si="31"/>
        <v/>
      </c>
      <c r="M109" s="122" t="str">
        <f t="shared" si="27"/>
        <v/>
      </c>
      <c r="N109" s="31">
        <f>'Proje ve Personel Bilgileri'!E79</f>
        <v>0</v>
      </c>
      <c r="O109" s="32">
        <f t="shared" si="28"/>
        <v>0</v>
      </c>
      <c r="P109" s="32">
        <f t="shared" si="29"/>
        <v>0</v>
      </c>
      <c r="Q109" s="32">
        <f t="shared" si="30"/>
        <v>0</v>
      </c>
      <c r="R109" s="32">
        <f t="shared" si="32"/>
        <v>0</v>
      </c>
      <c r="S109" s="32">
        <f t="shared" si="33"/>
        <v>0</v>
      </c>
      <c r="T109" s="32">
        <f t="shared" si="34"/>
        <v>0</v>
      </c>
    </row>
    <row r="110" spans="1:20" ht="26.15" customHeight="1" x14ac:dyDescent="0.3">
      <c r="A110" s="236">
        <v>67</v>
      </c>
      <c r="B110" s="37" t="str">
        <f>IF('Proje ve Personel Bilgileri'!B80&gt;0,'Proje ve Personel Bilgileri'!B80,"")</f>
        <v/>
      </c>
      <c r="C110" s="127"/>
      <c r="D110" s="12"/>
      <c r="E110" s="12"/>
      <c r="F110" s="12"/>
      <c r="G110" s="12"/>
      <c r="H110" s="12"/>
      <c r="I110" s="12"/>
      <c r="J110" s="12"/>
      <c r="K110" s="12"/>
      <c r="L110" s="34" t="str">
        <f t="shared" si="31"/>
        <v/>
      </c>
      <c r="M110" s="122" t="str">
        <f t="shared" si="27"/>
        <v/>
      </c>
      <c r="N110" s="31">
        <f>'Proje ve Personel Bilgileri'!E80</f>
        <v>0</v>
      </c>
      <c r="O110" s="32">
        <f t="shared" si="28"/>
        <v>0</v>
      </c>
      <c r="P110" s="32">
        <f t="shared" si="29"/>
        <v>0</v>
      </c>
      <c r="Q110" s="32">
        <f t="shared" si="30"/>
        <v>0</v>
      </c>
      <c r="R110" s="32">
        <f t="shared" si="32"/>
        <v>0</v>
      </c>
      <c r="S110" s="32">
        <f t="shared" si="33"/>
        <v>0</v>
      </c>
      <c r="T110" s="32">
        <f t="shared" si="34"/>
        <v>0</v>
      </c>
    </row>
    <row r="111" spans="1:20" ht="26.15" customHeight="1" x14ac:dyDescent="0.3">
      <c r="A111" s="236">
        <v>68</v>
      </c>
      <c r="B111" s="37" t="str">
        <f>IF('Proje ve Personel Bilgileri'!B81&gt;0,'Proje ve Personel Bilgileri'!B81,"")</f>
        <v/>
      </c>
      <c r="C111" s="127"/>
      <c r="D111" s="12"/>
      <c r="E111" s="12"/>
      <c r="F111" s="12"/>
      <c r="G111" s="12"/>
      <c r="H111" s="12"/>
      <c r="I111" s="12"/>
      <c r="J111" s="12"/>
      <c r="K111" s="12"/>
      <c r="L111" s="34" t="str">
        <f t="shared" si="31"/>
        <v/>
      </c>
      <c r="M111" s="122" t="str">
        <f t="shared" si="27"/>
        <v/>
      </c>
      <c r="N111" s="31">
        <f>'Proje ve Personel Bilgileri'!E81</f>
        <v>0</v>
      </c>
      <c r="O111" s="32">
        <f t="shared" si="28"/>
        <v>0</v>
      </c>
      <c r="P111" s="32">
        <f t="shared" si="29"/>
        <v>0</v>
      </c>
      <c r="Q111" s="32">
        <f t="shared" si="30"/>
        <v>0</v>
      </c>
      <c r="R111" s="32">
        <f t="shared" si="32"/>
        <v>0</v>
      </c>
      <c r="S111" s="32">
        <f t="shared" si="33"/>
        <v>0</v>
      </c>
      <c r="T111" s="32">
        <f t="shared" si="34"/>
        <v>0</v>
      </c>
    </row>
    <row r="112" spans="1:20" ht="26.15" customHeight="1" x14ac:dyDescent="0.3">
      <c r="A112" s="236">
        <v>69</v>
      </c>
      <c r="B112" s="37" t="str">
        <f>IF('Proje ve Personel Bilgileri'!B82&gt;0,'Proje ve Personel Bilgileri'!B82,"")</f>
        <v/>
      </c>
      <c r="C112" s="127"/>
      <c r="D112" s="12"/>
      <c r="E112" s="12"/>
      <c r="F112" s="12"/>
      <c r="G112" s="12"/>
      <c r="H112" s="12"/>
      <c r="I112" s="12"/>
      <c r="J112" s="12"/>
      <c r="K112" s="12"/>
      <c r="L112" s="34" t="str">
        <f t="shared" si="31"/>
        <v/>
      </c>
      <c r="M112" s="122" t="str">
        <f t="shared" si="27"/>
        <v/>
      </c>
      <c r="N112" s="31">
        <f>'Proje ve Personel Bilgileri'!E82</f>
        <v>0</v>
      </c>
      <c r="O112" s="32">
        <f t="shared" si="28"/>
        <v>0</v>
      </c>
      <c r="P112" s="32">
        <f t="shared" si="29"/>
        <v>0</v>
      </c>
      <c r="Q112" s="32">
        <f t="shared" si="30"/>
        <v>0</v>
      </c>
      <c r="R112" s="32">
        <f t="shared" si="32"/>
        <v>0</v>
      </c>
      <c r="S112" s="32">
        <f t="shared" si="33"/>
        <v>0</v>
      </c>
      <c r="T112" s="32">
        <f t="shared" si="34"/>
        <v>0</v>
      </c>
    </row>
    <row r="113" spans="1:21" ht="26.15" customHeight="1" x14ac:dyDescent="0.3">
      <c r="A113" s="236">
        <v>70</v>
      </c>
      <c r="B113" s="37" t="str">
        <f>IF('Proje ve Personel Bilgileri'!B83&gt;0,'Proje ve Personel Bilgileri'!B83,"")</f>
        <v/>
      </c>
      <c r="C113" s="127"/>
      <c r="D113" s="12"/>
      <c r="E113" s="12"/>
      <c r="F113" s="12"/>
      <c r="G113" s="12"/>
      <c r="H113" s="12"/>
      <c r="I113" s="12"/>
      <c r="J113" s="12"/>
      <c r="K113" s="12"/>
      <c r="L113" s="34" t="str">
        <f t="shared" si="31"/>
        <v/>
      </c>
      <c r="M113" s="122" t="str">
        <f t="shared" si="27"/>
        <v/>
      </c>
      <c r="N113" s="31">
        <f>'Proje ve Personel Bilgileri'!E83</f>
        <v>0</v>
      </c>
      <c r="O113" s="32">
        <f t="shared" si="28"/>
        <v>0</v>
      </c>
      <c r="P113" s="32">
        <f t="shared" si="29"/>
        <v>0</v>
      </c>
      <c r="Q113" s="32">
        <f t="shared" si="30"/>
        <v>0</v>
      </c>
      <c r="R113" s="32">
        <f t="shared" si="32"/>
        <v>0</v>
      </c>
      <c r="S113" s="32">
        <f t="shared" si="33"/>
        <v>0</v>
      </c>
      <c r="T113" s="32">
        <f t="shared" si="34"/>
        <v>0</v>
      </c>
    </row>
    <row r="114" spans="1:21" ht="26.15" customHeight="1" x14ac:dyDescent="0.3">
      <c r="A114" s="236">
        <v>71</v>
      </c>
      <c r="B114" s="37" t="str">
        <f>IF('Proje ve Personel Bilgileri'!B84&gt;0,'Proje ve Personel Bilgileri'!B84,"")</f>
        <v/>
      </c>
      <c r="C114" s="127"/>
      <c r="D114" s="12"/>
      <c r="E114" s="12"/>
      <c r="F114" s="12"/>
      <c r="G114" s="12"/>
      <c r="H114" s="12"/>
      <c r="I114" s="12"/>
      <c r="J114" s="12"/>
      <c r="K114" s="12"/>
      <c r="L114" s="34" t="str">
        <f t="shared" si="31"/>
        <v/>
      </c>
      <c r="M114" s="122" t="str">
        <f t="shared" si="27"/>
        <v/>
      </c>
      <c r="N114" s="31">
        <f>'Proje ve Personel Bilgileri'!E84</f>
        <v>0</v>
      </c>
      <c r="O114" s="32">
        <f t="shared" si="28"/>
        <v>0</v>
      </c>
      <c r="P114" s="32">
        <f t="shared" si="29"/>
        <v>0</v>
      </c>
      <c r="Q114" s="32">
        <f t="shared" si="30"/>
        <v>0</v>
      </c>
      <c r="R114" s="32">
        <f t="shared" si="32"/>
        <v>0</v>
      </c>
      <c r="S114" s="32">
        <f t="shared" si="33"/>
        <v>0</v>
      </c>
      <c r="T114" s="32">
        <f t="shared" si="34"/>
        <v>0</v>
      </c>
    </row>
    <row r="115" spans="1:21" ht="26.15" customHeight="1" x14ac:dyDescent="0.3">
      <c r="A115" s="236">
        <v>72</v>
      </c>
      <c r="B115" s="37" t="str">
        <f>IF('Proje ve Personel Bilgileri'!B85&gt;0,'Proje ve Personel Bilgileri'!B85,"")</f>
        <v/>
      </c>
      <c r="C115" s="127"/>
      <c r="D115" s="12"/>
      <c r="E115" s="12"/>
      <c r="F115" s="12"/>
      <c r="G115" s="12"/>
      <c r="H115" s="12"/>
      <c r="I115" s="12"/>
      <c r="J115" s="12"/>
      <c r="K115" s="12"/>
      <c r="L115" s="34" t="str">
        <f t="shared" si="31"/>
        <v/>
      </c>
      <c r="M115" s="122" t="str">
        <f t="shared" si="27"/>
        <v/>
      </c>
      <c r="N115" s="31">
        <f>'Proje ve Personel Bilgileri'!E85</f>
        <v>0</v>
      </c>
      <c r="O115" s="32">
        <f t="shared" si="28"/>
        <v>0</v>
      </c>
      <c r="P115" s="32">
        <f t="shared" si="29"/>
        <v>0</v>
      </c>
      <c r="Q115" s="32">
        <f t="shared" si="30"/>
        <v>0</v>
      </c>
      <c r="R115" s="32">
        <f t="shared" si="32"/>
        <v>0</v>
      </c>
      <c r="S115" s="32">
        <f t="shared" si="33"/>
        <v>0</v>
      </c>
      <c r="T115" s="32">
        <f t="shared" si="34"/>
        <v>0</v>
      </c>
    </row>
    <row r="116" spans="1:21" ht="26.15" customHeight="1" x14ac:dyDescent="0.3">
      <c r="A116" s="236">
        <v>73</v>
      </c>
      <c r="B116" s="37" t="str">
        <f>IF('Proje ve Personel Bilgileri'!B86&gt;0,'Proje ve Personel Bilgileri'!B86,"")</f>
        <v/>
      </c>
      <c r="C116" s="127"/>
      <c r="D116" s="12"/>
      <c r="E116" s="12"/>
      <c r="F116" s="12"/>
      <c r="G116" s="12"/>
      <c r="H116" s="12"/>
      <c r="I116" s="12"/>
      <c r="J116" s="12"/>
      <c r="K116" s="12"/>
      <c r="L116" s="34" t="str">
        <f t="shared" si="31"/>
        <v/>
      </c>
      <c r="M116" s="122" t="str">
        <f t="shared" si="27"/>
        <v/>
      </c>
      <c r="N116" s="31">
        <f>'Proje ve Personel Bilgileri'!E86</f>
        <v>0</v>
      </c>
      <c r="O116" s="32">
        <f t="shared" si="28"/>
        <v>0</v>
      </c>
      <c r="P116" s="32">
        <f t="shared" si="29"/>
        <v>0</v>
      </c>
      <c r="Q116" s="32">
        <f t="shared" si="30"/>
        <v>0</v>
      </c>
      <c r="R116" s="32">
        <f t="shared" si="32"/>
        <v>0</v>
      </c>
      <c r="S116" s="32">
        <f t="shared" si="33"/>
        <v>0</v>
      </c>
      <c r="T116" s="32">
        <f t="shared" si="34"/>
        <v>0</v>
      </c>
    </row>
    <row r="117" spans="1:21" ht="26.15" customHeight="1" x14ac:dyDescent="0.3">
      <c r="A117" s="236">
        <v>74</v>
      </c>
      <c r="B117" s="37" t="str">
        <f>IF('Proje ve Personel Bilgileri'!B87&gt;0,'Proje ve Personel Bilgileri'!B87,"")</f>
        <v/>
      </c>
      <c r="C117" s="127"/>
      <c r="D117" s="12"/>
      <c r="E117" s="12"/>
      <c r="F117" s="12"/>
      <c r="G117" s="12"/>
      <c r="H117" s="12"/>
      <c r="I117" s="12"/>
      <c r="J117" s="12"/>
      <c r="K117" s="12"/>
      <c r="L117" s="34" t="str">
        <f t="shared" si="31"/>
        <v/>
      </c>
      <c r="M117" s="122" t="str">
        <f t="shared" si="27"/>
        <v/>
      </c>
      <c r="N117" s="31">
        <f>'Proje ve Personel Bilgileri'!E87</f>
        <v>0</v>
      </c>
      <c r="O117" s="32">
        <f t="shared" si="28"/>
        <v>0</v>
      </c>
      <c r="P117" s="32">
        <f t="shared" si="29"/>
        <v>0</v>
      </c>
      <c r="Q117" s="32">
        <f t="shared" si="30"/>
        <v>0</v>
      </c>
      <c r="R117" s="32">
        <f t="shared" si="32"/>
        <v>0</v>
      </c>
      <c r="S117" s="32">
        <f t="shared" si="33"/>
        <v>0</v>
      </c>
      <c r="T117" s="32">
        <f t="shared" si="34"/>
        <v>0</v>
      </c>
    </row>
    <row r="118" spans="1:21" ht="26.15" customHeight="1" x14ac:dyDescent="0.3">
      <c r="A118" s="236">
        <v>75</v>
      </c>
      <c r="B118" s="37" t="str">
        <f>IF('Proje ve Personel Bilgileri'!B88&gt;0,'Proje ve Personel Bilgileri'!B88,"")</f>
        <v/>
      </c>
      <c r="C118" s="127"/>
      <c r="D118" s="12"/>
      <c r="E118" s="12"/>
      <c r="F118" s="12"/>
      <c r="G118" s="12"/>
      <c r="H118" s="12"/>
      <c r="I118" s="12"/>
      <c r="J118" s="12"/>
      <c r="K118" s="12"/>
      <c r="L118" s="34" t="str">
        <f t="shared" si="31"/>
        <v/>
      </c>
      <c r="M118" s="122" t="str">
        <f t="shared" si="27"/>
        <v/>
      </c>
      <c r="N118" s="31">
        <f>'Proje ve Personel Bilgileri'!E88</f>
        <v>0</v>
      </c>
      <c r="O118" s="32">
        <f t="shared" si="28"/>
        <v>0</v>
      </c>
      <c r="P118" s="32">
        <f t="shared" si="29"/>
        <v>0</v>
      </c>
      <c r="Q118" s="32">
        <f t="shared" si="30"/>
        <v>0</v>
      </c>
      <c r="R118" s="32">
        <f t="shared" si="32"/>
        <v>0</v>
      </c>
      <c r="S118" s="32">
        <f t="shared" si="33"/>
        <v>0</v>
      </c>
      <c r="T118" s="32">
        <f t="shared" si="34"/>
        <v>0</v>
      </c>
    </row>
    <row r="119" spans="1:21" ht="26.15" customHeight="1" x14ac:dyDescent="0.3">
      <c r="A119" s="236">
        <v>76</v>
      </c>
      <c r="B119" s="37" t="str">
        <f>IF('Proje ve Personel Bilgileri'!B89&gt;0,'Proje ve Personel Bilgileri'!B89,"")</f>
        <v/>
      </c>
      <c r="C119" s="127"/>
      <c r="D119" s="12"/>
      <c r="E119" s="12"/>
      <c r="F119" s="12"/>
      <c r="G119" s="12"/>
      <c r="H119" s="12"/>
      <c r="I119" s="12"/>
      <c r="J119" s="12"/>
      <c r="K119" s="12"/>
      <c r="L119" s="34" t="str">
        <f t="shared" si="31"/>
        <v/>
      </c>
      <c r="M119" s="122" t="str">
        <f t="shared" si="27"/>
        <v/>
      </c>
      <c r="N119" s="31">
        <f>'Proje ve Personel Bilgileri'!E89</f>
        <v>0</v>
      </c>
      <c r="O119" s="32">
        <f t="shared" si="28"/>
        <v>0</v>
      </c>
      <c r="P119" s="32">
        <f t="shared" si="29"/>
        <v>0</v>
      </c>
      <c r="Q119" s="32">
        <f t="shared" si="30"/>
        <v>0</v>
      </c>
      <c r="R119" s="32">
        <f t="shared" si="32"/>
        <v>0</v>
      </c>
      <c r="S119" s="32">
        <f t="shared" si="33"/>
        <v>0</v>
      </c>
      <c r="T119" s="32">
        <f t="shared" si="34"/>
        <v>0</v>
      </c>
    </row>
    <row r="120" spans="1:21" ht="26.15" customHeight="1" x14ac:dyDescent="0.3">
      <c r="A120" s="236">
        <v>77</v>
      </c>
      <c r="B120" s="37" t="str">
        <f>IF('Proje ve Personel Bilgileri'!B90&gt;0,'Proje ve Personel Bilgileri'!B90,"")</f>
        <v/>
      </c>
      <c r="C120" s="127"/>
      <c r="D120" s="12"/>
      <c r="E120" s="12"/>
      <c r="F120" s="12"/>
      <c r="G120" s="12"/>
      <c r="H120" s="12"/>
      <c r="I120" s="12"/>
      <c r="J120" s="12"/>
      <c r="K120" s="12"/>
      <c r="L120" s="34" t="str">
        <f t="shared" si="31"/>
        <v/>
      </c>
      <c r="M120" s="122" t="str">
        <f t="shared" si="27"/>
        <v/>
      </c>
      <c r="N120" s="31">
        <f>'Proje ve Personel Bilgileri'!E90</f>
        <v>0</v>
      </c>
      <c r="O120" s="32">
        <f t="shared" si="28"/>
        <v>0</v>
      </c>
      <c r="P120" s="32">
        <f t="shared" si="29"/>
        <v>0</v>
      </c>
      <c r="Q120" s="32">
        <f t="shared" si="30"/>
        <v>0</v>
      </c>
      <c r="R120" s="32">
        <f t="shared" si="32"/>
        <v>0</v>
      </c>
      <c r="S120" s="32">
        <f t="shared" si="33"/>
        <v>0</v>
      </c>
      <c r="T120" s="32">
        <f t="shared" si="34"/>
        <v>0</v>
      </c>
    </row>
    <row r="121" spans="1:21" ht="26.15" customHeight="1" x14ac:dyDescent="0.3">
      <c r="A121" s="236">
        <v>78</v>
      </c>
      <c r="B121" s="37" t="str">
        <f>IF('Proje ve Personel Bilgileri'!B91&gt;0,'Proje ve Personel Bilgileri'!B91,"")</f>
        <v/>
      </c>
      <c r="C121" s="127"/>
      <c r="D121" s="12"/>
      <c r="E121" s="12"/>
      <c r="F121" s="12"/>
      <c r="G121" s="12"/>
      <c r="H121" s="12"/>
      <c r="I121" s="12"/>
      <c r="J121" s="12"/>
      <c r="K121" s="12"/>
      <c r="L121" s="34" t="str">
        <f t="shared" si="31"/>
        <v/>
      </c>
      <c r="M121" s="122" t="str">
        <f t="shared" si="27"/>
        <v/>
      </c>
      <c r="N121" s="31">
        <f>'Proje ve Personel Bilgileri'!E91</f>
        <v>0</v>
      </c>
      <c r="O121" s="32">
        <f t="shared" si="28"/>
        <v>0</v>
      </c>
      <c r="P121" s="32">
        <f t="shared" si="29"/>
        <v>0</v>
      </c>
      <c r="Q121" s="32">
        <f t="shared" si="30"/>
        <v>0</v>
      </c>
      <c r="R121" s="32">
        <f t="shared" si="32"/>
        <v>0</v>
      </c>
      <c r="S121" s="32">
        <f t="shared" si="33"/>
        <v>0</v>
      </c>
      <c r="T121" s="32">
        <f t="shared" si="34"/>
        <v>0</v>
      </c>
    </row>
    <row r="122" spans="1:21" ht="26.15" customHeight="1" x14ac:dyDescent="0.3">
      <c r="A122" s="236">
        <v>79</v>
      </c>
      <c r="B122" s="37" t="str">
        <f>IF('Proje ve Personel Bilgileri'!B92&gt;0,'Proje ve Personel Bilgileri'!B92,"")</f>
        <v/>
      </c>
      <c r="C122" s="127"/>
      <c r="D122" s="12"/>
      <c r="E122" s="12"/>
      <c r="F122" s="12"/>
      <c r="G122" s="12"/>
      <c r="H122" s="12"/>
      <c r="I122" s="12"/>
      <c r="J122" s="12"/>
      <c r="K122" s="12"/>
      <c r="L122" s="34" t="str">
        <f t="shared" si="31"/>
        <v/>
      </c>
      <c r="M122" s="122" t="str">
        <f t="shared" si="27"/>
        <v/>
      </c>
      <c r="N122" s="31">
        <f>'Proje ve Personel Bilgileri'!E92</f>
        <v>0</v>
      </c>
      <c r="O122" s="32">
        <f t="shared" si="28"/>
        <v>0</v>
      </c>
      <c r="P122" s="32">
        <f t="shared" si="29"/>
        <v>0</v>
      </c>
      <c r="Q122" s="32">
        <f t="shared" si="30"/>
        <v>0</v>
      </c>
      <c r="R122" s="32">
        <f t="shared" si="32"/>
        <v>0</v>
      </c>
      <c r="S122" s="32">
        <f t="shared" si="33"/>
        <v>0</v>
      </c>
      <c r="T122" s="32">
        <f t="shared" si="34"/>
        <v>0</v>
      </c>
    </row>
    <row r="123" spans="1:21" ht="26.15" customHeight="1" thickBot="1" x14ac:dyDescent="0.35">
      <c r="A123" s="237">
        <v>80</v>
      </c>
      <c r="B123" s="38" t="str">
        <f>IF('Proje ve Personel Bilgileri'!B93&gt;0,'Proje ve Personel Bilgileri'!B93,"")</f>
        <v/>
      </c>
      <c r="C123" s="13"/>
      <c r="D123" s="14"/>
      <c r="E123" s="14"/>
      <c r="F123" s="14"/>
      <c r="G123" s="14"/>
      <c r="H123" s="14"/>
      <c r="I123" s="14"/>
      <c r="J123" s="14"/>
      <c r="K123" s="14"/>
      <c r="L123" s="35" t="str">
        <f t="shared" si="31"/>
        <v/>
      </c>
      <c r="M123" s="122" t="str">
        <f t="shared" si="27"/>
        <v/>
      </c>
      <c r="N123" s="31">
        <f>'Proje ve Personel Bilgileri'!E93</f>
        <v>0</v>
      </c>
      <c r="O123" s="32">
        <f t="shared" si="28"/>
        <v>0</v>
      </c>
      <c r="P123" s="32">
        <f t="shared" si="29"/>
        <v>0</v>
      </c>
      <c r="Q123" s="32">
        <f t="shared" si="30"/>
        <v>0</v>
      </c>
      <c r="R123" s="32">
        <f t="shared" si="32"/>
        <v>0</v>
      </c>
      <c r="S123" s="32">
        <f t="shared" si="33"/>
        <v>0</v>
      </c>
      <c r="T123" s="32">
        <f t="shared" si="34"/>
        <v>0</v>
      </c>
      <c r="U123" s="30">
        <f>IF(COUNTA(C104:K123)&gt;0,1,0)</f>
        <v>0</v>
      </c>
    </row>
    <row r="124" spans="1:21" ht="26.15" customHeight="1" thickBot="1" x14ac:dyDescent="0.35">
      <c r="A124" s="358" t="s">
        <v>40</v>
      </c>
      <c r="B124" s="359"/>
      <c r="C124" s="39" t="str">
        <f t="shared" ref="C124:K124" si="35">IF($L$92&gt;0,SUM(C104:C123)+C92,"")</f>
        <v/>
      </c>
      <c r="D124" s="40" t="str">
        <f t="shared" si="35"/>
        <v/>
      </c>
      <c r="E124" s="40" t="str">
        <f t="shared" si="35"/>
        <v/>
      </c>
      <c r="F124" s="40" t="str">
        <f t="shared" si="35"/>
        <v/>
      </c>
      <c r="G124" s="40" t="str">
        <f t="shared" si="35"/>
        <v/>
      </c>
      <c r="H124" s="40" t="str">
        <f t="shared" si="35"/>
        <v/>
      </c>
      <c r="I124" s="40" t="str">
        <f t="shared" si="35"/>
        <v/>
      </c>
      <c r="J124" s="40" t="str">
        <f t="shared" si="35"/>
        <v/>
      </c>
      <c r="K124" s="40" t="str">
        <f t="shared" si="35"/>
        <v/>
      </c>
      <c r="L124" s="41">
        <f>SUM(L104:L123)+L92</f>
        <v>0</v>
      </c>
      <c r="M124" s="123"/>
      <c r="N124" s="6"/>
      <c r="O124" s="15"/>
      <c r="P124" s="16"/>
      <c r="S124" s="6"/>
      <c r="T124" s="6"/>
    </row>
    <row r="125" spans="1:21" s="17" customFormat="1" ht="30.1" customHeight="1" x14ac:dyDescent="0.3">
      <c r="A125" s="360" t="s">
        <v>139</v>
      </c>
      <c r="B125" s="360"/>
      <c r="C125" s="360"/>
      <c r="D125" s="360"/>
      <c r="E125" s="360"/>
      <c r="F125" s="360"/>
      <c r="G125" s="360"/>
      <c r="H125" s="360"/>
      <c r="I125" s="360"/>
      <c r="J125" s="360"/>
      <c r="K125" s="360"/>
      <c r="L125" s="360"/>
      <c r="M125" s="83"/>
      <c r="O125" s="18"/>
      <c r="P125" s="18"/>
      <c r="Q125" s="18"/>
      <c r="R125" s="18"/>
      <c r="S125" s="18"/>
      <c r="T125" s="18"/>
    </row>
    <row r="127" spans="1:21" ht="26.15" customHeight="1" x14ac:dyDescent="0.35">
      <c r="A127" s="308" t="s">
        <v>37</v>
      </c>
      <c r="B127" s="307">
        <f ca="1">IF(imzatarihi&gt;0,imzatarihi,"")</f>
        <v>45653</v>
      </c>
      <c r="C127" s="361" t="s">
        <v>38</v>
      </c>
      <c r="D127" s="361"/>
      <c r="E127" s="306" t="str">
        <f>IF(kurulusyetkilisi&gt;0,kurulusyetkilisi,"")</f>
        <v/>
      </c>
      <c r="F127" s="265"/>
      <c r="G127" s="265"/>
      <c r="H127" s="304"/>
      <c r="I127" s="304"/>
      <c r="J127" s="304"/>
    </row>
    <row r="128" spans="1:21" ht="26.15" customHeight="1" x14ac:dyDescent="0.35">
      <c r="A128" s="311"/>
      <c r="B128" s="311"/>
      <c r="C128" s="361" t="s">
        <v>39</v>
      </c>
      <c r="D128" s="361"/>
      <c r="E128" s="309"/>
      <c r="F128" s="362"/>
      <c r="G128" s="362"/>
      <c r="H128" s="6"/>
      <c r="I128" s="6"/>
      <c r="J128" s="6"/>
    </row>
    <row r="129" spans="1:20" ht="26.15" customHeight="1" x14ac:dyDescent="0.3">
      <c r="A129" s="356" t="s">
        <v>28</v>
      </c>
      <c r="B129" s="356"/>
      <c r="C129" s="356"/>
      <c r="D129" s="356"/>
      <c r="E129" s="356"/>
      <c r="F129" s="356"/>
      <c r="G129" s="356"/>
      <c r="H129" s="356"/>
      <c r="I129" s="356"/>
      <c r="J129" s="356"/>
      <c r="K129" s="356"/>
      <c r="L129" s="356"/>
      <c r="M129" s="119"/>
      <c r="N129" s="1"/>
      <c r="O129" s="128"/>
    </row>
    <row r="130" spans="1:20" ht="26.15" customHeight="1" x14ac:dyDescent="0.3">
      <c r="A130" s="363" t="str">
        <f>IF(Yil&gt;0,CONCATENATE(Yil," yılına aittir"),"")</f>
        <v/>
      </c>
      <c r="B130" s="363"/>
      <c r="C130" s="363"/>
      <c r="D130" s="363"/>
      <c r="E130" s="363"/>
      <c r="F130" s="363"/>
      <c r="G130" s="363"/>
      <c r="H130" s="363"/>
      <c r="I130" s="363"/>
      <c r="J130" s="363"/>
      <c r="K130" s="363"/>
      <c r="L130" s="363"/>
    </row>
    <row r="131" spans="1:20" ht="26.15" customHeight="1" thickBot="1" x14ac:dyDescent="0.35">
      <c r="B131" s="8"/>
      <c r="D131" s="8"/>
      <c r="E131" s="8"/>
      <c r="F131" s="377" t="str">
        <f>IF(Yil&gt;0,IF(ProjeNo=5189901,"ŞUBAT",IF(ProjeNo=5169902,"NİSAN","OCAK")),"")</f>
        <v/>
      </c>
      <c r="G131" s="377"/>
      <c r="H131" s="8"/>
      <c r="I131" s="8"/>
      <c r="J131" s="8"/>
      <c r="K131" s="8"/>
      <c r="L131" s="228" t="s">
        <v>35</v>
      </c>
    </row>
    <row r="132" spans="1:20" ht="26.15" customHeight="1" thickBot="1" x14ac:dyDescent="0.35">
      <c r="A132" s="233" t="s">
        <v>1</v>
      </c>
      <c r="B132" s="364" t="str">
        <f>IF(ProjeNo&gt;0,ProjeNo,"")</f>
        <v/>
      </c>
      <c r="C132" s="365"/>
      <c r="D132" s="365"/>
      <c r="E132" s="365"/>
      <c r="F132" s="365"/>
      <c r="G132" s="365"/>
      <c r="H132" s="365"/>
      <c r="I132" s="365"/>
      <c r="J132" s="365"/>
      <c r="K132" s="365"/>
      <c r="L132" s="366"/>
    </row>
    <row r="133" spans="1:20" ht="26.15" customHeight="1" thickBot="1" x14ac:dyDescent="0.35">
      <c r="A133" s="234" t="s">
        <v>11</v>
      </c>
      <c r="B133" s="367" t="str">
        <f>IF(ProjeAdi&gt;0,ProjeAdi,"")</f>
        <v/>
      </c>
      <c r="C133" s="368"/>
      <c r="D133" s="368"/>
      <c r="E133" s="368"/>
      <c r="F133" s="368"/>
      <c r="G133" s="368"/>
      <c r="H133" s="368"/>
      <c r="I133" s="368"/>
      <c r="J133" s="368"/>
      <c r="K133" s="368"/>
      <c r="L133" s="369"/>
    </row>
    <row r="134" spans="1:20" ht="26.15" customHeight="1" thickBot="1" x14ac:dyDescent="0.35">
      <c r="A134" s="370" t="s">
        <v>7</v>
      </c>
      <c r="B134" s="370" t="s">
        <v>8</v>
      </c>
      <c r="C134" s="370" t="s">
        <v>29</v>
      </c>
      <c r="D134" s="370" t="s">
        <v>97</v>
      </c>
      <c r="E134" s="370" t="s">
        <v>117</v>
      </c>
      <c r="F134" s="370" t="s">
        <v>32</v>
      </c>
      <c r="G134" s="372" t="s">
        <v>30</v>
      </c>
      <c r="H134" s="374" t="s">
        <v>95</v>
      </c>
      <c r="I134" s="375"/>
      <c r="J134" s="375"/>
      <c r="K134" s="376"/>
      <c r="L134" s="370" t="s">
        <v>31</v>
      </c>
      <c r="O134" s="357" t="s">
        <v>36</v>
      </c>
      <c r="P134" s="357"/>
      <c r="Q134" s="357" t="s">
        <v>42</v>
      </c>
      <c r="R134" s="357"/>
      <c r="S134" s="357" t="s">
        <v>43</v>
      </c>
      <c r="T134" s="357"/>
    </row>
    <row r="135" spans="1:20" s="9" customFormat="1" ht="82.05" customHeight="1" thickBot="1" x14ac:dyDescent="0.3">
      <c r="A135" s="371"/>
      <c r="B135" s="371"/>
      <c r="C135" s="371"/>
      <c r="D135" s="371"/>
      <c r="E135" s="371"/>
      <c r="F135" s="371"/>
      <c r="G135" s="373"/>
      <c r="H135" s="229" t="s">
        <v>91</v>
      </c>
      <c r="I135" s="230" t="s">
        <v>96</v>
      </c>
      <c r="J135" s="229" t="s">
        <v>152</v>
      </c>
      <c r="K135" s="229" t="s">
        <v>153</v>
      </c>
      <c r="L135" s="371"/>
      <c r="M135" s="121"/>
      <c r="N135" s="231" t="s">
        <v>10</v>
      </c>
      <c r="O135" s="232" t="s">
        <v>33</v>
      </c>
      <c r="P135" s="232" t="s">
        <v>34</v>
      </c>
      <c r="Q135" s="232" t="s">
        <v>41</v>
      </c>
      <c r="R135" s="232" t="s">
        <v>30</v>
      </c>
      <c r="S135" s="232" t="s">
        <v>41</v>
      </c>
      <c r="T135" s="232" t="s">
        <v>34</v>
      </c>
    </row>
    <row r="136" spans="1:20" ht="26.15" customHeight="1" x14ac:dyDescent="0.3">
      <c r="A136" s="235">
        <v>81</v>
      </c>
      <c r="B136" s="36" t="str">
        <f>IF('Proje ve Personel Bilgileri'!B94&gt;0,'Proje ve Personel Bilgileri'!B94,"")</f>
        <v/>
      </c>
      <c r="C136" s="10"/>
      <c r="D136" s="11"/>
      <c r="E136" s="11"/>
      <c r="F136" s="11"/>
      <c r="G136" s="11"/>
      <c r="H136" s="11"/>
      <c r="I136" s="11"/>
      <c r="J136" s="11"/>
      <c r="K136" s="11"/>
      <c r="L136" s="33" t="str">
        <f>IF(B136&lt;&gt;"",IF(OR(F136&gt;S136,G136&gt;T136),0,D136+E136+F136+G136-H136-I136-J136-K136),"")</f>
        <v/>
      </c>
      <c r="M136" s="122" t="str">
        <f t="shared" ref="M136:M155" si="36">IF(OR(F136&gt;S136,G136&gt;T136),"Toplam maliyetin hesaplanabilmesi için SGK işveren payı ve işsizlik sigortası işveren payının tavan değerleri aşmaması gerekmektedir.","")</f>
        <v/>
      </c>
      <c r="N136" s="31">
        <f>'Proje ve Personel Bilgileri'!E94</f>
        <v>0</v>
      </c>
      <c r="O136" s="32">
        <f t="shared" ref="O136:O155" si="37">IFERROR(IF(N136="EVET",VLOOKUP(VALUE(Yil&amp;1),SGKTAVAN,2,0)*0.2475,VLOOKUP(VALUE(Yil&amp;1),SGKTAVAN,2,0)*0.2075),0)</f>
        <v>0</v>
      </c>
      <c r="P136" s="32">
        <f t="shared" ref="P136:P155" si="38">IFERROR(IF(N136="EVET",0,VLOOKUP(VALUE(Yil&amp;1),SGKTAVAN,2,0)*0.02),0)</f>
        <v>0</v>
      </c>
      <c r="Q136" s="32">
        <f t="shared" ref="Q136:Q155" si="39">IF(N136="EVET",(D136+E136)*0.2475,(D136+E136)*0.2075)</f>
        <v>0</v>
      </c>
      <c r="R136" s="32">
        <f>IF(N136="EVET",0,(D136+E136)*0.02)</f>
        <v>0</v>
      </c>
      <c r="S136" s="32">
        <f>IF(ISERROR(ROUNDUP(MIN(O136,Q136),0)),0,ROUNDUP(MIN(O136,Q136),0))</f>
        <v>0</v>
      </c>
      <c r="T136" s="32">
        <f>IF(ISERROR(ROUNDUP(MIN(P136,R136),0)),0,ROUNDUP(MIN(P136,R136),0))</f>
        <v>0</v>
      </c>
    </row>
    <row r="137" spans="1:20" ht="26.15" customHeight="1" x14ac:dyDescent="0.3">
      <c r="A137" s="236">
        <v>82</v>
      </c>
      <c r="B137" s="37" t="str">
        <f>IF('Proje ve Personel Bilgileri'!B95&gt;0,'Proje ve Personel Bilgileri'!B95,"")</f>
        <v/>
      </c>
      <c r="C137" s="127"/>
      <c r="D137" s="12"/>
      <c r="E137" s="12"/>
      <c r="F137" s="12"/>
      <c r="G137" s="12"/>
      <c r="H137" s="12"/>
      <c r="I137" s="12"/>
      <c r="J137" s="12"/>
      <c r="K137" s="12"/>
      <c r="L137" s="34" t="str">
        <f t="shared" ref="L137:L155" si="40">IF(B137&lt;&gt;"",IF(OR(F137&gt;S137,G137&gt;T137),0,D137+E137+F137+G137-H137-I137-J137-K137),"")</f>
        <v/>
      </c>
      <c r="M137" s="122" t="str">
        <f t="shared" si="36"/>
        <v/>
      </c>
      <c r="N137" s="31">
        <f>'Proje ve Personel Bilgileri'!E95</f>
        <v>0</v>
      </c>
      <c r="O137" s="32">
        <f t="shared" si="37"/>
        <v>0</v>
      </c>
      <c r="P137" s="32">
        <f t="shared" si="38"/>
        <v>0</v>
      </c>
      <c r="Q137" s="32">
        <f t="shared" si="39"/>
        <v>0</v>
      </c>
      <c r="R137" s="32">
        <f t="shared" ref="R137:R155" si="41">IF(N137="EVET",0,(D137+E137)*0.02)</f>
        <v>0</v>
      </c>
      <c r="S137" s="32">
        <f t="shared" ref="S137:S155" si="42">IF(ISERROR(ROUNDUP(MIN(O137,Q137),0)),0,ROUNDUP(MIN(O137,Q137),0))</f>
        <v>0</v>
      </c>
      <c r="T137" s="32">
        <f t="shared" ref="T137:T155" si="43">IF(ISERROR(ROUNDUP(MIN(P137,R137),0)),0,ROUNDUP(MIN(P137,R137),0))</f>
        <v>0</v>
      </c>
    </row>
    <row r="138" spans="1:20" ht="26.15" customHeight="1" x14ac:dyDescent="0.3">
      <c r="A138" s="236">
        <v>83</v>
      </c>
      <c r="B138" s="37" t="str">
        <f>IF('Proje ve Personel Bilgileri'!B96&gt;0,'Proje ve Personel Bilgileri'!B96,"")</f>
        <v/>
      </c>
      <c r="C138" s="127"/>
      <c r="D138" s="12"/>
      <c r="E138" s="12"/>
      <c r="F138" s="12"/>
      <c r="G138" s="12"/>
      <c r="H138" s="12"/>
      <c r="I138" s="12"/>
      <c r="J138" s="12"/>
      <c r="K138" s="12"/>
      <c r="L138" s="34" t="str">
        <f t="shared" si="40"/>
        <v/>
      </c>
      <c r="M138" s="122" t="str">
        <f t="shared" si="36"/>
        <v/>
      </c>
      <c r="N138" s="31">
        <f>'Proje ve Personel Bilgileri'!E96</f>
        <v>0</v>
      </c>
      <c r="O138" s="32">
        <f t="shared" si="37"/>
        <v>0</v>
      </c>
      <c r="P138" s="32">
        <f t="shared" si="38"/>
        <v>0</v>
      </c>
      <c r="Q138" s="32">
        <f t="shared" si="39"/>
        <v>0</v>
      </c>
      <c r="R138" s="32">
        <f t="shared" si="41"/>
        <v>0</v>
      </c>
      <c r="S138" s="32">
        <f t="shared" si="42"/>
        <v>0</v>
      </c>
      <c r="T138" s="32">
        <f t="shared" si="43"/>
        <v>0</v>
      </c>
    </row>
    <row r="139" spans="1:20" ht="26.15" customHeight="1" x14ac:dyDescent="0.3">
      <c r="A139" s="236">
        <v>84</v>
      </c>
      <c r="B139" s="37" t="str">
        <f>IF('Proje ve Personel Bilgileri'!B97&gt;0,'Proje ve Personel Bilgileri'!B97,"")</f>
        <v/>
      </c>
      <c r="C139" s="127"/>
      <c r="D139" s="12"/>
      <c r="E139" s="12"/>
      <c r="F139" s="12"/>
      <c r="G139" s="12"/>
      <c r="H139" s="12"/>
      <c r="I139" s="12"/>
      <c r="J139" s="12"/>
      <c r="K139" s="12"/>
      <c r="L139" s="34" t="str">
        <f t="shared" si="40"/>
        <v/>
      </c>
      <c r="M139" s="122" t="str">
        <f t="shared" si="36"/>
        <v/>
      </c>
      <c r="N139" s="31">
        <f>'Proje ve Personel Bilgileri'!E97</f>
        <v>0</v>
      </c>
      <c r="O139" s="32">
        <f t="shared" si="37"/>
        <v>0</v>
      </c>
      <c r="P139" s="32">
        <f t="shared" si="38"/>
        <v>0</v>
      </c>
      <c r="Q139" s="32">
        <f t="shared" si="39"/>
        <v>0</v>
      </c>
      <c r="R139" s="32">
        <f t="shared" si="41"/>
        <v>0</v>
      </c>
      <c r="S139" s="32">
        <f t="shared" si="42"/>
        <v>0</v>
      </c>
      <c r="T139" s="32">
        <f t="shared" si="43"/>
        <v>0</v>
      </c>
    </row>
    <row r="140" spans="1:20" ht="26.15" customHeight="1" x14ac:dyDescent="0.3">
      <c r="A140" s="236">
        <v>85</v>
      </c>
      <c r="B140" s="37" t="str">
        <f>IF('Proje ve Personel Bilgileri'!B98&gt;0,'Proje ve Personel Bilgileri'!B98,"")</f>
        <v/>
      </c>
      <c r="C140" s="127"/>
      <c r="D140" s="12"/>
      <c r="E140" s="12"/>
      <c r="F140" s="12"/>
      <c r="G140" s="12"/>
      <c r="H140" s="12"/>
      <c r="I140" s="12"/>
      <c r="J140" s="12"/>
      <c r="K140" s="12"/>
      <c r="L140" s="34" t="str">
        <f t="shared" si="40"/>
        <v/>
      </c>
      <c r="M140" s="122" t="str">
        <f t="shared" si="36"/>
        <v/>
      </c>
      <c r="N140" s="31">
        <f>'Proje ve Personel Bilgileri'!E98</f>
        <v>0</v>
      </c>
      <c r="O140" s="32">
        <f t="shared" si="37"/>
        <v>0</v>
      </c>
      <c r="P140" s="32">
        <f t="shared" si="38"/>
        <v>0</v>
      </c>
      <c r="Q140" s="32">
        <f t="shared" si="39"/>
        <v>0</v>
      </c>
      <c r="R140" s="32">
        <f t="shared" si="41"/>
        <v>0</v>
      </c>
      <c r="S140" s="32">
        <f t="shared" si="42"/>
        <v>0</v>
      </c>
      <c r="T140" s="32">
        <f t="shared" si="43"/>
        <v>0</v>
      </c>
    </row>
    <row r="141" spans="1:20" ht="26.15" customHeight="1" x14ac:dyDescent="0.3">
      <c r="A141" s="236">
        <v>86</v>
      </c>
      <c r="B141" s="37" t="str">
        <f>IF('Proje ve Personel Bilgileri'!B99&gt;0,'Proje ve Personel Bilgileri'!B99,"")</f>
        <v/>
      </c>
      <c r="C141" s="127"/>
      <c r="D141" s="12"/>
      <c r="E141" s="12"/>
      <c r="F141" s="12"/>
      <c r="G141" s="12"/>
      <c r="H141" s="12"/>
      <c r="I141" s="12"/>
      <c r="J141" s="12"/>
      <c r="K141" s="12"/>
      <c r="L141" s="34" t="str">
        <f t="shared" si="40"/>
        <v/>
      </c>
      <c r="M141" s="122" t="str">
        <f t="shared" si="36"/>
        <v/>
      </c>
      <c r="N141" s="31">
        <f>'Proje ve Personel Bilgileri'!E99</f>
        <v>0</v>
      </c>
      <c r="O141" s="32">
        <f t="shared" si="37"/>
        <v>0</v>
      </c>
      <c r="P141" s="32">
        <f t="shared" si="38"/>
        <v>0</v>
      </c>
      <c r="Q141" s="32">
        <f t="shared" si="39"/>
        <v>0</v>
      </c>
      <c r="R141" s="32">
        <f t="shared" si="41"/>
        <v>0</v>
      </c>
      <c r="S141" s="32">
        <f t="shared" si="42"/>
        <v>0</v>
      </c>
      <c r="T141" s="32">
        <f t="shared" si="43"/>
        <v>0</v>
      </c>
    </row>
    <row r="142" spans="1:20" ht="26.15" customHeight="1" x14ac:dyDescent="0.3">
      <c r="A142" s="236">
        <v>87</v>
      </c>
      <c r="B142" s="37" t="str">
        <f>IF('Proje ve Personel Bilgileri'!B100&gt;0,'Proje ve Personel Bilgileri'!B100,"")</f>
        <v/>
      </c>
      <c r="C142" s="127"/>
      <c r="D142" s="12"/>
      <c r="E142" s="12"/>
      <c r="F142" s="12"/>
      <c r="G142" s="12"/>
      <c r="H142" s="12"/>
      <c r="I142" s="12"/>
      <c r="J142" s="12"/>
      <c r="K142" s="12"/>
      <c r="L142" s="34" t="str">
        <f t="shared" si="40"/>
        <v/>
      </c>
      <c r="M142" s="122" t="str">
        <f t="shared" si="36"/>
        <v/>
      </c>
      <c r="N142" s="31">
        <f>'Proje ve Personel Bilgileri'!E100</f>
        <v>0</v>
      </c>
      <c r="O142" s="32">
        <f t="shared" si="37"/>
        <v>0</v>
      </c>
      <c r="P142" s="32">
        <f t="shared" si="38"/>
        <v>0</v>
      </c>
      <c r="Q142" s="32">
        <f t="shared" si="39"/>
        <v>0</v>
      </c>
      <c r="R142" s="32">
        <f t="shared" si="41"/>
        <v>0</v>
      </c>
      <c r="S142" s="32">
        <f t="shared" si="42"/>
        <v>0</v>
      </c>
      <c r="T142" s="32">
        <f t="shared" si="43"/>
        <v>0</v>
      </c>
    </row>
    <row r="143" spans="1:20" ht="26.15" customHeight="1" x14ac:dyDescent="0.3">
      <c r="A143" s="236">
        <v>88</v>
      </c>
      <c r="B143" s="37" t="str">
        <f>IF('Proje ve Personel Bilgileri'!B101&gt;0,'Proje ve Personel Bilgileri'!B101,"")</f>
        <v/>
      </c>
      <c r="C143" s="127"/>
      <c r="D143" s="12"/>
      <c r="E143" s="12"/>
      <c r="F143" s="12"/>
      <c r="G143" s="12"/>
      <c r="H143" s="12"/>
      <c r="I143" s="12"/>
      <c r="J143" s="12"/>
      <c r="K143" s="12"/>
      <c r="L143" s="34" t="str">
        <f t="shared" si="40"/>
        <v/>
      </c>
      <c r="M143" s="122" t="str">
        <f t="shared" si="36"/>
        <v/>
      </c>
      <c r="N143" s="31">
        <f>'Proje ve Personel Bilgileri'!E101</f>
        <v>0</v>
      </c>
      <c r="O143" s="32">
        <f t="shared" si="37"/>
        <v>0</v>
      </c>
      <c r="P143" s="32">
        <f t="shared" si="38"/>
        <v>0</v>
      </c>
      <c r="Q143" s="32">
        <f t="shared" si="39"/>
        <v>0</v>
      </c>
      <c r="R143" s="32">
        <f t="shared" si="41"/>
        <v>0</v>
      </c>
      <c r="S143" s="32">
        <f t="shared" si="42"/>
        <v>0</v>
      </c>
      <c r="T143" s="32">
        <f t="shared" si="43"/>
        <v>0</v>
      </c>
    </row>
    <row r="144" spans="1:20" ht="26.15" customHeight="1" x14ac:dyDescent="0.3">
      <c r="A144" s="236">
        <v>89</v>
      </c>
      <c r="B144" s="37" t="str">
        <f>IF('Proje ve Personel Bilgileri'!B102&gt;0,'Proje ve Personel Bilgileri'!B102,"")</f>
        <v/>
      </c>
      <c r="C144" s="127"/>
      <c r="D144" s="12"/>
      <c r="E144" s="12"/>
      <c r="F144" s="12"/>
      <c r="G144" s="12"/>
      <c r="H144" s="12"/>
      <c r="I144" s="12"/>
      <c r="J144" s="12"/>
      <c r="K144" s="12"/>
      <c r="L144" s="34" t="str">
        <f t="shared" si="40"/>
        <v/>
      </c>
      <c r="M144" s="122" t="str">
        <f t="shared" si="36"/>
        <v/>
      </c>
      <c r="N144" s="31">
        <f>'Proje ve Personel Bilgileri'!E102</f>
        <v>0</v>
      </c>
      <c r="O144" s="32">
        <f t="shared" si="37"/>
        <v>0</v>
      </c>
      <c r="P144" s="32">
        <f t="shared" si="38"/>
        <v>0</v>
      </c>
      <c r="Q144" s="32">
        <f t="shared" si="39"/>
        <v>0</v>
      </c>
      <c r="R144" s="32">
        <f t="shared" si="41"/>
        <v>0</v>
      </c>
      <c r="S144" s="32">
        <f t="shared" si="42"/>
        <v>0</v>
      </c>
      <c r="T144" s="32">
        <f t="shared" si="43"/>
        <v>0</v>
      </c>
    </row>
    <row r="145" spans="1:21" ht="26.15" customHeight="1" x14ac:dyDescent="0.3">
      <c r="A145" s="236">
        <v>90</v>
      </c>
      <c r="B145" s="37" t="str">
        <f>IF('Proje ve Personel Bilgileri'!B103&gt;0,'Proje ve Personel Bilgileri'!B103,"")</f>
        <v/>
      </c>
      <c r="C145" s="127"/>
      <c r="D145" s="12"/>
      <c r="E145" s="12"/>
      <c r="F145" s="12"/>
      <c r="G145" s="12"/>
      <c r="H145" s="12"/>
      <c r="I145" s="12"/>
      <c r="J145" s="12"/>
      <c r="K145" s="12"/>
      <c r="L145" s="34" t="str">
        <f t="shared" si="40"/>
        <v/>
      </c>
      <c r="M145" s="122" t="str">
        <f t="shared" si="36"/>
        <v/>
      </c>
      <c r="N145" s="31">
        <f>'Proje ve Personel Bilgileri'!E103</f>
        <v>0</v>
      </c>
      <c r="O145" s="32">
        <f t="shared" si="37"/>
        <v>0</v>
      </c>
      <c r="P145" s="32">
        <f t="shared" si="38"/>
        <v>0</v>
      </c>
      <c r="Q145" s="32">
        <f t="shared" si="39"/>
        <v>0</v>
      </c>
      <c r="R145" s="32">
        <f t="shared" si="41"/>
        <v>0</v>
      </c>
      <c r="S145" s="32">
        <f t="shared" si="42"/>
        <v>0</v>
      </c>
      <c r="T145" s="32">
        <f t="shared" si="43"/>
        <v>0</v>
      </c>
    </row>
    <row r="146" spans="1:21" ht="26.15" customHeight="1" x14ac:dyDescent="0.3">
      <c r="A146" s="236">
        <v>91</v>
      </c>
      <c r="B146" s="37" t="str">
        <f>IF('Proje ve Personel Bilgileri'!B104&gt;0,'Proje ve Personel Bilgileri'!B104,"")</f>
        <v/>
      </c>
      <c r="C146" s="127"/>
      <c r="D146" s="12"/>
      <c r="E146" s="12"/>
      <c r="F146" s="12"/>
      <c r="G146" s="12"/>
      <c r="H146" s="12"/>
      <c r="I146" s="12"/>
      <c r="J146" s="12"/>
      <c r="K146" s="12"/>
      <c r="L146" s="34" t="str">
        <f t="shared" si="40"/>
        <v/>
      </c>
      <c r="M146" s="122" t="str">
        <f t="shared" si="36"/>
        <v/>
      </c>
      <c r="N146" s="31">
        <f>'Proje ve Personel Bilgileri'!E104</f>
        <v>0</v>
      </c>
      <c r="O146" s="32">
        <f t="shared" si="37"/>
        <v>0</v>
      </c>
      <c r="P146" s="32">
        <f t="shared" si="38"/>
        <v>0</v>
      </c>
      <c r="Q146" s="32">
        <f t="shared" si="39"/>
        <v>0</v>
      </c>
      <c r="R146" s="32">
        <f t="shared" si="41"/>
        <v>0</v>
      </c>
      <c r="S146" s="32">
        <f t="shared" si="42"/>
        <v>0</v>
      </c>
      <c r="T146" s="32">
        <f t="shared" si="43"/>
        <v>0</v>
      </c>
    </row>
    <row r="147" spans="1:21" ht="26.15" customHeight="1" x14ac:dyDescent="0.3">
      <c r="A147" s="236">
        <v>92</v>
      </c>
      <c r="B147" s="37" t="str">
        <f>IF('Proje ve Personel Bilgileri'!B105&gt;0,'Proje ve Personel Bilgileri'!B105,"")</f>
        <v/>
      </c>
      <c r="C147" s="127"/>
      <c r="D147" s="12"/>
      <c r="E147" s="12"/>
      <c r="F147" s="12"/>
      <c r="G147" s="12"/>
      <c r="H147" s="12"/>
      <c r="I147" s="12"/>
      <c r="J147" s="12"/>
      <c r="K147" s="12"/>
      <c r="L147" s="34" t="str">
        <f t="shared" si="40"/>
        <v/>
      </c>
      <c r="M147" s="122" t="str">
        <f t="shared" si="36"/>
        <v/>
      </c>
      <c r="N147" s="31">
        <f>'Proje ve Personel Bilgileri'!E105</f>
        <v>0</v>
      </c>
      <c r="O147" s="32">
        <f t="shared" si="37"/>
        <v>0</v>
      </c>
      <c r="P147" s="32">
        <f t="shared" si="38"/>
        <v>0</v>
      </c>
      <c r="Q147" s="32">
        <f t="shared" si="39"/>
        <v>0</v>
      </c>
      <c r="R147" s="32">
        <f t="shared" si="41"/>
        <v>0</v>
      </c>
      <c r="S147" s="32">
        <f t="shared" si="42"/>
        <v>0</v>
      </c>
      <c r="T147" s="32">
        <f t="shared" si="43"/>
        <v>0</v>
      </c>
    </row>
    <row r="148" spans="1:21" ht="26.15" customHeight="1" x14ac:dyDescent="0.3">
      <c r="A148" s="236">
        <v>93</v>
      </c>
      <c r="B148" s="37" t="str">
        <f>IF('Proje ve Personel Bilgileri'!B106&gt;0,'Proje ve Personel Bilgileri'!B106,"")</f>
        <v/>
      </c>
      <c r="C148" s="127"/>
      <c r="D148" s="12"/>
      <c r="E148" s="12"/>
      <c r="F148" s="12"/>
      <c r="G148" s="12"/>
      <c r="H148" s="12"/>
      <c r="I148" s="12"/>
      <c r="J148" s="12"/>
      <c r="K148" s="12"/>
      <c r="L148" s="34" t="str">
        <f t="shared" si="40"/>
        <v/>
      </c>
      <c r="M148" s="122" t="str">
        <f t="shared" si="36"/>
        <v/>
      </c>
      <c r="N148" s="31">
        <f>'Proje ve Personel Bilgileri'!E106</f>
        <v>0</v>
      </c>
      <c r="O148" s="32">
        <f t="shared" si="37"/>
        <v>0</v>
      </c>
      <c r="P148" s="32">
        <f t="shared" si="38"/>
        <v>0</v>
      </c>
      <c r="Q148" s="32">
        <f t="shared" si="39"/>
        <v>0</v>
      </c>
      <c r="R148" s="32">
        <f t="shared" si="41"/>
        <v>0</v>
      </c>
      <c r="S148" s="32">
        <f t="shared" si="42"/>
        <v>0</v>
      </c>
      <c r="T148" s="32">
        <f t="shared" si="43"/>
        <v>0</v>
      </c>
    </row>
    <row r="149" spans="1:21" ht="26.15" customHeight="1" x14ac:dyDescent="0.3">
      <c r="A149" s="236">
        <v>94</v>
      </c>
      <c r="B149" s="37" t="str">
        <f>IF('Proje ve Personel Bilgileri'!B107&gt;0,'Proje ve Personel Bilgileri'!B107,"")</f>
        <v/>
      </c>
      <c r="C149" s="127"/>
      <c r="D149" s="12"/>
      <c r="E149" s="12"/>
      <c r="F149" s="12"/>
      <c r="G149" s="12"/>
      <c r="H149" s="12"/>
      <c r="I149" s="12"/>
      <c r="J149" s="12"/>
      <c r="K149" s="12"/>
      <c r="L149" s="34" t="str">
        <f t="shared" si="40"/>
        <v/>
      </c>
      <c r="M149" s="122" t="str">
        <f t="shared" si="36"/>
        <v/>
      </c>
      <c r="N149" s="31">
        <f>'Proje ve Personel Bilgileri'!E107</f>
        <v>0</v>
      </c>
      <c r="O149" s="32">
        <f t="shared" si="37"/>
        <v>0</v>
      </c>
      <c r="P149" s="32">
        <f t="shared" si="38"/>
        <v>0</v>
      </c>
      <c r="Q149" s="32">
        <f t="shared" si="39"/>
        <v>0</v>
      </c>
      <c r="R149" s="32">
        <f t="shared" si="41"/>
        <v>0</v>
      </c>
      <c r="S149" s="32">
        <f t="shared" si="42"/>
        <v>0</v>
      </c>
      <c r="T149" s="32">
        <f t="shared" si="43"/>
        <v>0</v>
      </c>
    </row>
    <row r="150" spans="1:21" ht="26.15" customHeight="1" x14ac:dyDescent="0.3">
      <c r="A150" s="236">
        <v>95</v>
      </c>
      <c r="B150" s="37" t="str">
        <f>IF('Proje ve Personel Bilgileri'!B108&gt;0,'Proje ve Personel Bilgileri'!B108,"")</f>
        <v/>
      </c>
      <c r="C150" s="127"/>
      <c r="D150" s="12"/>
      <c r="E150" s="12"/>
      <c r="F150" s="12"/>
      <c r="G150" s="12"/>
      <c r="H150" s="12"/>
      <c r="I150" s="12"/>
      <c r="J150" s="12"/>
      <c r="K150" s="12"/>
      <c r="L150" s="34" t="str">
        <f t="shared" si="40"/>
        <v/>
      </c>
      <c r="M150" s="122" t="str">
        <f t="shared" si="36"/>
        <v/>
      </c>
      <c r="N150" s="31">
        <f>'Proje ve Personel Bilgileri'!E108</f>
        <v>0</v>
      </c>
      <c r="O150" s="32">
        <f t="shared" si="37"/>
        <v>0</v>
      </c>
      <c r="P150" s="32">
        <f t="shared" si="38"/>
        <v>0</v>
      </c>
      <c r="Q150" s="32">
        <f t="shared" si="39"/>
        <v>0</v>
      </c>
      <c r="R150" s="32">
        <f t="shared" si="41"/>
        <v>0</v>
      </c>
      <c r="S150" s="32">
        <f t="shared" si="42"/>
        <v>0</v>
      </c>
      <c r="T150" s="32">
        <f t="shared" si="43"/>
        <v>0</v>
      </c>
    </row>
    <row r="151" spans="1:21" ht="26.15" customHeight="1" x14ac:dyDescent="0.3">
      <c r="A151" s="236">
        <v>96</v>
      </c>
      <c r="B151" s="37" t="str">
        <f>IF('Proje ve Personel Bilgileri'!B109&gt;0,'Proje ve Personel Bilgileri'!B109,"")</f>
        <v/>
      </c>
      <c r="C151" s="127"/>
      <c r="D151" s="12"/>
      <c r="E151" s="12"/>
      <c r="F151" s="12"/>
      <c r="G151" s="12"/>
      <c r="H151" s="12"/>
      <c r="I151" s="12"/>
      <c r="J151" s="12"/>
      <c r="K151" s="12"/>
      <c r="L151" s="34" t="str">
        <f t="shared" si="40"/>
        <v/>
      </c>
      <c r="M151" s="122" t="str">
        <f t="shared" si="36"/>
        <v/>
      </c>
      <c r="N151" s="31">
        <f>'Proje ve Personel Bilgileri'!E109</f>
        <v>0</v>
      </c>
      <c r="O151" s="32">
        <f t="shared" si="37"/>
        <v>0</v>
      </c>
      <c r="P151" s="32">
        <f t="shared" si="38"/>
        <v>0</v>
      </c>
      <c r="Q151" s="32">
        <f t="shared" si="39"/>
        <v>0</v>
      </c>
      <c r="R151" s="32">
        <f t="shared" si="41"/>
        <v>0</v>
      </c>
      <c r="S151" s="32">
        <f t="shared" si="42"/>
        <v>0</v>
      </c>
      <c r="T151" s="32">
        <f t="shared" si="43"/>
        <v>0</v>
      </c>
    </row>
    <row r="152" spans="1:21" ht="26.15" customHeight="1" x14ac:dyDescent="0.3">
      <c r="A152" s="236">
        <v>97</v>
      </c>
      <c r="B152" s="37" t="str">
        <f>IF('Proje ve Personel Bilgileri'!B110&gt;0,'Proje ve Personel Bilgileri'!B110,"")</f>
        <v/>
      </c>
      <c r="C152" s="127"/>
      <c r="D152" s="12"/>
      <c r="E152" s="12"/>
      <c r="F152" s="12"/>
      <c r="G152" s="12"/>
      <c r="H152" s="12"/>
      <c r="I152" s="12"/>
      <c r="J152" s="12"/>
      <c r="K152" s="12"/>
      <c r="L152" s="34" t="str">
        <f t="shared" si="40"/>
        <v/>
      </c>
      <c r="M152" s="122" t="str">
        <f t="shared" si="36"/>
        <v/>
      </c>
      <c r="N152" s="31">
        <f>'Proje ve Personel Bilgileri'!E110</f>
        <v>0</v>
      </c>
      <c r="O152" s="32">
        <f t="shared" si="37"/>
        <v>0</v>
      </c>
      <c r="P152" s="32">
        <f t="shared" si="38"/>
        <v>0</v>
      </c>
      <c r="Q152" s="32">
        <f t="shared" si="39"/>
        <v>0</v>
      </c>
      <c r="R152" s="32">
        <f t="shared" si="41"/>
        <v>0</v>
      </c>
      <c r="S152" s="32">
        <f t="shared" si="42"/>
        <v>0</v>
      </c>
      <c r="T152" s="32">
        <f t="shared" si="43"/>
        <v>0</v>
      </c>
    </row>
    <row r="153" spans="1:21" ht="26.15" customHeight="1" x14ac:dyDescent="0.3">
      <c r="A153" s="236">
        <v>98</v>
      </c>
      <c r="B153" s="37" t="str">
        <f>IF('Proje ve Personel Bilgileri'!B111&gt;0,'Proje ve Personel Bilgileri'!B111,"")</f>
        <v/>
      </c>
      <c r="C153" s="127"/>
      <c r="D153" s="12"/>
      <c r="E153" s="12"/>
      <c r="F153" s="12"/>
      <c r="G153" s="12"/>
      <c r="H153" s="12"/>
      <c r="I153" s="12"/>
      <c r="J153" s="12"/>
      <c r="K153" s="12"/>
      <c r="L153" s="34" t="str">
        <f t="shared" si="40"/>
        <v/>
      </c>
      <c r="M153" s="122" t="str">
        <f t="shared" si="36"/>
        <v/>
      </c>
      <c r="N153" s="31">
        <f>'Proje ve Personel Bilgileri'!E111</f>
        <v>0</v>
      </c>
      <c r="O153" s="32">
        <f t="shared" si="37"/>
        <v>0</v>
      </c>
      <c r="P153" s="32">
        <f t="shared" si="38"/>
        <v>0</v>
      </c>
      <c r="Q153" s="32">
        <f t="shared" si="39"/>
        <v>0</v>
      </c>
      <c r="R153" s="32">
        <f t="shared" si="41"/>
        <v>0</v>
      </c>
      <c r="S153" s="32">
        <f t="shared" si="42"/>
        <v>0</v>
      </c>
      <c r="T153" s="32">
        <f t="shared" si="43"/>
        <v>0</v>
      </c>
    </row>
    <row r="154" spans="1:21" ht="26.15" customHeight="1" x14ac:dyDescent="0.3">
      <c r="A154" s="236">
        <v>99</v>
      </c>
      <c r="B154" s="37" t="str">
        <f>IF('Proje ve Personel Bilgileri'!B112&gt;0,'Proje ve Personel Bilgileri'!B112,"")</f>
        <v/>
      </c>
      <c r="C154" s="127"/>
      <c r="D154" s="12"/>
      <c r="E154" s="12"/>
      <c r="F154" s="12"/>
      <c r="G154" s="12"/>
      <c r="H154" s="12"/>
      <c r="I154" s="12"/>
      <c r="J154" s="12"/>
      <c r="K154" s="12"/>
      <c r="L154" s="34" t="str">
        <f t="shared" si="40"/>
        <v/>
      </c>
      <c r="M154" s="122" t="str">
        <f t="shared" si="36"/>
        <v/>
      </c>
      <c r="N154" s="31">
        <f>'Proje ve Personel Bilgileri'!E112</f>
        <v>0</v>
      </c>
      <c r="O154" s="32">
        <f t="shared" si="37"/>
        <v>0</v>
      </c>
      <c r="P154" s="32">
        <f t="shared" si="38"/>
        <v>0</v>
      </c>
      <c r="Q154" s="32">
        <f t="shared" si="39"/>
        <v>0</v>
      </c>
      <c r="R154" s="32">
        <f t="shared" si="41"/>
        <v>0</v>
      </c>
      <c r="S154" s="32">
        <f t="shared" si="42"/>
        <v>0</v>
      </c>
      <c r="T154" s="32">
        <f t="shared" si="43"/>
        <v>0</v>
      </c>
    </row>
    <row r="155" spans="1:21" ht="26.15" customHeight="1" thickBot="1" x14ac:dyDescent="0.35">
      <c r="A155" s="237">
        <v>100</v>
      </c>
      <c r="B155" s="38" t="str">
        <f>IF('Proje ve Personel Bilgileri'!B113&gt;0,'Proje ve Personel Bilgileri'!B113,"")</f>
        <v/>
      </c>
      <c r="C155" s="13"/>
      <c r="D155" s="14"/>
      <c r="E155" s="14"/>
      <c r="F155" s="14"/>
      <c r="G155" s="14"/>
      <c r="H155" s="14"/>
      <c r="I155" s="14"/>
      <c r="J155" s="14"/>
      <c r="K155" s="14"/>
      <c r="L155" s="35" t="str">
        <f t="shared" si="40"/>
        <v/>
      </c>
      <c r="M155" s="122" t="str">
        <f t="shared" si="36"/>
        <v/>
      </c>
      <c r="N155" s="31">
        <f>'Proje ve Personel Bilgileri'!E113</f>
        <v>0</v>
      </c>
      <c r="O155" s="32">
        <f t="shared" si="37"/>
        <v>0</v>
      </c>
      <c r="P155" s="32">
        <f t="shared" si="38"/>
        <v>0</v>
      </c>
      <c r="Q155" s="32">
        <f t="shared" si="39"/>
        <v>0</v>
      </c>
      <c r="R155" s="32">
        <f t="shared" si="41"/>
        <v>0</v>
      </c>
      <c r="S155" s="32">
        <f t="shared" si="42"/>
        <v>0</v>
      </c>
      <c r="T155" s="32">
        <f t="shared" si="43"/>
        <v>0</v>
      </c>
      <c r="U155" s="30">
        <f>IF(COUNTA(C136:K155)&gt;0,1,0)</f>
        <v>0</v>
      </c>
    </row>
    <row r="156" spans="1:21" ht="26.15" customHeight="1" thickBot="1" x14ac:dyDescent="0.35">
      <c r="A156" s="358" t="s">
        <v>40</v>
      </c>
      <c r="B156" s="359"/>
      <c r="C156" s="39" t="str">
        <f>IF($L$92&gt;0,SUM(C136:C155)+C124,"")</f>
        <v/>
      </c>
      <c r="D156" s="40" t="str">
        <f t="shared" ref="D156:E156" si="44">IF($L$92&gt;0,SUM(D136:D155)+D124,"")</f>
        <v/>
      </c>
      <c r="E156" s="40" t="str">
        <f t="shared" si="44"/>
        <v/>
      </c>
      <c r="F156" s="40" t="str">
        <f t="shared" ref="F156:K156" si="45">IF($L$92&gt;0,SUM(F136:F155)+F124,"")</f>
        <v/>
      </c>
      <c r="G156" s="40" t="str">
        <f t="shared" si="45"/>
        <v/>
      </c>
      <c r="H156" s="40" t="str">
        <f t="shared" si="45"/>
        <v/>
      </c>
      <c r="I156" s="40" t="str">
        <f t="shared" si="45"/>
        <v/>
      </c>
      <c r="J156" s="40" t="str">
        <f t="shared" si="45"/>
        <v/>
      </c>
      <c r="K156" s="40" t="str">
        <f t="shared" si="45"/>
        <v/>
      </c>
      <c r="L156" s="41">
        <f>SUM(L136:L155)+L124</f>
        <v>0</v>
      </c>
      <c r="M156" s="123"/>
      <c r="N156" s="6"/>
      <c r="O156" s="15"/>
      <c r="P156" s="16"/>
      <c r="S156" s="6"/>
      <c r="T156" s="6"/>
    </row>
    <row r="157" spans="1:21" s="17" customFormat="1" ht="30.1" customHeight="1" x14ac:dyDescent="0.3">
      <c r="A157" s="360" t="s">
        <v>139</v>
      </c>
      <c r="B157" s="360"/>
      <c r="C157" s="360"/>
      <c r="D157" s="360"/>
      <c r="E157" s="360"/>
      <c r="F157" s="360"/>
      <c r="G157" s="360"/>
      <c r="H157" s="360"/>
      <c r="I157" s="360"/>
      <c r="J157" s="360"/>
      <c r="K157" s="360"/>
      <c r="L157" s="360"/>
      <c r="M157" s="83"/>
      <c r="O157" s="18"/>
      <c r="P157" s="18"/>
      <c r="Q157" s="18"/>
      <c r="R157" s="18"/>
      <c r="S157" s="18"/>
      <c r="T157" s="18"/>
    </row>
    <row r="159" spans="1:21" ht="26.15" customHeight="1" x14ac:dyDescent="0.35">
      <c r="A159" s="308" t="s">
        <v>37</v>
      </c>
      <c r="B159" s="307">
        <f ca="1">IF(imzatarihi&gt;0,imzatarihi,"")</f>
        <v>45653</v>
      </c>
      <c r="C159" s="361" t="s">
        <v>38</v>
      </c>
      <c r="D159" s="361"/>
      <c r="E159" s="306" t="str">
        <f>IF(kurulusyetkilisi&gt;0,kurulusyetkilisi,"")</f>
        <v/>
      </c>
      <c r="F159" s="265"/>
      <c r="G159" s="265"/>
      <c r="H159" s="304"/>
      <c r="I159" s="304"/>
      <c r="J159" s="304"/>
    </row>
    <row r="160" spans="1:21" ht="26.15" customHeight="1" x14ac:dyDescent="0.35">
      <c r="A160" s="311"/>
      <c r="B160" s="311"/>
      <c r="C160" s="361" t="s">
        <v>39</v>
      </c>
      <c r="D160" s="361"/>
      <c r="E160" s="309"/>
      <c r="F160" s="362"/>
      <c r="G160" s="362"/>
      <c r="H160" s="6"/>
      <c r="I160" s="6"/>
      <c r="J160" s="6"/>
    </row>
  </sheetData>
  <sheetProtection algorithmName="SHA-512" hashValue="7pCYKmN6hrfK7JEmRkZA/+4K+NzcAHJylj23D8snPdwGvITrnHcXKWjsoedtngJBabLS7pzxL8b3iLcPXpSBxQ==" saltValue="3at7W6Aej7px8Uh7iGDdBQ==" spinCount="100000" sheet="1" objects="1" scenarios="1"/>
  <mergeCells count="110">
    <mergeCell ref="F35:G35"/>
    <mergeCell ref="F67:G67"/>
    <mergeCell ref="F99:G99"/>
    <mergeCell ref="F131:G131"/>
    <mergeCell ref="C95:D95"/>
    <mergeCell ref="C96:D96"/>
    <mergeCell ref="F96:G96"/>
    <mergeCell ref="O70:P70"/>
    <mergeCell ref="E70:E71"/>
    <mergeCell ref="A98:L98"/>
    <mergeCell ref="B100:L100"/>
    <mergeCell ref="B101:L101"/>
    <mergeCell ref="A102:A103"/>
    <mergeCell ref="B102:B103"/>
    <mergeCell ref="C102:C103"/>
    <mergeCell ref="D102:D103"/>
    <mergeCell ref="E102:E103"/>
    <mergeCell ref="F102:F103"/>
    <mergeCell ref="G102:G103"/>
    <mergeCell ref="H102:K102"/>
    <mergeCell ref="L102:L103"/>
    <mergeCell ref="C127:D127"/>
    <mergeCell ref="C128:D128"/>
    <mergeCell ref="F128:G128"/>
    <mergeCell ref="A1:L1"/>
    <mergeCell ref="B4:L4"/>
    <mergeCell ref="B5:L5"/>
    <mergeCell ref="A2:L2"/>
    <mergeCell ref="L6:L7"/>
    <mergeCell ref="H6:K6"/>
    <mergeCell ref="A6:A7"/>
    <mergeCell ref="B6:B7"/>
    <mergeCell ref="C6:C7"/>
    <mergeCell ref="D6:D7"/>
    <mergeCell ref="F6:F7"/>
    <mergeCell ref="G6:G7"/>
    <mergeCell ref="E6:E7"/>
    <mergeCell ref="F3:G3"/>
    <mergeCell ref="S6:T6"/>
    <mergeCell ref="A97:L97"/>
    <mergeCell ref="S38:T38"/>
    <mergeCell ref="A60:B60"/>
    <mergeCell ref="A61:L61"/>
    <mergeCell ref="A38:A39"/>
    <mergeCell ref="B38:B39"/>
    <mergeCell ref="C38:C39"/>
    <mergeCell ref="D38:D39"/>
    <mergeCell ref="F38:F39"/>
    <mergeCell ref="G38:G39"/>
    <mergeCell ref="H38:K38"/>
    <mergeCell ref="L38:L39"/>
    <mergeCell ref="E38:E39"/>
    <mergeCell ref="A33:L33"/>
    <mergeCell ref="A34:L34"/>
    <mergeCell ref="B36:L36"/>
    <mergeCell ref="S70:T70"/>
    <mergeCell ref="A92:B92"/>
    <mergeCell ref="A93:L93"/>
    <mergeCell ref="C63:D63"/>
    <mergeCell ref="C64:D64"/>
    <mergeCell ref="F64:G64"/>
    <mergeCell ref="B37:L37"/>
    <mergeCell ref="H134:K134"/>
    <mergeCell ref="L134:L135"/>
    <mergeCell ref="F32:G32"/>
    <mergeCell ref="C32:D32"/>
    <mergeCell ref="A28:B28"/>
    <mergeCell ref="A29:L29"/>
    <mergeCell ref="C31:D31"/>
    <mergeCell ref="O6:P6"/>
    <mergeCell ref="Q6:R6"/>
    <mergeCell ref="Q70:R70"/>
    <mergeCell ref="O38:P38"/>
    <mergeCell ref="Q38:R38"/>
    <mergeCell ref="A65:L65"/>
    <mergeCell ref="A66:L66"/>
    <mergeCell ref="B68:L68"/>
    <mergeCell ref="B69:L69"/>
    <mergeCell ref="A70:A71"/>
    <mergeCell ref="B70:B71"/>
    <mergeCell ref="C70:C71"/>
    <mergeCell ref="D70:D71"/>
    <mergeCell ref="F70:F71"/>
    <mergeCell ref="G70:G71"/>
    <mergeCell ref="H70:K70"/>
    <mergeCell ref="L70:L71"/>
    <mergeCell ref="A129:L129"/>
    <mergeCell ref="O102:P102"/>
    <mergeCell ref="Q102:R102"/>
    <mergeCell ref="S102:T102"/>
    <mergeCell ref="A124:B124"/>
    <mergeCell ref="A125:L125"/>
    <mergeCell ref="C159:D159"/>
    <mergeCell ref="C160:D160"/>
    <mergeCell ref="F160:G160"/>
    <mergeCell ref="O134:P134"/>
    <mergeCell ref="Q134:R134"/>
    <mergeCell ref="S134:T134"/>
    <mergeCell ref="A156:B156"/>
    <mergeCell ref="A157:L157"/>
    <mergeCell ref="A130:L130"/>
    <mergeCell ref="B132:L132"/>
    <mergeCell ref="B133:L133"/>
    <mergeCell ref="A134:A135"/>
    <mergeCell ref="B134:B135"/>
    <mergeCell ref="C134:C135"/>
    <mergeCell ref="D134:D135"/>
    <mergeCell ref="E134:E135"/>
    <mergeCell ref="F134:F135"/>
    <mergeCell ref="G134:G135"/>
  </mergeCells>
  <dataValidations xWindow="675" yWindow="371" count="3">
    <dataValidation type="whole" allowBlank="1" showInputMessage="1" showErrorMessage="1" error="Prim Gün Sayısı en fazla 30 olabilir." sqref="C8:C27 C40:C59 C72:C91 C104:C123 C136:C155" xr:uid="{00000000-0002-0000-0400-000000000000}">
      <formula1>0</formula1>
      <formula2>30</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G72:G91 G40:G59 G9:G27 G104:G123 G136:G155" xr:uid="{00000000-0002-0000-0400-000001000000}">
      <formula1>0</formula1>
      <formula2>T9</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G8 F8:F27 F40:F59 F72:F91 F104:F123 F136:F155" xr:uid="{00000000-0002-0000-0400-000002000000}">
      <formula1>0</formula1>
      <formula2>S8</formula2>
    </dataValidation>
  </dataValidations>
  <pageMargins left="0.19685039370078741" right="0.19685039370078741" top="0.39370078740157483" bottom="0.39370078740157483" header="0.31496062992125984" footer="0.31496062992125984"/>
  <pageSetup paperSize="9" scale="62" orientation="landscape" r:id="rId1"/>
  <rowBreaks count="4" manualBreakCount="4">
    <brk id="32" max="10" man="1"/>
    <brk id="64" max="10" man="1"/>
    <brk id="96" max="10" man="1"/>
    <brk id="128" max="10" man="1"/>
  </rowBreaks>
  <colBreaks count="1" manualBreakCount="1">
    <brk id="12"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ayfa6"/>
  <dimension ref="A1:AA160"/>
  <sheetViews>
    <sheetView zoomScale="70" zoomScaleNormal="70" workbookViewId="0">
      <selection activeCell="C8" sqref="C8"/>
    </sheetView>
  </sheetViews>
  <sheetFormatPr defaultColWidth="9.125" defaultRowHeight="16.3" x14ac:dyDescent="0.3"/>
  <cols>
    <col min="1" max="1" width="10.125" style="7" bestFit="1" customWidth="1"/>
    <col min="2" max="2" width="40.75" style="7" customWidth="1"/>
    <col min="3" max="3" width="10.75" style="6" customWidth="1"/>
    <col min="4" max="12" width="18.75" style="7" customWidth="1"/>
    <col min="13" max="13" width="113.25" style="120" customWidth="1"/>
    <col min="14" max="14" width="12.75" style="7" hidden="1" customWidth="1"/>
    <col min="15" max="18" width="12.75" style="6" hidden="1" customWidth="1"/>
    <col min="19" max="20" width="12.75" style="7" hidden="1" customWidth="1"/>
    <col min="21" max="22" width="9.125" style="7" hidden="1" customWidth="1"/>
    <col min="23" max="16384" width="9.125" style="7"/>
  </cols>
  <sheetData>
    <row r="1" spans="1:27" ht="26.15" customHeight="1" x14ac:dyDescent="0.3">
      <c r="A1" s="356" t="s">
        <v>28</v>
      </c>
      <c r="B1" s="356"/>
      <c r="C1" s="356"/>
      <c r="D1" s="356"/>
      <c r="E1" s="356"/>
      <c r="F1" s="356"/>
      <c r="G1" s="356"/>
      <c r="H1" s="356"/>
      <c r="I1" s="356"/>
      <c r="J1" s="356"/>
      <c r="K1" s="356"/>
      <c r="L1" s="356"/>
      <c r="M1" s="119"/>
      <c r="N1" s="1"/>
      <c r="O1" s="128"/>
      <c r="V1" s="30" t="str">
        <f>CONCATENATE("A1:L",SUM(U:U)*32)</f>
        <v>A1:L32</v>
      </c>
    </row>
    <row r="2" spans="1:27" ht="26.15" customHeight="1" x14ac:dyDescent="0.3">
      <c r="A2" s="363" t="str">
        <f>IF(Yil&gt;0,CONCATENATE(Yil," yılına aittir"),"")</f>
        <v/>
      </c>
      <c r="B2" s="363"/>
      <c r="C2" s="363"/>
      <c r="D2" s="363"/>
      <c r="E2" s="363"/>
      <c r="F2" s="363"/>
      <c r="G2" s="363"/>
      <c r="H2" s="363"/>
      <c r="I2" s="363"/>
      <c r="J2" s="363"/>
      <c r="K2" s="363"/>
      <c r="L2" s="363"/>
    </row>
    <row r="3" spans="1:27" ht="26.15" customHeight="1" thickBot="1" x14ac:dyDescent="0.35">
      <c r="B3" s="8"/>
      <c r="D3" s="8"/>
      <c r="E3" s="8"/>
      <c r="F3" s="377" t="str">
        <f>IF(Yil&gt;0,IF(ProjeNo=5189901,"MART",IF(ProjeNo=5169902,"MAYIS","ŞUBAT")),"")</f>
        <v/>
      </c>
      <c r="G3" s="377"/>
      <c r="H3" s="8"/>
      <c r="I3" s="8"/>
      <c r="J3" s="8"/>
      <c r="K3" s="8"/>
      <c r="L3" s="228" t="s">
        <v>35</v>
      </c>
    </row>
    <row r="4" spans="1:27" ht="26.15" customHeight="1" thickBot="1" x14ac:dyDescent="0.35">
      <c r="A4" s="233" t="s">
        <v>1</v>
      </c>
      <c r="B4" s="364" t="str">
        <f>IF(ProjeNo&gt;0,ProjeNo,"")</f>
        <v/>
      </c>
      <c r="C4" s="365"/>
      <c r="D4" s="365"/>
      <c r="E4" s="365"/>
      <c r="F4" s="365"/>
      <c r="G4" s="365"/>
      <c r="H4" s="365"/>
      <c r="I4" s="365"/>
      <c r="J4" s="365"/>
      <c r="K4" s="365"/>
      <c r="L4" s="366"/>
    </row>
    <row r="5" spans="1:27" ht="26.15" customHeight="1" thickBot="1" x14ac:dyDescent="0.35">
      <c r="A5" s="234" t="s">
        <v>11</v>
      </c>
      <c r="B5" s="367" t="str">
        <f>IF(ProjeAdi&gt;0,ProjeAdi,"")</f>
        <v/>
      </c>
      <c r="C5" s="368"/>
      <c r="D5" s="368"/>
      <c r="E5" s="368"/>
      <c r="F5" s="368"/>
      <c r="G5" s="368"/>
      <c r="H5" s="368"/>
      <c r="I5" s="368"/>
      <c r="J5" s="368"/>
      <c r="K5" s="368"/>
      <c r="L5" s="369"/>
    </row>
    <row r="6" spans="1:27" ht="26.15" customHeight="1" thickBot="1" x14ac:dyDescent="0.35">
      <c r="A6" s="370" t="s">
        <v>7</v>
      </c>
      <c r="B6" s="370" t="s">
        <v>8</v>
      </c>
      <c r="C6" s="370" t="s">
        <v>29</v>
      </c>
      <c r="D6" s="370" t="s">
        <v>97</v>
      </c>
      <c r="E6" s="370" t="s">
        <v>117</v>
      </c>
      <c r="F6" s="370" t="s">
        <v>32</v>
      </c>
      <c r="G6" s="372" t="s">
        <v>30</v>
      </c>
      <c r="H6" s="374" t="s">
        <v>95</v>
      </c>
      <c r="I6" s="375"/>
      <c r="J6" s="375"/>
      <c r="K6" s="376"/>
      <c r="L6" s="370" t="s">
        <v>31</v>
      </c>
      <c r="O6" s="357" t="s">
        <v>36</v>
      </c>
      <c r="P6" s="357"/>
      <c r="Q6" s="357" t="s">
        <v>42</v>
      </c>
      <c r="R6" s="357"/>
      <c r="S6" s="357" t="s">
        <v>43</v>
      </c>
      <c r="T6" s="357"/>
    </row>
    <row r="7" spans="1:27" s="9" customFormat="1" ht="82.05" customHeight="1" thickBot="1" x14ac:dyDescent="0.35">
      <c r="A7" s="371"/>
      <c r="B7" s="371"/>
      <c r="C7" s="371"/>
      <c r="D7" s="371"/>
      <c r="E7" s="371"/>
      <c r="F7" s="371"/>
      <c r="G7" s="373"/>
      <c r="H7" s="229" t="s">
        <v>91</v>
      </c>
      <c r="I7" s="230" t="s">
        <v>96</v>
      </c>
      <c r="J7" s="229" t="s">
        <v>152</v>
      </c>
      <c r="K7" s="229" t="s">
        <v>153</v>
      </c>
      <c r="L7" s="371"/>
      <c r="M7" s="121"/>
      <c r="N7" s="231" t="s">
        <v>10</v>
      </c>
      <c r="O7" s="232" t="s">
        <v>92</v>
      </c>
      <c r="P7" s="232" t="s">
        <v>34</v>
      </c>
      <c r="Q7" s="232" t="s">
        <v>41</v>
      </c>
      <c r="R7" s="232" t="s">
        <v>30</v>
      </c>
      <c r="S7" s="232" t="s">
        <v>41</v>
      </c>
      <c r="T7" s="232" t="s">
        <v>34</v>
      </c>
      <c r="AA7" s="7"/>
    </row>
    <row r="8" spans="1:27" ht="26.15" customHeight="1" x14ac:dyDescent="0.3">
      <c r="A8" s="235">
        <v>1</v>
      </c>
      <c r="B8" s="36" t="str">
        <f>IF('Proje ve Personel Bilgileri'!B14&gt;0,'Proje ve Personel Bilgileri'!B14,"")</f>
        <v/>
      </c>
      <c r="C8" s="10"/>
      <c r="D8" s="11"/>
      <c r="E8" s="11"/>
      <c r="F8" s="11"/>
      <c r="G8" s="11"/>
      <c r="H8" s="11"/>
      <c r="I8" s="11"/>
      <c r="J8" s="11"/>
      <c r="K8" s="11"/>
      <c r="L8" s="33" t="str">
        <f>IF(B8&lt;&gt;"",IF(OR(F8&gt;S8,G8&gt;T8),0,D8+E8+F8+G8-H8-I8-J8-K8),"")</f>
        <v/>
      </c>
      <c r="M8" s="122" t="str">
        <f t="shared" ref="M8:M27" si="0">IF(OR(F8&gt;S8,G8&gt;T8),"Toplam maliyetin hesaplanabilmesi için SGK işveren payı ve işsizlik sigortası işveren payının tavan değerleri aşmaması gerekmektedir.","")</f>
        <v/>
      </c>
      <c r="N8" s="31">
        <f>'Proje ve Personel Bilgileri'!E14</f>
        <v>0</v>
      </c>
      <c r="O8" s="32">
        <f t="shared" ref="O8:O27" si="1">IFERROR(IF(N8="EVET",VLOOKUP(VALUE(Yil&amp;1),SGKTAVAN,2,0)*0.2475,VLOOKUP(VALUE(Yil&amp;1),SGKTAVAN,2,0)*0.2075),0)</f>
        <v>0</v>
      </c>
      <c r="P8" s="32">
        <f t="shared" ref="P8:P27" si="2">IFERROR(IF(N8="EVET",0,VLOOKUP(VALUE(Yil&amp;1),SGKTAVAN,2,0)*0.02),0)</f>
        <v>0</v>
      </c>
      <c r="Q8" s="32">
        <f t="shared" ref="Q8:Q27" si="3">IF(N8="EVET",(D8+E8)*0.2475,(D8+E8)*0.2075)</f>
        <v>0</v>
      </c>
      <c r="R8" s="32">
        <f>IF(N8="EVET",0,(D8+E8)*0.02)</f>
        <v>0</v>
      </c>
      <c r="S8" s="32">
        <f>IF(ISERROR(ROUNDUP(MIN(O8,Q8),0)),0,ROUNDUP(MIN(O8,Q8),0))</f>
        <v>0</v>
      </c>
      <c r="T8" s="32">
        <f>IF(ISERROR(ROUNDUP(MIN(P8,R8),0)),0,ROUNDUP(MIN(P8,R8),0))</f>
        <v>0</v>
      </c>
    </row>
    <row r="9" spans="1:27" ht="26.15" customHeight="1" x14ac:dyDescent="0.3">
      <c r="A9" s="236">
        <v>2</v>
      </c>
      <c r="B9" s="37" t="str">
        <f>IF('Proje ve Personel Bilgileri'!B15&gt;0,'Proje ve Personel Bilgileri'!B15,"")</f>
        <v/>
      </c>
      <c r="C9" s="127"/>
      <c r="D9" s="12"/>
      <c r="E9" s="12"/>
      <c r="F9" s="12"/>
      <c r="G9" s="12"/>
      <c r="H9" s="12"/>
      <c r="I9" s="12"/>
      <c r="J9" s="12"/>
      <c r="K9" s="12"/>
      <c r="L9" s="34" t="str">
        <f t="shared" ref="L9:L27" si="4">IF(B9&lt;&gt;"",IF(OR(F9&gt;S9,G9&gt;T9),0,D9+E9+F9+G9-H9-I9-J9-K9),"")</f>
        <v/>
      </c>
      <c r="M9" s="122" t="str">
        <f t="shared" si="0"/>
        <v/>
      </c>
      <c r="N9" s="31">
        <f>'Proje ve Personel Bilgileri'!E15</f>
        <v>0</v>
      </c>
      <c r="O9" s="32">
        <f t="shared" si="1"/>
        <v>0</v>
      </c>
      <c r="P9" s="32">
        <f t="shared" si="2"/>
        <v>0</v>
      </c>
      <c r="Q9" s="32">
        <f t="shared" si="3"/>
        <v>0</v>
      </c>
      <c r="R9" s="32">
        <f t="shared" ref="R9:R27" si="5">IF(N9="EVET",0,(D9+E9)*0.02)</f>
        <v>0</v>
      </c>
      <c r="S9" s="32">
        <f t="shared" ref="S9:T27" si="6">IF(ISERROR(ROUNDUP(MIN(O9,Q9),0)),0,ROUNDUP(MIN(O9,Q9),0))</f>
        <v>0</v>
      </c>
      <c r="T9" s="32">
        <f t="shared" si="6"/>
        <v>0</v>
      </c>
    </row>
    <row r="10" spans="1:27" ht="26.15" customHeight="1" x14ac:dyDescent="0.3">
      <c r="A10" s="236">
        <v>3</v>
      </c>
      <c r="B10" s="37" t="str">
        <f>IF('Proje ve Personel Bilgileri'!B16&gt;0,'Proje ve Personel Bilgileri'!B16,"")</f>
        <v/>
      </c>
      <c r="C10" s="127"/>
      <c r="D10" s="12"/>
      <c r="E10" s="12"/>
      <c r="F10" s="12"/>
      <c r="G10" s="12"/>
      <c r="H10" s="12"/>
      <c r="I10" s="12"/>
      <c r="J10" s="12"/>
      <c r="K10" s="12"/>
      <c r="L10" s="34" t="str">
        <f t="shared" si="4"/>
        <v/>
      </c>
      <c r="M10" s="122" t="str">
        <f t="shared" si="0"/>
        <v/>
      </c>
      <c r="N10" s="31">
        <f>'Proje ve Personel Bilgileri'!E16</f>
        <v>0</v>
      </c>
      <c r="O10" s="32">
        <f t="shared" si="1"/>
        <v>0</v>
      </c>
      <c r="P10" s="32">
        <f t="shared" si="2"/>
        <v>0</v>
      </c>
      <c r="Q10" s="32">
        <f t="shared" si="3"/>
        <v>0</v>
      </c>
      <c r="R10" s="32">
        <f t="shared" si="5"/>
        <v>0</v>
      </c>
      <c r="S10" s="32">
        <f t="shared" si="6"/>
        <v>0</v>
      </c>
      <c r="T10" s="32">
        <f t="shared" si="6"/>
        <v>0</v>
      </c>
    </row>
    <row r="11" spans="1:27" ht="26.15" customHeight="1" x14ac:dyDescent="0.3">
      <c r="A11" s="236">
        <v>4</v>
      </c>
      <c r="B11" s="37" t="str">
        <f>IF('Proje ve Personel Bilgileri'!B17&gt;0,'Proje ve Personel Bilgileri'!B17,"")</f>
        <v/>
      </c>
      <c r="C11" s="127"/>
      <c r="D11" s="12"/>
      <c r="E11" s="12"/>
      <c r="F11" s="12"/>
      <c r="G11" s="12"/>
      <c r="H11" s="12"/>
      <c r="I11" s="12"/>
      <c r="J11" s="12"/>
      <c r="K11" s="12"/>
      <c r="L11" s="34" t="str">
        <f t="shared" si="4"/>
        <v/>
      </c>
      <c r="M11" s="122" t="str">
        <f t="shared" si="0"/>
        <v/>
      </c>
      <c r="N11" s="31">
        <f>'Proje ve Personel Bilgileri'!E17</f>
        <v>0</v>
      </c>
      <c r="O11" s="32">
        <f t="shared" si="1"/>
        <v>0</v>
      </c>
      <c r="P11" s="32">
        <f t="shared" si="2"/>
        <v>0</v>
      </c>
      <c r="Q11" s="32">
        <f t="shared" si="3"/>
        <v>0</v>
      </c>
      <c r="R11" s="32">
        <f t="shared" si="5"/>
        <v>0</v>
      </c>
      <c r="S11" s="32">
        <f t="shared" si="6"/>
        <v>0</v>
      </c>
      <c r="T11" s="32">
        <f t="shared" si="6"/>
        <v>0</v>
      </c>
    </row>
    <row r="12" spans="1:27" ht="26.15" customHeight="1" x14ac:dyDescent="0.3">
      <c r="A12" s="236">
        <v>5</v>
      </c>
      <c r="B12" s="37" t="str">
        <f>IF('Proje ve Personel Bilgileri'!B18&gt;0,'Proje ve Personel Bilgileri'!B18,"")</f>
        <v/>
      </c>
      <c r="C12" s="127"/>
      <c r="D12" s="12"/>
      <c r="E12" s="12"/>
      <c r="F12" s="12"/>
      <c r="G12" s="12"/>
      <c r="H12" s="12"/>
      <c r="I12" s="12"/>
      <c r="J12" s="12"/>
      <c r="K12" s="12"/>
      <c r="L12" s="34" t="str">
        <f t="shared" si="4"/>
        <v/>
      </c>
      <c r="M12" s="122" t="str">
        <f t="shared" si="0"/>
        <v/>
      </c>
      <c r="N12" s="31">
        <f>'Proje ve Personel Bilgileri'!E18</f>
        <v>0</v>
      </c>
      <c r="O12" s="32">
        <f t="shared" si="1"/>
        <v>0</v>
      </c>
      <c r="P12" s="32">
        <f t="shared" si="2"/>
        <v>0</v>
      </c>
      <c r="Q12" s="32">
        <f t="shared" si="3"/>
        <v>0</v>
      </c>
      <c r="R12" s="32">
        <f t="shared" si="5"/>
        <v>0</v>
      </c>
      <c r="S12" s="32">
        <f t="shared" si="6"/>
        <v>0</v>
      </c>
      <c r="T12" s="32">
        <f t="shared" si="6"/>
        <v>0</v>
      </c>
    </row>
    <row r="13" spans="1:27" ht="26.15" customHeight="1" x14ac:dyDescent="0.3">
      <c r="A13" s="236">
        <v>6</v>
      </c>
      <c r="B13" s="37" t="str">
        <f>IF('Proje ve Personel Bilgileri'!B19&gt;0,'Proje ve Personel Bilgileri'!B19,"")</f>
        <v/>
      </c>
      <c r="C13" s="127"/>
      <c r="D13" s="12"/>
      <c r="E13" s="12"/>
      <c r="F13" s="12"/>
      <c r="G13" s="12"/>
      <c r="H13" s="12"/>
      <c r="I13" s="12"/>
      <c r="J13" s="12"/>
      <c r="K13" s="12"/>
      <c r="L13" s="34" t="str">
        <f t="shared" si="4"/>
        <v/>
      </c>
      <c r="M13" s="122" t="str">
        <f t="shared" si="0"/>
        <v/>
      </c>
      <c r="N13" s="31">
        <f>'Proje ve Personel Bilgileri'!E19</f>
        <v>0</v>
      </c>
      <c r="O13" s="32">
        <f t="shared" si="1"/>
        <v>0</v>
      </c>
      <c r="P13" s="32">
        <f t="shared" si="2"/>
        <v>0</v>
      </c>
      <c r="Q13" s="32">
        <f t="shared" si="3"/>
        <v>0</v>
      </c>
      <c r="R13" s="32">
        <f t="shared" si="5"/>
        <v>0</v>
      </c>
      <c r="S13" s="32">
        <f t="shared" si="6"/>
        <v>0</v>
      </c>
      <c r="T13" s="32">
        <f t="shared" si="6"/>
        <v>0</v>
      </c>
    </row>
    <row r="14" spans="1:27" ht="26.15" customHeight="1" x14ac:dyDescent="0.3">
      <c r="A14" s="236">
        <v>7</v>
      </c>
      <c r="B14" s="37" t="str">
        <f>IF('Proje ve Personel Bilgileri'!B20&gt;0,'Proje ve Personel Bilgileri'!B20,"")</f>
        <v/>
      </c>
      <c r="C14" s="127"/>
      <c r="D14" s="12"/>
      <c r="E14" s="12"/>
      <c r="F14" s="12"/>
      <c r="G14" s="12"/>
      <c r="H14" s="12"/>
      <c r="I14" s="12"/>
      <c r="J14" s="12"/>
      <c r="K14" s="12"/>
      <c r="L14" s="34" t="str">
        <f t="shared" si="4"/>
        <v/>
      </c>
      <c r="M14" s="122" t="str">
        <f t="shared" si="0"/>
        <v/>
      </c>
      <c r="N14" s="31">
        <f>'Proje ve Personel Bilgileri'!E20</f>
        <v>0</v>
      </c>
      <c r="O14" s="32">
        <f t="shared" si="1"/>
        <v>0</v>
      </c>
      <c r="P14" s="32">
        <f t="shared" si="2"/>
        <v>0</v>
      </c>
      <c r="Q14" s="32">
        <f t="shared" si="3"/>
        <v>0</v>
      </c>
      <c r="R14" s="32">
        <f t="shared" si="5"/>
        <v>0</v>
      </c>
      <c r="S14" s="32">
        <f t="shared" si="6"/>
        <v>0</v>
      </c>
      <c r="T14" s="32">
        <f t="shared" si="6"/>
        <v>0</v>
      </c>
    </row>
    <row r="15" spans="1:27" ht="26.15" customHeight="1" x14ac:dyDescent="0.3">
      <c r="A15" s="236">
        <v>8</v>
      </c>
      <c r="B15" s="37" t="str">
        <f>IF('Proje ve Personel Bilgileri'!B21&gt;0,'Proje ve Personel Bilgileri'!B21,"")</f>
        <v/>
      </c>
      <c r="C15" s="127"/>
      <c r="D15" s="12"/>
      <c r="E15" s="12"/>
      <c r="F15" s="12"/>
      <c r="G15" s="12"/>
      <c r="H15" s="12"/>
      <c r="I15" s="12"/>
      <c r="J15" s="12"/>
      <c r="K15" s="12"/>
      <c r="L15" s="34" t="str">
        <f t="shared" si="4"/>
        <v/>
      </c>
      <c r="M15" s="122" t="str">
        <f t="shared" si="0"/>
        <v/>
      </c>
      <c r="N15" s="31">
        <f>'Proje ve Personel Bilgileri'!E21</f>
        <v>0</v>
      </c>
      <c r="O15" s="32">
        <f t="shared" si="1"/>
        <v>0</v>
      </c>
      <c r="P15" s="32">
        <f t="shared" si="2"/>
        <v>0</v>
      </c>
      <c r="Q15" s="32">
        <f t="shared" si="3"/>
        <v>0</v>
      </c>
      <c r="R15" s="32">
        <f t="shared" si="5"/>
        <v>0</v>
      </c>
      <c r="S15" s="32">
        <f t="shared" si="6"/>
        <v>0</v>
      </c>
      <c r="T15" s="32">
        <f t="shared" si="6"/>
        <v>0</v>
      </c>
    </row>
    <row r="16" spans="1:27" ht="26.15" customHeight="1" x14ac:dyDescent="0.3">
      <c r="A16" s="236">
        <v>9</v>
      </c>
      <c r="B16" s="37" t="str">
        <f>IF('Proje ve Personel Bilgileri'!B22&gt;0,'Proje ve Personel Bilgileri'!B22,"")</f>
        <v/>
      </c>
      <c r="C16" s="127"/>
      <c r="D16" s="12"/>
      <c r="E16" s="12"/>
      <c r="F16" s="12"/>
      <c r="G16" s="12"/>
      <c r="H16" s="12"/>
      <c r="I16" s="12"/>
      <c r="J16" s="12"/>
      <c r="K16" s="12"/>
      <c r="L16" s="34" t="str">
        <f t="shared" si="4"/>
        <v/>
      </c>
      <c r="M16" s="122" t="str">
        <f t="shared" si="0"/>
        <v/>
      </c>
      <c r="N16" s="31">
        <f>'Proje ve Personel Bilgileri'!E22</f>
        <v>0</v>
      </c>
      <c r="O16" s="32">
        <f t="shared" si="1"/>
        <v>0</v>
      </c>
      <c r="P16" s="32">
        <f t="shared" si="2"/>
        <v>0</v>
      </c>
      <c r="Q16" s="32">
        <f t="shared" si="3"/>
        <v>0</v>
      </c>
      <c r="R16" s="32">
        <f t="shared" si="5"/>
        <v>0</v>
      </c>
      <c r="S16" s="32">
        <f t="shared" si="6"/>
        <v>0</v>
      </c>
      <c r="T16" s="32">
        <f t="shared" si="6"/>
        <v>0</v>
      </c>
    </row>
    <row r="17" spans="1:21" ht="26.15" customHeight="1" x14ac:dyDescent="0.3">
      <c r="A17" s="236">
        <v>10</v>
      </c>
      <c r="B17" s="37" t="str">
        <f>IF('Proje ve Personel Bilgileri'!B23&gt;0,'Proje ve Personel Bilgileri'!B23,"")</f>
        <v/>
      </c>
      <c r="C17" s="127"/>
      <c r="D17" s="12"/>
      <c r="E17" s="12"/>
      <c r="F17" s="12"/>
      <c r="G17" s="12"/>
      <c r="H17" s="12"/>
      <c r="I17" s="12"/>
      <c r="J17" s="12"/>
      <c r="K17" s="12"/>
      <c r="L17" s="34" t="str">
        <f t="shared" si="4"/>
        <v/>
      </c>
      <c r="M17" s="122" t="str">
        <f t="shared" si="0"/>
        <v/>
      </c>
      <c r="N17" s="31">
        <f>'Proje ve Personel Bilgileri'!E23</f>
        <v>0</v>
      </c>
      <c r="O17" s="32">
        <f t="shared" si="1"/>
        <v>0</v>
      </c>
      <c r="P17" s="32">
        <f t="shared" si="2"/>
        <v>0</v>
      </c>
      <c r="Q17" s="32">
        <f t="shared" si="3"/>
        <v>0</v>
      </c>
      <c r="R17" s="32">
        <f t="shared" si="5"/>
        <v>0</v>
      </c>
      <c r="S17" s="32">
        <f t="shared" si="6"/>
        <v>0</v>
      </c>
      <c r="T17" s="32">
        <f t="shared" si="6"/>
        <v>0</v>
      </c>
    </row>
    <row r="18" spans="1:21" ht="26.15" customHeight="1" x14ac:dyDescent="0.3">
      <c r="A18" s="236">
        <v>11</v>
      </c>
      <c r="B18" s="37" t="str">
        <f>IF('Proje ve Personel Bilgileri'!B24&gt;0,'Proje ve Personel Bilgileri'!B24,"")</f>
        <v/>
      </c>
      <c r="C18" s="127"/>
      <c r="D18" s="12"/>
      <c r="E18" s="12"/>
      <c r="F18" s="12"/>
      <c r="G18" s="12"/>
      <c r="H18" s="12"/>
      <c r="I18" s="12"/>
      <c r="J18" s="12"/>
      <c r="K18" s="12"/>
      <c r="L18" s="34" t="str">
        <f t="shared" si="4"/>
        <v/>
      </c>
      <c r="M18" s="122" t="str">
        <f t="shared" si="0"/>
        <v/>
      </c>
      <c r="N18" s="31">
        <f>'Proje ve Personel Bilgileri'!E24</f>
        <v>0</v>
      </c>
      <c r="O18" s="32">
        <f t="shared" si="1"/>
        <v>0</v>
      </c>
      <c r="P18" s="32">
        <f t="shared" si="2"/>
        <v>0</v>
      </c>
      <c r="Q18" s="32">
        <f t="shared" si="3"/>
        <v>0</v>
      </c>
      <c r="R18" s="32">
        <f t="shared" si="5"/>
        <v>0</v>
      </c>
      <c r="S18" s="32">
        <f t="shared" si="6"/>
        <v>0</v>
      </c>
      <c r="T18" s="32">
        <f t="shared" si="6"/>
        <v>0</v>
      </c>
    </row>
    <row r="19" spans="1:21" ht="26.15" customHeight="1" x14ac:dyDescent="0.3">
      <c r="A19" s="236">
        <v>12</v>
      </c>
      <c r="B19" s="37" t="str">
        <f>IF('Proje ve Personel Bilgileri'!B25&gt;0,'Proje ve Personel Bilgileri'!B25,"")</f>
        <v/>
      </c>
      <c r="C19" s="127"/>
      <c r="D19" s="12"/>
      <c r="E19" s="12"/>
      <c r="F19" s="12"/>
      <c r="G19" s="12"/>
      <c r="H19" s="12"/>
      <c r="I19" s="12"/>
      <c r="J19" s="12"/>
      <c r="K19" s="12"/>
      <c r="L19" s="34" t="str">
        <f t="shared" si="4"/>
        <v/>
      </c>
      <c r="M19" s="122" t="str">
        <f t="shared" si="0"/>
        <v/>
      </c>
      <c r="N19" s="31">
        <f>'Proje ve Personel Bilgileri'!E25</f>
        <v>0</v>
      </c>
      <c r="O19" s="32">
        <f t="shared" si="1"/>
        <v>0</v>
      </c>
      <c r="P19" s="32">
        <f t="shared" si="2"/>
        <v>0</v>
      </c>
      <c r="Q19" s="32">
        <f t="shared" si="3"/>
        <v>0</v>
      </c>
      <c r="R19" s="32">
        <f t="shared" si="5"/>
        <v>0</v>
      </c>
      <c r="S19" s="32">
        <f t="shared" si="6"/>
        <v>0</v>
      </c>
      <c r="T19" s="32">
        <f t="shared" si="6"/>
        <v>0</v>
      </c>
    </row>
    <row r="20" spans="1:21" ht="26.15" customHeight="1" x14ac:dyDescent="0.3">
      <c r="A20" s="236">
        <v>13</v>
      </c>
      <c r="B20" s="37" t="str">
        <f>IF('Proje ve Personel Bilgileri'!B26&gt;0,'Proje ve Personel Bilgileri'!B26,"")</f>
        <v/>
      </c>
      <c r="C20" s="127"/>
      <c r="D20" s="12"/>
      <c r="E20" s="12"/>
      <c r="F20" s="12"/>
      <c r="G20" s="12"/>
      <c r="H20" s="12"/>
      <c r="I20" s="12"/>
      <c r="J20" s="12"/>
      <c r="K20" s="12"/>
      <c r="L20" s="34" t="str">
        <f t="shared" si="4"/>
        <v/>
      </c>
      <c r="M20" s="122" t="str">
        <f t="shared" si="0"/>
        <v/>
      </c>
      <c r="N20" s="31">
        <f>'Proje ve Personel Bilgileri'!E26</f>
        <v>0</v>
      </c>
      <c r="O20" s="32">
        <f t="shared" si="1"/>
        <v>0</v>
      </c>
      <c r="P20" s="32">
        <f t="shared" si="2"/>
        <v>0</v>
      </c>
      <c r="Q20" s="32">
        <f t="shared" si="3"/>
        <v>0</v>
      </c>
      <c r="R20" s="32">
        <f t="shared" si="5"/>
        <v>0</v>
      </c>
      <c r="S20" s="32">
        <f t="shared" si="6"/>
        <v>0</v>
      </c>
      <c r="T20" s="32">
        <f t="shared" si="6"/>
        <v>0</v>
      </c>
    </row>
    <row r="21" spans="1:21" ht="26.15" customHeight="1" x14ac:dyDescent="0.3">
      <c r="A21" s="236">
        <v>14</v>
      </c>
      <c r="B21" s="37" t="str">
        <f>IF('Proje ve Personel Bilgileri'!B27&gt;0,'Proje ve Personel Bilgileri'!B27,"")</f>
        <v/>
      </c>
      <c r="C21" s="127"/>
      <c r="D21" s="12"/>
      <c r="E21" s="12"/>
      <c r="F21" s="12"/>
      <c r="G21" s="12"/>
      <c r="H21" s="12"/>
      <c r="I21" s="12"/>
      <c r="J21" s="12"/>
      <c r="K21" s="12"/>
      <c r="L21" s="34" t="str">
        <f t="shared" si="4"/>
        <v/>
      </c>
      <c r="M21" s="122" t="str">
        <f t="shared" si="0"/>
        <v/>
      </c>
      <c r="N21" s="31">
        <f>'Proje ve Personel Bilgileri'!E27</f>
        <v>0</v>
      </c>
      <c r="O21" s="32">
        <f t="shared" si="1"/>
        <v>0</v>
      </c>
      <c r="P21" s="32">
        <f t="shared" si="2"/>
        <v>0</v>
      </c>
      <c r="Q21" s="32">
        <f t="shared" si="3"/>
        <v>0</v>
      </c>
      <c r="R21" s="32">
        <f t="shared" si="5"/>
        <v>0</v>
      </c>
      <c r="S21" s="32">
        <f t="shared" si="6"/>
        <v>0</v>
      </c>
      <c r="T21" s="32">
        <f t="shared" si="6"/>
        <v>0</v>
      </c>
    </row>
    <row r="22" spans="1:21" ht="26.15" customHeight="1" x14ac:dyDescent="0.3">
      <c r="A22" s="236">
        <v>15</v>
      </c>
      <c r="B22" s="37" t="str">
        <f>IF('Proje ve Personel Bilgileri'!B28&gt;0,'Proje ve Personel Bilgileri'!B28,"")</f>
        <v/>
      </c>
      <c r="C22" s="127"/>
      <c r="D22" s="12"/>
      <c r="E22" s="12"/>
      <c r="F22" s="12"/>
      <c r="G22" s="12"/>
      <c r="H22" s="12"/>
      <c r="I22" s="12"/>
      <c r="J22" s="12"/>
      <c r="K22" s="12"/>
      <c r="L22" s="34" t="str">
        <f t="shared" si="4"/>
        <v/>
      </c>
      <c r="M22" s="122" t="str">
        <f t="shared" si="0"/>
        <v/>
      </c>
      <c r="N22" s="31">
        <f>'Proje ve Personel Bilgileri'!E28</f>
        <v>0</v>
      </c>
      <c r="O22" s="32">
        <f t="shared" si="1"/>
        <v>0</v>
      </c>
      <c r="P22" s="32">
        <f t="shared" si="2"/>
        <v>0</v>
      </c>
      <c r="Q22" s="32">
        <f t="shared" si="3"/>
        <v>0</v>
      </c>
      <c r="R22" s="32">
        <f t="shared" si="5"/>
        <v>0</v>
      </c>
      <c r="S22" s="32">
        <f t="shared" si="6"/>
        <v>0</v>
      </c>
      <c r="T22" s="32">
        <f t="shared" si="6"/>
        <v>0</v>
      </c>
    </row>
    <row r="23" spans="1:21" ht="26.15" customHeight="1" x14ac:dyDescent="0.3">
      <c r="A23" s="236">
        <v>16</v>
      </c>
      <c r="B23" s="37" t="str">
        <f>IF('Proje ve Personel Bilgileri'!B29&gt;0,'Proje ve Personel Bilgileri'!B29,"")</f>
        <v/>
      </c>
      <c r="C23" s="127"/>
      <c r="D23" s="12"/>
      <c r="E23" s="12"/>
      <c r="F23" s="12"/>
      <c r="G23" s="12"/>
      <c r="H23" s="12"/>
      <c r="I23" s="12"/>
      <c r="J23" s="12"/>
      <c r="K23" s="12"/>
      <c r="L23" s="34" t="str">
        <f t="shared" si="4"/>
        <v/>
      </c>
      <c r="M23" s="122" t="str">
        <f t="shared" si="0"/>
        <v/>
      </c>
      <c r="N23" s="31">
        <f>'Proje ve Personel Bilgileri'!E29</f>
        <v>0</v>
      </c>
      <c r="O23" s="32">
        <f t="shared" si="1"/>
        <v>0</v>
      </c>
      <c r="P23" s="32">
        <f t="shared" si="2"/>
        <v>0</v>
      </c>
      <c r="Q23" s="32">
        <f t="shared" si="3"/>
        <v>0</v>
      </c>
      <c r="R23" s="32">
        <f t="shared" si="5"/>
        <v>0</v>
      </c>
      <c r="S23" s="32">
        <f t="shared" si="6"/>
        <v>0</v>
      </c>
      <c r="T23" s="32">
        <f t="shared" si="6"/>
        <v>0</v>
      </c>
    </row>
    <row r="24" spans="1:21" ht="26.15" customHeight="1" x14ac:dyDescent="0.3">
      <c r="A24" s="236">
        <v>17</v>
      </c>
      <c r="B24" s="37" t="str">
        <f>IF('Proje ve Personel Bilgileri'!B30&gt;0,'Proje ve Personel Bilgileri'!B30,"")</f>
        <v/>
      </c>
      <c r="C24" s="127"/>
      <c r="D24" s="12"/>
      <c r="E24" s="12"/>
      <c r="F24" s="12"/>
      <c r="G24" s="12"/>
      <c r="H24" s="12"/>
      <c r="I24" s="12"/>
      <c r="J24" s="12"/>
      <c r="K24" s="12"/>
      <c r="L24" s="34" t="str">
        <f t="shared" si="4"/>
        <v/>
      </c>
      <c r="M24" s="122" t="str">
        <f t="shared" si="0"/>
        <v/>
      </c>
      <c r="N24" s="31">
        <f>'Proje ve Personel Bilgileri'!E30</f>
        <v>0</v>
      </c>
      <c r="O24" s="32">
        <f t="shared" si="1"/>
        <v>0</v>
      </c>
      <c r="P24" s="32">
        <f t="shared" si="2"/>
        <v>0</v>
      </c>
      <c r="Q24" s="32">
        <f t="shared" si="3"/>
        <v>0</v>
      </c>
      <c r="R24" s="32">
        <f t="shared" si="5"/>
        <v>0</v>
      </c>
      <c r="S24" s="32">
        <f t="shared" si="6"/>
        <v>0</v>
      </c>
      <c r="T24" s="32">
        <f t="shared" si="6"/>
        <v>0</v>
      </c>
    </row>
    <row r="25" spans="1:21" ht="26.15" customHeight="1" x14ac:dyDescent="0.3">
      <c r="A25" s="236">
        <v>18</v>
      </c>
      <c r="B25" s="37" t="str">
        <f>IF('Proje ve Personel Bilgileri'!B31&gt;0,'Proje ve Personel Bilgileri'!B31,"")</f>
        <v/>
      </c>
      <c r="C25" s="127"/>
      <c r="D25" s="12"/>
      <c r="E25" s="12"/>
      <c r="F25" s="12"/>
      <c r="G25" s="12"/>
      <c r="H25" s="12"/>
      <c r="I25" s="12"/>
      <c r="J25" s="12"/>
      <c r="K25" s="12"/>
      <c r="L25" s="34" t="str">
        <f t="shared" si="4"/>
        <v/>
      </c>
      <c r="M25" s="122" t="str">
        <f t="shared" si="0"/>
        <v/>
      </c>
      <c r="N25" s="31">
        <f>'Proje ve Personel Bilgileri'!E31</f>
        <v>0</v>
      </c>
      <c r="O25" s="32">
        <f t="shared" si="1"/>
        <v>0</v>
      </c>
      <c r="P25" s="32">
        <f t="shared" si="2"/>
        <v>0</v>
      </c>
      <c r="Q25" s="32">
        <f t="shared" si="3"/>
        <v>0</v>
      </c>
      <c r="R25" s="32">
        <f t="shared" si="5"/>
        <v>0</v>
      </c>
      <c r="S25" s="32">
        <f t="shared" si="6"/>
        <v>0</v>
      </c>
      <c r="T25" s="32">
        <f t="shared" si="6"/>
        <v>0</v>
      </c>
    </row>
    <row r="26" spans="1:21" ht="26.15" customHeight="1" x14ac:dyDescent="0.3">
      <c r="A26" s="236">
        <v>19</v>
      </c>
      <c r="B26" s="37" t="str">
        <f>IF('Proje ve Personel Bilgileri'!B32&gt;0,'Proje ve Personel Bilgileri'!B32,"")</f>
        <v/>
      </c>
      <c r="C26" s="127"/>
      <c r="D26" s="12"/>
      <c r="E26" s="12"/>
      <c r="F26" s="12"/>
      <c r="G26" s="12"/>
      <c r="H26" s="12"/>
      <c r="I26" s="12"/>
      <c r="J26" s="12"/>
      <c r="K26" s="12"/>
      <c r="L26" s="34" t="str">
        <f t="shared" si="4"/>
        <v/>
      </c>
      <c r="M26" s="122" t="str">
        <f t="shared" si="0"/>
        <v/>
      </c>
      <c r="N26" s="31">
        <f>'Proje ve Personel Bilgileri'!E32</f>
        <v>0</v>
      </c>
      <c r="O26" s="32">
        <f t="shared" si="1"/>
        <v>0</v>
      </c>
      <c r="P26" s="32">
        <f t="shared" si="2"/>
        <v>0</v>
      </c>
      <c r="Q26" s="32">
        <f t="shared" si="3"/>
        <v>0</v>
      </c>
      <c r="R26" s="32">
        <f t="shared" si="5"/>
        <v>0</v>
      </c>
      <c r="S26" s="32">
        <f t="shared" si="6"/>
        <v>0</v>
      </c>
      <c r="T26" s="32">
        <f t="shared" si="6"/>
        <v>0</v>
      </c>
    </row>
    <row r="27" spans="1:21" ht="26.15" customHeight="1" thickBot="1" x14ac:dyDescent="0.35">
      <c r="A27" s="237">
        <v>20</v>
      </c>
      <c r="B27" s="38" t="str">
        <f>IF('Proje ve Personel Bilgileri'!B33&gt;0,'Proje ve Personel Bilgileri'!B33,"")</f>
        <v/>
      </c>
      <c r="C27" s="13"/>
      <c r="D27" s="14"/>
      <c r="E27" s="14"/>
      <c r="F27" s="14"/>
      <c r="G27" s="14"/>
      <c r="H27" s="14"/>
      <c r="I27" s="14"/>
      <c r="J27" s="14"/>
      <c r="K27" s="14"/>
      <c r="L27" s="35" t="str">
        <f t="shared" si="4"/>
        <v/>
      </c>
      <c r="M27" s="122" t="str">
        <f t="shared" si="0"/>
        <v/>
      </c>
      <c r="N27" s="31">
        <f>'Proje ve Personel Bilgileri'!E33</f>
        <v>0</v>
      </c>
      <c r="O27" s="32">
        <f t="shared" si="1"/>
        <v>0</v>
      </c>
      <c r="P27" s="32">
        <f t="shared" si="2"/>
        <v>0</v>
      </c>
      <c r="Q27" s="32">
        <f t="shared" si="3"/>
        <v>0</v>
      </c>
      <c r="R27" s="32">
        <f t="shared" si="5"/>
        <v>0</v>
      </c>
      <c r="S27" s="32">
        <f t="shared" si="6"/>
        <v>0</v>
      </c>
      <c r="T27" s="32">
        <f t="shared" si="6"/>
        <v>0</v>
      </c>
      <c r="U27" s="30">
        <v>1</v>
      </c>
    </row>
    <row r="28" spans="1:21" ht="26.15" customHeight="1" thickBot="1" x14ac:dyDescent="0.35">
      <c r="A28" s="358" t="s">
        <v>40</v>
      </c>
      <c r="B28" s="359"/>
      <c r="C28" s="39" t="str">
        <f t="shared" ref="C28:K28" si="7">IF($L$28&gt;0,SUM(C8:C27),"")</f>
        <v/>
      </c>
      <c r="D28" s="40" t="str">
        <f t="shared" si="7"/>
        <v/>
      </c>
      <c r="E28" s="40" t="str">
        <f t="shared" si="7"/>
        <v/>
      </c>
      <c r="F28" s="40" t="str">
        <f t="shared" si="7"/>
        <v/>
      </c>
      <c r="G28" s="40" t="str">
        <f t="shared" si="7"/>
        <v/>
      </c>
      <c r="H28" s="40" t="str">
        <f t="shared" si="7"/>
        <v/>
      </c>
      <c r="I28" s="40" t="str">
        <f t="shared" si="7"/>
        <v/>
      </c>
      <c r="J28" s="40" t="str">
        <f t="shared" si="7"/>
        <v/>
      </c>
      <c r="K28" s="40" t="str">
        <f t="shared" si="7"/>
        <v/>
      </c>
      <c r="L28" s="41">
        <f>SUM(L8:L27)</f>
        <v>0</v>
      </c>
      <c r="M28" s="123"/>
      <c r="N28" s="6"/>
      <c r="O28" s="15"/>
      <c r="P28" s="16"/>
      <c r="S28" s="6"/>
      <c r="T28" s="6"/>
    </row>
    <row r="29" spans="1:21" s="17" customFormat="1" ht="30.1" customHeight="1" x14ac:dyDescent="0.3">
      <c r="A29" s="360" t="s">
        <v>139</v>
      </c>
      <c r="B29" s="360"/>
      <c r="C29" s="360"/>
      <c r="D29" s="360"/>
      <c r="E29" s="360"/>
      <c r="F29" s="360"/>
      <c r="G29" s="360"/>
      <c r="H29" s="360"/>
      <c r="I29" s="360"/>
      <c r="J29" s="360"/>
      <c r="K29" s="360"/>
      <c r="L29" s="360"/>
      <c r="M29" s="83"/>
      <c r="O29" s="18"/>
      <c r="P29" s="18"/>
      <c r="Q29" s="18"/>
      <c r="R29" s="18"/>
      <c r="S29" s="18"/>
      <c r="T29" s="18"/>
    </row>
    <row r="30" spans="1:21" ht="26.15" customHeight="1" x14ac:dyDescent="0.3"/>
    <row r="31" spans="1:21" ht="26.15" customHeight="1" x14ac:dyDescent="0.35">
      <c r="A31" s="308" t="s">
        <v>37</v>
      </c>
      <c r="B31" s="307">
        <f ca="1">IF(imzatarihi&gt;0,imzatarihi,"")</f>
        <v>45653</v>
      </c>
      <c r="C31" s="361" t="s">
        <v>38</v>
      </c>
      <c r="D31" s="361"/>
      <c r="E31" s="306" t="str">
        <f>IF(kurulusyetkilisi&gt;0,kurulusyetkilisi,"")</f>
        <v/>
      </c>
      <c r="F31" s="265"/>
      <c r="G31" s="265"/>
      <c r="H31" s="304"/>
      <c r="I31" s="304"/>
      <c r="J31" s="304"/>
    </row>
    <row r="32" spans="1:21" ht="26.15" customHeight="1" x14ac:dyDescent="0.35">
      <c r="A32" s="311"/>
      <c r="B32" s="311"/>
      <c r="C32" s="361" t="s">
        <v>39</v>
      </c>
      <c r="D32" s="361"/>
      <c r="E32" s="309"/>
      <c r="F32" s="362"/>
      <c r="G32" s="362"/>
      <c r="H32" s="6"/>
      <c r="I32" s="6"/>
      <c r="J32" s="6"/>
    </row>
    <row r="33" spans="1:20" ht="26.15" customHeight="1" x14ac:dyDescent="0.3">
      <c r="A33" s="356" t="s">
        <v>28</v>
      </c>
      <c r="B33" s="356"/>
      <c r="C33" s="356"/>
      <c r="D33" s="356"/>
      <c r="E33" s="356"/>
      <c r="F33" s="356"/>
      <c r="G33" s="356"/>
      <c r="H33" s="356"/>
      <c r="I33" s="356"/>
      <c r="J33" s="356"/>
      <c r="K33" s="356"/>
      <c r="L33" s="356"/>
      <c r="M33" s="119"/>
      <c r="N33" s="1"/>
      <c r="O33" s="128"/>
    </row>
    <row r="34" spans="1:20" ht="26.15" customHeight="1" x14ac:dyDescent="0.3">
      <c r="A34" s="363" t="str">
        <f>IF(Yil&gt;0,CONCATENATE(Yil," yılına aittir"),"")</f>
        <v/>
      </c>
      <c r="B34" s="363"/>
      <c r="C34" s="363"/>
      <c r="D34" s="363"/>
      <c r="E34" s="363"/>
      <c r="F34" s="363"/>
      <c r="G34" s="363"/>
      <c r="H34" s="363"/>
      <c r="I34" s="363"/>
      <c r="J34" s="363"/>
      <c r="K34" s="363"/>
      <c r="L34" s="363"/>
    </row>
    <row r="35" spans="1:20" ht="26.15" customHeight="1" thickBot="1" x14ac:dyDescent="0.35">
      <c r="B35" s="8"/>
      <c r="D35" s="8"/>
      <c r="E35" s="8"/>
      <c r="F35" s="377" t="str">
        <f>IF(Yil&gt;0,IF(ProjeNo=5189901,"MART",IF(ProjeNo=5169902,"MAYIS","ŞUBAT")),"")</f>
        <v/>
      </c>
      <c r="G35" s="377"/>
      <c r="H35" s="8"/>
      <c r="I35" s="8"/>
      <c r="J35" s="8"/>
      <c r="K35" s="8"/>
      <c r="L35" s="228" t="s">
        <v>35</v>
      </c>
    </row>
    <row r="36" spans="1:20" ht="26.15" customHeight="1" thickBot="1" x14ac:dyDescent="0.35">
      <c r="A36" s="233" t="s">
        <v>1</v>
      </c>
      <c r="B36" s="364" t="str">
        <f>IF(ProjeNo&gt;0,ProjeNo,"")</f>
        <v/>
      </c>
      <c r="C36" s="365"/>
      <c r="D36" s="365"/>
      <c r="E36" s="365"/>
      <c r="F36" s="365"/>
      <c r="G36" s="365"/>
      <c r="H36" s="365"/>
      <c r="I36" s="365"/>
      <c r="J36" s="365"/>
      <c r="K36" s="365"/>
      <c r="L36" s="366"/>
    </row>
    <row r="37" spans="1:20" ht="26.15" customHeight="1" thickBot="1" x14ac:dyDescent="0.35">
      <c r="A37" s="234" t="s">
        <v>11</v>
      </c>
      <c r="B37" s="367" t="str">
        <f>IF(ProjeAdi&gt;0,ProjeAdi,"")</f>
        <v/>
      </c>
      <c r="C37" s="368"/>
      <c r="D37" s="368"/>
      <c r="E37" s="368"/>
      <c r="F37" s="368"/>
      <c r="G37" s="368"/>
      <c r="H37" s="368"/>
      <c r="I37" s="368"/>
      <c r="J37" s="368"/>
      <c r="K37" s="368"/>
      <c r="L37" s="369"/>
    </row>
    <row r="38" spans="1:20" ht="26.15" customHeight="1" thickBot="1" x14ac:dyDescent="0.35">
      <c r="A38" s="370" t="s">
        <v>7</v>
      </c>
      <c r="B38" s="370" t="s">
        <v>8</v>
      </c>
      <c r="C38" s="370" t="s">
        <v>29</v>
      </c>
      <c r="D38" s="370" t="s">
        <v>97</v>
      </c>
      <c r="E38" s="370" t="s">
        <v>117</v>
      </c>
      <c r="F38" s="370" t="s">
        <v>32</v>
      </c>
      <c r="G38" s="372" t="s">
        <v>30</v>
      </c>
      <c r="H38" s="374" t="s">
        <v>95</v>
      </c>
      <c r="I38" s="375"/>
      <c r="J38" s="375"/>
      <c r="K38" s="376"/>
      <c r="L38" s="370" t="s">
        <v>31</v>
      </c>
      <c r="O38" s="357" t="s">
        <v>36</v>
      </c>
      <c r="P38" s="357"/>
      <c r="Q38" s="357" t="s">
        <v>42</v>
      </c>
      <c r="R38" s="357"/>
      <c r="S38" s="357" t="s">
        <v>43</v>
      </c>
      <c r="T38" s="357"/>
    </row>
    <row r="39" spans="1:20" s="9" customFormat="1" ht="82.05" customHeight="1" thickBot="1" x14ac:dyDescent="0.3">
      <c r="A39" s="371"/>
      <c r="B39" s="371"/>
      <c r="C39" s="371"/>
      <c r="D39" s="371"/>
      <c r="E39" s="371"/>
      <c r="F39" s="371"/>
      <c r="G39" s="373"/>
      <c r="H39" s="229" t="s">
        <v>91</v>
      </c>
      <c r="I39" s="230" t="s">
        <v>96</v>
      </c>
      <c r="J39" s="229" t="s">
        <v>152</v>
      </c>
      <c r="K39" s="229" t="s">
        <v>153</v>
      </c>
      <c r="L39" s="371"/>
      <c r="M39" s="121"/>
      <c r="N39" s="231" t="s">
        <v>10</v>
      </c>
      <c r="O39" s="232" t="s">
        <v>33</v>
      </c>
      <c r="P39" s="232" t="s">
        <v>34</v>
      </c>
      <c r="Q39" s="232" t="s">
        <v>41</v>
      </c>
      <c r="R39" s="232" t="s">
        <v>30</v>
      </c>
      <c r="S39" s="232" t="s">
        <v>41</v>
      </c>
      <c r="T39" s="232" t="s">
        <v>34</v>
      </c>
    </row>
    <row r="40" spans="1:20" ht="26.15" customHeight="1" x14ac:dyDescent="0.3">
      <c r="A40" s="235">
        <v>21</v>
      </c>
      <c r="B40" s="36" t="str">
        <f>IF('Proje ve Personel Bilgileri'!B34&gt;0,'Proje ve Personel Bilgileri'!B34,"")</f>
        <v/>
      </c>
      <c r="C40" s="10"/>
      <c r="D40" s="11"/>
      <c r="E40" s="11"/>
      <c r="F40" s="11"/>
      <c r="G40" s="11"/>
      <c r="H40" s="11"/>
      <c r="I40" s="11"/>
      <c r="J40" s="11"/>
      <c r="K40" s="11"/>
      <c r="L40" s="33" t="str">
        <f>IF(B40&lt;&gt;"",IF(OR(F40&gt;S40,G40&gt;T40),0,D40+E40+F40+G40-H40-I40-J40-K40),"")</f>
        <v/>
      </c>
      <c r="M40" s="122" t="str">
        <f t="shared" ref="M40:M59" si="8">IF(OR(F40&gt;S40,G40&gt;T40),"Toplam maliyetin hesaplanabilmesi için SGK işveren payı ve işsizlik sigortası işveren payının tavan değerleri aşmaması gerekmektedir.","")</f>
        <v/>
      </c>
      <c r="N40" s="31">
        <f>'Proje ve Personel Bilgileri'!E34</f>
        <v>0</v>
      </c>
      <c r="O40" s="32">
        <f t="shared" ref="O40:O59" si="9">IFERROR(IF(N40="EVET",VLOOKUP(VALUE(Yil&amp;1),SGKTAVAN,2,0)*0.2475,VLOOKUP(VALUE(Yil&amp;1),SGKTAVAN,2,0)*0.2075),0)</f>
        <v>0</v>
      </c>
      <c r="P40" s="32">
        <f t="shared" ref="P40:P59" si="10">IFERROR(IF(N40="EVET",0,VLOOKUP(VALUE(Yil&amp;1),SGKTAVAN,2,0)*0.02),0)</f>
        <v>0</v>
      </c>
      <c r="Q40" s="32">
        <f t="shared" ref="Q40:Q59" si="11">IF(N40="EVET",(D40+E40)*0.2475,(D40+E40)*0.2075)</f>
        <v>0</v>
      </c>
      <c r="R40" s="32">
        <f>IF(N40="EVET",0,(D40+E40)*0.02)</f>
        <v>0</v>
      </c>
      <c r="S40" s="32">
        <f>IF(ISERROR(ROUNDUP(MIN(O40,Q40),0)),0,ROUNDUP(MIN(O40,Q40),0))</f>
        <v>0</v>
      </c>
      <c r="T40" s="32">
        <f>IF(ISERROR(ROUNDUP(MIN(P40,R40),0)),0,ROUNDUP(MIN(P40,R40),0))</f>
        <v>0</v>
      </c>
    </row>
    <row r="41" spans="1:20" ht="26.15" customHeight="1" x14ac:dyDescent="0.3">
      <c r="A41" s="236">
        <v>22</v>
      </c>
      <c r="B41" s="37" t="str">
        <f>IF('Proje ve Personel Bilgileri'!B35&gt;0,'Proje ve Personel Bilgileri'!B35,"")</f>
        <v/>
      </c>
      <c r="C41" s="127"/>
      <c r="D41" s="12"/>
      <c r="E41" s="12"/>
      <c r="F41" s="12"/>
      <c r="G41" s="12"/>
      <c r="H41" s="12"/>
      <c r="I41" s="12"/>
      <c r="J41" s="12"/>
      <c r="K41" s="12"/>
      <c r="L41" s="34" t="str">
        <f t="shared" ref="L41:L59" si="12">IF(B41&lt;&gt;"",IF(OR(F41&gt;S41,G41&gt;T41),0,D41+E41+F41+G41-H41-I41-J41-K41),"")</f>
        <v/>
      </c>
      <c r="M41" s="122" t="str">
        <f t="shared" si="8"/>
        <v/>
      </c>
      <c r="N41" s="31">
        <f>'Proje ve Personel Bilgileri'!E35</f>
        <v>0</v>
      </c>
      <c r="O41" s="32">
        <f t="shared" si="9"/>
        <v>0</v>
      </c>
      <c r="P41" s="32">
        <f t="shared" si="10"/>
        <v>0</v>
      </c>
      <c r="Q41" s="32">
        <f t="shared" si="11"/>
        <v>0</v>
      </c>
      <c r="R41" s="32">
        <f t="shared" ref="R41:R59" si="13">IF(N41="EVET",0,(D41+E41)*0.02)</f>
        <v>0</v>
      </c>
      <c r="S41" s="32">
        <f t="shared" ref="S41:T59" si="14">IF(ISERROR(ROUNDUP(MIN(O41,Q41),0)),0,ROUNDUP(MIN(O41,Q41),0))</f>
        <v>0</v>
      </c>
      <c r="T41" s="32">
        <f t="shared" si="14"/>
        <v>0</v>
      </c>
    </row>
    <row r="42" spans="1:20" ht="26.15" customHeight="1" x14ac:dyDescent="0.3">
      <c r="A42" s="236">
        <v>23</v>
      </c>
      <c r="B42" s="37" t="str">
        <f>IF('Proje ve Personel Bilgileri'!B36&gt;0,'Proje ve Personel Bilgileri'!B36,"")</f>
        <v/>
      </c>
      <c r="C42" s="127"/>
      <c r="D42" s="12"/>
      <c r="E42" s="12"/>
      <c r="F42" s="12"/>
      <c r="G42" s="12"/>
      <c r="H42" s="12"/>
      <c r="I42" s="12"/>
      <c r="J42" s="12"/>
      <c r="K42" s="12"/>
      <c r="L42" s="34" t="str">
        <f t="shared" si="12"/>
        <v/>
      </c>
      <c r="M42" s="122" t="str">
        <f t="shared" si="8"/>
        <v/>
      </c>
      <c r="N42" s="31">
        <f>'Proje ve Personel Bilgileri'!E36</f>
        <v>0</v>
      </c>
      <c r="O42" s="32">
        <f t="shared" si="9"/>
        <v>0</v>
      </c>
      <c r="P42" s="32">
        <f t="shared" si="10"/>
        <v>0</v>
      </c>
      <c r="Q42" s="32">
        <f t="shared" si="11"/>
        <v>0</v>
      </c>
      <c r="R42" s="32">
        <f t="shared" si="13"/>
        <v>0</v>
      </c>
      <c r="S42" s="32">
        <f t="shared" si="14"/>
        <v>0</v>
      </c>
      <c r="T42" s="32">
        <f t="shared" si="14"/>
        <v>0</v>
      </c>
    </row>
    <row r="43" spans="1:20" ht="26.15" customHeight="1" x14ac:dyDescent="0.3">
      <c r="A43" s="236">
        <v>24</v>
      </c>
      <c r="B43" s="37" t="str">
        <f>IF('Proje ve Personel Bilgileri'!B37&gt;0,'Proje ve Personel Bilgileri'!B37,"")</f>
        <v/>
      </c>
      <c r="C43" s="127"/>
      <c r="D43" s="12"/>
      <c r="E43" s="12"/>
      <c r="F43" s="12"/>
      <c r="G43" s="12"/>
      <c r="H43" s="12"/>
      <c r="I43" s="12"/>
      <c r="J43" s="12"/>
      <c r="K43" s="12"/>
      <c r="L43" s="34" t="str">
        <f t="shared" si="12"/>
        <v/>
      </c>
      <c r="M43" s="122" t="str">
        <f t="shared" si="8"/>
        <v/>
      </c>
      <c r="N43" s="31">
        <f>'Proje ve Personel Bilgileri'!E37</f>
        <v>0</v>
      </c>
      <c r="O43" s="32">
        <f t="shared" si="9"/>
        <v>0</v>
      </c>
      <c r="P43" s="32">
        <f t="shared" si="10"/>
        <v>0</v>
      </c>
      <c r="Q43" s="32">
        <f t="shared" si="11"/>
        <v>0</v>
      </c>
      <c r="R43" s="32">
        <f t="shared" si="13"/>
        <v>0</v>
      </c>
      <c r="S43" s="32">
        <f t="shared" si="14"/>
        <v>0</v>
      </c>
      <c r="T43" s="32">
        <f t="shared" si="14"/>
        <v>0</v>
      </c>
    </row>
    <row r="44" spans="1:20" ht="26.15" customHeight="1" x14ac:dyDescent="0.3">
      <c r="A44" s="236">
        <v>25</v>
      </c>
      <c r="B44" s="37" t="str">
        <f>IF('Proje ve Personel Bilgileri'!B38&gt;0,'Proje ve Personel Bilgileri'!B38,"")</f>
        <v/>
      </c>
      <c r="C44" s="127"/>
      <c r="D44" s="12"/>
      <c r="E44" s="12"/>
      <c r="F44" s="12"/>
      <c r="G44" s="12"/>
      <c r="H44" s="12"/>
      <c r="I44" s="12"/>
      <c r="J44" s="12"/>
      <c r="K44" s="12"/>
      <c r="L44" s="34" t="str">
        <f t="shared" si="12"/>
        <v/>
      </c>
      <c r="M44" s="122" t="str">
        <f t="shared" si="8"/>
        <v/>
      </c>
      <c r="N44" s="31">
        <f>'Proje ve Personel Bilgileri'!E38</f>
        <v>0</v>
      </c>
      <c r="O44" s="32">
        <f t="shared" si="9"/>
        <v>0</v>
      </c>
      <c r="P44" s="32">
        <f t="shared" si="10"/>
        <v>0</v>
      </c>
      <c r="Q44" s="32">
        <f t="shared" si="11"/>
        <v>0</v>
      </c>
      <c r="R44" s="32">
        <f t="shared" si="13"/>
        <v>0</v>
      </c>
      <c r="S44" s="32">
        <f t="shared" si="14"/>
        <v>0</v>
      </c>
      <c r="T44" s="32">
        <f t="shared" si="14"/>
        <v>0</v>
      </c>
    </row>
    <row r="45" spans="1:20" ht="26.15" customHeight="1" x14ac:dyDescent="0.3">
      <c r="A45" s="236">
        <v>26</v>
      </c>
      <c r="B45" s="37" t="str">
        <f>IF('Proje ve Personel Bilgileri'!B39&gt;0,'Proje ve Personel Bilgileri'!B39,"")</f>
        <v/>
      </c>
      <c r="C45" s="127"/>
      <c r="D45" s="12"/>
      <c r="E45" s="12"/>
      <c r="F45" s="12"/>
      <c r="G45" s="12"/>
      <c r="H45" s="12"/>
      <c r="I45" s="12"/>
      <c r="J45" s="12"/>
      <c r="K45" s="12"/>
      <c r="L45" s="34" t="str">
        <f t="shared" si="12"/>
        <v/>
      </c>
      <c r="M45" s="122" t="str">
        <f t="shared" si="8"/>
        <v/>
      </c>
      <c r="N45" s="31">
        <f>'Proje ve Personel Bilgileri'!E39</f>
        <v>0</v>
      </c>
      <c r="O45" s="32">
        <f t="shared" si="9"/>
        <v>0</v>
      </c>
      <c r="P45" s="32">
        <f t="shared" si="10"/>
        <v>0</v>
      </c>
      <c r="Q45" s="32">
        <f t="shared" si="11"/>
        <v>0</v>
      </c>
      <c r="R45" s="32">
        <f t="shared" si="13"/>
        <v>0</v>
      </c>
      <c r="S45" s="32">
        <f t="shared" si="14"/>
        <v>0</v>
      </c>
      <c r="T45" s="32">
        <f t="shared" si="14"/>
        <v>0</v>
      </c>
    </row>
    <row r="46" spans="1:20" ht="26.15" customHeight="1" x14ac:dyDescent="0.3">
      <c r="A46" s="236">
        <v>27</v>
      </c>
      <c r="B46" s="37" t="str">
        <f>IF('Proje ve Personel Bilgileri'!B40&gt;0,'Proje ve Personel Bilgileri'!B40,"")</f>
        <v/>
      </c>
      <c r="C46" s="127"/>
      <c r="D46" s="12"/>
      <c r="E46" s="12"/>
      <c r="F46" s="12"/>
      <c r="G46" s="12"/>
      <c r="H46" s="12"/>
      <c r="I46" s="12"/>
      <c r="J46" s="12"/>
      <c r="K46" s="12"/>
      <c r="L46" s="34" t="str">
        <f t="shared" si="12"/>
        <v/>
      </c>
      <c r="M46" s="122" t="str">
        <f t="shared" si="8"/>
        <v/>
      </c>
      <c r="N46" s="31">
        <f>'Proje ve Personel Bilgileri'!E40</f>
        <v>0</v>
      </c>
      <c r="O46" s="32">
        <f t="shared" si="9"/>
        <v>0</v>
      </c>
      <c r="P46" s="32">
        <f t="shared" si="10"/>
        <v>0</v>
      </c>
      <c r="Q46" s="32">
        <f t="shared" si="11"/>
        <v>0</v>
      </c>
      <c r="R46" s="32">
        <f t="shared" si="13"/>
        <v>0</v>
      </c>
      <c r="S46" s="32">
        <f t="shared" si="14"/>
        <v>0</v>
      </c>
      <c r="T46" s="32">
        <f t="shared" si="14"/>
        <v>0</v>
      </c>
    </row>
    <row r="47" spans="1:20" ht="26.15" customHeight="1" x14ac:dyDescent="0.3">
      <c r="A47" s="236">
        <v>28</v>
      </c>
      <c r="B47" s="37" t="str">
        <f>IF('Proje ve Personel Bilgileri'!B41&gt;0,'Proje ve Personel Bilgileri'!B41,"")</f>
        <v/>
      </c>
      <c r="C47" s="127"/>
      <c r="D47" s="12"/>
      <c r="E47" s="12"/>
      <c r="F47" s="12"/>
      <c r="G47" s="12"/>
      <c r="H47" s="12"/>
      <c r="I47" s="12"/>
      <c r="J47" s="12"/>
      <c r="K47" s="12"/>
      <c r="L47" s="34" t="str">
        <f t="shared" si="12"/>
        <v/>
      </c>
      <c r="M47" s="122" t="str">
        <f t="shared" si="8"/>
        <v/>
      </c>
      <c r="N47" s="31">
        <f>'Proje ve Personel Bilgileri'!E41</f>
        <v>0</v>
      </c>
      <c r="O47" s="32">
        <f t="shared" si="9"/>
        <v>0</v>
      </c>
      <c r="P47" s="32">
        <f t="shared" si="10"/>
        <v>0</v>
      </c>
      <c r="Q47" s="32">
        <f t="shared" si="11"/>
        <v>0</v>
      </c>
      <c r="R47" s="32">
        <f t="shared" si="13"/>
        <v>0</v>
      </c>
      <c r="S47" s="32">
        <f t="shared" si="14"/>
        <v>0</v>
      </c>
      <c r="T47" s="32">
        <f t="shared" si="14"/>
        <v>0</v>
      </c>
    </row>
    <row r="48" spans="1:20" ht="26.15" customHeight="1" x14ac:dyDescent="0.3">
      <c r="A48" s="236">
        <v>29</v>
      </c>
      <c r="B48" s="37" t="str">
        <f>IF('Proje ve Personel Bilgileri'!B42&gt;0,'Proje ve Personel Bilgileri'!B42,"")</f>
        <v/>
      </c>
      <c r="C48" s="127"/>
      <c r="D48" s="12"/>
      <c r="E48" s="12"/>
      <c r="F48" s="12"/>
      <c r="G48" s="12"/>
      <c r="H48" s="12"/>
      <c r="I48" s="12"/>
      <c r="J48" s="12"/>
      <c r="K48" s="12"/>
      <c r="L48" s="34" t="str">
        <f t="shared" si="12"/>
        <v/>
      </c>
      <c r="M48" s="122" t="str">
        <f t="shared" si="8"/>
        <v/>
      </c>
      <c r="N48" s="31">
        <f>'Proje ve Personel Bilgileri'!E42</f>
        <v>0</v>
      </c>
      <c r="O48" s="32">
        <f t="shared" si="9"/>
        <v>0</v>
      </c>
      <c r="P48" s="32">
        <f t="shared" si="10"/>
        <v>0</v>
      </c>
      <c r="Q48" s="32">
        <f t="shared" si="11"/>
        <v>0</v>
      </c>
      <c r="R48" s="32">
        <f t="shared" si="13"/>
        <v>0</v>
      </c>
      <c r="S48" s="32">
        <f t="shared" si="14"/>
        <v>0</v>
      </c>
      <c r="T48" s="32">
        <f t="shared" si="14"/>
        <v>0</v>
      </c>
    </row>
    <row r="49" spans="1:21" ht="26.15" customHeight="1" x14ac:dyDescent="0.3">
      <c r="A49" s="236">
        <v>30</v>
      </c>
      <c r="B49" s="37" t="str">
        <f>IF('Proje ve Personel Bilgileri'!B43&gt;0,'Proje ve Personel Bilgileri'!B43,"")</f>
        <v/>
      </c>
      <c r="C49" s="127"/>
      <c r="D49" s="12"/>
      <c r="E49" s="12"/>
      <c r="F49" s="12"/>
      <c r="G49" s="12"/>
      <c r="H49" s="12"/>
      <c r="I49" s="12"/>
      <c r="J49" s="12"/>
      <c r="K49" s="12"/>
      <c r="L49" s="34" t="str">
        <f t="shared" si="12"/>
        <v/>
      </c>
      <c r="M49" s="122" t="str">
        <f t="shared" si="8"/>
        <v/>
      </c>
      <c r="N49" s="31">
        <f>'Proje ve Personel Bilgileri'!E43</f>
        <v>0</v>
      </c>
      <c r="O49" s="32">
        <f t="shared" si="9"/>
        <v>0</v>
      </c>
      <c r="P49" s="32">
        <f t="shared" si="10"/>
        <v>0</v>
      </c>
      <c r="Q49" s="32">
        <f t="shared" si="11"/>
        <v>0</v>
      </c>
      <c r="R49" s="32">
        <f t="shared" si="13"/>
        <v>0</v>
      </c>
      <c r="S49" s="32">
        <f t="shared" si="14"/>
        <v>0</v>
      </c>
      <c r="T49" s="32">
        <f t="shared" si="14"/>
        <v>0</v>
      </c>
    </row>
    <row r="50" spans="1:21" ht="26.15" customHeight="1" x14ac:dyDescent="0.3">
      <c r="A50" s="236">
        <v>31</v>
      </c>
      <c r="B50" s="37" t="str">
        <f>IF('Proje ve Personel Bilgileri'!B44&gt;0,'Proje ve Personel Bilgileri'!B44,"")</f>
        <v/>
      </c>
      <c r="C50" s="127"/>
      <c r="D50" s="12"/>
      <c r="E50" s="12"/>
      <c r="F50" s="12"/>
      <c r="G50" s="12"/>
      <c r="H50" s="12"/>
      <c r="I50" s="12"/>
      <c r="J50" s="12"/>
      <c r="K50" s="12"/>
      <c r="L50" s="34" t="str">
        <f t="shared" si="12"/>
        <v/>
      </c>
      <c r="M50" s="122" t="str">
        <f t="shared" si="8"/>
        <v/>
      </c>
      <c r="N50" s="31">
        <f>'Proje ve Personel Bilgileri'!E44</f>
        <v>0</v>
      </c>
      <c r="O50" s="32">
        <f t="shared" si="9"/>
        <v>0</v>
      </c>
      <c r="P50" s="32">
        <f t="shared" si="10"/>
        <v>0</v>
      </c>
      <c r="Q50" s="32">
        <f t="shared" si="11"/>
        <v>0</v>
      </c>
      <c r="R50" s="32">
        <f t="shared" si="13"/>
        <v>0</v>
      </c>
      <c r="S50" s="32">
        <f t="shared" si="14"/>
        <v>0</v>
      </c>
      <c r="T50" s="32">
        <f t="shared" si="14"/>
        <v>0</v>
      </c>
    </row>
    <row r="51" spans="1:21" ht="26.15" customHeight="1" x14ac:dyDescent="0.3">
      <c r="A51" s="236">
        <v>32</v>
      </c>
      <c r="B51" s="37" t="str">
        <f>IF('Proje ve Personel Bilgileri'!B45&gt;0,'Proje ve Personel Bilgileri'!B45,"")</f>
        <v/>
      </c>
      <c r="C51" s="127"/>
      <c r="D51" s="12"/>
      <c r="E51" s="12"/>
      <c r="F51" s="12"/>
      <c r="G51" s="12"/>
      <c r="H51" s="12"/>
      <c r="I51" s="12"/>
      <c r="J51" s="12"/>
      <c r="K51" s="12"/>
      <c r="L51" s="34" t="str">
        <f t="shared" si="12"/>
        <v/>
      </c>
      <c r="M51" s="122" t="str">
        <f t="shared" si="8"/>
        <v/>
      </c>
      <c r="N51" s="31">
        <f>'Proje ve Personel Bilgileri'!E45</f>
        <v>0</v>
      </c>
      <c r="O51" s="32">
        <f t="shared" si="9"/>
        <v>0</v>
      </c>
      <c r="P51" s="32">
        <f t="shared" si="10"/>
        <v>0</v>
      </c>
      <c r="Q51" s="32">
        <f t="shared" si="11"/>
        <v>0</v>
      </c>
      <c r="R51" s="32">
        <f t="shared" si="13"/>
        <v>0</v>
      </c>
      <c r="S51" s="32">
        <f t="shared" si="14"/>
        <v>0</v>
      </c>
      <c r="T51" s="32">
        <f t="shared" si="14"/>
        <v>0</v>
      </c>
    </row>
    <row r="52" spans="1:21" ht="26.15" customHeight="1" x14ac:dyDescent="0.3">
      <c r="A52" s="236">
        <v>33</v>
      </c>
      <c r="B52" s="37" t="str">
        <f>IF('Proje ve Personel Bilgileri'!B46&gt;0,'Proje ve Personel Bilgileri'!B46,"")</f>
        <v/>
      </c>
      <c r="C52" s="127"/>
      <c r="D52" s="12"/>
      <c r="E52" s="12"/>
      <c r="F52" s="12"/>
      <c r="G52" s="12"/>
      <c r="H52" s="12"/>
      <c r="I52" s="12"/>
      <c r="J52" s="12"/>
      <c r="K52" s="12"/>
      <c r="L52" s="34" t="str">
        <f t="shared" si="12"/>
        <v/>
      </c>
      <c r="M52" s="122" t="str">
        <f t="shared" si="8"/>
        <v/>
      </c>
      <c r="N52" s="31">
        <f>'Proje ve Personel Bilgileri'!E46</f>
        <v>0</v>
      </c>
      <c r="O52" s="32">
        <f t="shared" si="9"/>
        <v>0</v>
      </c>
      <c r="P52" s="32">
        <f t="shared" si="10"/>
        <v>0</v>
      </c>
      <c r="Q52" s="32">
        <f t="shared" si="11"/>
        <v>0</v>
      </c>
      <c r="R52" s="32">
        <f t="shared" si="13"/>
        <v>0</v>
      </c>
      <c r="S52" s="32">
        <f t="shared" si="14"/>
        <v>0</v>
      </c>
      <c r="T52" s="32">
        <f t="shared" si="14"/>
        <v>0</v>
      </c>
    </row>
    <row r="53" spans="1:21" ht="26.15" customHeight="1" x14ac:dyDescent="0.3">
      <c r="A53" s="236">
        <v>34</v>
      </c>
      <c r="B53" s="37" t="str">
        <f>IF('Proje ve Personel Bilgileri'!B47&gt;0,'Proje ve Personel Bilgileri'!B47,"")</f>
        <v/>
      </c>
      <c r="C53" s="127"/>
      <c r="D53" s="12"/>
      <c r="E53" s="12"/>
      <c r="F53" s="12"/>
      <c r="G53" s="12"/>
      <c r="H53" s="12"/>
      <c r="I53" s="12"/>
      <c r="J53" s="12"/>
      <c r="K53" s="12"/>
      <c r="L53" s="34" t="str">
        <f t="shared" si="12"/>
        <v/>
      </c>
      <c r="M53" s="122" t="str">
        <f t="shared" si="8"/>
        <v/>
      </c>
      <c r="N53" s="31">
        <f>'Proje ve Personel Bilgileri'!E47</f>
        <v>0</v>
      </c>
      <c r="O53" s="32">
        <f t="shared" si="9"/>
        <v>0</v>
      </c>
      <c r="P53" s="32">
        <f t="shared" si="10"/>
        <v>0</v>
      </c>
      <c r="Q53" s="32">
        <f t="shared" si="11"/>
        <v>0</v>
      </c>
      <c r="R53" s="32">
        <f t="shared" si="13"/>
        <v>0</v>
      </c>
      <c r="S53" s="32">
        <f t="shared" si="14"/>
        <v>0</v>
      </c>
      <c r="T53" s="32">
        <f t="shared" si="14"/>
        <v>0</v>
      </c>
    </row>
    <row r="54" spans="1:21" ht="26.15" customHeight="1" x14ac:dyDescent="0.3">
      <c r="A54" s="236">
        <v>35</v>
      </c>
      <c r="B54" s="37" t="str">
        <f>IF('Proje ve Personel Bilgileri'!B48&gt;0,'Proje ve Personel Bilgileri'!B48,"")</f>
        <v/>
      </c>
      <c r="C54" s="127"/>
      <c r="D54" s="12"/>
      <c r="E54" s="12"/>
      <c r="F54" s="12"/>
      <c r="G54" s="12"/>
      <c r="H54" s="12"/>
      <c r="I54" s="12"/>
      <c r="J54" s="12"/>
      <c r="K54" s="12"/>
      <c r="L54" s="34" t="str">
        <f t="shared" si="12"/>
        <v/>
      </c>
      <c r="M54" s="122" t="str">
        <f t="shared" si="8"/>
        <v/>
      </c>
      <c r="N54" s="31">
        <f>'Proje ve Personel Bilgileri'!E48</f>
        <v>0</v>
      </c>
      <c r="O54" s="32">
        <f t="shared" si="9"/>
        <v>0</v>
      </c>
      <c r="P54" s="32">
        <f t="shared" si="10"/>
        <v>0</v>
      </c>
      <c r="Q54" s="32">
        <f t="shared" si="11"/>
        <v>0</v>
      </c>
      <c r="R54" s="32">
        <f t="shared" si="13"/>
        <v>0</v>
      </c>
      <c r="S54" s="32">
        <f t="shared" si="14"/>
        <v>0</v>
      </c>
      <c r="T54" s="32">
        <f t="shared" si="14"/>
        <v>0</v>
      </c>
    </row>
    <row r="55" spans="1:21" ht="26.15" customHeight="1" x14ac:dyDescent="0.3">
      <c r="A55" s="236">
        <v>36</v>
      </c>
      <c r="B55" s="37" t="str">
        <f>IF('Proje ve Personel Bilgileri'!B49&gt;0,'Proje ve Personel Bilgileri'!B49,"")</f>
        <v/>
      </c>
      <c r="C55" s="127"/>
      <c r="D55" s="12"/>
      <c r="E55" s="12"/>
      <c r="F55" s="12"/>
      <c r="G55" s="12"/>
      <c r="H55" s="12"/>
      <c r="I55" s="12"/>
      <c r="J55" s="12"/>
      <c r="K55" s="12"/>
      <c r="L55" s="34" t="str">
        <f t="shared" si="12"/>
        <v/>
      </c>
      <c r="M55" s="122" t="str">
        <f t="shared" si="8"/>
        <v/>
      </c>
      <c r="N55" s="31">
        <f>'Proje ve Personel Bilgileri'!E49</f>
        <v>0</v>
      </c>
      <c r="O55" s="32">
        <f t="shared" si="9"/>
        <v>0</v>
      </c>
      <c r="P55" s="32">
        <f t="shared" si="10"/>
        <v>0</v>
      </c>
      <c r="Q55" s="32">
        <f t="shared" si="11"/>
        <v>0</v>
      </c>
      <c r="R55" s="32">
        <f t="shared" si="13"/>
        <v>0</v>
      </c>
      <c r="S55" s="32">
        <f t="shared" si="14"/>
        <v>0</v>
      </c>
      <c r="T55" s="32">
        <f t="shared" si="14"/>
        <v>0</v>
      </c>
    </row>
    <row r="56" spans="1:21" ht="26.15" customHeight="1" x14ac:dyDescent="0.3">
      <c r="A56" s="236">
        <v>37</v>
      </c>
      <c r="B56" s="37" t="str">
        <f>IF('Proje ve Personel Bilgileri'!B50&gt;0,'Proje ve Personel Bilgileri'!B50,"")</f>
        <v/>
      </c>
      <c r="C56" s="127"/>
      <c r="D56" s="12"/>
      <c r="E56" s="12"/>
      <c r="F56" s="12"/>
      <c r="G56" s="12"/>
      <c r="H56" s="12"/>
      <c r="I56" s="12"/>
      <c r="J56" s="12"/>
      <c r="K56" s="12"/>
      <c r="L56" s="34" t="str">
        <f t="shared" si="12"/>
        <v/>
      </c>
      <c r="M56" s="122" t="str">
        <f t="shared" si="8"/>
        <v/>
      </c>
      <c r="N56" s="31">
        <f>'Proje ve Personel Bilgileri'!E50</f>
        <v>0</v>
      </c>
      <c r="O56" s="32">
        <f t="shared" si="9"/>
        <v>0</v>
      </c>
      <c r="P56" s="32">
        <f t="shared" si="10"/>
        <v>0</v>
      </c>
      <c r="Q56" s="32">
        <f t="shared" si="11"/>
        <v>0</v>
      </c>
      <c r="R56" s="32">
        <f t="shared" si="13"/>
        <v>0</v>
      </c>
      <c r="S56" s="32">
        <f t="shared" si="14"/>
        <v>0</v>
      </c>
      <c r="T56" s="32">
        <f t="shared" si="14"/>
        <v>0</v>
      </c>
    </row>
    <row r="57" spans="1:21" ht="26.15" customHeight="1" x14ac:dyDescent="0.3">
      <c r="A57" s="236">
        <v>38</v>
      </c>
      <c r="B57" s="37" t="str">
        <f>IF('Proje ve Personel Bilgileri'!B51&gt;0,'Proje ve Personel Bilgileri'!B51,"")</f>
        <v/>
      </c>
      <c r="C57" s="127"/>
      <c r="D57" s="12"/>
      <c r="E57" s="12"/>
      <c r="F57" s="12"/>
      <c r="G57" s="12"/>
      <c r="H57" s="12"/>
      <c r="I57" s="12"/>
      <c r="J57" s="12"/>
      <c r="K57" s="12"/>
      <c r="L57" s="34" t="str">
        <f t="shared" si="12"/>
        <v/>
      </c>
      <c r="M57" s="122" t="str">
        <f t="shared" si="8"/>
        <v/>
      </c>
      <c r="N57" s="31">
        <f>'Proje ve Personel Bilgileri'!E51</f>
        <v>0</v>
      </c>
      <c r="O57" s="32">
        <f t="shared" si="9"/>
        <v>0</v>
      </c>
      <c r="P57" s="32">
        <f t="shared" si="10"/>
        <v>0</v>
      </c>
      <c r="Q57" s="32">
        <f t="shared" si="11"/>
        <v>0</v>
      </c>
      <c r="R57" s="32">
        <f t="shared" si="13"/>
        <v>0</v>
      </c>
      <c r="S57" s="32">
        <f t="shared" si="14"/>
        <v>0</v>
      </c>
      <c r="T57" s="32">
        <f t="shared" si="14"/>
        <v>0</v>
      </c>
    </row>
    <row r="58" spans="1:21" ht="26.15" customHeight="1" x14ac:dyDescent="0.3">
      <c r="A58" s="236">
        <v>39</v>
      </c>
      <c r="B58" s="37" t="str">
        <f>IF('Proje ve Personel Bilgileri'!B52&gt;0,'Proje ve Personel Bilgileri'!B52,"")</f>
        <v/>
      </c>
      <c r="C58" s="127"/>
      <c r="D58" s="12"/>
      <c r="E58" s="12"/>
      <c r="F58" s="12"/>
      <c r="G58" s="12"/>
      <c r="H58" s="12"/>
      <c r="I58" s="12"/>
      <c r="J58" s="12"/>
      <c r="K58" s="12"/>
      <c r="L58" s="34" t="str">
        <f t="shared" si="12"/>
        <v/>
      </c>
      <c r="M58" s="122" t="str">
        <f t="shared" si="8"/>
        <v/>
      </c>
      <c r="N58" s="31">
        <f>'Proje ve Personel Bilgileri'!E52</f>
        <v>0</v>
      </c>
      <c r="O58" s="32">
        <f t="shared" si="9"/>
        <v>0</v>
      </c>
      <c r="P58" s="32">
        <f t="shared" si="10"/>
        <v>0</v>
      </c>
      <c r="Q58" s="32">
        <f t="shared" si="11"/>
        <v>0</v>
      </c>
      <c r="R58" s="32">
        <f t="shared" si="13"/>
        <v>0</v>
      </c>
      <c r="S58" s="32">
        <f t="shared" si="14"/>
        <v>0</v>
      </c>
      <c r="T58" s="32">
        <f t="shared" si="14"/>
        <v>0</v>
      </c>
    </row>
    <row r="59" spans="1:21" ht="26.15" customHeight="1" thickBot="1" x14ac:dyDescent="0.35">
      <c r="A59" s="237">
        <v>40</v>
      </c>
      <c r="B59" s="38" t="str">
        <f>IF('Proje ve Personel Bilgileri'!B53&gt;0,'Proje ve Personel Bilgileri'!B53,"")</f>
        <v/>
      </c>
      <c r="C59" s="13"/>
      <c r="D59" s="14"/>
      <c r="E59" s="14"/>
      <c r="F59" s="14"/>
      <c r="G59" s="14"/>
      <c r="H59" s="14"/>
      <c r="I59" s="14"/>
      <c r="J59" s="14"/>
      <c r="K59" s="14"/>
      <c r="L59" s="35" t="str">
        <f t="shared" si="12"/>
        <v/>
      </c>
      <c r="M59" s="122" t="str">
        <f t="shared" si="8"/>
        <v/>
      </c>
      <c r="N59" s="31">
        <f>'Proje ve Personel Bilgileri'!E53</f>
        <v>0</v>
      </c>
      <c r="O59" s="32">
        <f t="shared" si="9"/>
        <v>0</v>
      </c>
      <c r="P59" s="32">
        <f t="shared" si="10"/>
        <v>0</v>
      </c>
      <c r="Q59" s="32">
        <f t="shared" si="11"/>
        <v>0</v>
      </c>
      <c r="R59" s="32">
        <f t="shared" si="13"/>
        <v>0</v>
      </c>
      <c r="S59" s="32">
        <f t="shared" si="14"/>
        <v>0</v>
      </c>
      <c r="T59" s="32">
        <f t="shared" si="14"/>
        <v>0</v>
      </c>
      <c r="U59" s="30">
        <f>IF(COUNTA(C40:K59)&gt;0,1,0)</f>
        <v>0</v>
      </c>
    </row>
    <row r="60" spans="1:21" ht="26.15" customHeight="1" thickBot="1" x14ac:dyDescent="0.35">
      <c r="A60" s="358" t="s">
        <v>40</v>
      </c>
      <c r="B60" s="359"/>
      <c r="C60" s="39" t="str">
        <f t="shared" ref="C60:K60" si="15">IF($L$60&gt;0,SUM(C40:C59)+C28,"")</f>
        <v/>
      </c>
      <c r="D60" s="40" t="str">
        <f t="shared" si="15"/>
        <v/>
      </c>
      <c r="E60" s="40" t="str">
        <f t="shared" si="15"/>
        <v/>
      </c>
      <c r="F60" s="40" t="str">
        <f t="shared" si="15"/>
        <v/>
      </c>
      <c r="G60" s="40" t="str">
        <f t="shared" si="15"/>
        <v/>
      </c>
      <c r="H60" s="40" t="str">
        <f t="shared" si="15"/>
        <v/>
      </c>
      <c r="I60" s="40" t="str">
        <f t="shared" si="15"/>
        <v/>
      </c>
      <c r="J60" s="40" t="str">
        <f t="shared" si="15"/>
        <v/>
      </c>
      <c r="K60" s="40" t="str">
        <f t="shared" si="15"/>
        <v/>
      </c>
      <c r="L60" s="41">
        <f>SUM(L40:L59)+L28</f>
        <v>0</v>
      </c>
      <c r="M60" s="123"/>
      <c r="N60" s="6"/>
      <c r="O60" s="15"/>
      <c r="P60" s="16"/>
      <c r="S60" s="6"/>
      <c r="T60" s="6"/>
    </row>
    <row r="61" spans="1:21" s="17" customFormat="1" ht="30.1" customHeight="1" x14ac:dyDescent="0.3">
      <c r="A61" s="360" t="s">
        <v>139</v>
      </c>
      <c r="B61" s="360"/>
      <c r="C61" s="360"/>
      <c r="D61" s="360"/>
      <c r="E61" s="360"/>
      <c r="F61" s="360"/>
      <c r="G61" s="360"/>
      <c r="H61" s="360"/>
      <c r="I61" s="360"/>
      <c r="J61" s="360"/>
      <c r="K61" s="360"/>
      <c r="L61" s="360"/>
      <c r="M61" s="83"/>
      <c r="O61" s="18"/>
      <c r="P61" s="18"/>
      <c r="Q61" s="18"/>
      <c r="R61" s="18"/>
      <c r="S61" s="18"/>
      <c r="T61" s="18"/>
    </row>
    <row r="62" spans="1:21" ht="26.15" customHeight="1" x14ac:dyDescent="0.3"/>
    <row r="63" spans="1:21" ht="26.15" customHeight="1" x14ac:dyDescent="0.35">
      <c r="A63" s="308" t="s">
        <v>37</v>
      </c>
      <c r="B63" s="307">
        <f ca="1">IF(imzatarihi&gt;0,imzatarihi,"")</f>
        <v>45653</v>
      </c>
      <c r="C63" s="361" t="s">
        <v>38</v>
      </c>
      <c r="D63" s="361"/>
      <c r="E63" s="306" t="str">
        <f>IF(kurulusyetkilisi&gt;0,kurulusyetkilisi,"")</f>
        <v/>
      </c>
      <c r="F63" s="265"/>
      <c r="G63" s="265"/>
      <c r="H63" s="304"/>
      <c r="I63" s="304"/>
      <c r="J63" s="304"/>
    </row>
    <row r="64" spans="1:21" ht="26.15" customHeight="1" x14ac:dyDescent="0.35">
      <c r="A64" s="311"/>
      <c r="B64" s="311"/>
      <c r="C64" s="361" t="s">
        <v>39</v>
      </c>
      <c r="D64" s="361"/>
      <c r="E64" s="309"/>
      <c r="F64" s="362"/>
      <c r="G64" s="362"/>
      <c r="H64" s="6"/>
      <c r="I64" s="6"/>
      <c r="J64" s="6"/>
    </row>
    <row r="65" spans="1:20" ht="26.15" customHeight="1" x14ac:dyDescent="0.3">
      <c r="A65" s="356" t="s">
        <v>28</v>
      </c>
      <c r="B65" s="356"/>
      <c r="C65" s="356"/>
      <c r="D65" s="356"/>
      <c r="E65" s="356"/>
      <c r="F65" s="356"/>
      <c r="G65" s="356"/>
      <c r="H65" s="356"/>
      <c r="I65" s="356"/>
      <c r="J65" s="356"/>
      <c r="K65" s="356"/>
      <c r="L65" s="356"/>
      <c r="M65" s="119"/>
      <c r="N65" s="1"/>
      <c r="O65" s="128"/>
    </row>
    <row r="66" spans="1:20" ht="26.15" customHeight="1" x14ac:dyDescent="0.3">
      <c r="A66" s="363" t="str">
        <f>IF(Yil&gt;0,CONCATENATE(Yil," yılına aittir"),"")</f>
        <v/>
      </c>
      <c r="B66" s="363"/>
      <c r="C66" s="363"/>
      <c r="D66" s="363"/>
      <c r="E66" s="363"/>
      <c r="F66" s="363"/>
      <c r="G66" s="363"/>
      <c r="H66" s="363"/>
      <c r="I66" s="363"/>
      <c r="J66" s="363"/>
      <c r="K66" s="363"/>
      <c r="L66" s="363"/>
    </row>
    <row r="67" spans="1:20" ht="26.15" customHeight="1" thickBot="1" x14ac:dyDescent="0.35">
      <c r="B67" s="8"/>
      <c r="D67" s="8"/>
      <c r="E67" s="8"/>
      <c r="F67" s="377" t="str">
        <f>IF(Yil&gt;0,IF(ProjeNo=5189901,"MART",IF(ProjeNo=5169902,"MAYIS","ŞUBAT")),"")</f>
        <v/>
      </c>
      <c r="G67" s="377"/>
      <c r="H67" s="8"/>
      <c r="I67" s="8"/>
      <c r="J67" s="8"/>
      <c r="K67" s="8"/>
      <c r="L67" s="228" t="s">
        <v>35</v>
      </c>
    </row>
    <row r="68" spans="1:20" ht="26.15" customHeight="1" thickBot="1" x14ac:dyDescent="0.35">
      <c r="A68" s="233" t="s">
        <v>1</v>
      </c>
      <c r="B68" s="364" t="str">
        <f>IF(ProjeNo&gt;0,ProjeNo,"")</f>
        <v/>
      </c>
      <c r="C68" s="365"/>
      <c r="D68" s="365"/>
      <c r="E68" s="365"/>
      <c r="F68" s="365"/>
      <c r="G68" s="365"/>
      <c r="H68" s="365"/>
      <c r="I68" s="365"/>
      <c r="J68" s="365"/>
      <c r="K68" s="365"/>
      <c r="L68" s="366"/>
    </row>
    <row r="69" spans="1:20" ht="26.15" customHeight="1" thickBot="1" x14ac:dyDescent="0.35">
      <c r="A69" s="234" t="s">
        <v>11</v>
      </c>
      <c r="B69" s="367" t="str">
        <f>IF(ProjeAdi&gt;0,ProjeAdi,"")</f>
        <v/>
      </c>
      <c r="C69" s="368"/>
      <c r="D69" s="368"/>
      <c r="E69" s="368"/>
      <c r="F69" s="368"/>
      <c r="G69" s="368"/>
      <c r="H69" s="368"/>
      <c r="I69" s="368"/>
      <c r="J69" s="368"/>
      <c r="K69" s="368"/>
      <c r="L69" s="369"/>
    </row>
    <row r="70" spans="1:20" ht="26.15" customHeight="1" thickBot="1" x14ac:dyDescent="0.35">
      <c r="A70" s="370" t="s">
        <v>7</v>
      </c>
      <c r="B70" s="370" t="s">
        <v>8</v>
      </c>
      <c r="C70" s="370" t="s">
        <v>29</v>
      </c>
      <c r="D70" s="370" t="s">
        <v>97</v>
      </c>
      <c r="E70" s="370" t="s">
        <v>117</v>
      </c>
      <c r="F70" s="370" t="s">
        <v>32</v>
      </c>
      <c r="G70" s="372" t="s">
        <v>30</v>
      </c>
      <c r="H70" s="374" t="s">
        <v>95</v>
      </c>
      <c r="I70" s="375"/>
      <c r="J70" s="375"/>
      <c r="K70" s="376"/>
      <c r="L70" s="370" t="s">
        <v>31</v>
      </c>
      <c r="O70" s="357" t="s">
        <v>36</v>
      </c>
      <c r="P70" s="357"/>
      <c r="Q70" s="357" t="s">
        <v>42</v>
      </c>
      <c r="R70" s="357"/>
      <c r="S70" s="357" t="s">
        <v>43</v>
      </c>
      <c r="T70" s="357"/>
    </row>
    <row r="71" spans="1:20" s="9" customFormat="1" ht="82.05" customHeight="1" thickBot="1" x14ac:dyDescent="0.3">
      <c r="A71" s="371"/>
      <c r="B71" s="371"/>
      <c r="C71" s="371"/>
      <c r="D71" s="371"/>
      <c r="E71" s="371"/>
      <c r="F71" s="371"/>
      <c r="G71" s="373"/>
      <c r="H71" s="229" t="s">
        <v>91</v>
      </c>
      <c r="I71" s="230" t="s">
        <v>96</v>
      </c>
      <c r="J71" s="229" t="s">
        <v>152</v>
      </c>
      <c r="K71" s="229" t="s">
        <v>153</v>
      </c>
      <c r="L71" s="371"/>
      <c r="M71" s="121"/>
      <c r="N71" s="231" t="s">
        <v>10</v>
      </c>
      <c r="O71" s="232" t="s">
        <v>33</v>
      </c>
      <c r="P71" s="232" t="s">
        <v>34</v>
      </c>
      <c r="Q71" s="232" t="s">
        <v>41</v>
      </c>
      <c r="R71" s="232" t="s">
        <v>30</v>
      </c>
      <c r="S71" s="232" t="s">
        <v>41</v>
      </c>
      <c r="T71" s="232" t="s">
        <v>34</v>
      </c>
    </row>
    <row r="72" spans="1:20" ht="26.15" customHeight="1" x14ac:dyDescent="0.3">
      <c r="A72" s="235">
        <v>41</v>
      </c>
      <c r="B72" s="36" t="str">
        <f>IF('Proje ve Personel Bilgileri'!B54&gt;0,'Proje ve Personel Bilgileri'!B54,"")</f>
        <v/>
      </c>
      <c r="C72" s="10"/>
      <c r="D72" s="11"/>
      <c r="E72" s="11"/>
      <c r="F72" s="11"/>
      <c r="G72" s="11"/>
      <c r="H72" s="11"/>
      <c r="I72" s="11"/>
      <c r="J72" s="11"/>
      <c r="K72" s="11"/>
      <c r="L72" s="33" t="str">
        <f>IF(B72&lt;&gt;"",IF(OR(F72&gt;S72,G72&gt;T72),0,D72+E72+F72+G72-H72-I72-J72-K72),"")</f>
        <v/>
      </c>
      <c r="M72" s="122" t="str">
        <f t="shared" ref="M72:M91" si="16">IF(OR(F72&gt;S72,G72&gt;T72),"Toplam maliyetin hesaplanabilmesi için SGK işveren payı ve işsizlik sigortası işveren payının tavan değerleri aşmaması gerekmektedir.","")</f>
        <v/>
      </c>
      <c r="N72" s="31">
        <f>'Proje ve Personel Bilgileri'!E54</f>
        <v>0</v>
      </c>
      <c r="O72" s="32">
        <f t="shared" ref="O72:O91" si="17">IFERROR(IF(N72="EVET",VLOOKUP(VALUE(Yil&amp;1),SGKTAVAN,2,0)*0.2475,VLOOKUP(VALUE(Yil&amp;1),SGKTAVAN,2,0)*0.2075),0)</f>
        <v>0</v>
      </c>
      <c r="P72" s="32">
        <f t="shared" ref="P72:P91" si="18">IFERROR(IF(N72="EVET",0,VLOOKUP(VALUE(Yil&amp;1),SGKTAVAN,2,0)*0.02),0)</f>
        <v>0</v>
      </c>
      <c r="Q72" s="32">
        <f t="shared" ref="Q72:Q91" si="19">IF(N72="EVET",(D72+E72)*0.2475,(D72+E72)*0.2075)</f>
        <v>0</v>
      </c>
      <c r="R72" s="32">
        <f>IF(N72="EVET",0,(D72+E72)*0.02)</f>
        <v>0</v>
      </c>
      <c r="S72" s="32">
        <f>IF(ISERROR(ROUNDUP(MIN(O72,Q72),0)),0,ROUNDUP(MIN(O72,Q72),0))</f>
        <v>0</v>
      </c>
      <c r="T72" s="32">
        <f>IF(ISERROR(ROUNDUP(MIN(P72,R72),0)),0,ROUNDUP(MIN(P72,R72),0))</f>
        <v>0</v>
      </c>
    </row>
    <row r="73" spans="1:20" ht="26.15" customHeight="1" x14ac:dyDescent="0.3">
      <c r="A73" s="236">
        <v>42</v>
      </c>
      <c r="B73" s="37" t="str">
        <f>IF('Proje ve Personel Bilgileri'!B55&gt;0,'Proje ve Personel Bilgileri'!B55,"")</f>
        <v/>
      </c>
      <c r="C73" s="127"/>
      <c r="D73" s="12"/>
      <c r="E73" s="12"/>
      <c r="F73" s="12"/>
      <c r="G73" s="12"/>
      <c r="H73" s="12"/>
      <c r="I73" s="12"/>
      <c r="J73" s="12"/>
      <c r="K73" s="12"/>
      <c r="L73" s="34" t="str">
        <f t="shared" ref="L73:L91" si="20">IF(B73&lt;&gt;"",IF(OR(F73&gt;S73,G73&gt;T73),0,D73+E73+F73+G73-H73-I73-J73-K73),"")</f>
        <v/>
      </c>
      <c r="M73" s="122" t="str">
        <f t="shared" si="16"/>
        <v/>
      </c>
      <c r="N73" s="31">
        <f>'Proje ve Personel Bilgileri'!E55</f>
        <v>0</v>
      </c>
      <c r="O73" s="32">
        <f t="shared" si="17"/>
        <v>0</v>
      </c>
      <c r="P73" s="32">
        <f t="shared" si="18"/>
        <v>0</v>
      </c>
      <c r="Q73" s="32">
        <f t="shared" si="19"/>
        <v>0</v>
      </c>
      <c r="R73" s="32">
        <f t="shared" ref="R73:R91" si="21">IF(N73="EVET",0,(D73+E73)*0.02)</f>
        <v>0</v>
      </c>
      <c r="S73" s="32">
        <f t="shared" ref="S73:T91" si="22">IF(ISERROR(ROUNDUP(MIN(O73,Q73),0)),0,ROUNDUP(MIN(O73,Q73),0))</f>
        <v>0</v>
      </c>
      <c r="T73" s="32">
        <f t="shared" si="22"/>
        <v>0</v>
      </c>
    </row>
    <row r="74" spans="1:20" ht="26.15" customHeight="1" x14ac:dyDescent="0.3">
      <c r="A74" s="236">
        <v>43</v>
      </c>
      <c r="B74" s="37" t="str">
        <f>IF('Proje ve Personel Bilgileri'!B56&gt;0,'Proje ve Personel Bilgileri'!B56,"")</f>
        <v/>
      </c>
      <c r="C74" s="127"/>
      <c r="D74" s="12"/>
      <c r="E74" s="12"/>
      <c r="F74" s="12"/>
      <c r="G74" s="12"/>
      <c r="H74" s="12"/>
      <c r="I74" s="12"/>
      <c r="J74" s="12"/>
      <c r="K74" s="12"/>
      <c r="L74" s="34" t="str">
        <f t="shared" si="20"/>
        <v/>
      </c>
      <c r="M74" s="122" t="str">
        <f t="shared" si="16"/>
        <v/>
      </c>
      <c r="N74" s="31">
        <f>'Proje ve Personel Bilgileri'!E56</f>
        <v>0</v>
      </c>
      <c r="O74" s="32">
        <f t="shared" si="17"/>
        <v>0</v>
      </c>
      <c r="P74" s="32">
        <f t="shared" si="18"/>
        <v>0</v>
      </c>
      <c r="Q74" s="32">
        <f t="shared" si="19"/>
        <v>0</v>
      </c>
      <c r="R74" s="32">
        <f t="shared" si="21"/>
        <v>0</v>
      </c>
      <c r="S74" s="32">
        <f t="shared" si="22"/>
        <v>0</v>
      </c>
      <c r="T74" s="32">
        <f t="shared" si="22"/>
        <v>0</v>
      </c>
    </row>
    <row r="75" spans="1:20" ht="26.15" customHeight="1" x14ac:dyDescent="0.3">
      <c r="A75" s="236">
        <v>44</v>
      </c>
      <c r="B75" s="37" t="str">
        <f>IF('Proje ve Personel Bilgileri'!B57&gt;0,'Proje ve Personel Bilgileri'!B57,"")</f>
        <v/>
      </c>
      <c r="C75" s="127"/>
      <c r="D75" s="12"/>
      <c r="E75" s="12"/>
      <c r="F75" s="12"/>
      <c r="G75" s="12"/>
      <c r="H75" s="12"/>
      <c r="I75" s="12"/>
      <c r="J75" s="12"/>
      <c r="K75" s="12"/>
      <c r="L75" s="34" t="str">
        <f t="shared" si="20"/>
        <v/>
      </c>
      <c r="M75" s="122" t="str">
        <f t="shared" si="16"/>
        <v/>
      </c>
      <c r="N75" s="31">
        <f>'Proje ve Personel Bilgileri'!E57</f>
        <v>0</v>
      </c>
      <c r="O75" s="32">
        <f t="shared" si="17"/>
        <v>0</v>
      </c>
      <c r="P75" s="32">
        <f t="shared" si="18"/>
        <v>0</v>
      </c>
      <c r="Q75" s="32">
        <f t="shared" si="19"/>
        <v>0</v>
      </c>
      <c r="R75" s="32">
        <f t="shared" si="21"/>
        <v>0</v>
      </c>
      <c r="S75" s="32">
        <f t="shared" si="22"/>
        <v>0</v>
      </c>
      <c r="T75" s="32">
        <f t="shared" si="22"/>
        <v>0</v>
      </c>
    </row>
    <row r="76" spans="1:20" ht="26.15" customHeight="1" x14ac:dyDescent="0.3">
      <c r="A76" s="236">
        <v>45</v>
      </c>
      <c r="B76" s="37" t="str">
        <f>IF('Proje ve Personel Bilgileri'!B58&gt;0,'Proje ve Personel Bilgileri'!B58,"")</f>
        <v/>
      </c>
      <c r="C76" s="127"/>
      <c r="D76" s="12"/>
      <c r="E76" s="12"/>
      <c r="F76" s="12"/>
      <c r="G76" s="12"/>
      <c r="H76" s="12"/>
      <c r="I76" s="12"/>
      <c r="J76" s="12"/>
      <c r="K76" s="12"/>
      <c r="L76" s="34" t="str">
        <f t="shared" si="20"/>
        <v/>
      </c>
      <c r="M76" s="122" t="str">
        <f t="shared" si="16"/>
        <v/>
      </c>
      <c r="N76" s="31">
        <f>'Proje ve Personel Bilgileri'!E58</f>
        <v>0</v>
      </c>
      <c r="O76" s="32">
        <f t="shared" si="17"/>
        <v>0</v>
      </c>
      <c r="P76" s="32">
        <f t="shared" si="18"/>
        <v>0</v>
      </c>
      <c r="Q76" s="32">
        <f t="shared" si="19"/>
        <v>0</v>
      </c>
      <c r="R76" s="32">
        <f t="shared" si="21"/>
        <v>0</v>
      </c>
      <c r="S76" s="32">
        <f t="shared" si="22"/>
        <v>0</v>
      </c>
      <c r="T76" s="32">
        <f t="shared" si="22"/>
        <v>0</v>
      </c>
    </row>
    <row r="77" spans="1:20" ht="26.15" customHeight="1" x14ac:dyDescent="0.3">
      <c r="A77" s="236">
        <v>46</v>
      </c>
      <c r="B77" s="37" t="str">
        <f>IF('Proje ve Personel Bilgileri'!B59&gt;0,'Proje ve Personel Bilgileri'!B59,"")</f>
        <v/>
      </c>
      <c r="C77" s="127"/>
      <c r="D77" s="12"/>
      <c r="E77" s="12"/>
      <c r="F77" s="12"/>
      <c r="G77" s="12"/>
      <c r="H77" s="12"/>
      <c r="I77" s="12"/>
      <c r="J77" s="12"/>
      <c r="K77" s="12"/>
      <c r="L77" s="34" t="str">
        <f t="shared" si="20"/>
        <v/>
      </c>
      <c r="M77" s="122" t="str">
        <f t="shared" si="16"/>
        <v/>
      </c>
      <c r="N77" s="31">
        <f>'Proje ve Personel Bilgileri'!E59</f>
        <v>0</v>
      </c>
      <c r="O77" s="32">
        <f t="shared" si="17"/>
        <v>0</v>
      </c>
      <c r="P77" s="32">
        <f t="shared" si="18"/>
        <v>0</v>
      </c>
      <c r="Q77" s="32">
        <f t="shared" si="19"/>
        <v>0</v>
      </c>
      <c r="R77" s="32">
        <f t="shared" si="21"/>
        <v>0</v>
      </c>
      <c r="S77" s="32">
        <f t="shared" si="22"/>
        <v>0</v>
      </c>
      <c r="T77" s="32">
        <f t="shared" si="22"/>
        <v>0</v>
      </c>
    </row>
    <row r="78" spans="1:20" ht="26.15" customHeight="1" x14ac:dyDescent="0.3">
      <c r="A78" s="236">
        <v>47</v>
      </c>
      <c r="B78" s="37" t="str">
        <f>IF('Proje ve Personel Bilgileri'!B60&gt;0,'Proje ve Personel Bilgileri'!B60,"")</f>
        <v/>
      </c>
      <c r="C78" s="127"/>
      <c r="D78" s="12"/>
      <c r="E78" s="12"/>
      <c r="F78" s="12"/>
      <c r="G78" s="12"/>
      <c r="H78" s="12"/>
      <c r="I78" s="12"/>
      <c r="J78" s="12"/>
      <c r="K78" s="12"/>
      <c r="L78" s="34" t="str">
        <f t="shared" si="20"/>
        <v/>
      </c>
      <c r="M78" s="122" t="str">
        <f t="shared" si="16"/>
        <v/>
      </c>
      <c r="N78" s="31">
        <f>'Proje ve Personel Bilgileri'!E60</f>
        <v>0</v>
      </c>
      <c r="O78" s="32">
        <f t="shared" si="17"/>
        <v>0</v>
      </c>
      <c r="P78" s="32">
        <f t="shared" si="18"/>
        <v>0</v>
      </c>
      <c r="Q78" s="32">
        <f t="shared" si="19"/>
        <v>0</v>
      </c>
      <c r="R78" s="32">
        <f t="shared" si="21"/>
        <v>0</v>
      </c>
      <c r="S78" s="32">
        <f t="shared" si="22"/>
        <v>0</v>
      </c>
      <c r="T78" s="32">
        <f t="shared" si="22"/>
        <v>0</v>
      </c>
    </row>
    <row r="79" spans="1:20" ht="26.15" customHeight="1" x14ac:dyDescent="0.3">
      <c r="A79" s="236">
        <v>48</v>
      </c>
      <c r="B79" s="37" t="str">
        <f>IF('Proje ve Personel Bilgileri'!B61&gt;0,'Proje ve Personel Bilgileri'!B61,"")</f>
        <v/>
      </c>
      <c r="C79" s="127"/>
      <c r="D79" s="12"/>
      <c r="E79" s="12"/>
      <c r="F79" s="12"/>
      <c r="G79" s="12"/>
      <c r="H79" s="12"/>
      <c r="I79" s="12"/>
      <c r="J79" s="12"/>
      <c r="K79" s="12"/>
      <c r="L79" s="34" t="str">
        <f t="shared" si="20"/>
        <v/>
      </c>
      <c r="M79" s="122" t="str">
        <f t="shared" si="16"/>
        <v/>
      </c>
      <c r="N79" s="31">
        <f>'Proje ve Personel Bilgileri'!E61</f>
        <v>0</v>
      </c>
      <c r="O79" s="32">
        <f t="shared" si="17"/>
        <v>0</v>
      </c>
      <c r="P79" s="32">
        <f t="shared" si="18"/>
        <v>0</v>
      </c>
      <c r="Q79" s="32">
        <f t="shared" si="19"/>
        <v>0</v>
      </c>
      <c r="R79" s="32">
        <f t="shared" si="21"/>
        <v>0</v>
      </c>
      <c r="S79" s="32">
        <f t="shared" si="22"/>
        <v>0</v>
      </c>
      <c r="T79" s="32">
        <f t="shared" si="22"/>
        <v>0</v>
      </c>
    </row>
    <row r="80" spans="1:20" ht="26.15" customHeight="1" x14ac:dyDescent="0.3">
      <c r="A80" s="236">
        <v>49</v>
      </c>
      <c r="B80" s="37" t="str">
        <f>IF('Proje ve Personel Bilgileri'!B62&gt;0,'Proje ve Personel Bilgileri'!B62,"")</f>
        <v/>
      </c>
      <c r="C80" s="127"/>
      <c r="D80" s="12"/>
      <c r="E80" s="12"/>
      <c r="F80" s="12"/>
      <c r="G80" s="12"/>
      <c r="H80" s="12"/>
      <c r="I80" s="12"/>
      <c r="J80" s="12"/>
      <c r="K80" s="12"/>
      <c r="L80" s="34" t="str">
        <f t="shared" si="20"/>
        <v/>
      </c>
      <c r="M80" s="122" t="str">
        <f t="shared" si="16"/>
        <v/>
      </c>
      <c r="N80" s="31">
        <f>'Proje ve Personel Bilgileri'!E62</f>
        <v>0</v>
      </c>
      <c r="O80" s="32">
        <f t="shared" si="17"/>
        <v>0</v>
      </c>
      <c r="P80" s="32">
        <f t="shared" si="18"/>
        <v>0</v>
      </c>
      <c r="Q80" s="32">
        <f t="shared" si="19"/>
        <v>0</v>
      </c>
      <c r="R80" s="32">
        <f t="shared" si="21"/>
        <v>0</v>
      </c>
      <c r="S80" s="32">
        <f t="shared" si="22"/>
        <v>0</v>
      </c>
      <c r="T80" s="32">
        <f t="shared" si="22"/>
        <v>0</v>
      </c>
    </row>
    <row r="81" spans="1:21" ht="26.15" customHeight="1" x14ac:dyDescent="0.3">
      <c r="A81" s="236">
        <v>50</v>
      </c>
      <c r="B81" s="37" t="str">
        <f>IF('Proje ve Personel Bilgileri'!B63&gt;0,'Proje ve Personel Bilgileri'!B63,"")</f>
        <v/>
      </c>
      <c r="C81" s="127"/>
      <c r="D81" s="12"/>
      <c r="E81" s="12"/>
      <c r="F81" s="12"/>
      <c r="G81" s="12"/>
      <c r="H81" s="12"/>
      <c r="I81" s="12"/>
      <c r="J81" s="12"/>
      <c r="K81" s="12"/>
      <c r="L81" s="34" t="str">
        <f t="shared" si="20"/>
        <v/>
      </c>
      <c r="M81" s="122" t="str">
        <f t="shared" si="16"/>
        <v/>
      </c>
      <c r="N81" s="31">
        <f>'Proje ve Personel Bilgileri'!E63</f>
        <v>0</v>
      </c>
      <c r="O81" s="32">
        <f t="shared" si="17"/>
        <v>0</v>
      </c>
      <c r="P81" s="32">
        <f t="shared" si="18"/>
        <v>0</v>
      </c>
      <c r="Q81" s="32">
        <f t="shared" si="19"/>
        <v>0</v>
      </c>
      <c r="R81" s="32">
        <f t="shared" si="21"/>
        <v>0</v>
      </c>
      <c r="S81" s="32">
        <f t="shared" si="22"/>
        <v>0</v>
      </c>
      <c r="T81" s="32">
        <f t="shared" si="22"/>
        <v>0</v>
      </c>
    </row>
    <row r="82" spans="1:21" ht="26.15" customHeight="1" x14ac:dyDescent="0.3">
      <c r="A82" s="236">
        <v>51</v>
      </c>
      <c r="B82" s="37" t="str">
        <f>IF('Proje ve Personel Bilgileri'!B64&gt;0,'Proje ve Personel Bilgileri'!B64,"")</f>
        <v/>
      </c>
      <c r="C82" s="127"/>
      <c r="D82" s="12"/>
      <c r="E82" s="12"/>
      <c r="F82" s="12"/>
      <c r="G82" s="12"/>
      <c r="H82" s="12"/>
      <c r="I82" s="12"/>
      <c r="J82" s="12"/>
      <c r="K82" s="12"/>
      <c r="L82" s="34" t="str">
        <f t="shared" si="20"/>
        <v/>
      </c>
      <c r="M82" s="122" t="str">
        <f t="shared" si="16"/>
        <v/>
      </c>
      <c r="N82" s="31">
        <f>'Proje ve Personel Bilgileri'!E64</f>
        <v>0</v>
      </c>
      <c r="O82" s="32">
        <f t="shared" si="17"/>
        <v>0</v>
      </c>
      <c r="P82" s="32">
        <f t="shared" si="18"/>
        <v>0</v>
      </c>
      <c r="Q82" s="32">
        <f t="shared" si="19"/>
        <v>0</v>
      </c>
      <c r="R82" s="32">
        <f t="shared" si="21"/>
        <v>0</v>
      </c>
      <c r="S82" s="32">
        <f t="shared" si="22"/>
        <v>0</v>
      </c>
      <c r="T82" s="32">
        <f t="shared" si="22"/>
        <v>0</v>
      </c>
    </row>
    <row r="83" spans="1:21" ht="26.15" customHeight="1" x14ac:dyDescent="0.3">
      <c r="A83" s="236">
        <v>52</v>
      </c>
      <c r="B83" s="37" t="str">
        <f>IF('Proje ve Personel Bilgileri'!B65&gt;0,'Proje ve Personel Bilgileri'!B65,"")</f>
        <v/>
      </c>
      <c r="C83" s="127"/>
      <c r="D83" s="12"/>
      <c r="E83" s="12"/>
      <c r="F83" s="12"/>
      <c r="G83" s="12"/>
      <c r="H83" s="12"/>
      <c r="I83" s="12"/>
      <c r="J83" s="12"/>
      <c r="K83" s="12"/>
      <c r="L83" s="34" t="str">
        <f t="shared" si="20"/>
        <v/>
      </c>
      <c r="M83" s="122" t="str">
        <f t="shared" si="16"/>
        <v/>
      </c>
      <c r="N83" s="31">
        <f>'Proje ve Personel Bilgileri'!E65</f>
        <v>0</v>
      </c>
      <c r="O83" s="32">
        <f t="shared" si="17"/>
        <v>0</v>
      </c>
      <c r="P83" s="32">
        <f t="shared" si="18"/>
        <v>0</v>
      </c>
      <c r="Q83" s="32">
        <f t="shared" si="19"/>
        <v>0</v>
      </c>
      <c r="R83" s="32">
        <f t="shared" si="21"/>
        <v>0</v>
      </c>
      <c r="S83" s="32">
        <f t="shared" si="22"/>
        <v>0</v>
      </c>
      <c r="T83" s="32">
        <f t="shared" si="22"/>
        <v>0</v>
      </c>
    </row>
    <row r="84" spans="1:21" ht="26.15" customHeight="1" x14ac:dyDescent="0.3">
      <c r="A84" s="236">
        <v>53</v>
      </c>
      <c r="B84" s="37" t="str">
        <f>IF('Proje ve Personel Bilgileri'!B66&gt;0,'Proje ve Personel Bilgileri'!B66,"")</f>
        <v/>
      </c>
      <c r="C84" s="127"/>
      <c r="D84" s="12"/>
      <c r="E84" s="12"/>
      <c r="F84" s="12"/>
      <c r="G84" s="12"/>
      <c r="H84" s="12"/>
      <c r="I84" s="12"/>
      <c r="J84" s="12"/>
      <c r="K84" s="12"/>
      <c r="L84" s="34" t="str">
        <f t="shared" si="20"/>
        <v/>
      </c>
      <c r="M84" s="122" t="str">
        <f t="shared" si="16"/>
        <v/>
      </c>
      <c r="N84" s="31">
        <f>'Proje ve Personel Bilgileri'!E66</f>
        <v>0</v>
      </c>
      <c r="O84" s="32">
        <f t="shared" si="17"/>
        <v>0</v>
      </c>
      <c r="P84" s="32">
        <f t="shared" si="18"/>
        <v>0</v>
      </c>
      <c r="Q84" s="32">
        <f t="shared" si="19"/>
        <v>0</v>
      </c>
      <c r="R84" s="32">
        <f t="shared" si="21"/>
        <v>0</v>
      </c>
      <c r="S84" s="32">
        <f t="shared" si="22"/>
        <v>0</v>
      </c>
      <c r="T84" s="32">
        <f t="shared" si="22"/>
        <v>0</v>
      </c>
    </row>
    <row r="85" spans="1:21" ht="26.15" customHeight="1" x14ac:dyDescent="0.3">
      <c r="A85" s="236">
        <v>54</v>
      </c>
      <c r="B85" s="37" t="str">
        <f>IF('Proje ve Personel Bilgileri'!B67&gt;0,'Proje ve Personel Bilgileri'!B67,"")</f>
        <v/>
      </c>
      <c r="C85" s="127"/>
      <c r="D85" s="12"/>
      <c r="E85" s="12"/>
      <c r="F85" s="12"/>
      <c r="G85" s="12"/>
      <c r="H85" s="12"/>
      <c r="I85" s="12"/>
      <c r="J85" s="12"/>
      <c r="K85" s="12"/>
      <c r="L85" s="34" t="str">
        <f t="shared" si="20"/>
        <v/>
      </c>
      <c r="M85" s="122" t="str">
        <f t="shared" si="16"/>
        <v/>
      </c>
      <c r="N85" s="31">
        <f>'Proje ve Personel Bilgileri'!E67</f>
        <v>0</v>
      </c>
      <c r="O85" s="32">
        <f t="shared" si="17"/>
        <v>0</v>
      </c>
      <c r="P85" s="32">
        <f t="shared" si="18"/>
        <v>0</v>
      </c>
      <c r="Q85" s="32">
        <f t="shared" si="19"/>
        <v>0</v>
      </c>
      <c r="R85" s="32">
        <f t="shared" si="21"/>
        <v>0</v>
      </c>
      <c r="S85" s="32">
        <f t="shared" si="22"/>
        <v>0</v>
      </c>
      <c r="T85" s="32">
        <f t="shared" si="22"/>
        <v>0</v>
      </c>
    </row>
    <row r="86" spans="1:21" ht="26.15" customHeight="1" x14ac:dyDescent="0.3">
      <c r="A86" s="236">
        <v>55</v>
      </c>
      <c r="B86" s="37" t="str">
        <f>IF('Proje ve Personel Bilgileri'!B68&gt;0,'Proje ve Personel Bilgileri'!B68,"")</f>
        <v/>
      </c>
      <c r="C86" s="127"/>
      <c r="D86" s="12"/>
      <c r="E86" s="12"/>
      <c r="F86" s="12"/>
      <c r="G86" s="12"/>
      <c r="H86" s="12"/>
      <c r="I86" s="12"/>
      <c r="J86" s="12"/>
      <c r="K86" s="12"/>
      <c r="L86" s="34" t="str">
        <f t="shared" si="20"/>
        <v/>
      </c>
      <c r="M86" s="122" t="str">
        <f t="shared" si="16"/>
        <v/>
      </c>
      <c r="N86" s="31">
        <f>'Proje ve Personel Bilgileri'!E68</f>
        <v>0</v>
      </c>
      <c r="O86" s="32">
        <f t="shared" si="17"/>
        <v>0</v>
      </c>
      <c r="P86" s="32">
        <f t="shared" si="18"/>
        <v>0</v>
      </c>
      <c r="Q86" s="32">
        <f t="shared" si="19"/>
        <v>0</v>
      </c>
      <c r="R86" s="32">
        <f t="shared" si="21"/>
        <v>0</v>
      </c>
      <c r="S86" s="32">
        <f t="shared" si="22"/>
        <v>0</v>
      </c>
      <c r="T86" s="32">
        <f t="shared" si="22"/>
        <v>0</v>
      </c>
    </row>
    <row r="87" spans="1:21" ht="26.15" customHeight="1" x14ac:dyDescent="0.3">
      <c r="A87" s="236">
        <v>56</v>
      </c>
      <c r="B87" s="37" t="str">
        <f>IF('Proje ve Personel Bilgileri'!B69&gt;0,'Proje ve Personel Bilgileri'!B69,"")</f>
        <v/>
      </c>
      <c r="C87" s="127"/>
      <c r="D87" s="12"/>
      <c r="E87" s="12"/>
      <c r="F87" s="12"/>
      <c r="G87" s="12"/>
      <c r="H87" s="12"/>
      <c r="I87" s="12"/>
      <c r="J87" s="12"/>
      <c r="K87" s="12"/>
      <c r="L87" s="34" t="str">
        <f t="shared" si="20"/>
        <v/>
      </c>
      <c r="M87" s="122" t="str">
        <f t="shared" si="16"/>
        <v/>
      </c>
      <c r="N87" s="31">
        <f>'Proje ve Personel Bilgileri'!E69</f>
        <v>0</v>
      </c>
      <c r="O87" s="32">
        <f t="shared" si="17"/>
        <v>0</v>
      </c>
      <c r="P87" s="32">
        <f t="shared" si="18"/>
        <v>0</v>
      </c>
      <c r="Q87" s="32">
        <f t="shared" si="19"/>
        <v>0</v>
      </c>
      <c r="R87" s="32">
        <f t="shared" si="21"/>
        <v>0</v>
      </c>
      <c r="S87" s="32">
        <f t="shared" si="22"/>
        <v>0</v>
      </c>
      <c r="T87" s="32">
        <f t="shared" si="22"/>
        <v>0</v>
      </c>
    </row>
    <row r="88" spans="1:21" ht="26.15" customHeight="1" x14ac:dyDescent="0.3">
      <c r="A88" s="236">
        <v>57</v>
      </c>
      <c r="B88" s="37" t="str">
        <f>IF('Proje ve Personel Bilgileri'!B70&gt;0,'Proje ve Personel Bilgileri'!B70,"")</f>
        <v/>
      </c>
      <c r="C88" s="127"/>
      <c r="D88" s="12"/>
      <c r="E88" s="12"/>
      <c r="F88" s="12"/>
      <c r="G88" s="12"/>
      <c r="H88" s="12"/>
      <c r="I88" s="12"/>
      <c r="J88" s="12"/>
      <c r="K88" s="12"/>
      <c r="L88" s="34" t="str">
        <f t="shared" si="20"/>
        <v/>
      </c>
      <c r="M88" s="122" t="str">
        <f t="shared" si="16"/>
        <v/>
      </c>
      <c r="N88" s="31">
        <f>'Proje ve Personel Bilgileri'!E70</f>
        <v>0</v>
      </c>
      <c r="O88" s="32">
        <f t="shared" si="17"/>
        <v>0</v>
      </c>
      <c r="P88" s="32">
        <f t="shared" si="18"/>
        <v>0</v>
      </c>
      <c r="Q88" s="32">
        <f t="shared" si="19"/>
        <v>0</v>
      </c>
      <c r="R88" s="32">
        <f t="shared" si="21"/>
        <v>0</v>
      </c>
      <c r="S88" s="32">
        <f t="shared" si="22"/>
        <v>0</v>
      </c>
      <c r="T88" s="32">
        <f t="shared" si="22"/>
        <v>0</v>
      </c>
    </row>
    <row r="89" spans="1:21" ht="26.15" customHeight="1" x14ac:dyDescent="0.3">
      <c r="A89" s="236">
        <v>58</v>
      </c>
      <c r="B89" s="37" t="str">
        <f>IF('Proje ve Personel Bilgileri'!B71&gt;0,'Proje ve Personel Bilgileri'!B71,"")</f>
        <v/>
      </c>
      <c r="C89" s="127"/>
      <c r="D89" s="12"/>
      <c r="E89" s="12"/>
      <c r="F89" s="12"/>
      <c r="G89" s="12"/>
      <c r="H89" s="12"/>
      <c r="I89" s="12"/>
      <c r="J89" s="12"/>
      <c r="K89" s="12"/>
      <c r="L89" s="34" t="str">
        <f t="shared" si="20"/>
        <v/>
      </c>
      <c r="M89" s="122" t="str">
        <f t="shared" si="16"/>
        <v/>
      </c>
      <c r="N89" s="31">
        <f>'Proje ve Personel Bilgileri'!E71</f>
        <v>0</v>
      </c>
      <c r="O89" s="32">
        <f t="shared" si="17"/>
        <v>0</v>
      </c>
      <c r="P89" s="32">
        <f t="shared" si="18"/>
        <v>0</v>
      </c>
      <c r="Q89" s="32">
        <f t="shared" si="19"/>
        <v>0</v>
      </c>
      <c r="R89" s="32">
        <f t="shared" si="21"/>
        <v>0</v>
      </c>
      <c r="S89" s="32">
        <f t="shared" si="22"/>
        <v>0</v>
      </c>
      <c r="T89" s="32">
        <f t="shared" si="22"/>
        <v>0</v>
      </c>
    </row>
    <row r="90" spans="1:21" ht="26.15" customHeight="1" x14ac:dyDescent="0.3">
      <c r="A90" s="236">
        <v>59</v>
      </c>
      <c r="B90" s="37" t="str">
        <f>IF('Proje ve Personel Bilgileri'!B72&gt;0,'Proje ve Personel Bilgileri'!B72,"")</f>
        <v/>
      </c>
      <c r="C90" s="127"/>
      <c r="D90" s="12"/>
      <c r="E90" s="12"/>
      <c r="F90" s="12"/>
      <c r="G90" s="12"/>
      <c r="H90" s="12"/>
      <c r="I90" s="12"/>
      <c r="J90" s="12"/>
      <c r="K90" s="12"/>
      <c r="L90" s="34" t="str">
        <f t="shared" si="20"/>
        <v/>
      </c>
      <c r="M90" s="122" t="str">
        <f t="shared" si="16"/>
        <v/>
      </c>
      <c r="N90" s="31">
        <f>'Proje ve Personel Bilgileri'!E72</f>
        <v>0</v>
      </c>
      <c r="O90" s="32">
        <f t="shared" si="17"/>
        <v>0</v>
      </c>
      <c r="P90" s="32">
        <f t="shared" si="18"/>
        <v>0</v>
      </c>
      <c r="Q90" s="32">
        <f t="shared" si="19"/>
        <v>0</v>
      </c>
      <c r="R90" s="32">
        <f t="shared" si="21"/>
        <v>0</v>
      </c>
      <c r="S90" s="32">
        <f t="shared" si="22"/>
        <v>0</v>
      </c>
      <c r="T90" s="32">
        <f t="shared" si="22"/>
        <v>0</v>
      </c>
    </row>
    <row r="91" spans="1:21" ht="26.15" customHeight="1" thickBot="1" x14ac:dyDescent="0.35">
      <c r="A91" s="237">
        <v>60</v>
      </c>
      <c r="B91" s="38" t="str">
        <f>IF('Proje ve Personel Bilgileri'!B73&gt;0,'Proje ve Personel Bilgileri'!B73,"")</f>
        <v/>
      </c>
      <c r="C91" s="13"/>
      <c r="D91" s="14"/>
      <c r="E91" s="14"/>
      <c r="F91" s="14"/>
      <c r="G91" s="14"/>
      <c r="H91" s="14"/>
      <c r="I91" s="14"/>
      <c r="J91" s="14"/>
      <c r="K91" s="14"/>
      <c r="L91" s="35" t="str">
        <f t="shared" si="20"/>
        <v/>
      </c>
      <c r="M91" s="122" t="str">
        <f t="shared" si="16"/>
        <v/>
      </c>
      <c r="N91" s="31">
        <f>'Proje ve Personel Bilgileri'!E73</f>
        <v>0</v>
      </c>
      <c r="O91" s="32">
        <f t="shared" si="17"/>
        <v>0</v>
      </c>
      <c r="P91" s="32">
        <f t="shared" si="18"/>
        <v>0</v>
      </c>
      <c r="Q91" s="32">
        <f t="shared" si="19"/>
        <v>0</v>
      </c>
      <c r="R91" s="32">
        <f t="shared" si="21"/>
        <v>0</v>
      </c>
      <c r="S91" s="32">
        <f t="shared" si="22"/>
        <v>0</v>
      </c>
      <c r="T91" s="32">
        <f t="shared" si="22"/>
        <v>0</v>
      </c>
      <c r="U91" s="30">
        <f>IF(COUNTA(C72:K91)&gt;0,1,0)</f>
        <v>0</v>
      </c>
    </row>
    <row r="92" spans="1:21" ht="26.15" customHeight="1" thickBot="1" x14ac:dyDescent="0.35">
      <c r="A92" s="358" t="s">
        <v>40</v>
      </c>
      <c r="B92" s="359"/>
      <c r="C92" s="39" t="str">
        <f t="shared" ref="C92:K92" si="23">IF($L$92&gt;0,SUM(C72:C91)+C60,"")</f>
        <v/>
      </c>
      <c r="D92" s="40" t="str">
        <f t="shared" si="23"/>
        <v/>
      </c>
      <c r="E92" s="40" t="str">
        <f t="shared" si="23"/>
        <v/>
      </c>
      <c r="F92" s="40" t="str">
        <f t="shared" si="23"/>
        <v/>
      </c>
      <c r="G92" s="40" t="str">
        <f t="shared" si="23"/>
        <v/>
      </c>
      <c r="H92" s="40" t="str">
        <f t="shared" si="23"/>
        <v/>
      </c>
      <c r="I92" s="40" t="str">
        <f t="shared" si="23"/>
        <v/>
      </c>
      <c r="J92" s="40" t="str">
        <f t="shared" si="23"/>
        <v/>
      </c>
      <c r="K92" s="40" t="str">
        <f t="shared" si="23"/>
        <v/>
      </c>
      <c r="L92" s="41">
        <f>SUM(L72:L91)+L60</f>
        <v>0</v>
      </c>
      <c r="M92" s="123"/>
      <c r="N92" s="6"/>
      <c r="O92" s="15"/>
      <c r="P92" s="16"/>
      <c r="S92" s="6"/>
      <c r="T92" s="6"/>
    </row>
    <row r="93" spans="1:21" s="17" customFormat="1" ht="30.1" customHeight="1" x14ac:dyDescent="0.3">
      <c r="A93" s="360" t="s">
        <v>139</v>
      </c>
      <c r="B93" s="360"/>
      <c r="C93" s="360"/>
      <c r="D93" s="360"/>
      <c r="E93" s="360"/>
      <c r="F93" s="360"/>
      <c r="G93" s="360"/>
      <c r="H93" s="360"/>
      <c r="I93" s="360"/>
      <c r="J93" s="360"/>
      <c r="K93" s="360"/>
      <c r="L93" s="360"/>
      <c r="M93" s="83"/>
      <c r="O93" s="18"/>
      <c r="P93" s="18"/>
      <c r="Q93" s="18"/>
      <c r="R93" s="18"/>
      <c r="S93" s="18"/>
      <c r="T93" s="18"/>
    </row>
    <row r="94" spans="1:21" ht="26.15" customHeight="1" x14ac:dyDescent="0.3"/>
    <row r="95" spans="1:21" ht="26.15" customHeight="1" x14ac:dyDescent="0.35">
      <c r="A95" s="308" t="s">
        <v>37</v>
      </c>
      <c r="B95" s="307">
        <f ca="1">IF(imzatarihi&gt;0,imzatarihi,"")</f>
        <v>45653</v>
      </c>
      <c r="C95" s="361" t="s">
        <v>38</v>
      </c>
      <c r="D95" s="361"/>
      <c r="E95" s="306" t="str">
        <f>IF(kurulusyetkilisi&gt;0,kurulusyetkilisi,"")</f>
        <v/>
      </c>
      <c r="F95" s="265"/>
      <c r="G95" s="265"/>
      <c r="H95" s="304"/>
      <c r="I95" s="304"/>
      <c r="J95" s="304"/>
    </row>
    <row r="96" spans="1:21" ht="26.15" customHeight="1" x14ac:dyDescent="0.35">
      <c r="A96" s="311"/>
      <c r="B96" s="311"/>
      <c r="C96" s="361" t="s">
        <v>39</v>
      </c>
      <c r="D96" s="361"/>
      <c r="E96" s="309"/>
      <c r="F96" s="362"/>
      <c r="G96" s="362"/>
      <c r="H96" s="6"/>
      <c r="I96" s="6"/>
      <c r="J96" s="6"/>
    </row>
    <row r="97" spans="1:20" ht="26.15" customHeight="1" x14ac:dyDescent="0.3">
      <c r="A97" s="356" t="s">
        <v>28</v>
      </c>
      <c r="B97" s="356"/>
      <c r="C97" s="356"/>
      <c r="D97" s="356"/>
      <c r="E97" s="356"/>
      <c r="F97" s="356"/>
      <c r="G97" s="356"/>
      <c r="H97" s="356"/>
      <c r="I97" s="356"/>
      <c r="J97" s="356"/>
      <c r="K97" s="356"/>
      <c r="L97" s="356"/>
      <c r="M97" s="119"/>
      <c r="N97" s="1"/>
      <c r="O97" s="128"/>
    </row>
    <row r="98" spans="1:20" ht="26.15" customHeight="1" x14ac:dyDescent="0.3">
      <c r="A98" s="363" t="str">
        <f>IF(Yil&gt;0,CONCATENATE(Yil," yılına aittir"),"")</f>
        <v/>
      </c>
      <c r="B98" s="363"/>
      <c r="C98" s="363"/>
      <c r="D98" s="363"/>
      <c r="E98" s="363"/>
      <c r="F98" s="363"/>
      <c r="G98" s="363"/>
      <c r="H98" s="363"/>
      <c r="I98" s="363"/>
      <c r="J98" s="363"/>
      <c r="K98" s="363"/>
      <c r="L98" s="363"/>
    </row>
    <row r="99" spans="1:20" ht="26.15" customHeight="1" thickBot="1" x14ac:dyDescent="0.35">
      <c r="B99" s="8"/>
      <c r="D99" s="8"/>
      <c r="E99" s="8"/>
      <c r="F99" s="377" t="str">
        <f>IF(Yil&gt;0,IF(ProjeNo=5189901,"MART",IF(ProjeNo=5169902,"MAYIS","ŞUBAT")),"")</f>
        <v/>
      </c>
      <c r="G99" s="377"/>
      <c r="H99" s="8"/>
      <c r="I99" s="8"/>
      <c r="J99" s="8"/>
      <c r="K99" s="8"/>
      <c r="L99" s="228" t="s">
        <v>35</v>
      </c>
    </row>
    <row r="100" spans="1:20" ht="26.15" customHeight="1" thickBot="1" x14ac:dyDescent="0.35">
      <c r="A100" s="233" t="s">
        <v>1</v>
      </c>
      <c r="B100" s="364" t="str">
        <f>IF(ProjeNo&gt;0,ProjeNo,"")</f>
        <v/>
      </c>
      <c r="C100" s="365"/>
      <c r="D100" s="365"/>
      <c r="E100" s="365"/>
      <c r="F100" s="365"/>
      <c r="G100" s="365"/>
      <c r="H100" s="365"/>
      <c r="I100" s="365"/>
      <c r="J100" s="365"/>
      <c r="K100" s="365"/>
      <c r="L100" s="366"/>
    </row>
    <row r="101" spans="1:20" ht="26.15" customHeight="1" thickBot="1" x14ac:dyDescent="0.35">
      <c r="A101" s="234" t="s">
        <v>11</v>
      </c>
      <c r="B101" s="367" t="str">
        <f>IF(ProjeAdi&gt;0,ProjeAdi,"")</f>
        <v/>
      </c>
      <c r="C101" s="368"/>
      <c r="D101" s="368"/>
      <c r="E101" s="368"/>
      <c r="F101" s="368"/>
      <c r="G101" s="368"/>
      <c r="H101" s="368"/>
      <c r="I101" s="368"/>
      <c r="J101" s="368"/>
      <c r="K101" s="368"/>
      <c r="L101" s="369"/>
    </row>
    <row r="102" spans="1:20" ht="26.15" customHeight="1" thickBot="1" x14ac:dyDescent="0.35">
      <c r="A102" s="370" t="s">
        <v>7</v>
      </c>
      <c r="B102" s="370" t="s">
        <v>8</v>
      </c>
      <c r="C102" s="370" t="s">
        <v>29</v>
      </c>
      <c r="D102" s="370" t="s">
        <v>97</v>
      </c>
      <c r="E102" s="370" t="s">
        <v>117</v>
      </c>
      <c r="F102" s="370" t="s">
        <v>32</v>
      </c>
      <c r="G102" s="372" t="s">
        <v>30</v>
      </c>
      <c r="H102" s="374" t="s">
        <v>95</v>
      </c>
      <c r="I102" s="375"/>
      <c r="J102" s="375"/>
      <c r="K102" s="376"/>
      <c r="L102" s="370" t="s">
        <v>31</v>
      </c>
      <c r="O102" s="357" t="s">
        <v>36</v>
      </c>
      <c r="P102" s="357"/>
      <c r="Q102" s="357" t="s">
        <v>42</v>
      </c>
      <c r="R102" s="357"/>
      <c r="S102" s="357" t="s">
        <v>43</v>
      </c>
      <c r="T102" s="357"/>
    </row>
    <row r="103" spans="1:20" s="9" customFormat="1" ht="82.05" customHeight="1" thickBot="1" x14ac:dyDescent="0.3">
      <c r="A103" s="371"/>
      <c r="B103" s="371"/>
      <c r="C103" s="371"/>
      <c r="D103" s="371"/>
      <c r="E103" s="371"/>
      <c r="F103" s="371"/>
      <c r="G103" s="373"/>
      <c r="H103" s="229" t="s">
        <v>91</v>
      </c>
      <c r="I103" s="230" t="s">
        <v>96</v>
      </c>
      <c r="J103" s="229" t="s">
        <v>152</v>
      </c>
      <c r="K103" s="229" t="s">
        <v>153</v>
      </c>
      <c r="L103" s="371"/>
      <c r="M103" s="121"/>
      <c r="N103" s="231" t="s">
        <v>10</v>
      </c>
      <c r="O103" s="232" t="s">
        <v>33</v>
      </c>
      <c r="P103" s="232" t="s">
        <v>34</v>
      </c>
      <c r="Q103" s="232" t="s">
        <v>41</v>
      </c>
      <c r="R103" s="232" t="s">
        <v>30</v>
      </c>
      <c r="S103" s="232" t="s">
        <v>41</v>
      </c>
      <c r="T103" s="232" t="s">
        <v>34</v>
      </c>
    </row>
    <row r="104" spans="1:20" ht="26.15" customHeight="1" x14ac:dyDescent="0.3">
      <c r="A104" s="235">
        <v>61</v>
      </c>
      <c r="B104" s="36" t="str">
        <f>IF('Proje ve Personel Bilgileri'!B74&gt;0,'Proje ve Personel Bilgileri'!B74,"")</f>
        <v/>
      </c>
      <c r="C104" s="10"/>
      <c r="D104" s="11"/>
      <c r="E104" s="11"/>
      <c r="F104" s="11"/>
      <c r="G104" s="11"/>
      <c r="H104" s="11"/>
      <c r="I104" s="11"/>
      <c r="J104" s="11"/>
      <c r="K104" s="11"/>
      <c r="L104" s="33" t="str">
        <f>IF(B104&lt;&gt;"",IF(OR(F104&gt;S104,G104&gt;T104),0,D104+E104+F104+G104-H104-I104-J104-K104),"")</f>
        <v/>
      </c>
      <c r="M104" s="122" t="str">
        <f t="shared" ref="M104:M123" si="24">IF(OR(F104&gt;S104,G104&gt;T104),"Toplam maliyetin hesaplanabilmesi için SGK işveren payı ve işsizlik sigortası işveren payının tavan değerleri aşmaması gerekmektedir.","")</f>
        <v/>
      </c>
      <c r="N104" s="31">
        <f>'Proje ve Personel Bilgileri'!E74</f>
        <v>0</v>
      </c>
      <c r="O104" s="32">
        <f t="shared" ref="O104:O123" si="25">IFERROR(IF(N104="EVET",VLOOKUP(VALUE(Yil&amp;1),SGKTAVAN,2,0)*0.2475,VLOOKUP(VALUE(Yil&amp;1),SGKTAVAN,2,0)*0.2075),0)</f>
        <v>0</v>
      </c>
      <c r="P104" s="32">
        <f t="shared" ref="P104:P123" si="26">IFERROR(IF(N104="EVET",0,VLOOKUP(VALUE(Yil&amp;1),SGKTAVAN,2,0)*0.02),0)</f>
        <v>0</v>
      </c>
      <c r="Q104" s="32">
        <f t="shared" ref="Q104:Q123" si="27">IF(N104="EVET",(D104+E104)*0.2475,(D104+E104)*0.2075)</f>
        <v>0</v>
      </c>
      <c r="R104" s="32">
        <f>IF(N104="EVET",0,(D104+E104)*0.02)</f>
        <v>0</v>
      </c>
      <c r="S104" s="32">
        <f>IF(ISERROR(ROUNDUP(MIN(O104,Q104),0)),0,ROUNDUP(MIN(O104,Q104),0))</f>
        <v>0</v>
      </c>
      <c r="T104" s="32">
        <f>IF(ISERROR(ROUNDUP(MIN(P104,R104),0)),0,ROUNDUP(MIN(P104,R104),0))</f>
        <v>0</v>
      </c>
    </row>
    <row r="105" spans="1:20" ht="26.15" customHeight="1" x14ac:dyDescent="0.3">
      <c r="A105" s="236">
        <v>62</v>
      </c>
      <c r="B105" s="37" t="str">
        <f>IF('Proje ve Personel Bilgileri'!B75&gt;0,'Proje ve Personel Bilgileri'!B75,"")</f>
        <v/>
      </c>
      <c r="C105" s="127"/>
      <c r="D105" s="12"/>
      <c r="E105" s="12"/>
      <c r="F105" s="12"/>
      <c r="G105" s="12"/>
      <c r="H105" s="12"/>
      <c r="I105" s="12"/>
      <c r="J105" s="12"/>
      <c r="K105" s="12"/>
      <c r="L105" s="34" t="str">
        <f t="shared" ref="L105:L123" si="28">IF(B105&lt;&gt;"",IF(OR(F105&gt;S105,G105&gt;T105),0,D105+E105+F105+G105-H105-I105-J105-K105),"")</f>
        <v/>
      </c>
      <c r="M105" s="122" t="str">
        <f t="shared" si="24"/>
        <v/>
      </c>
      <c r="N105" s="31">
        <f>'Proje ve Personel Bilgileri'!E75</f>
        <v>0</v>
      </c>
      <c r="O105" s="32">
        <f t="shared" si="25"/>
        <v>0</v>
      </c>
      <c r="P105" s="32">
        <f t="shared" si="26"/>
        <v>0</v>
      </c>
      <c r="Q105" s="32">
        <f t="shared" si="27"/>
        <v>0</v>
      </c>
      <c r="R105" s="32">
        <f t="shared" ref="R105:R123" si="29">IF(N105="EVET",0,(D105+E105)*0.02)</f>
        <v>0</v>
      </c>
      <c r="S105" s="32">
        <f t="shared" ref="S105:T123" si="30">IF(ISERROR(ROUNDUP(MIN(O105,Q105),0)),0,ROUNDUP(MIN(O105,Q105),0))</f>
        <v>0</v>
      </c>
      <c r="T105" s="32">
        <f t="shared" si="30"/>
        <v>0</v>
      </c>
    </row>
    <row r="106" spans="1:20" ht="26.15" customHeight="1" x14ac:dyDescent="0.3">
      <c r="A106" s="236">
        <v>63</v>
      </c>
      <c r="B106" s="37" t="str">
        <f>IF('Proje ve Personel Bilgileri'!B76&gt;0,'Proje ve Personel Bilgileri'!B76,"")</f>
        <v/>
      </c>
      <c r="C106" s="127"/>
      <c r="D106" s="12"/>
      <c r="E106" s="12"/>
      <c r="F106" s="12"/>
      <c r="G106" s="12"/>
      <c r="H106" s="12"/>
      <c r="I106" s="12"/>
      <c r="J106" s="12"/>
      <c r="K106" s="12"/>
      <c r="L106" s="34" t="str">
        <f t="shared" si="28"/>
        <v/>
      </c>
      <c r="M106" s="122" t="str">
        <f t="shared" si="24"/>
        <v/>
      </c>
      <c r="N106" s="31">
        <f>'Proje ve Personel Bilgileri'!E76</f>
        <v>0</v>
      </c>
      <c r="O106" s="32">
        <f t="shared" si="25"/>
        <v>0</v>
      </c>
      <c r="P106" s="32">
        <f t="shared" si="26"/>
        <v>0</v>
      </c>
      <c r="Q106" s="32">
        <f t="shared" si="27"/>
        <v>0</v>
      </c>
      <c r="R106" s="32">
        <f t="shared" si="29"/>
        <v>0</v>
      </c>
      <c r="S106" s="32">
        <f t="shared" si="30"/>
        <v>0</v>
      </c>
      <c r="T106" s="32">
        <f t="shared" si="30"/>
        <v>0</v>
      </c>
    </row>
    <row r="107" spans="1:20" ht="26.15" customHeight="1" x14ac:dyDescent="0.3">
      <c r="A107" s="236">
        <v>64</v>
      </c>
      <c r="B107" s="37" t="str">
        <f>IF('Proje ve Personel Bilgileri'!B77&gt;0,'Proje ve Personel Bilgileri'!B77,"")</f>
        <v/>
      </c>
      <c r="C107" s="127"/>
      <c r="D107" s="12"/>
      <c r="E107" s="12"/>
      <c r="F107" s="12"/>
      <c r="G107" s="12"/>
      <c r="H107" s="12"/>
      <c r="I107" s="12"/>
      <c r="J107" s="12"/>
      <c r="K107" s="12"/>
      <c r="L107" s="34" t="str">
        <f t="shared" si="28"/>
        <v/>
      </c>
      <c r="M107" s="122" t="str">
        <f t="shared" si="24"/>
        <v/>
      </c>
      <c r="N107" s="31">
        <f>'Proje ve Personel Bilgileri'!E77</f>
        <v>0</v>
      </c>
      <c r="O107" s="32">
        <f t="shared" si="25"/>
        <v>0</v>
      </c>
      <c r="P107" s="32">
        <f t="shared" si="26"/>
        <v>0</v>
      </c>
      <c r="Q107" s="32">
        <f t="shared" si="27"/>
        <v>0</v>
      </c>
      <c r="R107" s="32">
        <f t="shared" si="29"/>
        <v>0</v>
      </c>
      <c r="S107" s="32">
        <f t="shared" si="30"/>
        <v>0</v>
      </c>
      <c r="T107" s="32">
        <f t="shared" si="30"/>
        <v>0</v>
      </c>
    </row>
    <row r="108" spans="1:20" ht="26.15" customHeight="1" x14ac:dyDescent="0.3">
      <c r="A108" s="236">
        <v>65</v>
      </c>
      <c r="B108" s="37" t="str">
        <f>IF('Proje ve Personel Bilgileri'!B78&gt;0,'Proje ve Personel Bilgileri'!B78,"")</f>
        <v/>
      </c>
      <c r="C108" s="127"/>
      <c r="D108" s="12"/>
      <c r="E108" s="12"/>
      <c r="F108" s="12"/>
      <c r="G108" s="12"/>
      <c r="H108" s="12"/>
      <c r="I108" s="12"/>
      <c r="J108" s="12"/>
      <c r="K108" s="12"/>
      <c r="L108" s="34" t="str">
        <f t="shared" si="28"/>
        <v/>
      </c>
      <c r="M108" s="122" t="str">
        <f t="shared" si="24"/>
        <v/>
      </c>
      <c r="N108" s="31">
        <f>'Proje ve Personel Bilgileri'!E78</f>
        <v>0</v>
      </c>
      <c r="O108" s="32">
        <f t="shared" si="25"/>
        <v>0</v>
      </c>
      <c r="P108" s="32">
        <f t="shared" si="26"/>
        <v>0</v>
      </c>
      <c r="Q108" s="32">
        <f t="shared" si="27"/>
        <v>0</v>
      </c>
      <c r="R108" s="32">
        <f t="shared" si="29"/>
        <v>0</v>
      </c>
      <c r="S108" s="32">
        <f t="shared" si="30"/>
        <v>0</v>
      </c>
      <c r="T108" s="32">
        <f t="shared" si="30"/>
        <v>0</v>
      </c>
    </row>
    <row r="109" spans="1:20" ht="26.15" customHeight="1" x14ac:dyDescent="0.3">
      <c r="A109" s="236">
        <v>66</v>
      </c>
      <c r="B109" s="37" t="str">
        <f>IF('Proje ve Personel Bilgileri'!B79&gt;0,'Proje ve Personel Bilgileri'!B79,"")</f>
        <v/>
      </c>
      <c r="C109" s="127"/>
      <c r="D109" s="12"/>
      <c r="E109" s="12"/>
      <c r="F109" s="12"/>
      <c r="G109" s="12"/>
      <c r="H109" s="12"/>
      <c r="I109" s="12"/>
      <c r="J109" s="12"/>
      <c r="K109" s="12"/>
      <c r="L109" s="34" t="str">
        <f t="shared" si="28"/>
        <v/>
      </c>
      <c r="M109" s="122" t="str">
        <f t="shared" si="24"/>
        <v/>
      </c>
      <c r="N109" s="31">
        <f>'Proje ve Personel Bilgileri'!E79</f>
        <v>0</v>
      </c>
      <c r="O109" s="32">
        <f t="shared" si="25"/>
        <v>0</v>
      </c>
      <c r="P109" s="32">
        <f t="shared" si="26"/>
        <v>0</v>
      </c>
      <c r="Q109" s="32">
        <f t="shared" si="27"/>
        <v>0</v>
      </c>
      <c r="R109" s="32">
        <f t="shared" si="29"/>
        <v>0</v>
      </c>
      <c r="S109" s="32">
        <f t="shared" si="30"/>
        <v>0</v>
      </c>
      <c r="T109" s="32">
        <f t="shared" si="30"/>
        <v>0</v>
      </c>
    </row>
    <row r="110" spans="1:20" ht="26.15" customHeight="1" x14ac:dyDescent="0.3">
      <c r="A110" s="236">
        <v>67</v>
      </c>
      <c r="B110" s="37" t="str">
        <f>IF('Proje ve Personel Bilgileri'!B80&gt;0,'Proje ve Personel Bilgileri'!B80,"")</f>
        <v/>
      </c>
      <c r="C110" s="127"/>
      <c r="D110" s="12"/>
      <c r="E110" s="12"/>
      <c r="F110" s="12"/>
      <c r="G110" s="12"/>
      <c r="H110" s="12"/>
      <c r="I110" s="12"/>
      <c r="J110" s="12"/>
      <c r="K110" s="12"/>
      <c r="L110" s="34" t="str">
        <f t="shared" si="28"/>
        <v/>
      </c>
      <c r="M110" s="122" t="str">
        <f t="shared" si="24"/>
        <v/>
      </c>
      <c r="N110" s="31">
        <f>'Proje ve Personel Bilgileri'!E80</f>
        <v>0</v>
      </c>
      <c r="O110" s="32">
        <f t="shared" si="25"/>
        <v>0</v>
      </c>
      <c r="P110" s="32">
        <f t="shared" si="26"/>
        <v>0</v>
      </c>
      <c r="Q110" s="32">
        <f t="shared" si="27"/>
        <v>0</v>
      </c>
      <c r="R110" s="32">
        <f t="shared" si="29"/>
        <v>0</v>
      </c>
      <c r="S110" s="32">
        <f t="shared" si="30"/>
        <v>0</v>
      </c>
      <c r="T110" s="32">
        <f t="shared" si="30"/>
        <v>0</v>
      </c>
    </row>
    <row r="111" spans="1:20" ht="26.15" customHeight="1" x14ac:dyDescent="0.3">
      <c r="A111" s="236">
        <v>68</v>
      </c>
      <c r="B111" s="37" t="str">
        <f>IF('Proje ve Personel Bilgileri'!B81&gt;0,'Proje ve Personel Bilgileri'!B81,"")</f>
        <v/>
      </c>
      <c r="C111" s="127"/>
      <c r="D111" s="12"/>
      <c r="E111" s="12"/>
      <c r="F111" s="12"/>
      <c r="G111" s="12"/>
      <c r="H111" s="12"/>
      <c r="I111" s="12"/>
      <c r="J111" s="12"/>
      <c r="K111" s="12"/>
      <c r="L111" s="34" t="str">
        <f t="shared" si="28"/>
        <v/>
      </c>
      <c r="M111" s="122" t="str">
        <f t="shared" si="24"/>
        <v/>
      </c>
      <c r="N111" s="31">
        <f>'Proje ve Personel Bilgileri'!E81</f>
        <v>0</v>
      </c>
      <c r="O111" s="32">
        <f t="shared" si="25"/>
        <v>0</v>
      </c>
      <c r="P111" s="32">
        <f t="shared" si="26"/>
        <v>0</v>
      </c>
      <c r="Q111" s="32">
        <f t="shared" si="27"/>
        <v>0</v>
      </c>
      <c r="R111" s="32">
        <f t="shared" si="29"/>
        <v>0</v>
      </c>
      <c r="S111" s="32">
        <f t="shared" si="30"/>
        <v>0</v>
      </c>
      <c r="T111" s="32">
        <f t="shared" si="30"/>
        <v>0</v>
      </c>
    </row>
    <row r="112" spans="1:20" ht="26.15" customHeight="1" x14ac:dyDescent="0.3">
      <c r="A112" s="236">
        <v>69</v>
      </c>
      <c r="B112" s="37" t="str">
        <f>IF('Proje ve Personel Bilgileri'!B82&gt;0,'Proje ve Personel Bilgileri'!B82,"")</f>
        <v/>
      </c>
      <c r="C112" s="127"/>
      <c r="D112" s="12"/>
      <c r="E112" s="12"/>
      <c r="F112" s="12"/>
      <c r="G112" s="12"/>
      <c r="H112" s="12"/>
      <c r="I112" s="12"/>
      <c r="J112" s="12"/>
      <c r="K112" s="12"/>
      <c r="L112" s="34" t="str">
        <f t="shared" si="28"/>
        <v/>
      </c>
      <c r="M112" s="122" t="str">
        <f t="shared" si="24"/>
        <v/>
      </c>
      <c r="N112" s="31">
        <f>'Proje ve Personel Bilgileri'!E82</f>
        <v>0</v>
      </c>
      <c r="O112" s="32">
        <f t="shared" si="25"/>
        <v>0</v>
      </c>
      <c r="P112" s="32">
        <f t="shared" si="26"/>
        <v>0</v>
      </c>
      <c r="Q112" s="32">
        <f t="shared" si="27"/>
        <v>0</v>
      </c>
      <c r="R112" s="32">
        <f t="shared" si="29"/>
        <v>0</v>
      </c>
      <c r="S112" s="32">
        <f t="shared" si="30"/>
        <v>0</v>
      </c>
      <c r="T112" s="32">
        <f t="shared" si="30"/>
        <v>0</v>
      </c>
    </row>
    <row r="113" spans="1:21" ht="26.15" customHeight="1" x14ac:dyDescent="0.3">
      <c r="A113" s="236">
        <v>70</v>
      </c>
      <c r="B113" s="37" t="str">
        <f>IF('Proje ve Personel Bilgileri'!B83&gt;0,'Proje ve Personel Bilgileri'!B83,"")</f>
        <v/>
      </c>
      <c r="C113" s="127"/>
      <c r="D113" s="12"/>
      <c r="E113" s="12"/>
      <c r="F113" s="12"/>
      <c r="G113" s="12"/>
      <c r="H113" s="12"/>
      <c r="I113" s="12"/>
      <c r="J113" s="12"/>
      <c r="K113" s="12"/>
      <c r="L113" s="34" t="str">
        <f t="shared" si="28"/>
        <v/>
      </c>
      <c r="M113" s="122" t="str">
        <f t="shared" si="24"/>
        <v/>
      </c>
      <c r="N113" s="31">
        <f>'Proje ve Personel Bilgileri'!E83</f>
        <v>0</v>
      </c>
      <c r="O113" s="32">
        <f t="shared" si="25"/>
        <v>0</v>
      </c>
      <c r="P113" s="32">
        <f t="shared" si="26"/>
        <v>0</v>
      </c>
      <c r="Q113" s="32">
        <f t="shared" si="27"/>
        <v>0</v>
      </c>
      <c r="R113" s="32">
        <f t="shared" si="29"/>
        <v>0</v>
      </c>
      <c r="S113" s="32">
        <f t="shared" si="30"/>
        <v>0</v>
      </c>
      <c r="T113" s="32">
        <f t="shared" si="30"/>
        <v>0</v>
      </c>
    </row>
    <row r="114" spans="1:21" ht="26.15" customHeight="1" x14ac:dyDescent="0.3">
      <c r="A114" s="236">
        <v>71</v>
      </c>
      <c r="B114" s="37" t="str">
        <f>IF('Proje ve Personel Bilgileri'!B84&gt;0,'Proje ve Personel Bilgileri'!B84,"")</f>
        <v/>
      </c>
      <c r="C114" s="127"/>
      <c r="D114" s="12"/>
      <c r="E114" s="12"/>
      <c r="F114" s="12"/>
      <c r="G114" s="12"/>
      <c r="H114" s="12"/>
      <c r="I114" s="12"/>
      <c r="J114" s="12"/>
      <c r="K114" s="12"/>
      <c r="L114" s="34" t="str">
        <f t="shared" si="28"/>
        <v/>
      </c>
      <c r="M114" s="122" t="str">
        <f t="shared" si="24"/>
        <v/>
      </c>
      <c r="N114" s="31">
        <f>'Proje ve Personel Bilgileri'!E84</f>
        <v>0</v>
      </c>
      <c r="O114" s="32">
        <f t="shared" si="25"/>
        <v>0</v>
      </c>
      <c r="P114" s="32">
        <f t="shared" si="26"/>
        <v>0</v>
      </c>
      <c r="Q114" s="32">
        <f t="shared" si="27"/>
        <v>0</v>
      </c>
      <c r="R114" s="32">
        <f t="shared" si="29"/>
        <v>0</v>
      </c>
      <c r="S114" s="32">
        <f t="shared" si="30"/>
        <v>0</v>
      </c>
      <c r="T114" s="32">
        <f t="shared" si="30"/>
        <v>0</v>
      </c>
    </row>
    <row r="115" spans="1:21" ht="26.15" customHeight="1" x14ac:dyDescent="0.3">
      <c r="A115" s="236">
        <v>72</v>
      </c>
      <c r="B115" s="37" t="str">
        <f>IF('Proje ve Personel Bilgileri'!B85&gt;0,'Proje ve Personel Bilgileri'!B85,"")</f>
        <v/>
      </c>
      <c r="C115" s="127"/>
      <c r="D115" s="12"/>
      <c r="E115" s="12"/>
      <c r="F115" s="12"/>
      <c r="G115" s="12"/>
      <c r="H115" s="12"/>
      <c r="I115" s="12"/>
      <c r="J115" s="12"/>
      <c r="K115" s="12"/>
      <c r="L115" s="34" t="str">
        <f t="shared" si="28"/>
        <v/>
      </c>
      <c r="M115" s="122" t="str">
        <f t="shared" si="24"/>
        <v/>
      </c>
      <c r="N115" s="31">
        <f>'Proje ve Personel Bilgileri'!E85</f>
        <v>0</v>
      </c>
      <c r="O115" s="32">
        <f t="shared" si="25"/>
        <v>0</v>
      </c>
      <c r="P115" s="32">
        <f t="shared" si="26"/>
        <v>0</v>
      </c>
      <c r="Q115" s="32">
        <f t="shared" si="27"/>
        <v>0</v>
      </c>
      <c r="R115" s="32">
        <f t="shared" si="29"/>
        <v>0</v>
      </c>
      <c r="S115" s="32">
        <f t="shared" si="30"/>
        <v>0</v>
      </c>
      <c r="T115" s="32">
        <f t="shared" si="30"/>
        <v>0</v>
      </c>
    </row>
    <row r="116" spans="1:21" ht="26.15" customHeight="1" x14ac:dyDescent="0.3">
      <c r="A116" s="236">
        <v>73</v>
      </c>
      <c r="B116" s="37" t="str">
        <f>IF('Proje ve Personel Bilgileri'!B86&gt;0,'Proje ve Personel Bilgileri'!B86,"")</f>
        <v/>
      </c>
      <c r="C116" s="127"/>
      <c r="D116" s="12"/>
      <c r="E116" s="12"/>
      <c r="F116" s="12"/>
      <c r="G116" s="12"/>
      <c r="H116" s="12"/>
      <c r="I116" s="12"/>
      <c r="J116" s="12"/>
      <c r="K116" s="12"/>
      <c r="L116" s="34" t="str">
        <f t="shared" si="28"/>
        <v/>
      </c>
      <c r="M116" s="122" t="str">
        <f t="shared" si="24"/>
        <v/>
      </c>
      <c r="N116" s="31">
        <f>'Proje ve Personel Bilgileri'!E86</f>
        <v>0</v>
      </c>
      <c r="O116" s="32">
        <f t="shared" si="25"/>
        <v>0</v>
      </c>
      <c r="P116" s="32">
        <f t="shared" si="26"/>
        <v>0</v>
      </c>
      <c r="Q116" s="32">
        <f t="shared" si="27"/>
        <v>0</v>
      </c>
      <c r="R116" s="32">
        <f t="shared" si="29"/>
        <v>0</v>
      </c>
      <c r="S116" s="32">
        <f t="shared" si="30"/>
        <v>0</v>
      </c>
      <c r="T116" s="32">
        <f t="shared" si="30"/>
        <v>0</v>
      </c>
    </row>
    <row r="117" spans="1:21" ht="26.15" customHeight="1" x14ac:dyDescent="0.3">
      <c r="A117" s="236">
        <v>74</v>
      </c>
      <c r="B117" s="37" t="str">
        <f>IF('Proje ve Personel Bilgileri'!B87&gt;0,'Proje ve Personel Bilgileri'!B87,"")</f>
        <v/>
      </c>
      <c r="C117" s="127"/>
      <c r="D117" s="12"/>
      <c r="E117" s="12"/>
      <c r="F117" s="12"/>
      <c r="G117" s="12"/>
      <c r="H117" s="12"/>
      <c r="I117" s="12"/>
      <c r="J117" s="12"/>
      <c r="K117" s="12"/>
      <c r="L117" s="34" t="str">
        <f t="shared" si="28"/>
        <v/>
      </c>
      <c r="M117" s="122" t="str">
        <f t="shared" si="24"/>
        <v/>
      </c>
      <c r="N117" s="31">
        <f>'Proje ve Personel Bilgileri'!E87</f>
        <v>0</v>
      </c>
      <c r="O117" s="32">
        <f t="shared" si="25"/>
        <v>0</v>
      </c>
      <c r="P117" s="32">
        <f t="shared" si="26"/>
        <v>0</v>
      </c>
      <c r="Q117" s="32">
        <f t="shared" si="27"/>
        <v>0</v>
      </c>
      <c r="R117" s="32">
        <f t="shared" si="29"/>
        <v>0</v>
      </c>
      <c r="S117" s="32">
        <f t="shared" si="30"/>
        <v>0</v>
      </c>
      <c r="T117" s="32">
        <f t="shared" si="30"/>
        <v>0</v>
      </c>
    </row>
    <row r="118" spans="1:21" ht="26.15" customHeight="1" x14ac:dyDescent="0.3">
      <c r="A118" s="236">
        <v>75</v>
      </c>
      <c r="B118" s="37" t="str">
        <f>IF('Proje ve Personel Bilgileri'!B88&gt;0,'Proje ve Personel Bilgileri'!B88,"")</f>
        <v/>
      </c>
      <c r="C118" s="127"/>
      <c r="D118" s="12"/>
      <c r="E118" s="12"/>
      <c r="F118" s="12"/>
      <c r="G118" s="12"/>
      <c r="H118" s="12"/>
      <c r="I118" s="12"/>
      <c r="J118" s="12"/>
      <c r="K118" s="12"/>
      <c r="L118" s="34" t="str">
        <f t="shared" si="28"/>
        <v/>
      </c>
      <c r="M118" s="122" t="str">
        <f t="shared" si="24"/>
        <v/>
      </c>
      <c r="N118" s="31">
        <f>'Proje ve Personel Bilgileri'!E88</f>
        <v>0</v>
      </c>
      <c r="O118" s="32">
        <f t="shared" si="25"/>
        <v>0</v>
      </c>
      <c r="P118" s="32">
        <f t="shared" si="26"/>
        <v>0</v>
      </c>
      <c r="Q118" s="32">
        <f t="shared" si="27"/>
        <v>0</v>
      </c>
      <c r="R118" s="32">
        <f t="shared" si="29"/>
        <v>0</v>
      </c>
      <c r="S118" s="32">
        <f t="shared" si="30"/>
        <v>0</v>
      </c>
      <c r="T118" s="32">
        <f t="shared" si="30"/>
        <v>0</v>
      </c>
    </row>
    <row r="119" spans="1:21" ht="26.15" customHeight="1" x14ac:dyDescent="0.3">
      <c r="A119" s="236">
        <v>76</v>
      </c>
      <c r="B119" s="37" t="str">
        <f>IF('Proje ve Personel Bilgileri'!B89&gt;0,'Proje ve Personel Bilgileri'!B89,"")</f>
        <v/>
      </c>
      <c r="C119" s="127"/>
      <c r="D119" s="12"/>
      <c r="E119" s="12"/>
      <c r="F119" s="12"/>
      <c r="G119" s="12"/>
      <c r="H119" s="12"/>
      <c r="I119" s="12"/>
      <c r="J119" s="12"/>
      <c r="K119" s="12"/>
      <c r="L119" s="34" t="str">
        <f t="shared" si="28"/>
        <v/>
      </c>
      <c r="M119" s="122" t="str">
        <f t="shared" si="24"/>
        <v/>
      </c>
      <c r="N119" s="31">
        <f>'Proje ve Personel Bilgileri'!E89</f>
        <v>0</v>
      </c>
      <c r="O119" s="32">
        <f t="shared" si="25"/>
        <v>0</v>
      </c>
      <c r="P119" s="32">
        <f t="shared" si="26"/>
        <v>0</v>
      </c>
      <c r="Q119" s="32">
        <f t="shared" si="27"/>
        <v>0</v>
      </c>
      <c r="R119" s="32">
        <f t="shared" si="29"/>
        <v>0</v>
      </c>
      <c r="S119" s="32">
        <f t="shared" si="30"/>
        <v>0</v>
      </c>
      <c r="T119" s="32">
        <f t="shared" si="30"/>
        <v>0</v>
      </c>
    </row>
    <row r="120" spans="1:21" ht="26.15" customHeight="1" x14ac:dyDescent="0.3">
      <c r="A120" s="236">
        <v>77</v>
      </c>
      <c r="B120" s="37" t="str">
        <f>IF('Proje ve Personel Bilgileri'!B90&gt;0,'Proje ve Personel Bilgileri'!B90,"")</f>
        <v/>
      </c>
      <c r="C120" s="127"/>
      <c r="D120" s="12"/>
      <c r="E120" s="12"/>
      <c r="F120" s="12"/>
      <c r="G120" s="12"/>
      <c r="H120" s="12"/>
      <c r="I120" s="12"/>
      <c r="J120" s="12"/>
      <c r="K120" s="12"/>
      <c r="L120" s="34" t="str">
        <f t="shared" si="28"/>
        <v/>
      </c>
      <c r="M120" s="122" t="str">
        <f t="shared" si="24"/>
        <v/>
      </c>
      <c r="N120" s="31">
        <f>'Proje ve Personel Bilgileri'!E90</f>
        <v>0</v>
      </c>
      <c r="O120" s="32">
        <f t="shared" si="25"/>
        <v>0</v>
      </c>
      <c r="P120" s="32">
        <f t="shared" si="26"/>
        <v>0</v>
      </c>
      <c r="Q120" s="32">
        <f t="shared" si="27"/>
        <v>0</v>
      </c>
      <c r="R120" s="32">
        <f t="shared" si="29"/>
        <v>0</v>
      </c>
      <c r="S120" s="32">
        <f t="shared" si="30"/>
        <v>0</v>
      </c>
      <c r="T120" s="32">
        <f t="shared" si="30"/>
        <v>0</v>
      </c>
    </row>
    <row r="121" spans="1:21" ht="26.15" customHeight="1" x14ac:dyDescent="0.3">
      <c r="A121" s="236">
        <v>78</v>
      </c>
      <c r="B121" s="37" t="str">
        <f>IF('Proje ve Personel Bilgileri'!B91&gt;0,'Proje ve Personel Bilgileri'!B91,"")</f>
        <v/>
      </c>
      <c r="C121" s="127"/>
      <c r="D121" s="12"/>
      <c r="E121" s="12"/>
      <c r="F121" s="12"/>
      <c r="G121" s="12"/>
      <c r="H121" s="12"/>
      <c r="I121" s="12"/>
      <c r="J121" s="12"/>
      <c r="K121" s="12"/>
      <c r="L121" s="34" t="str">
        <f t="shared" si="28"/>
        <v/>
      </c>
      <c r="M121" s="122" t="str">
        <f t="shared" si="24"/>
        <v/>
      </c>
      <c r="N121" s="31">
        <f>'Proje ve Personel Bilgileri'!E91</f>
        <v>0</v>
      </c>
      <c r="O121" s="32">
        <f t="shared" si="25"/>
        <v>0</v>
      </c>
      <c r="P121" s="32">
        <f t="shared" si="26"/>
        <v>0</v>
      </c>
      <c r="Q121" s="32">
        <f t="shared" si="27"/>
        <v>0</v>
      </c>
      <c r="R121" s="32">
        <f t="shared" si="29"/>
        <v>0</v>
      </c>
      <c r="S121" s="32">
        <f t="shared" si="30"/>
        <v>0</v>
      </c>
      <c r="T121" s="32">
        <f t="shared" si="30"/>
        <v>0</v>
      </c>
    </row>
    <row r="122" spans="1:21" ht="26.15" customHeight="1" x14ac:dyDescent="0.3">
      <c r="A122" s="236">
        <v>79</v>
      </c>
      <c r="B122" s="37" t="str">
        <f>IF('Proje ve Personel Bilgileri'!B92&gt;0,'Proje ve Personel Bilgileri'!B92,"")</f>
        <v/>
      </c>
      <c r="C122" s="127"/>
      <c r="D122" s="12"/>
      <c r="E122" s="12"/>
      <c r="F122" s="12"/>
      <c r="G122" s="12"/>
      <c r="H122" s="12"/>
      <c r="I122" s="12"/>
      <c r="J122" s="12"/>
      <c r="K122" s="12"/>
      <c r="L122" s="34" t="str">
        <f t="shared" si="28"/>
        <v/>
      </c>
      <c r="M122" s="122" t="str">
        <f t="shared" si="24"/>
        <v/>
      </c>
      <c r="N122" s="31">
        <f>'Proje ve Personel Bilgileri'!E92</f>
        <v>0</v>
      </c>
      <c r="O122" s="32">
        <f t="shared" si="25"/>
        <v>0</v>
      </c>
      <c r="P122" s="32">
        <f t="shared" si="26"/>
        <v>0</v>
      </c>
      <c r="Q122" s="32">
        <f t="shared" si="27"/>
        <v>0</v>
      </c>
      <c r="R122" s="32">
        <f t="shared" si="29"/>
        <v>0</v>
      </c>
      <c r="S122" s="32">
        <f t="shared" si="30"/>
        <v>0</v>
      </c>
      <c r="T122" s="32">
        <f t="shared" si="30"/>
        <v>0</v>
      </c>
    </row>
    <row r="123" spans="1:21" ht="26.15" customHeight="1" thickBot="1" x14ac:dyDescent="0.35">
      <c r="A123" s="237">
        <v>80</v>
      </c>
      <c r="B123" s="38" t="str">
        <f>IF('Proje ve Personel Bilgileri'!B93&gt;0,'Proje ve Personel Bilgileri'!B93,"")</f>
        <v/>
      </c>
      <c r="C123" s="13"/>
      <c r="D123" s="14"/>
      <c r="E123" s="14"/>
      <c r="F123" s="14"/>
      <c r="G123" s="14"/>
      <c r="H123" s="14"/>
      <c r="I123" s="14"/>
      <c r="J123" s="14"/>
      <c r="K123" s="14"/>
      <c r="L123" s="35" t="str">
        <f t="shared" si="28"/>
        <v/>
      </c>
      <c r="M123" s="122" t="str">
        <f t="shared" si="24"/>
        <v/>
      </c>
      <c r="N123" s="31">
        <f>'Proje ve Personel Bilgileri'!E93</f>
        <v>0</v>
      </c>
      <c r="O123" s="32">
        <f t="shared" si="25"/>
        <v>0</v>
      </c>
      <c r="P123" s="32">
        <f t="shared" si="26"/>
        <v>0</v>
      </c>
      <c r="Q123" s="32">
        <f t="shared" si="27"/>
        <v>0</v>
      </c>
      <c r="R123" s="32">
        <f t="shared" si="29"/>
        <v>0</v>
      </c>
      <c r="S123" s="32">
        <f t="shared" si="30"/>
        <v>0</v>
      </c>
      <c r="T123" s="32">
        <f t="shared" si="30"/>
        <v>0</v>
      </c>
      <c r="U123" s="30">
        <f>IF(COUNTA(C104:K123)&gt;0,1,0)</f>
        <v>0</v>
      </c>
    </row>
    <row r="124" spans="1:21" ht="26.15" customHeight="1" thickBot="1" x14ac:dyDescent="0.35">
      <c r="A124" s="358" t="s">
        <v>40</v>
      </c>
      <c r="B124" s="359"/>
      <c r="C124" s="39" t="str">
        <f t="shared" ref="C124:K124" si="31">IF($L$92&gt;0,SUM(C104:C123)+C92,"")</f>
        <v/>
      </c>
      <c r="D124" s="40" t="str">
        <f t="shared" si="31"/>
        <v/>
      </c>
      <c r="E124" s="40" t="str">
        <f t="shared" si="31"/>
        <v/>
      </c>
      <c r="F124" s="40" t="str">
        <f t="shared" si="31"/>
        <v/>
      </c>
      <c r="G124" s="40" t="str">
        <f t="shared" si="31"/>
        <v/>
      </c>
      <c r="H124" s="40" t="str">
        <f t="shared" si="31"/>
        <v/>
      </c>
      <c r="I124" s="40" t="str">
        <f t="shared" si="31"/>
        <v/>
      </c>
      <c r="J124" s="40" t="str">
        <f t="shared" si="31"/>
        <v/>
      </c>
      <c r="K124" s="40" t="str">
        <f t="shared" si="31"/>
        <v/>
      </c>
      <c r="L124" s="41">
        <f>SUM(L104:L123)+L92</f>
        <v>0</v>
      </c>
      <c r="M124" s="123"/>
      <c r="N124" s="6"/>
      <c r="O124" s="15"/>
      <c r="P124" s="16"/>
      <c r="S124" s="6"/>
      <c r="T124" s="6"/>
    </row>
    <row r="125" spans="1:21" s="17" customFormat="1" ht="30.1" customHeight="1" x14ac:dyDescent="0.3">
      <c r="A125" s="360" t="s">
        <v>139</v>
      </c>
      <c r="B125" s="360"/>
      <c r="C125" s="360"/>
      <c r="D125" s="360"/>
      <c r="E125" s="360"/>
      <c r="F125" s="360"/>
      <c r="G125" s="360"/>
      <c r="H125" s="360"/>
      <c r="I125" s="360"/>
      <c r="J125" s="360"/>
      <c r="K125" s="360"/>
      <c r="L125" s="360"/>
      <c r="M125" s="83"/>
      <c r="O125" s="18"/>
      <c r="P125" s="18"/>
      <c r="Q125" s="18"/>
      <c r="R125" s="18"/>
      <c r="S125" s="18"/>
      <c r="T125" s="18"/>
    </row>
    <row r="126" spans="1:21" ht="26.15" customHeight="1" x14ac:dyDescent="0.3"/>
    <row r="127" spans="1:21" ht="26.15" customHeight="1" x14ac:dyDescent="0.35">
      <c r="A127" s="308" t="s">
        <v>37</v>
      </c>
      <c r="B127" s="307">
        <f ca="1">IF(imzatarihi&gt;0,imzatarihi,"")</f>
        <v>45653</v>
      </c>
      <c r="C127" s="361" t="s">
        <v>38</v>
      </c>
      <c r="D127" s="361"/>
      <c r="E127" s="306" t="str">
        <f>IF(kurulusyetkilisi&gt;0,kurulusyetkilisi,"")</f>
        <v/>
      </c>
      <c r="F127" s="265"/>
      <c r="G127" s="265"/>
      <c r="H127" s="304"/>
      <c r="I127" s="304"/>
      <c r="J127" s="304"/>
    </row>
    <row r="128" spans="1:21" ht="26.15" customHeight="1" x14ac:dyDescent="0.35">
      <c r="A128" s="311"/>
      <c r="B128" s="311"/>
      <c r="C128" s="361" t="s">
        <v>39</v>
      </c>
      <c r="D128" s="361"/>
      <c r="E128" s="309"/>
      <c r="F128" s="362"/>
      <c r="G128" s="362"/>
      <c r="H128" s="6"/>
      <c r="I128" s="6"/>
      <c r="J128" s="6"/>
    </row>
    <row r="129" spans="1:20" ht="26.15" customHeight="1" x14ac:dyDescent="0.3">
      <c r="A129" s="356" t="s">
        <v>28</v>
      </c>
      <c r="B129" s="356"/>
      <c r="C129" s="356"/>
      <c r="D129" s="356"/>
      <c r="E129" s="356"/>
      <c r="F129" s="356"/>
      <c r="G129" s="356"/>
      <c r="H129" s="356"/>
      <c r="I129" s="356"/>
      <c r="J129" s="356"/>
      <c r="K129" s="356"/>
      <c r="L129" s="356"/>
      <c r="M129" s="119"/>
      <c r="N129" s="1"/>
      <c r="O129" s="128"/>
    </row>
    <row r="130" spans="1:20" ht="26.15" customHeight="1" x14ac:dyDescent="0.3">
      <c r="A130" s="363" t="str">
        <f>IF(Yil&gt;0,CONCATENATE(Yil," yılına aittir"),"")</f>
        <v/>
      </c>
      <c r="B130" s="363"/>
      <c r="C130" s="363"/>
      <c r="D130" s="363"/>
      <c r="E130" s="363"/>
      <c r="F130" s="363"/>
      <c r="G130" s="363"/>
      <c r="H130" s="363"/>
      <c r="I130" s="363"/>
      <c r="J130" s="363"/>
      <c r="K130" s="363"/>
      <c r="L130" s="363"/>
    </row>
    <row r="131" spans="1:20" ht="26.15" customHeight="1" thickBot="1" x14ac:dyDescent="0.35">
      <c r="B131" s="8"/>
      <c r="D131" s="8"/>
      <c r="E131" s="8"/>
      <c r="F131" s="377" t="str">
        <f>IF(Yil&gt;0,IF(ProjeNo=5189901,"MART",IF(ProjeNo=5169902,"MAYIS","ŞUBAT")),"")</f>
        <v/>
      </c>
      <c r="G131" s="377"/>
      <c r="H131" s="8"/>
      <c r="I131" s="8"/>
      <c r="J131" s="8"/>
      <c r="K131" s="8"/>
      <c r="L131" s="228" t="s">
        <v>35</v>
      </c>
    </row>
    <row r="132" spans="1:20" ht="26.15" customHeight="1" thickBot="1" x14ac:dyDescent="0.35">
      <c r="A132" s="233" t="s">
        <v>1</v>
      </c>
      <c r="B132" s="364" t="str">
        <f>IF(ProjeNo&gt;0,ProjeNo,"")</f>
        <v/>
      </c>
      <c r="C132" s="365"/>
      <c r="D132" s="365"/>
      <c r="E132" s="365"/>
      <c r="F132" s="365"/>
      <c r="G132" s="365"/>
      <c r="H132" s="365"/>
      <c r="I132" s="365"/>
      <c r="J132" s="365"/>
      <c r="K132" s="365"/>
      <c r="L132" s="366"/>
    </row>
    <row r="133" spans="1:20" ht="26.15" customHeight="1" thickBot="1" x14ac:dyDescent="0.35">
      <c r="A133" s="234" t="s">
        <v>11</v>
      </c>
      <c r="B133" s="367" t="str">
        <f>IF(ProjeAdi&gt;0,ProjeAdi,"")</f>
        <v/>
      </c>
      <c r="C133" s="368"/>
      <c r="D133" s="368"/>
      <c r="E133" s="368"/>
      <c r="F133" s="368"/>
      <c r="G133" s="368"/>
      <c r="H133" s="368"/>
      <c r="I133" s="368"/>
      <c r="J133" s="368"/>
      <c r="K133" s="368"/>
      <c r="L133" s="369"/>
    </row>
    <row r="134" spans="1:20" ht="26.15" customHeight="1" thickBot="1" x14ac:dyDescent="0.35">
      <c r="A134" s="370" t="s">
        <v>7</v>
      </c>
      <c r="B134" s="370" t="s">
        <v>8</v>
      </c>
      <c r="C134" s="370" t="s">
        <v>29</v>
      </c>
      <c r="D134" s="370" t="s">
        <v>97</v>
      </c>
      <c r="E134" s="370" t="s">
        <v>117</v>
      </c>
      <c r="F134" s="370" t="s">
        <v>32</v>
      </c>
      <c r="G134" s="372" t="s">
        <v>30</v>
      </c>
      <c r="H134" s="374" t="s">
        <v>95</v>
      </c>
      <c r="I134" s="375"/>
      <c r="J134" s="375"/>
      <c r="K134" s="376"/>
      <c r="L134" s="370" t="s">
        <v>31</v>
      </c>
      <c r="O134" s="357" t="s">
        <v>36</v>
      </c>
      <c r="P134" s="357"/>
      <c r="Q134" s="357" t="s">
        <v>42</v>
      </c>
      <c r="R134" s="357"/>
      <c r="S134" s="357" t="s">
        <v>43</v>
      </c>
      <c r="T134" s="357"/>
    </row>
    <row r="135" spans="1:20" s="9" customFormat="1" ht="82.05" customHeight="1" thickBot="1" x14ac:dyDescent="0.3">
      <c r="A135" s="371"/>
      <c r="B135" s="371"/>
      <c r="C135" s="371"/>
      <c r="D135" s="371"/>
      <c r="E135" s="371"/>
      <c r="F135" s="371"/>
      <c r="G135" s="373"/>
      <c r="H135" s="229" t="s">
        <v>91</v>
      </c>
      <c r="I135" s="230" t="s">
        <v>96</v>
      </c>
      <c r="J135" s="229" t="s">
        <v>152</v>
      </c>
      <c r="K135" s="229" t="s">
        <v>153</v>
      </c>
      <c r="L135" s="371"/>
      <c r="M135" s="121"/>
      <c r="N135" s="231" t="s">
        <v>10</v>
      </c>
      <c r="O135" s="232" t="s">
        <v>33</v>
      </c>
      <c r="P135" s="232" t="s">
        <v>34</v>
      </c>
      <c r="Q135" s="232" t="s">
        <v>41</v>
      </c>
      <c r="R135" s="232" t="s">
        <v>30</v>
      </c>
      <c r="S135" s="232" t="s">
        <v>41</v>
      </c>
      <c r="T135" s="232" t="s">
        <v>34</v>
      </c>
    </row>
    <row r="136" spans="1:20" ht="26.15" customHeight="1" x14ac:dyDescent="0.3">
      <c r="A136" s="235">
        <v>81</v>
      </c>
      <c r="B136" s="36" t="str">
        <f>IF('Proje ve Personel Bilgileri'!B94&gt;0,'Proje ve Personel Bilgileri'!B94,"")</f>
        <v/>
      </c>
      <c r="C136" s="10"/>
      <c r="D136" s="11"/>
      <c r="E136" s="11"/>
      <c r="F136" s="11"/>
      <c r="G136" s="11"/>
      <c r="H136" s="11"/>
      <c r="I136" s="11"/>
      <c r="J136" s="11"/>
      <c r="K136" s="11"/>
      <c r="L136" s="33" t="str">
        <f>IF(B136&lt;&gt;"",IF(OR(F136&gt;S136,G136&gt;T136),0,D136+E136+F136+G136-H136-I136-J136-K136),"")</f>
        <v/>
      </c>
      <c r="M136" s="122" t="str">
        <f t="shared" ref="M136:M155" si="32">IF(OR(F136&gt;S136,G136&gt;T136),"Toplam maliyetin hesaplanabilmesi için SGK işveren payı ve işsizlik sigortası işveren payının tavan değerleri aşmaması gerekmektedir.","")</f>
        <v/>
      </c>
      <c r="N136" s="31">
        <f>'Proje ve Personel Bilgileri'!E94</f>
        <v>0</v>
      </c>
      <c r="O136" s="32">
        <f t="shared" ref="O136:O155" si="33">IFERROR(IF(N136="EVET",VLOOKUP(VALUE(Yil&amp;1),SGKTAVAN,2,0)*0.2475,VLOOKUP(VALUE(Yil&amp;1),SGKTAVAN,2,0)*0.2075),0)</f>
        <v>0</v>
      </c>
      <c r="P136" s="32">
        <f t="shared" ref="P136:P155" si="34">IFERROR(IF(N136="EVET",0,VLOOKUP(VALUE(Yil&amp;1),SGKTAVAN,2,0)*0.02),0)</f>
        <v>0</v>
      </c>
      <c r="Q136" s="32">
        <f t="shared" ref="Q136:Q155" si="35">IF(N136="EVET",(D136+E136)*0.2475,(D136+E136)*0.2075)</f>
        <v>0</v>
      </c>
      <c r="R136" s="32">
        <f>IF(N136="EVET",0,(D136+E136)*0.02)</f>
        <v>0</v>
      </c>
      <c r="S136" s="32">
        <f>IF(ISERROR(ROUNDUP(MIN(O136,Q136),0)),0,ROUNDUP(MIN(O136,Q136),0))</f>
        <v>0</v>
      </c>
      <c r="T136" s="32">
        <f>IF(ISERROR(ROUNDUP(MIN(P136,R136),0)),0,ROUNDUP(MIN(P136,R136),0))</f>
        <v>0</v>
      </c>
    </row>
    <row r="137" spans="1:20" ht="26.15" customHeight="1" x14ac:dyDescent="0.3">
      <c r="A137" s="236">
        <v>82</v>
      </c>
      <c r="B137" s="37" t="str">
        <f>IF('Proje ve Personel Bilgileri'!B95&gt;0,'Proje ve Personel Bilgileri'!B95,"")</f>
        <v/>
      </c>
      <c r="C137" s="127"/>
      <c r="D137" s="12"/>
      <c r="E137" s="12"/>
      <c r="F137" s="12"/>
      <c r="G137" s="12"/>
      <c r="H137" s="12"/>
      <c r="I137" s="12"/>
      <c r="J137" s="12"/>
      <c r="K137" s="12"/>
      <c r="L137" s="34" t="str">
        <f t="shared" ref="L137:L155" si="36">IF(B137&lt;&gt;"",IF(OR(F137&gt;S137,G137&gt;T137),0,D137+E137+F137+G137-H137-I137-J137-K137),"")</f>
        <v/>
      </c>
      <c r="M137" s="122" t="str">
        <f t="shared" si="32"/>
        <v/>
      </c>
      <c r="N137" s="31">
        <f>'Proje ve Personel Bilgileri'!E95</f>
        <v>0</v>
      </c>
      <c r="O137" s="32">
        <f t="shared" si="33"/>
        <v>0</v>
      </c>
      <c r="P137" s="32">
        <f t="shared" si="34"/>
        <v>0</v>
      </c>
      <c r="Q137" s="32">
        <f t="shared" si="35"/>
        <v>0</v>
      </c>
      <c r="R137" s="32">
        <f t="shared" ref="R137:R155" si="37">IF(N137="EVET",0,(D137+E137)*0.02)</f>
        <v>0</v>
      </c>
      <c r="S137" s="32">
        <f t="shared" ref="S137:T155" si="38">IF(ISERROR(ROUNDUP(MIN(O137,Q137),0)),0,ROUNDUP(MIN(O137,Q137),0))</f>
        <v>0</v>
      </c>
      <c r="T137" s="32">
        <f t="shared" si="38"/>
        <v>0</v>
      </c>
    </row>
    <row r="138" spans="1:20" ht="26.15" customHeight="1" x14ac:dyDescent="0.3">
      <c r="A138" s="236">
        <v>83</v>
      </c>
      <c r="B138" s="37" t="str">
        <f>IF('Proje ve Personel Bilgileri'!B96&gt;0,'Proje ve Personel Bilgileri'!B96,"")</f>
        <v/>
      </c>
      <c r="C138" s="127"/>
      <c r="D138" s="12"/>
      <c r="E138" s="12"/>
      <c r="F138" s="12"/>
      <c r="G138" s="12"/>
      <c r="H138" s="12"/>
      <c r="I138" s="12"/>
      <c r="J138" s="12"/>
      <c r="K138" s="12"/>
      <c r="L138" s="34" t="str">
        <f t="shared" si="36"/>
        <v/>
      </c>
      <c r="M138" s="122" t="str">
        <f t="shared" si="32"/>
        <v/>
      </c>
      <c r="N138" s="31">
        <f>'Proje ve Personel Bilgileri'!E96</f>
        <v>0</v>
      </c>
      <c r="O138" s="32">
        <f t="shared" si="33"/>
        <v>0</v>
      </c>
      <c r="P138" s="32">
        <f t="shared" si="34"/>
        <v>0</v>
      </c>
      <c r="Q138" s="32">
        <f t="shared" si="35"/>
        <v>0</v>
      </c>
      <c r="R138" s="32">
        <f t="shared" si="37"/>
        <v>0</v>
      </c>
      <c r="S138" s="32">
        <f t="shared" si="38"/>
        <v>0</v>
      </c>
      <c r="T138" s="32">
        <f t="shared" si="38"/>
        <v>0</v>
      </c>
    </row>
    <row r="139" spans="1:20" ht="26.15" customHeight="1" x14ac:dyDescent="0.3">
      <c r="A139" s="236">
        <v>84</v>
      </c>
      <c r="B139" s="37" t="str">
        <f>IF('Proje ve Personel Bilgileri'!B97&gt;0,'Proje ve Personel Bilgileri'!B97,"")</f>
        <v/>
      </c>
      <c r="C139" s="127"/>
      <c r="D139" s="12"/>
      <c r="E139" s="12"/>
      <c r="F139" s="12"/>
      <c r="G139" s="12"/>
      <c r="H139" s="12"/>
      <c r="I139" s="12"/>
      <c r="J139" s="12"/>
      <c r="K139" s="12"/>
      <c r="L139" s="34" t="str">
        <f t="shared" si="36"/>
        <v/>
      </c>
      <c r="M139" s="122" t="str">
        <f t="shared" si="32"/>
        <v/>
      </c>
      <c r="N139" s="31">
        <f>'Proje ve Personel Bilgileri'!E97</f>
        <v>0</v>
      </c>
      <c r="O139" s="32">
        <f t="shared" si="33"/>
        <v>0</v>
      </c>
      <c r="P139" s="32">
        <f t="shared" si="34"/>
        <v>0</v>
      </c>
      <c r="Q139" s="32">
        <f t="shared" si="35"/>
        <v>0</v>
      </c>
      <c r="R139" s="32">
        <f t="shared" si="37"/>
        <v>0</v>
      </c>
      <c r="S139" s="32">
        <f t="shared" si="38"/>
        <v>0</v>
      </c>
      <c r="T139" s="32">
        <f t="shared" si="38"/>
        <v>0</v>
      </c>
    </row>
    <row r="140" spans="1:20" ht="26.15" customHeight="1" x14ac:dyDescent="0.3">
      <c r="A140" s="236">
        <v>85</v>
      </c>
      <c r="B140" s="37" t="str">
        <f>IF('Proje ve Personel Bilgileri'!B98&gt;0,'Proje ve Personel Bilgileri'!B98,"")</f>
        <v/>
      </c>
      <c r="C140" s="127"/>
      <c r="D140" s="12"/>
      <c r="E140" s="12"/>
      <c r="F140" s="12"/>
      <c r="G140" s="12"/>
      <c r="H140" s="12"/>
      <c r="I140" s="12"/>
      <c r="J140" s="12"/>
      <c r="K140" s="12"/>
      <c r="L140" s="34" t="str">
        <f t="shared" si="36"/>
        <v/>
      </c>
      <c r="M140" s="122" t="str">
        <f t="shared" si="32"/>
        <v/>
      </c>
      <c r="N140" s="31">
        <f>'Proje ve Personel Bilgileri'!E98</f>
        <v>0</v>
      </c>
      <c r="O140" s="32">
        <f t="shared" si="33"/>
        <v>0</v>
      </c>
      <c r="P140" s="32">
        <f t="shared" si="34"/>
        <v>0</v>
      </c>
      <c r="Q140" s="32">
        <f t="shared" si="35"/>
        <v>0</v>
      </c>
      <c r="R140" s="32">
        <f t="shared" si="37"/>
        <v>0</v>
      </c>
      <c r="S140" s="32">
        <f t="shared" si="38"/>
        <v>0</v>
      </c>
      <c r="T140" s="32">
        <f t="shared" si="38"/>
        <v>0</v>
      </c>
    </row>
    <row r="141" spans="1:20" ht="26.15" customHeight="1" x14ac:dyDescent="0.3">
      <c r="A141" s="236">
        <v>86</v>
      </c>
      <c r="B141" s="37" t="str">
        <f>IF('Proje ve Personel Bilgileri'!B99&gt;0,'Proje ve Personel Bilgileri'!B99,"")</f>
        <v/>
      </c>
      <c r="C141" s="127"/>
      <c r="D141" s="12"/>
      <c r="E141" s="12"/>
      <c r="F141" s="12"/>
      <c r="G141" s="12"/>
      <c r="H141" s="12"/>
      <c r="I141" s="12"/>
      <c r="J141" s="12"/>
      <c r="K141" s="12"/>
      <c r="L141" s="34" t="str">
        <f t="shared" si="36"/>
        <v/>
      </c>
      <c r="M141" s="122" t="str">
        <f t="shared" si="32"/>
        <v/>
      </c>
      <c r="N141" s="31">
        <f>'Proje ve Personel Bilgileri'!E99</f>
        <v>0</v>
      </c>
      <c r="O141" s="32">
        <f t="shared" si="33"/>
        <v>0</v>
      </c>
      <c r="P141" s="32">
        <f t="shared" si="34"/>
        <v>0</v>
      </c>
      <c r="Q141" s="32">
        <f t="shared" si="35"/>
        <v>0</v>
      </c>
      <c r="R141" s="32">
        <f t="shared" si="37"/>
        <v>0</v>
      </c>
      <c r="S141" s="32">
        <f t="shared" si="38"/>
        <v>0</v>
      </c>
      <c r="T141" s="32">
        <f t="shared" si="38"/>
        <v>0</v>
      </c>
    </row>
    <row r="142" spans="1:20" ht="26.15" customHeight="1" x14ac:dyDescent="0.3">
      <c r="A142" s="236">
        <v>87</v>
      </c>
      <c r="B142" s="37" t="str">
        <f>IF('Proje ve Personel Bilgileri'!B100&gt;0,'Proje ve Personel Bilgileri'!B100,"")</f>
        <v/>
      </c>
      <c r="C142" s="127"/>
      <c r="D142" s="12"/>
      <c r="E142" s="12"/>
      <c r="F142" s="12"/>
      <c r="G142" s="12"/>
      <c r="H142" s="12"/>
      <c r="I142" s="12"/>
      <c r="J142" s="12"/>
      <c r="K142" s="12"/>
      <c r="L142" s="34" t="str">
        <f t="shared" si="36"/>
        <v/>
      </c>
      <c r="M142" s="122" t="str">
        <f t="shared" si="32"/>
        <v/>
      </c>
      <c r="N142" s="31">
        <f>'Proje ve Personel Bilgileri'!E100</f>
        <v>0</v>
      </c>
      <c r="O142" s="32">
        <f t="shared" si="33"/>
        <v>0</v>
      </c>
      <c r="P142" s="32">
        <f t="shared" si="34"/>
        <v>0</v>
      </c>
      <c r="Q142" s="32">
        <f t="shared" si="35"/>
        <v>0</v>
      </c>
      <c r="R142" s="32">
        <f t="shared" si="37"/>
        <v>0</v>
      </c>
      <c r="S142" s="32">
        <f t="shared" si="38"/>
        <v>0</v>
      </c>
      <c r="T142" s="32">
        <f t="shared" si="38"/>
        <v>0</v>
      </c>
    </row>
    <row r="143" spans="1:20" ht="26.15" customHeight="1" x14ac:dyDescent="0.3">
      <c r="A143" s="236">
        <v>88</v>
      </c>
      <c r="B143" s="37" t="str">
        <f>IF('Proje ve Personel Bilgileri'!B101&gt;0,'Proje ve Personel Bilgileri'!B101,"")</f>
        <v/>
      </c>
      <c r="C143" s="127"/>
      <c r="D143" s="12"/>
      <c r="E143" s="12"/>
      <c r="F143" s="12"/>
      <c r="G143" s="12"/>
      <c r="H143" s="12"/>
      <c r="I143" s="12"/>
      <c r="J143" s="12"/>
      <c r="K143" s="12"/>
      <c r="L143" s="34" t="str">
        <f t="shared" si="36"/>
        <v/>
      </c>
      <c r="M143" s="122" t="str">
        <f t="shared" si="32"/>
        <v/>
      </c>
      <c r="N143" s="31">
        <f>'Proje ve Personel Bilgileri'!E101</f>
        <v>0</v>
      </c>
      <c r="O143" s="32">
        <f t="shared" si="33"/>
        <v>0</v>
      </c>
      <c r="P143" s="32">
        <f t="shared" si="34"/>
        <v>0</v>
      </c>
      <c r="Q143" s="32">
        <f t="shared" si="35"/>
        <v>0</v>
      </c>
      <c r="R143" s="32">
        <f t="shared" si="37"/>
        <v>0</v>
      </c>
      <c r="S143" s="32">
        <f t="shared" si="38"/>
        <v>0</v>
      </c>
      <c r="T143" s="32">
        <f t="shared" si="38"/>
        <v>0</v>
      </c>
    </row>
    <row r="144" spans="1:20" ht="26.15" customHeight="1" x14ac:dyDescent="0.3">
      <c r="A144" s="236">
        <v>89</v>
      </c>
      <c r="B144" s="37" t="str">
        <f>IF('Proje ve Personel Bilgileri'!B102&gt;0,'Proje ve Personel Bilgileri'!B102,"")</f>
        <v/>
      </c>
      <c r="C144" s="127"/>
      <c r="D144" s="12"/>
      <c r="E144" s="12"/>
      <c r="F144" s="12"/>
      <c r="G144" s="12"/>
      <c r="H144" s="12"/>
      <c r="I144" s="12"/>
      <c r="J144" s="12"/>
      <c r="K144" s="12"/>
      <c r="L144" s="34" t="str">
        <f t="shared" si="36"/>
        <v/>
      </c>
      <c r="M144" s="122" t="str">
        <f t="shared" si="32"/>
        <v/>
      </c>
      <c r="N144" s="31">
        <f>'Proje ve Personel Bilgileri'!E102</f>
        <v>0</v>
      </c>
      <c r="O144" s="32">
        <f t="shared" si="33"/>
        <v>0</v>
      </c>
      <c r="P144" s="32">
        <f t="shared" si="34"/>
        <v>0</v>
      </c>
      <c r="Q144" s="32">
        <f t="shared" si="35"/>
        <v>0</v>
      </c>
      <c r="R144" s="32">
        <f t="shared" si="37"/>
        <v>0</v>
      </c>
      <c r="S144" s="32">
        <f t="shared" si="38"/>
        <v>0</v>
      </c>
      <c r="T144" s="32">
        <f t="shared" si="38"/>
        <v>0</v>
      </c>
    </row>
    <row r="145" spans="1:21" ht="26.15" customHeight="1" x14ac:dyDescent="0.3">
      <c r="A145" s="236">
        <v>90</v>
      </c>
      <c r="B145" s="37" t="str">
        <f>IF('Proje ve Personel Bilgileri'!B103&gt;0,'Proje ve Personel Bilgileri'!B103,"")</f>
        <v/>
      </c>
      <c r="C145" s="127"/>
      <c r="D145" s="12"/>
      <c r="E145" s="12"/>
      <c r="F145" s="12"/>
      <c r="G145" s="12"/>
      <c r="H145" s="12"/>
      <c r="I145" s="12"/>
      <c r="J145" s="12"/>
      <c r="K145" s="12"/>
      <c r="L145" s="34" t="str">
        <f t="shared" si="36"/>
        <v/>
      </c>
      <c r="M145" s="122" t="str">
        <f t="shared" si="32"/>
        <v/>
      </c>
      <c r="N145" s="31">
        <f>'Proje ve Personel Bilgileri'!E103</f>
        <v>0</v>
      </c>
      <c r="O145" s="32">
        <f t="shared" si="33"/>
        <v>0</v>
      </c>
      <c r="P145" s="32">
        <f t="shared" si="34"/>
        <v>0</v>
      </c>
      <c r="Q145" s="32">
        <f t="shared" si="35"/>
        <v>0</v>
      </c>
      <c r="R145" s="32">
        <f t="shared" si="37"/>
        <v>0</v>
      </c>
      <c r="S145" s="32">
        <f t="shared" si="38"/>
        <v>0</v>
      </c>
      <c r="T145" s="32">
        <f t="shared" si="38"/>
        <v>0</v>
      </c>
    </row>
    <row r="146" spans="1:21" ht="26.15" customHeight="1" x14ac:dyDescent="0.3">
      <c r="A146" s="236">
        <v>91</v>
      </c>
      <c r="B146" s="37" t="str">
        <f>IF('Proje ve Personel Bilgileri'!B104&gt;0,'Proje ve Personel Bilgileri'!B104,"")</f>
        <v/>
      </c>
      <c r="C146" s="127"/>
      <c r="D146" s="12"/>
      <c r="E146" s="12"/>
      <c r="F146" s="12"/>
      <c r="G146" s="12"/>
      <c r="H146" s="12"/>
      <c r="I146" s="12"/>
      <c r="J146" s="12"/>
      <c r="K146" s="12"/>
      <c r="L146" s="34" t="str">
        <f t="shared" si="36"/>
        <v/>
      </c>
      <c r="M146" s="122" t="str">
        <f t="shared" si="32"/>
        <v/>
      </c>
      <c r="N146" s="31">
        <f>'Proje ve Personel Bilgileri'!E104</f>
        <v>0</v>
      </c>
      <c r="O146" s="32">
        <f t="shared" si="33"/>
        <v>0</v>
      </c>
      <c r="P146" s="32">
        <f t="shared" si="34"/>
        <v>0</v>
      </c>
      <c r="Q146" s="32">
        <f t="shared" si="35"/>
        <v>0</v>
      </c>
      <c r="R146" s="32">
        <f t="shared" si="37"/>
        <v>0</v>
      </c>
      <c r="S146" s="32">
        <f t="shared" si="38"/>
        <v>0</v>
      </c>
      <c r="T146" s="32">
        <f t="shared" si="38"/>
        <v>0</v>
      </c>
    </row>
    <row r="147" spans="1:21" ht="26.15" customHeight="1" x14ac:dyDescent="0.3">
      <c r="A147" s="236">
        <v>92</v>
      </c>
      <c r="B147" s="37" t="str">
        <f>IF('Proje ve Personel Bilgileri'!B105&gt;0,'Proje ve Personel Bilgileri'!B105,"")</f>
        <v/>
      </c>
      <c r="C147" s="127"/>
      <c r="D147" s="12"/>
      <c r="E147" s="12"/>
      <c r="F147" s="12"/>
      <c r="G147" s="12"/>
      <c r="H147" s="12"/>
      <c r="I147" s="12"/>
      <c r="J147" s="12"/>
      <c r="K147" s="12"/>
      <c r="L147" s="34" t="str">
        <f t="shared" si="36"/>
        <v/>
      </c>
      <c r="M147" s="122" t="str">
        <f t="shared" si="32"/>
        <v/>
      </c>
      <c r="N147" s="31">
        <f>'Proje ve Personel Bilgileri'!E105</f>
        <v>0</v>
      </c>
      <c r="O147" s="32">
        <f t="shared" si="33"/>
        <v>0</v>
      </c>
      <c r="P147" s="32">
        <f t="shared" si="34"/>
        <v>0</v>
      </c>
      <c r="Q147" s="32">
        <f t="shared" si="35"/>
        <v>0</v>
      </c>
      <c r="R147" s="32">
        <f t="shared" si="37"/>
        <v>0</v>
      </c>
      <c r="S147" s="32">
        <f t="shared" si="38"/>
        <v>0</v>
      </c>
      <c r="T147" s="32">
        <f t="shared" si="38"/>
        <v>0</v>
      </c>
    </row>
    <row r="148" spans="1:21" ht="26.15" customHeight="1" x14ac:dyDescent="0.3">
      <c r="A148" s="236">
        <v>93</v>
      </c>
      <c r="B148" s="37" t="str">
        <f>IF('Proje ve Personel Bilgileri'!B106&gt;0,'Proje ve Personel Bilgileri'!B106,"")</f>
        <v/>
      </c>
      <c r="C148" s="127"/>
      <c r="D148" s="12"/>
      <c r="E148" s="12"/>
      <c r="F148" s="12"/>
      <c r="G148" s="12"/>
      <c r="H148" s="12"/>
      <c r="I148" s="12"/>
      <c r="J148" s="12"/>
      <c r="K148" s="12"/>
      <c r="L148" s="34" t="str">
        <f t="shared" si="36"/>
        <v/>
      </c>
      <c r="M148" s="122" t="str">
        <f t="shared" si="32"/>
        <v/>
      </c>
      <c r="N148" s="31">
        <f>'Proje ve Personel Bilgileri'!E106</f>
        <v>0</v>
      </c>
      <c r="O148" s="32">
        <f t="shared" si="33"/>
        <v>0</v>
      </c>
      <c r="P148" s="32">
        <f t="shared" si="34"/>
        <v>0</v>
      </c>
      <c r="Q148" s="32">
        <f t="shared" si="35"/>
        <v>0</v>
      </c>
      <c r="R148" s="32">
        <f t="shared" si="37"/>
        <v>0</v>
      </c>
      <c r="S148" s="32">
        <f t="shared" si="38"/>
        <v>0</v>
      </c>
      <c r="T148" s="32">
        <f t="shared" si="38"/>
        <v>0</v>
      </c>
    </row>
    <row r="149" spans="1:21" ht="26.15" customHeight="1" x14ac:dyDescent="0.3">
      <c r="A149" s="236">
        <v>94</v>
      </c>
      <c r="B149" s="37" t="str">
        <f>IF('Proje ve Personel Bilgileri'!B107&gt;0,'Proje ve Personel Bilgileri'!B107,"")</f>
        <v/>
      </c>
      <c r="C149" s="127"/>
      <c r="D149" s="12"/>
      <c r="E149" s="12"/>
      <c r="F149" s="12"/>
      <c r="G149" s="12"/>
      <c r="H149" s="12"/>
      <c r="I149" s="12"/>
      <c r="J149" s="12"/>
      <c r="K149" s="12"/>
      <c r="L149" s="34" t="str">
        <f t="shared" si="36"/>
        <v/>
      </c>
      <c r="M149" s="122" t="str">
        <f t="shared" si="32"/>
        <v/>
      </c>
      <c r="N149" s="31">
        <f>'Proje ve Personel Bilgileri'!E107</f>
        <v>0</v>
      </c>
      <c r="O149" s="32">
        <f t="shared" si="33"/>
        <v>0</v>
      </c>
      <c r="P149" s="32">
        <f t="shared" si="34"/>
        <v>0</v>
      </c>
      <c r="Q149" s="32">
        <f t="shared" si="35"/>
        <v>0</v>
      </c>
      <c r="R149" s="32">
        <f t="shared" si="37"/>
        <v>0</v>
      </c>
      <c r="S149" s="32">
        <f t="shared" si="38"/>
        <v>0</v>
      </c>
      <c r="T149" s="32">
        <f t="shared" si="38"/>
        <v>0</v>
      </c>
    </row>
    <row r="150" spans="1:21" ht="26.15" customHeight="1" x14ac:dyDescent="0.3">
      <c r="A150" s="236">
        <v>95</v>
      </c>
      <c r="B150" s="37" t="str">
        <f>IF('Proje ve Personel Bilgileri'!B108&gt;0,'Proje ve Personel Bilgileri'!B108,"")</f>
        <v/>
      </c>
      <c r="C150" s="127"/>
      <c r="D150" s="12"/>
      <c r="E150" s="12"/>
      <c r="F150" s="12"/>
      <c r="G150" s="12"/>
      <c r="H150" s="12"/>
      <c r="I150" s="12"/>
      <c r="J150" s="12"/>
      <c r="K150" s="12"/>
      <c r="L150" s="34" t="str">
        <f t="shared" si="36"/>
        <v/>
      </c>
      <c r="M150" s="122" t="str">
        <f t="shared" si="32"/>
        <v/>
      </c>
      <c r="N150" s="31">
        <f>'Proje ve Personel Bilgileri'!E108</f>
        <v>0</v>
      </c>
      <c r="O150" s="32">
        <f t="shared" si="33"/>
        <v>0</v>
      </c>
      <c r="P150" s="32">
        <f t="shared" si="34"/>
        <v>0</v>
      </c>
      <c r="Q150" s="32">
        <f t="shared" si="35"/>
        <v>0</v>
      </c>
      <c r="R150" s="32">
        <f t="shared" si="37"/>
        <v>0</v>
      </c>
      <c r="S150" s="32">
        <f t="shared" si="38"/>
        <v>0</v>
      </c>
      <c r="T150" s="32">
        <f t="shared" si="38"/>
        <v>0</v>
      </c>
    </row>
    <row r="151" spans="1:21" ht="26.15" customHeight="1" x14ac:dyDescent="0.3">
      <c r="A151" s="236">
        <v>96</v>
      </c>
      <c r="B151" s="37" t="str">
        <f>IF('Proje ve Personel Bilgileri'!B109&gt;0,'Proje ve Personel Bilgileri'!B109,"")</f>
        <v/>
      </c>
      <c r="C151" s="127"/>
      <c r="D151" s="12"/>
      <c r="E151" s="12"/>
      <c r="F151" s="12"/>
      <c r="G151" s="12"/>
      <c r="H151" s="12"/>
      <c r="I151" s="12"/>
      <c r="J151" s="12"/>
      <c r="K151" s="12"/>
      <c r="L151" s="34" t="str">
        <f t="shared" si="36"/>
        <v/>
      </c>
      <c r="M151" s="122" t="str">
        <f t="shared" si="32"/>
        <v/>
      </c>
      <c r="N151" s="31">
        <f>'Proje ve Personel Bilgileri'!E109</f>
        <v>0</v>
      </c>
      <c r="O151" s="32">
        <f t="shared" si="33"/>
        <v>0</v>
      </c>
      <c r="P151" s="32">
        <f t="shared" si="34"/>
        <v>0</v>
      </c>
      <c r="Q151" s="32">
        <f t="shared" si="35"/>
        <v>0</v>
      </c>
      <c r="R151" s="32">
        <f t="shared" si="37"/>
        <v>0</v>
      </c>
      <c r="S151" s="32">
        <f t="shared" si="38"/>
        <v>0</v>
      </c>
      <c r="T151" s="32">
        <f t="shared" si="38"/>
        <v>0</v>
      </c>
    </row>
    <row r="152" spans="1:21" ht="26.15" customHeight="1" x14ac:dyDescent="0.3">
      <c r="A152" s="236">
        <v>97</v>
      </c>
      <c r="B152" s="37" t="str">
        <f>IF('Proje ve Personel Bilgileri'!B110&gt;0,'Proje ve Personel Bilgileri'!B110,"")</f>
        <v/>
      </c>
      <c r="C152" s="127"/>
      <c r="D152" s="12"/>
      <c r="E152" s="12"/>
      <c r="F152" s="12"/>
      <c r="G152" s="12"/>
      <c r="H152" s="12"/>
      <c r="I152" s="12"/>
      <c r="J152" s="12"/>
      <c r="K152" s="12"/>
      <c r="L152" s="34" t="str">
        <f t="shared" si="36"/>
        <v/>
      </c>
      <c r="M152" s="122" t="str">
        <f t="shared" si="32"/>
        <v/>
      </c>
      <c r="N152" s="31">
        <f>'Proje ve Personel Bilgileri'!E110</f>
        <v>0</v>
      </c>
      <c r="O152" s="32">
        <f t="shared" si="33"/>
        <v>0</v>
      </c>
      <c r="P152" s="32">
        <f t="shared" si="34"/>
        <v>0</v>
      </c>
      <c r="Q152" s="32">
        <f t="shared" si="35"/>
        <v>0</v>
      </c>
      <c r="R152" s="32">
        <f t="shared" si="37"/>
        <v>0</v>
      </c>
      <c r="S152" s="32">
        <f t="shared" si="38"/>
        <v>0</v>
      </c>
      <c r="T152" s="32">
        <f t="shared" si="38"/>
        <v>0</v>
      </c>
    </row>
    <row r="153" spans="1:21" ht="26.15" customHeight="1" x14ac:dyDescent="0.3">
      <c r="A153" s="236">
        <v>98</v>
      </c>
      <c r="B153" s="37" t="str">
        <f>IF('Proje ve Personel Bilgileri'!B111&gt;0,'Proje ve Personel Bilgileri'!B111,"")</f>
        <v/>
      </c>
      <c r="C153" s="127"/>
      <c r="D153" s="12"/>
      <c r="E153" s="12"/>
      <c r="F153" s="12"/>
      <c r="G153" s="12"/>
      <c r="H153" s="12"/>
      <c r="I153" s="12"/>
      <c r="J153" s="12"/>
      <c r="K153" s="12"/>
      <c r="L153" s="34" t="str">
        <f t="shared" si="36"/>
        <v/>
      </c>
      <c r="M153" s="122" t="str">
        <f t="shared" si="32"/>
        <v/>
      </c>
      <c r="N153" s="31">
        <f>'Proje ve Personel Bilgileri'!E111</f>
        <v>0</v>
      </c>
      <c r="O153" s="32">
        <f t="shared" si="33"/>
        <v>0</v>
      </c>
      <c r="P153" s="32">
        <f t="shared" si="34"/>
        <v>0</v>
      </c>
      <c r="Q153" s="32">
        <f t="shared" si="35"/>
        <v>0</v>
      </c>
      <c r="R153" s="32">
        <f t="shared" si="37"/>
        <v>0</v>
      </c>
      <c r="S153" s="32">
        <f t="shared" si="38"/>
        <v>0</v>
      </c>
      <c r="T153" s="32">
        <f t="shared" si="38"/>
        <v>0</v>
      </c>
    </row>
    <row r="154" spans="1:21" ht="26.15" customHeight="1" x14ac:dyDescent="0.3">
      <c r="A154" s="236">
        <v>99</v>
      </c>
      <c r="B154" s="37" t="str">
        <f>IF('Proje ve Personel Bilgileri'!B112&gt;0,'Proje ve Personel Bilgileri'!B112,"")</f>
        <v/>
      </c>
      <c r="C154" s="127"/>
      <c r="D154" s="12"/>
      <c r="E154" s="12"/>
      <c r="F154" s="12"/>
      <c r="G154" s="12"/>
      <c r="H154" s="12"/>
      <c r="I154" s="12"/>
      <c r="J154" s="12"/>
      <c r="K154" s="12"/>
      <c r="L154" s="34" t="str">
        <f t="shared" si="36"/>
        <v/>
      </c>
      <c r="M154" s="122" t="str">
        <f t="shared" si="32"/>
        <v/>
      </c>
      <c r="N154" s="31">
        <f>'Proje ve Personel Bilgileri'!E112</f>
        <v>0</v>
      </c>
      <c r="O154" s="32">
        <f t="shared" si="33"/>
        <v>0</v>
      </c>
      <c r="P154" s="32">
        <f t="shared" si="34"/>
        <v>0</v>
      </c>
      <c r="Q154" s="32">
        <f t="shared" si="35"/>
        <v>0</v>
      </c>
      <c r="R154" s="32">
        <f t="shared" si="37"/>
        <v>0</v>
      </c>
      <c r="S154" s="32">
        <f t="shared" si="38"/>
        <v>0</v>
      </c>
      <c r="T154" s="32">
        <f t="shared" si="38"/>
        <v>0</v>
      </c>
    </row>
    <row r="155" spans="1:21" ht="26.15" customHeight="1" thickBot="1" x14ac:dyDescent="0.35">
      <c r="A155" s="237">
        <v>100</v>
      </c>
      <c r="B155" s="38" t="str">
        <f>IF('Proje ve Personel Bilgileri'!B113&gt;0,'Proje ve Personel Bilgileri'!B113,"")</f>
        <v/>
      </c>
      <c r="C155" s="13"/>
      <c r="D155" s="14"/>
      <c r="E155" s="14"/>
      <c r="F155" s="14"/>
      <c r="G155" s="14"/>
      <c r="H155" s="14"/>
      <c r="I155" s="14"/>
      <c r="J155" s="14"/>
      <c r="K155" s="14"/>
      <c r="L155" s="35" t="str">
        <f t="shared" si="36"/>
        <v/>
      </c>
      <c r="M155" s="122" t="str">
        <f t="shared" si="32"/>
        <v/>
      </c>
      <c r="N155" s="31">
        <f>'Proje ve Personel Bilgileri'!E113</f>
        <v>0</v>
      </c>
      <c r="O155" s="32">
        <f t="shared" si="33"/>
        <v>0</v>
      </c>
      <c r="P155" s="32">
        <f t="shared" si="34"/>
        <v>0</v>
      </c>
      <c r="Q155" s="32">
        <f t="shared" si="35"/>
        <v>0</v>
      </c>
      <c r="R155" s="32">
        <f t="shared" si="37"/>
        <v>0</v>
      </c>
      <c r="S155" s="32">
        <f t="shared" si="38"/>
        <v>0</v>
      </c>
      <c r="T155" s="32">
        <f t="shared" si="38"/>
        <v>0</v>
      </c>
      <c r="U155" s="30">
        <f>IF(COUNTA(C136:K155)&gt;0,1,0)</f>
        <v>0</v>
      </c>
    </row>
    <row r="156" spans="1:21" ht="26.15" customHeight="1" thickBot="1" x14ac:dyDescent="0.35">
      <c r="A156" s="358" t="s">
        <v>40</v>
      </c>
      <c r="B156" s="359"/>
      <c r="C156" s="39" t="str">
        <f>IF($L$92&gt;0,SUM(C136:C155)+C124,"")</f>
        <v/>
      </c>
      <c r="D156" s="40" t="str">
        <f t="shared" ref="D156:E156" si="39">IF($L$92&gt;0,SUM(D136:D155)+D124,"")</f>
        <v/>
      </c>
      <c r="E156" s="40" t="str">
        <f t="shared" si="39"/>
        <v/>
      </c>
      <c r="F156" s="40" t="str">
        <f t="shared" ref="F156:K156" si="40">IF($L$92&gt;0,SUM(F136:F155)+F124,"")</f>
        <v/>
      </c>
      <c r="G156" s="40" t="str">
        <f t="shared" si="40"/>
        <v/>
      </c>
      <c r="H156" s="40" t="str">
        <f t="shared" si="40"/>
        <v/>
      </c>
      <c r="I156" s="40" t="str">
        <f t="shared" si="40"/>
        <v/>
      </c>
      <c r="J156" s="40" t="str">
        <f t="shared" si="40"/>
        <v/>
      </c>
      <c r="K156" s="40" t="str">
        <f t="shared" si="40"/>
        <v/>
      </c>
      <c r="L156" s="41">
        <f>SUM(L136:L155)+L124</f>
        <v>0</v>
      </c>
      <c r="M156" s="123"/>
      <c r="N156" s="6"/>
      <c r="O156" s="15"/>
      <c r="P156" s="16"/>
      <c r="S156" s="6"/>
      <c r="T156" s="6"/>
    </row>
    <row r="157" spans="1:21" s="17" customFormat="1" ht="30.1" customHeight="1" x14ac:dyDescent="0.3">
      <c r="A157" s="360" t="s">
        <v>139</v>
      </c>
      <c r="B157" s="360"/>
      <c r="C157" s="360"/>
      <c r="D157" s="360"/>
      <c r="E157" s="360"/>
      <c r="F157" s="360"/>
      <c r="G157" s="360"/>
      <c r="H157" s="360"/>
      <c r="I157" s="360"/>
      <c r="J157" s="360"/>
      <c r="K157" s="360"/>
      <c r="L157" s="360"/>
      <c r="M157" s="83"/>
      <c r="O157" s="18"/>
      <c r="P157" s="18"/>
      <c r="Q157" s="18"/>
      <c r="R157" s="18"/>
      <c r="S157" s="18"/>
      <c r="T157" s="18"/>
    </row>
    <row r="158" spans="1:21" ht="26.15" customHeight="1" x14ac:dyDescent="0.3"/>
    <row r="159" spans="1:21" ht="26.15" customHeight="1" x14ac:dyDescent="0.35">
      <c r="A159" s="308" t="s">
        <v>37</v>
      </c>
      <c r="B159" s="307">
        <f ca="1">IF(imzatarihi&gt;0,imzatarihi,"")</f>
        <v>45653</v>
      </c>
      <c r="C159" s="361" t="s">
        <v>38</v>
      </c>
      <c r="D159" s="361"/>
      <c r="E159" s="306" t="str">
        <f>IF(kurulusyetkilisi&gt;0,kurulusyetkilisi,"")</f>
        <v/>
      </c>
      <c r="F159" s="265"/>
      <c r="G159" s="265"/>
      <c r="H159" s="304"/>
      <c r="I159" s="304"/>
      <c r="J159" s="304"/>
    </row>
    <row r="160" spans="1:21" ht="26.15" customHeight="1" x14ac:dyDescent="0.35">
      <c r="A160" s="311"/>
      <c r="B160" s="311"/>
      <c r="C160" s="361" t="s">
        <v>39</v>
      </c>
      <c r="D160" s="361"/>
      <c r="E160" s="309"/>
      <c r="F160" s="362"/>
      <c r="G160" s="362"/>
      <c r="H160" s="6"/>
      <c r="I160" s="6"/>
      <c r="J160" s="6"/>
    </row>
  </sheetData>
  <sheetProtection algorithmName="SHA-512" hashValue="DggugNAY2Hkm9ZLX+EUfFlxOAQIlmzEqkBSEtH9L/mrXrHVj0HkCYjvKNITqtUdEGPegH/vJ6tmYnfLLdYn+0g==" saltValue="MkJ307eBYR/rtel+qUAxVA==" spinCount="100000" sheet="1" objects="1" scenarios="1"/>
  <mergeCells count="110">
    <mergeCell ref="C96:D96"/>
    <mergeCell ref="H70:K70"/>
    <mergeCell ref="L70:L71"/>
    <mergeCell ref="O70:P70"/>
    <mergeCell ref="Q70:R70"/>
    <mergeCell ref="S70:T70"/>
    <mergeCell ref="A93:L93"/>
    <mergeCell ref="F96:G96"/>
    <mergeCell ref="C64:D64"/>
    <mergeCell ref="F67:G67"/>
    <mergeCell ref="O38:P38"/>
    <mergeCell ref="Q38:R38"/>
    <mergeCell ref="S38:T38"/>
    <mergeCell ref="A61:L61"/>
    <mergeCell ref="A92:B92"/>
    <mergeCell ref="C95:D95"/>
    <mergeCell ref="A70:A71"/>
    <mergeCell ref="B70:B71"/>
    <mergeCell ref="C70:C71"/>
    <mergeCell ref="D70:D71"/>
    <mergeCell ref="E70:E71"/>
    <mergeCell ref="F70:F71"/>
    <mergeCell ref="B69:L69"/>
    <mergeCell ref="G70:G71"/>
    <mergeCell ref="F38:F39"/>
    <mergeCell ref="F64:G64"/>
    <mergeCell ref="A65:L65"/>
    <mergeCell ref="A66:L66"/>
    <mergeCell ref="B68:L68"/>
    <mergeCell ref="A34:L34"/>
    <mergeCell ref="B36:L36"/>
    <mergeCell ref="B37:L37"/>
    <mergeCell ref="G38:G39"/>
    <mergeCell ref="H38:K38"/>
    <mergeCell ref="L38:L39"/>
    <mergeCell ref="A60:B60"/>
    <mergeCell ref="C63:D63"/>
    <mergeCell ref="A1:L1"/>
    <mergeCell ref="A2:L2"/>
    <mergeCell ref="B4:L4"/>
    <mergeCell ref="B5:L5"/>
    <mergeCell ref="C31:D31"/>
    <mergeCell ref="C32:D32"/>
    <mergeCell ref="G6:G7"/>
    <mergeCell ref="H6:K6"/>
    <mergeCell ref="L6:L7"/>
    <mergeCell ref="A38:A39"/>
    <mergeCell ref="B38:B39"/>
    <mergeCell ref="C38:C39"/>
    <mergeCell ref="D38:D39"/>
    <mergeCell ref="E38:E39"/>
    <mergeCell ref="F3:G3"/>
    <mergeCell ref="F35:G35"/>
    <mergeCell ref="S6:T6"/>
    <mergeCell ref="A29:L29"/>
    <mergeCell ref="F32:G32"/>
    <mergeCell ref="A33:L33"/>
    <mergeCell ref="A28:B28"/>
    <mergeCell ref="A6:A7"/>
    <mergeCell ref="B6:B7"/>
    <mergeCell ref="C6:C7"/>
    <mergeCell ref="D6:D7"/>
    <mergeCell ref="E6:E7"/>
    <mergeCell ref="F6:F7"/>
    <mergeCell ref="O6:P6"/>
    <mergeCell ref="Q6:R6"/>
    <mergeCell ref="A97:L97"/>
    <mergeCell ref="A98:L98"/>
    <mergeCell ref="B100:L100"/>
    <mergeCell ref="B101:L101"/>
    <mergeCell ref="A102:A103"/>
    <mergeCell ref="B102:B103"/>
    <mergeCell ref="C102:C103"/>
    <mergeCell ref="D102:D103"/>
    <mergeCell ref="E102:E103"/>
    <mergeCell ref="F102:F103"/>
    <mergeCell ref="G102:G103"/>
    <mergeCell ref="H102:K102"/>
    <mergeCell ref="L102:L103"/>
    <mergeCell ref="F99:G99"/>
    <mergeCell ref="C127:D127"/>
    <mergeCell ref="C128:D128"/>
    <mergeCell ref="F128:G128"/>
    <mergeCell ref="A129:L129"/>
    <mergeCell ref="O102:P102"/>
    <mergeCell ref="Q102:R102"/>
    <mergeCell ref="S102:T102"/>
    <mergeCell ref="A124:B124"/>
    <mergeCell ref="A125:L125"/>
    <mergeCell ref="C159:D159"/>
    <mergeCell ref="C160:D160"/>
    <mergeCell ref="F160:G160"/>
    <mergeCell ref="O134:P134"/>
    <mergeCell ref="Q134:R134"/>
    <mergeCell ref="S134:T134"/>
    <mergeCell ref="A156:B156"/>
    <mergeCell ref="A157:L157"/>
    <mergeCell ref="A130:L130"/>
    <mergeCell ref="B132:L132"/>
    <mergeCell ref="B133:L133"/>
    <mergeCell ref="A134:A135"/>
    <mergeCell ref="B134:B135"/>
    <mergeCell ref="C134:C135"/>
    <mergeCell ref="D134:D135"/>
    <mergeCell ref="E134:E135"/>
    <mergeCell ref="F134:F135"/>
    <mergeCell ref="G134:G135"/>
    <mergeCell ref="H134:K134"/>
    <mergeCell ref="L134:L135"/>
    <mergeCell ref="F131:G131"/>
  </mergeCells>
  <dataValidations count="3">
    <dataValidation type="whole" allowBlank="1" showInputMessage="1" showErrorMessage="1" error="Prim Gün Sayısı en fazla 30 olabilir." sqref="C8:C27 C40:C59 C72:C91 C104:C123 C136:C155" xr:uid="{00000000-0002-0000-05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G8 F8:F27 F40:F59 F72:F91 F104:F123 F136:F155" xr:uid="{00000000-0002-0000-0500-000001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G72:G91 G40:G59 G9:G27 G104:G123 G136:G155" xr:uid="{00000000-0002-0000-0500-000002000000}">
      <formula1>0</formula1>
      <formula2>T9</formula2>
    </dataValidation>
  </dataValidations>
  <pageMargins left="0.19685039370078741" right="0.19685039370078741" top="0.39370078740157483" bottom="0.39370078740157483" header="0.31496062992125984" footer="0.31496062992125984"/>
  <pageSetup paperSize="9" scale="6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ayfa7"/>
  <dimension ref="A1:AA160"/>
  <sheetViews>
    <sheetView zoomScale="70" zoomScaleNormal="70" zoomScaleSheetLayoutView="70" workbookViewId="0">
      <selection activeCell="C8" sqref="C8"/>
    </sheetView>
  </sheetViews>
  <sheetFormatPr defaultColWidth="9.125" defaultRowHeight="16.3" x14ac:dyDescent="0.3"/>
  <cols>
    <col min="1" max="1" width="10.125" style="7" bestFit="1" customWidth="1"/>
    <col min="2" max="2" width="40.75" style="7" customWidth="1"/>
    <col min="3" max="3" width="10.75" style="6" customWidth="1"/>
    <col min="4" max="12" width="18.75" style="7" customWidth="1"/>
    <col min="13" max="13" width="113.25" style="120" customWidth="1"/>
    <col min="14" max="14" width="12.75" style="7" hidden="1" customWidth="1"/>
    <col min="15" max="18" width="12.75" style="6" hidden="1" customWidth="1"/>
    <col min="19" max="20" width="12.75" style="7" hidden="1" customWidth="1"/>
    <col min="21" max="22" width="9.125" style="7" hidden="1" customWidth="1"/>
    <col min="23" max="16384" width="9.125" style="7"/>
  </cols>
  <sheetData>
    <row r="1" spans="1:27" ht="26.15" customHeight="1" x14ac:dyDescent="0.3">
      <c r="A1" s="356" t="s">
        <v>28</v>
      </c>
      <c r="B1" s="356"/>
      <c r="C1" s="356"/>
      <c r="D1" s="356"/>
      <c r="E1" s="356"/>
      <c r="F1" s="356"/>
      <c r="G1" s="356"/>
      <c r="H1" s="356"/>
      <c r="I1" s="356"/>
      <c r="J1" s="356"/>
      <c r="K1" s="356"/>
      <c r="L1" s="356"/>
      <c r="M1" s="119"/>
      <c r="N1" s="1"/>
      <c r="O1" s="128"/>
      <c r="V1" s="30" t="str">
        <f>CONCATENATE("A1:L",SUM(U:U)*32)</f>
        <v>A1:L32</v>
      </c>
    </row>
    <row r="2" spans="1:27" ht="26.15" customHeight="1" x14ac:dyDescent="0.3">
      <c r="A2" s="363" t="str">
        <f>IF(Yil&gt;0,CONCATENATE(Yil," yılına aittir"),"")</f>
        <v/>
      </c>
      <c r="B2" s="363"/>
      <c r="C2" s="363"/>
      <c r="D2" s="363"/>
      <c r="E2" s="363"/>
      <c r="F2" s="363"/>
      <c r="G2" s="363"/>
      <c r="H2" s="363"/>
      <c r="I2" s="363"/>
      <c r="J2" s="363"/>
      <c r="K2" s="363"/>
      <c r="L2" s="363"/>
    </row>
    <row r="3" spans="1:27" ht="26.15" customHeight="1" thickBot="1" x14ac:dyDescent="0.35">
      <c r="B3" s="8"/>
      <c r="D3" s="8"/>
      <c r="E3" s="8"/>
      <c r="F3" s="377" t="str">
        <f>IF(Yil&gt;0,IF(ProjeNo=5189901,"NİSAN",IF(ProjeNo=5169902,"HAZİRAN","MART")),"")</f>
        <v/>
      </c>
      <c r="G3" s="377"/>
      <c r="H3" s="8"/>
      <c r="I3" s="8"/>
      <c r="J3" s="8"/>
      <c r="K3" s="8"/>
      <c r="L3" s="228" t="s">
        <v>35</v>
      </c>
    </row>
    <row r="4" spans="1:27" ht="26.15" customHeight="1" thickBot="1" x14ac:dyDescent="0.35">
      <c r="A4" s="233" t="s">
        <v>1</v>
      </c>
      <c r="B4" s="364" t="str">
        <f>IF(ProjeNo&gt;0,ProjeNo,"")</f>
        <v/>
      </c>
      <c r="C4" s="365"/>
      <c r="D4" s="365"/>
      <c r="E4" s="365"/>
      <c r="F4" s="365"/>
      <c r="G4" s="365"/>
      <c r="H4" s="365"/>
      <c r="I4" s="365"/>
      <c r="J4" s="365"/>
      <c r="K4" s="365"/>
      <c r="L4" s="366"/>
    </row>
    <row r="5" spans="1:27" ht="26.15" customHeight="1" thickBot="1" x14ac:dyDescent="0.35">
      <c r="A5" s="234" t="s">
        <v>11</v>
      </c>
      <c r="B5" s="367" t="str">
        <f>IF(ProjeAdi&gt;0,ProjeAdi,"")</f>
        <v/>
      </c>
      <c r="C5" s="368"/>
      <c r="D5" s="368"/>
      <c r="E5" s="368"/>
      <c r="F5" s="368"/>
      <c r="G5" s="368"/>
      <c r="H5" s="368"/>
      <c r="I5" s="368"/>
      <c r="J5" s="368"/>
      <c r="K5" s="368"/>
      <c r="L5" s="369"/>
    </row>
    <row r="6" spans="1:27" ht="26.15" customHeight="1" thickBot="1" x14ac:dyDescent="0.35">
      <c r="A6" s="370" t="s">
        <v>7</v>
      </c>
      <c r="B6" s="370" t="s">
        <v>8</v>
      </c>
      <c r="C6" s="370" t="s">
        <v>29</v>
      </c>
      <c r="D6" s="370" t="s">
        <v>97</v>
      </c>
      <c r="E6" s="370" t="s">
        <v>117</v>
      </c>
      <c r="F6" s="370" t="s">
        <v>32</v>
      </c>
      <c r="G6" s="372" t="s">
        <v>30</v>
      </c>
      <c r="H6" s="374" t="s">
        <v>95</v>
      </c>
      <c r="I6" s="375"/>
      <c r="J6" s="375"/>
      <c r="K6" s="376"/>
      <c r="L6" s="370" t="s">
        <v>31</v>
      </c>
      <c r="O6" s="357" t="s">
        <v>36</v>
      </c>
      <c r="P6" s="357"/>
      <c r="Q6" s="357" t="s">
        <v>42</v>
      </c>
      <c r="R6" s="357"/>
      <c r="S6" s="357" t="s">
        <v>43</v>
      </c>
      <c r="T6" s="357"/>
    </row>
    <row r="7" spans="1:27" s="9" customFormat="1" ht="82.05" customHeight="1" thickBot="1" x14ac:dyDescent="0.35">
      <c r="A7" s="371"/>
      <c r="B7" s="371"/>
      <c r="C7" s="371"/>
      <c r="D7" s="371"/>
      <c r="E7" s="371"/>
      <c r="F7" s="371"/>
      <c r="G7" s="373"/>
      <c r="H7" s="229" t="s">
        <v>91</v>
      </c>
      <c r="I7" s="230" t="s">
        <v>96</v>
      </c>
      <c r="J7" s="229" t="s">
        <v>152</v>
      </c>
      <c r="K7" s="229" t="s">
        <v>153</v>
      </c>
      <c r="L7" s="371"/>
      <c r="M7" s="121"/>
      <c r="N7" s="231" t="s">
        <v>10</v>
      </c>
      <c r="O7" s="232" t="s">
        <v>92</v>
      </c>
      <c r="P7" s="232" t="s">
        <v>34</v>
      </c>
      <c r="Q7" s="232" t="s">
        <v>41</v>
      </c>
      <c r="R7" s="232" t="s">
        <v>30</v>
      </c>
      <c r="S7" s="232" t="s">
        <v>41</v>
      </c>
      <c r="T7" s="232" t="s">
        <v>34</v>
      </c>
      <c r="AA7" s="7"/>
    </row>
    <row r="8" spans="1:27" ht="26.15" customHeight="1" x14ac:dyDescent="0.3">
      <c r="A8" s="235">
        <v>1</v>
      </c>
      <c r="B8" s="36" t="str">
        <f>IF('Proje ve Personel Bilgileri'!B14&gt;0,'Proje ve Personel Bilgileri'!B14,"")</f>
        <v/>
      </c>
      <c r="C8" s="10"/>
      <c r="D8" s="11"/>
      <c r="E8" s="11"/>
      <c r="F8" s="11"/>
      <c r="G8" s="11"/>
      <c r="H8" s="11"/>
      <c r="I8" s="11"/>
      <c r="J8" s="11"/>
      <c r="K8" s="11"/>
      <c r="L8" s="33" t="str">
        <f>IF(B8&lt;&gt;"",IF(OR(F8&gt;S8,G8&gt;T8),0,D8+E8+F8+G8-H8-I8-J8-K8),"")</f>
        <v/>
      </c>
      <c r="M8" s="122" t="str">
        <f t="shared" ref="M8:M27" si="0">IF(OR(F8&gt;S8,G8&gt;T8),"Toplam maliyetin hesaplanabilmesi için SGK işveren payı ve işsizlik sigortası işveren payının tavan değerleri aşmaması gerekmektedir.","")</f>
        <v/>
      </c>
      <c r="N8" s="31">
        <f>'Proje ve Personel Bilgileri'!E14</f>
        <v>0</v>
      </c>
      <c r="O8" s="32">
        <f t="shared" ref="O8:O27" si="1">IFERROR(IF(N8="EVET",VLOOKUP(VALUE(Yil&amp;1),SGKTAVAN,2,0)*0.2475,VLOOKUP(VALUE(Yil&amp;1),SGKTAVAN,2,0)*0.2075),0)</f>
        <v>0</v>
      </c>
      <c r="P8" s="32">
        <f t="shared" ref="P8:P27" si="2">IFERROR(IF(N8="EVET",0,VLOOKUP(VALUE(Yil&amp;1),SGKTAVAN,2,0)*0.02),0)</f>
        <v>0</v>
      </c>
      <c r="Q8" s="32">
        <f t="shared" ref="Q8:Q27" si="3">IF(N8="EVET",(D8+E8)*0.2475,(D8+E8)*0.2075)</f>
        <v>0</v>
      </c>
      <c r="R8" s="32">
        <f>IF(N8="EVET",0,(D8+E8)*0.02)</f>
        <v>0</v>
      </c>
      <c r="S8" s="32">
        <f>IF(ISERROR(ROUNDUP(MIN(O8,Q8),0)),0,ROUNDUP(MIN(O8,Q8),0))</f>
        <v>0</v>
      </c>
      <c r="T8" s="32">
        <f>IF(ISERROR(ROUNDUP(MIN(P8,R8),0)),0,ROUNDUP(MIN(P8,R8),0))</f>
        <v>0</v>
      </c>
    </row>
    <row r="9" spans="1:27" ht="26.15" customHeight="1" x14ac:dyDescent="0.3">
      <c r="A9" s="236">
        <v>2</v>
      </c>
      <c r="B9" s="37" t="str">
        <f>IF('Proje ve Personel Bilgileri'!B15&gt;0,'Proje ve Personel Bilgileri'!B15,"")</f>
        <v/>
      </c>
      <c r="C9" s="127"/>
      <c r="D9" s="12"/>
      <c r="E9" s="12"/>
      <c r="F9" s="12"/>
      <c r="G9" s="12"/>
      <c r="H9" s="12"/>
      <c r="I9" s="12"/>
      <c r="J9" s="12"/>
      <c r="K9" s="12"/>
      <c r="L9" s="34" t="str">
        <f t="shared" ref="L9:L27" si="4">IF(B9&lt;&gt;"",IF(OR(F9&gt;S9,G9&gt;T9),0,D9+E9+F9+G9-H9-I9-J9-K9),"")</f>
        <v/>
      </c>
      <c r="M9" s="122" t="str">
        <f t="shared" si="0"/>
        <v/>
      </c>
      <c r="N9" s="31">
        <f>'Proje ve Personel Bilgileri'!E15</f>
        <v>0</v>
      </c>
      <c r="O9" s="32">
        <f t="shared" si="1"/>
        <v>0</v>
      </c>
      <c r="P9" s="32">
        <f t="shared" si="2"/>
        <v>0</v>
      </c>
      <c r="Q9" s="32">
        <f t="shared" si="3"/>
        <v>0</v>
      </c>
      <c r="R9" s="32">
        <f t="shared" ref="R9:R27" si="5">IF(N9="EVET",0,(D9+E9)*0.02)</f>
        <v>0</v>
      </c>
      <c r="S9" s="32">
        <f t="shared" ref="S9:T27" si="6">IF(ISERROR(ROUNDUP(MIN(O9,Q9),0)),0,ROUNDUP(MIN(O9,Q9),0))</f>
        <v>0</v>
      </c>
      <c r="T9" s="32">
        <f t="shared" si="6"/>
        <v>0</v>
      </c>
    </row>
    <row r="10" spans="1:27" ht="26.15" customHeight="1" x14ac:dyDescent="0.3">
      <c r="A10" s="236">
        <v>3</v>
      </c>
      <c r="B10" s="37" t="str">
        <f>IF('Proje ve Personel Bilgileri'!B16&gt;0,'Proje ve Personel Bilgileri'!B16,"")</f>
        <v/>
      </c>
      <c r="C10" s="127"/>
      <c r="D10" s="12"/>
      <c r="E10" s="12"/>
      <c r="F10" s="12"/>
      <c r="G10" s="12"/>
      <c r="H10" s="12"/>
      <c r="I10" s="12"/>
      <c r="J10" s="12"/>
      <c r="K10" s="12"/>
      <c r="L10" s="34" t="str">
        <f t="shared" si="4"/>
        <v/>
      </c>
      <c r="M10" s="122" t="str">
        <f t="shared" si="0"/>
        <v/>
      </c>
      <c r="N10" s="31">
        <f>'Proje ve Personel Bilgileri'!E16</f>
        <v>0</v>
      </c>
      <c r="O10" s="32">
        <f t="shared" si="1"/>
        <v>0</v>
      </c>
      <c r="P10" s="32">
        <f t="shared" si="2"/>
        <v>0</v>
      </c>
      <c r="Q10" s="32">
        <f t="shared" si="3"/>
        <v>0</v>
      </c>
      <c r="R10" s="32">
        <f t="shared" si="5"/>
        <v>0</v>
      </c>
      <c r="S10" s="32">
        <f t="shared" si="6"/>
        <v>0</v>
      </c>
      <c r="T10" s="32">
        <f t="shared" si="6"/>
        <v>0</v>
      </c>
    </row>
    <row r="11" spans="1:27" ht="26.15" customHeight="1" x14ac:dyDescent="0.3">
      <c r="A11" s="236">
        <v>4</v>
      </c>
      <c r="B11" s="37" t="str">
        <f>IF('Proje ve Personel Bilgileri'!B17&gt;0,'Proje ve Personel Bilgileri'!B17,"")</f>
        <v/>
      </c>
      <c r="C11" s="127"/>
      <c r="D11" s="12"/>
      <c r="E11" s="12"/>
      <c r="F11" s="12"/>
      <c r="G11" s="12"/>
      <c r="H11" s="12"/>
      <c r="I11" s="12"/>
      <c r="J11" s="12"/>
      <c r="K11" s="12"/>
      <c r="L11" s="34" t="str">
        <f t="shared" si="4"/>
        <v/>
      </c>
      <c r="M11" s="122" t="str">
        <f t="shared" si="0"/>
        <v/>
      </c>
      <c r="N11" s="31">
        <f>'Proje ve Personel Bilgileri'!E17</f>
        <v>0</v>
      </c>
      <c r="O11" s="32">
        <f t="shared" si="1"/>
        <v>0</v>
      </c>
      <c r="P11" s="32">
        <f t="shared" si="2"/>
        <v>0</v>
      </c>
      <c r="Q11" s="32">
        <f t="shared" si="3"/>
        <v>0</v>
      </c>
      <c r="R11" s="32">
        <f t="shared" si="5"/>
        <v>0</v>
      </c>
      <c r="S11" s="32">
        <f t="shared" si="6"/>
        <v>0</v>
      </c>
      <c r="T11" s="32">
        <f t="shared" si="6"/>
        <v>0</v>
      </c>
    </row>
    <row r="12" spans="1:27" ht="26.15" customHeight="1" x14ac:dyDescent="0.3">
      <c r="A12" s="236">
        <v>5</v>
      </c>
      <c r="B12" s="37" t="str">
        <f>IF('Proje ve Personel Bilgileri'!B18&gt;0,'Proje ve Personel Bilgileri'!B18,"")</f>
        <v/>
      </c>
      <c r="C12" s="127"/>
      <c r="D12" s="12"/>
      <c r="E12" s="12"/>
      <c r="F12" s="12"/>
      <c r="G12" s="12"/>
      <c r="H12" s="12"/>
      <c r="I12" s="12"/>
      <c r="J12" s="12"/>
      <c r="K12" s="12"/>
      <c r="L12" s="34" t="str">
        <f t="shared" si="4"/>
        <v/>
      </c>
      <c r="M12" s="122" t="str">
        <f t="shared" si="0"/>
        <v/>
      </c>
      <c r="N12" s="31">
        <f>'Proje ve Personel Bilgileri'!E18</f>
        <v>0</v>
      </c>
      <c r="O12" s="32">
        <f t="shared" si="1"/>
        <v>0</v>
      </c>
      <c r="P12" s="32">
        <f t="shared" si="2"/>
        <v>0</v>
      </c>
      <c r="Q12" s="32">
        <f t="shared" si="3"/>
        <v>0</v>
      </c>
      <c r="R12" s="32">
        <f t="shared" si="5"/>
        <v>0</v>
      </c>
      <c r="S12" s="32">
        <f t="shared" si="6"/>
        <v>0</v>
      </c>
      <c r="T12" s="32">
        <f t="shared" si="6"/>
        <v>0</v>
      </c>
    </row>
    <row r="13" spans="1:27" ht="26.15" customHeight="1" x14ac:dyDescent="0.3">
      <c r="A13" s="236">
        <v>6</v>
      </c>
      <c r="B13" s="37" t="str">
        <f>IF('Proje ve Personel Bilgileri'!B19&gt;0,'Proje ve Personel Bilgileri'!B19,"")</f>
        <v/>
      </c>
      <c r="C13" s="127"/>
      <c r="D13" s="12"/>
      <c r="E13" s="12"/>
      <c r="F13" s="12"/>
      <c r="G13" s="12"/>
      <c r="H13" s="12"/>
      <c r="I13" s="12"/>
      <c r="J13" s="12"/>
      <c r="K13" s="12"/>
      <c r="L13" s="34" t="str">
        <f t="shared" si="4"/>
        <v/>
      </c>
      <c r="M13" s="122" t="str">
        <f t="shared" si="0"/>
        <v/>
      </c>
      <c r="N13" s="31">
        <f>'Proje ve Personel Bilgileri'!E19</f>
        <v>0</v>
      </c>
      <c r="O13" s="32">
        <f t="shared" si="1"/>
        <v>0</v>
      </c>
      <c r="P13" s="32">
        <f t="shared" si="2"/>
        <v>0</v>
      </c>
      <c r="Q13" s="32">
        <f t="shared" si="3"/>
        <v>0</v>
      </c>
      <c r="R13" s="32">
        <f t="shared" si="5"/>
        <v>0</v>
      </c>
      <c r="S13" s="32">
        <f t="shared" si="6"/>
        <v>0</v>
      </c>
      <c r="T13" s="32">
        <f t="shared" si="6"/>
        <v>0</v>
      </c>
    </row>
    <row r="14" spans="1:27" ht="26.15" customHeight="1" x14ac:dyDescent="0.3">
      <c r="A14" s="236">
        <v>7</v>
      </c>
      <c r="B14" s="37" t="str">
        <f>IF('Proje ve Personel Bilgileri'!B20&gt;0,'Proje ve Personel Bilgileri'!B20,"")</f>
        <v/>
      </c>
      <c r="C14" s="127"/>
      <c r="D14" s="12"/>
      <c r="E14" s="12"/>
      <c r="F14" s="12"/>
      <c r="G14" s="12"/>
      <c r="H14" s="12"/>
      <c r="I14" s="12"/>
      <c r="J14" s="12"/>
      <c r="K14" s="12"/>
      <c r="L14" s="34" t="str">
        <f t="shared" si="4"/>
        <v/>
      </c>
      <c r="M14" s="122" t="str">
        <f t="shared" si="0"/>
        <v/>
      </c>
      <c r="N14" s="31">
        <f>'Proje ve Personel Bilgileri'!E20</f>
        <v>0</v>
      </c>
      <c r="O14" s="32">
        <f t="shared" si="1"/>
        <v>0</v>
      </c>
      <c r="P14" s="32">
        <f t="shared" si="2"/>
        <v>0</v>
      </c>
      <c r="Q14" s="32">
        <f t="shared" si="3"/>
        <v>0</v>
      </c>
      <c r="R14" s="32">
        <f t="shared" si="5"/>
        <v>0</v>
      </c>
      <c r="S14" s="32">
        <f t="shared" si="6"/>
        <v>0</v>
      </c>
      <c r="T14" s="32">
        <f t="shared" si="6"/>
        <v>0</v>
      </c>
    </row>
    <row r="15" spans="1:27" ht="26.15" customHeight="1" x14ac:dyDescent="0.3">
      <c r="A15" s="236">
        <v>8</v>
      </c>
      <c r="B15" s="37" t="str">
        <f>IF('Proje ve Personel Bilgileri'!B21&gt;0,'Proje ve Personel Bilgileri'!B21,"")</f>
        <v/>
      </c>
      <c r="C15" s="127"/>
      <c r="D15" s="12"/>
      <c r="E15" s="12"/>
      <c r="F15" s="12"/>
      <c r="G15" s="12"/>
      <c r="H15" s="12"/>
      <c r="I15" s="12"/>
      <c r="J15" s="12"/>
      <c r="K15" s="12"/>
      <c r="L15" s="34" t="str">
        <f t="shared" si="4"/>
        <v/>
      </c>
      <c r="M15" s="122" t="str">
        <f t="shared" si="0"/>
        <v/>
      </c>
      <c r="N15" s="31">
        <f>'Proje ve Personel Bilgileri'!E21</f>
        <v>0</v>
      </c>
      <c r="O15" s="32">
        <f t="shared" si="1"/>
        <v>0</v>
      </c>
      <c r="P15" s="32">
        <f t="shared" si="2"/>
        <v>0</v>
      </c>
      <c r="Q15" s="32">
        <f t="shared" si="3"/>
        <v>0</v>
      </c>
      <c r="R15" s="32">
        <f t="shared" si="5"/>
        <v>0</v>
      </c>
      <c r="S15" s="32">
        <f t="shared" si="6"/>
        <v>0</v>
      </c>
      <c r="T15" s="32">
        <f t="shared" si="6"/>
        <v>0</v>
      </c>
    </row>
    <row r="16" spans="1:27" ht="26.15" customHeight="1" x14ac:dyDescent="0.3">
      <c r="A16" s="236">
        <v>9</v>
      </c>
      <c r="B16" s="37" t="str">
        <f>IF('Proje ve Personel Bilgileri'!B22&gt;0,'Proje ve Personel Bilgileri'!B22,"")</f>
        <v/>
      </c>
      <c r="C16" s="127"/>
      <c r="D16" s="12"/>
      <c r="E16" s="12"/>
      <c r="F16" s="12"/>
      <c r="G16" s="12"/>
      <c r="H16" s="12"/>
      <c r="I16" s="12"/>
      <c r="J16" s="12"/>
      <c r="K16" s="12"/>
      <c r="L16" s="34" t="str">
        <f t="shared" si="4"/>
        <v/>
      </c>
      <c r="M16" s="122" t="str">
        <f t="shared" si="0"/>
        <v/>
      </c>
      <c r="N16" s="31">
        <f>'Proje ve Personel Bilgileri'!E22</f>
        <v>0</v>
      </c>
      <c r="O16" s="32">
        <f t="shared" si="1"/>
        <v>0</v>
      </c>
      <c r="P16" s="32">
        <f t="shared" si="2"/>
        <v>0</v>
      </c>
      <c r="Q16" s="32">
        <f t="shared" si="3"/>
        <v>0</v>
      </c>
      <c r="R16" s="32">
        <f t="shared" si="5"/>
        <v>0</v>
      </c>
      <c r="S16" s="32">
        <f t="shared" si="6"/>
        <v>0</v>
      </c>
      <c r="T16" s="32">
        <f t="shared" si="6"/>
        <v>0</v>
      </c>
    </row>
    <row r="17" spans="1:21" ht="26.15" customHeight="1" x14ac:dyDescent="0.3">
      <c r="A17" s="236">
        <v>10</v>
      </c>
      <c r="B17" s="37" t="str">
        <f>IF('Proje ve Personel Bilgileri'!B23&gt;0,'Proje ve Personel Bilgileri'!B23,"")</f>
        <v/>
      </c>
      <c r="C17" s="127"/>
      <c r="D17" s="12"/>
      <c r="E17" s="12"/>
      <c r="F17" s="12"/>
      <c r="G17" s="12"/>
      <c r="H17" s="12"/>
      <c r="I17" s="12"/>
      <c r="J17" s="12"/>
      <c r="K17" s="12"/>
      <c r="L17" s="34" t="str">
        <f t="shared" si="4"/>
        <v/>
      </c>
      <c r="M17" s="122" t="str">
        <f t="shared" si="0"/>
        <v/>
      </c>
      <c r="N17" s="31">
        <f>'Proje ve Personel Bilgileri'!E23</f>
        <v>0</v>
      </c>
      <c r="O17" s="32">
        <f t="shared" si="1"/>
        <v>0</v>
      </c>
      <c r="P17" s="32">
        <f t="shared" si="2"/>
        <v>0</v>
      </c>
      <c r="Q17" s="32">
        <f t="shared" si="3"/>
        <v>0</v>
      </c>
      <c r="R17" s="32">
        <f t="shared" si="5"/>
        <v>0</v>
      </c>
      <c r="S17" s="32">
        <f t="shared" si="6"/>
        <v>0</v>
      </c>
      <c r="T17" s="32">
        <f t="shared" si="6"/>
        <v>0</v>
      </c>
    </row>
    <row r="18" spans="1:21" ht="26.15" customHeight="1" x14ac:dyDescent="0.3">
      <c r="A18" s="236">
        <v>11</v>
      </c>
      <c r="B18" s="37" t="str">
        <f>IF('Proje ve Personel Bilgileri'!B24&gt;0,'Proje ve Personel Bilgileri'!B24,"")</f>
        <v/>
      </c>
      <c r="C18" s="127"/>
      <c r="D18" s="12"/>
      <c r="E18" s="12"/>
      <c r="F18" s="12"/>
      <c r="G18" s="12"/>
      <c r="H18" s="12"/>
      <c r="I18" s="12"/>
      <c r="J18" s="12"/>
      <c r="K18" s="12"/>
      <c r="L18" s="34" t="str">
        <f t="shared" si="4"/>
        <v/>
      </c>
      <c r="M18" s="122" t="str">
        <f t="shared" si="0"/>
        <v/>
      </c>
      <c r="N18" s="31">
        <f>'Proje ve Personel Bilgileri'!E24</f>
        <v>0</v>
      </c>
      <c r="O18" s="32">
        <f t="shared" si="1"/>
        <v>0</v>
      </c>
      <c r="P18" s="32">
        <f t="shared" si="2"/>
        <v>0</v>
      </c>
      <c r="Q18" s="32">
        <f t="shared" si="3"/>
        <v>0</v>
      </c>
      <c r="R18" s="32">
        <f t="shared" si="5"/>
        <v>0</v>
      </c>
      <c r="S18" s="32">
        <f t="shared" si="6"/>
        <v>0</v>
      </c>
      <c r="T18" s="32">
        <f t="shared" si="6"/>
        <v>0</v>
      </c>
    </row>
    <row r="19" spans="1:21" ht="26.15" customHeight="1" x14ac:dyDescent="0.3">
      <c r="A19" s="236">
        <v>12</v>
      </c>
      <c r="B19" s="37" t="str">
        <f>IF('Proje ve Personel Bilgileri'!B25&gt;0,'Proje ve Personel Bilgileri'!B25,"")</f>
        <v/>
      </c>
      <c r="C19" s="127"/>
      <c r="D19" s="12"/>
      <c r="E19" s="12"/>
      <c r="F19" s="12"/>
      <c r="G19" s="12"/>
      <c r="H19" s="12"/>
      <c r="I19" s="12"/>
      <c r="J19" s="12"/>
      <c r="K19" s="12"/>
      <c r="L19" s="34" t="str">
        <f t="shared" si="4"/>
        <v/>
      </c>
      <c r="M19" s="122" t="str">
        <f t="shared" si="0"/>
        <v/>
      </c>
      <c r="N19" s="31">
        <f>'Proje ve Personel Bilgileri'!E25</f>
        <v>0</v>
      </c>
      <c r="O19" s="32">
        <f t="shared" si="1"/>
        <v>0</v>
      </c>
      <c r="P19" s="32">
        <f t="shared" si="2"/>
        <v>0</v>
      </c>
      <c r="Q19" s="32">
        <f t="shared" si="3"/>
        <v>0</v>
      </c>
      <c r="R19" s="32">
        <f t="shared" si="5"/>
        <v>0</v>
      </c>
      <c r="S19" s="32">
        <f t="shared" si="6"/>
        <v>0</v>
      </c>
      <c r="T19" s="32">
        <f t="shared" si="6"/>
        <v>0</v>
      </c>
    </row>
    <row r="20" spans="1:21" ht="26.15" customHeight="1" x14ac:dyDescent="0.3">
      <c r="A20" s="236">
        <v>13</v>
      </c>
      <c r="B20" s="37" t="str">
        <f>IF('Proje ve Personel Bilgileri'!B26&gt;0,'Proje ve Personel Bilgileri'!B26,"")</f>
        <v/>
      </c>
      <c r="C20" s="127"/>
      <c r="D20" s="12"/>
      <c r="E20" s="12"/>
      <c r="F20" s="12"/>
      <c r="G20" s="12"/>
      <c r="H20" s="12"/>
      <c r="I20" s="12"/>
      <c r="J20" s="12"/>
      <c r="K20" s="12"/>
      <c r="L20" s="34" t="str">
        <f t="shared" si="4"/>
        <v/>
      </c>
      <c r="M20" s="122" t="str">
        <f t="shared" si="0"/>
        <v/>
      </c>
      <c r="N20" s="31">
        <f>'Proje ve Personel Bilgileri'!E26</f>
        <v>0</v>
      </c>
      <c r="O20" s="32">
        <f t="shared" si="1"/>
        <v>0</v>
      </c>
      <c r="P20" s="32">
        <f t="shared" si="2"/>
        <v>0</v>
      </c>
      <c r="Q20" s="32">
        <f t="shared" si="3"/>
        <v>0</v>
      </c>
      <c r="R20" s="32">
        <f t="shared" si="5"/>
        <v>0</v>
      </c>
      <c r="S20" s="32">
        <f t="shared" si="6"/>
        <v>0</v>
      </c>
      <c r="T20" s="32">
        <f t="shared" si="6"/>
        <v>0</v>
      </c>
    </row>
    <row r="21" spans="1:21" ht="26.15" customHeight="1" x14ac:dyDescent="0.3">
      <c r="A21" s="236">
        <v>14</v>
      </c>
      <c r="B21" s="37" t="str">
        <f>IF('Proje ve Personel Bilgileri'!B27&gt;0,'Proje ve Personel Bilgileri'!B27,"")</f>
        <v/>
      </c>
      <c r="C21" s="127"/>
      <c r="D21" s="12"/>
      <c r="E21" s="12"/>
      <c r="F21" s="12"/>
      <c r="G21" s="12"/>
      <c r="H21" s="12"/>
      <c r="I21" s="12"/>
      <c r="J21" s="12"/>
      <c r="K21" s="12"/>
      <c r="L21" s="34" t="str">
        <f t="shared" si="4"/>
        <v/>
      </c>
      <c r="M21" s="122" t="str">
        <f t="shared" si="0"/>
        <v/>
      </c>
      <c r="N21" s="31">
        <f>'Proje ve Personel Bilgileri'!E27</f>
        <v>0</v>
      </c>
      <c r="O21" s="32">
        <f t="shared" si="1"/>
        <v>0</v>
      </c>
      <c r="P21" s="32">
        <f t="shared" si="2"/>
        <v>0</v>
      </c>
      <c r="Q21" s="32">
        <f t="shared" si="3"/>
        <v>0</v>
      </c>
      <c r="R21" s="32">
        <f t="shared" si="5"/>
        <v>0</v>
      </c>
      <c r="S21" s="32">
        <f t="shared" si="6"/>
        <v>0</v>
      </c>
      <c r="T21" s="32">
        <f t="shared" si="6"/>
        <v>0</v>
      </c>
    </row>
    <row r="22" spans="1:21" ht="26.15" customHeight="1" x14ac:dyDescent="0.3">
      <c r="A22" s="236">
        <v>15</v>
      </c>
      <c r="B22" s="37" t="str">
        <f>IF('Proje ve Personel Bilgileri'!B28&gt;0,'Proje ve Personel Bilgileri'!B28,"")</f>
        <v/>
      </c>
      <c r="C22" s="127"/>
      <c r="D22" s="12"/>
      <c r="E22" s="12"/>
      <c r="F22" s="12"/>
      <c r="G22" s="12"/>
      <c r="H22" s="12"/>
      <c r="I22" s="12"/>
      <c r="J22" s="12"/>
      <c r="K22" s="12"/>
      <c r="L22" s="34" t="str">
        <f t="shared" si="4"/>
        <v/>
      </c>
      <c r="M22" s="122" t="str">
        <f t="shared" si="0"/>
        <v/>
      </c>
      <c r="N22" s="31">
        <f>'Proje ve Personel Bilgileri'!E28</f>
        <v>0</v>
      </c>
      <c r="O22" s="32">
        <f t="shared" si="1"/>
        <v>0</v>
      </c>
      <c r="P22" s="32">
        <f t="shared" si="2"/>
        <v>0</v>
      </c>
      <c r="Q22" s="32">
        <f t="shared" si="3"/>
        <v>0</v>
      </c>
      <c r="R22" s="32">
        <f t="shared" si="5"/>
        <v>0</v>
      </c>
      <c r="S22" s="32">
        <f t="shared" si="6"/>
        <v>0</v>
      </c>
      <c r="T22" s="32">
        <f t="shared" si="6"/>
        <v>0</v>
      </c>
    </row>
    <row r="23" spans="1:21" ht="26.15" customHeight="1" x14ac:dyDescent="0.3">
      <c r="A23" s="236">
        <v>16</v>
      </c>
      <c r="B23" s="37" t="str">
        <f>IF('Proje ve Personel Bilgileri'!B29&gt;0,'Proje ve Personel Bilgileri'!B29,"")</f>
        <v/>
      </c>
      <c r="C23" s="127"/>
      <c r="D23" s="12"/>
      <c r="E23" s="12"/>
      <c r="F23" s="12"/>
      <c r="G23" s="12"/>
      <c r="H23" s="12"/>
      <c r="I23" s="12"/>
      <c r="J23" s="12"/>
      <c r="K23" s="12"/>
      <c r="L23" s="34" t="str">
        <f t="shared" si="4"/>
        <v/>
      </c>
      <c r="M23" s="122" t="str">
        <f t="shared" si="0"/>
        <v/>
      </c>
      <c r="N23" s="31">
        <f>'Proje ve Personel Bilgileri'!E29</f>
        <v>0</v>
      </c>
      <c r="O23" s="32">
        <f t="shared" si="1"/>
        <v>0</v>
      </c>
      <c r="P23" s="32">
        <f t="shared" si="2"/>
        <v>0</v>
      </c>
      <c r="Q23" s="32">
        <f t="shared" si="3"/>
        <v>0</v>
      </c>
      <c r="R23" s="32">
        <f t="shared" si="5"/>
        <v>0</v>
      </c>
      <c r="S23" s="32">
        <f t="shared" si="6"/>
        <v>0</v>
      </c>
      <c r="T23" s="32">
        <f t="shared" si="6"/>
        <v>0</v>
      </c>
    </row>
    <row r="24" spans="1:21" ht="26.15" customHeight="1" x14ac:dyDescent="0.3">
      <c r="A24" s="236">
        <v>17</v>
      </c>
      <c r="B24" s="37" t="str">
        <f>IF('Proje ve Personel Bilgileri'!B30&gt;0,'Proje ve Personel Bilgileri'!B30,"")</f>
        <v/>
      </c>
      <c r="C24" s="127"/>
      <c r="D24" s="12"/>
      <c r="E24" s="12"/>
      <c r="F24" s="12"/>
      <c r="G24" s="12"/>
      <c r="H24" s="12"/>
      <c r="I24" s="12"/>
      <c r="J24" s="12"/>
      <c r="K24" s="12"/>
      <c r="L24" s="34" t="str">
        <f t="shared" si="4"/>
        <v/>
      </c>
      <c r="M24" s="122" t="str">
        <f t="shared" si="0"/>
        <v/>
      </c>
      <c r="N24" s="31">
        <f>'Proje ve Personel Bilgileri'!E30</f>
        <v>0</v>
      </c>
      <c r="O24" s="32">
        <f t="shared" si="1"/>
        <v>0</v>
      </c>
      <c r="P24" s="32">
        <f t="shared" si="2"/>
        <v>0</v>
      </c>
      <c r="Q24" s="32">
        <f t="shared" si="3"/>
        <v>0</v>
      </c>
      <c r="R24" s="32">
        <f t="shared" si="5"/>
        <v>0</v>
      </c>
      <c r="S24" s="32">
        <f t="shared" si="6"/>
        <v>0</v>
      </c>
      <c r="T24" s="32">
        <f t="shared" si="6"/>
        <v>0</v>
      </c>
    </row>
    <row r="25" spans="1:21" ht="26.15" customHeight="1" x14ac:dyDescent="0.3">
      <c r="A25" s="236">
        <v>18</v>
      </c>
      <c r="B25" s="37" t="str">
        <f>IF('Proje ve Personel Bilgileri'!B31&gt;0,'Proje ve Personel Bilgileri'!B31,"")</f>
        <v/>
      </c>
      <c r="C25" s="127"/>
      <c r="D25" s="12"/>
      <c r="E25" s="12"/>
      <c r="F25" s="12"/>
      <c r="G25" s="12"/>
      <c r="H25" s="12"/>
      <c r="I25" s="12"/>
      <c r="J25" s="12"/>
      <c r="K25" s="12"/>
      <c r="L25" s="34" t="str">
        <f t="shared" si="4"/>
        <v/>
      </c>
      <c r="M25" s="122" t="str">
        <f t="shared" si="0"/>
        <v/>
      </c>
      <c r="N25" s="31">
        <f>'Proje ve Personel Bilgileri'!E31</f>
        <v>0</v>
      </c>
      <c r="O25" s="32">
        <f t="shared" si="1"/>
        <v>0</v>
      </c>
      <c r="P25" s="32">
        <f t="shared" si="2"/>
        <v>0</v>
      </c>
      <c r="Q25" s="32">
        <f t="shared" si="3"/>
        <v>0</v>
      </c>
      <c r="R25" s="32">
        <f t="shared" si="5"/>
        <v>0</v>
      </c>
      <c r="S25" s="32">
        <f t="shared" si="6"/>
        <v>0</v>
      </c>
      <c r="T25" s="32">
        <f t="shared" si="6"/>
        <v>0</v>
      </c>
    </row>
    <row r="26" spans="1:21" ht="26.15" customHeight="1" x14ac:dyDescent="0.3">
      <c r="A26" s="236">
        <v>19</v>
      </c>
      <c r="B26" s="37" t="str">
        <f>IF('Proje ve Personel Bilgileri'!B32&gt;0,'Proje ve Personel Bilgileri'!B32,"")</f>
        <v/>
      </c>
      <c r="C26" s="127"/>
      <c r="D26" s="12"/>
      <c r="E26" s="12"/>
      <c r="F26" s="12"/>
      <c r="G26" s="12"/>
      <c r="H26" s="12"/>
      <c r="I26" s="12"/>
      <c r="J26" s="12"/>
      <c r="K26" s="12"/>
      <c r="L26" s="34" t="str">
        <f t="shared" si="4"/>
        <v/>
      </c>
      <c r="M26" s="122" t="str">
        <f t="shared" si="0"/>
        <v/>
      </c>
      <c r="N26" s="31">
        <f>'Proje ve Personel Bilgileri'!E32</f>
        <v>0</v>
      </c>
      <c r="O26" s="32">
        <f t="shared" si="1"/>
        <v>0</v>
      </c>
      <c r="P26" s="32">
        <f t="shared" si="2"/>
        <v>0</v>
      </c>
      <c r="Q26" s="32">
        <f t="shared" si="3"/>
        <v>0</v>
      </c>
      <c r="R26" s="32">
        <f t="shared" si="5"/>
        <v>0</v>
      </c>
      <c r="S26" s="32">
        <f t="shared" si="6"/>
        <v>0</v>
      </c>
      <c r="T26" s="32">
        <f t="shared" si="6"/>
        <v>0</v>
      </c>
    </row>
    <row r="27" spans="1:21" ht="26.15" customHeight="1" thickBot="1" x14ac:dyDescent="0.35">
      <c r="A27" s="237">
        <v>20</v>
      </c>
      <c r="B27" s="38" t="str">
        <f>IF('Proje ve Personel Bilgileri'!B33&gt;0,'Proje ve Personel Bilgileri'!B33,"")</f>
        <v/>
      </c>
      <c r="C27" s="13"/>
      <c r="D27" s="14"/>
      <c r="E27" s="14"/>
      <c r="F27" s="14"/>
      <c r="G27" s="14"/>
      <c r="H27" s="14"/>
      <c r="I27" s="14"/>
      <c r="J27" s="14"/>
      <c r="K27" s="14"/>
      <c r="L27" s="35" t="str">
        <f t="shared" si="4"/>
        <v/>
      </c>
      <c r="M27" s="122" t="str">
        <f t="shared" si="0"/>
        <v/>
      </c>
      <c r="N27" s="31">
        <f>'Proje ve Personel Bilgileri'!E33</f>
        <v>0</v>
      </c>
      <c r="O27" s="32">
        <f t="shared" si="1"/>
        <v>0</v>
      </c>
      <c r="P27" s="32">
        <f t="shared" si="2"/>
        <v>0</v>
      </c>
      <c r="Q27" s="32">
        <f t="shared" si="3"/>
        <v>0</v>
      </c>
      <c r="R27" s="32">
        <f t="shared" si="5"/>
        <v>0</v>
      </c>
      <c r="S27" s="32">
        <f t="shared" si="6"/>
        <v>0</v>
      </c>
      <c r="T27" s="32">
        <f t="shared" si="6"/>
        <v>0</v>
      </c>
      <c r="U27" s="30">
        <v>1</v>
      </c>
    </row>
    <row r="28" spans="1:21" ht="26.15" customHeight="1" thickBot="1" x14ac:dyDescent="0.35">
      <c r="A28" s="358" t="s">
        <v>40</v>
      </c>
      <c r="B28" s="359"/>
      <c r="C28" s="39" t="str">
        <f t="shared" ref="C28:K28" si="7">IF($L$28&gt;0,SUM(C8:C27),"")</f>
        <v/>
      </c>
      <c r="D28" s="40" t="str">
        <f t="shared" si="7"/>
        <v/>
      </c>
      <c r="E28" s="40" t="str">
        <f t="shared" si="7"/>
        <v/>
      </c>
      <c r="F28" s="40" t="str">
        <f t="shared" si="7"/>
        <v/>
      </c>
      <c r="G28" s="40" t="str">
        <f t="shared" si="7"/>
        <v/>
      </c>
      <c r="H28" s="40" t="str">
        <f t="shared" si="7"/>
        <v/>
      </c>
      <c r="I28" s="40" t="str">
        <f t="shared" si="7"/>
        <v/>
      </c>
      <c r="J28" s="40" t="str">
        <f t="shared" si="7"/>
        <v/>
      </c>
      <c r="K28" s="40" t="str">
        <f t="shared" si="7"/>
        <v/>
      </c>
      <c r="L28" s="41">
        <f>SUM(L8:L27)</f>
        <v>0</v>
      </c>
      <c r="M28" s="123"/>
      <c r="N28" s="6"/>
      <c r="O28" s="15"/>
      <c r="P28" s="16"/>
      <c r="S28" s="6"/>
      <c r="T28" s="6"/>
    </row>
    <row r="29" spans="1:21" s="17" customFormat="1" ht="30.1" customHeight="1" x14ac:dyDescent="0.3">
      <c r="A29" s="360" t="s">
        <v>139</v>
      </c>
      <c r="B29" s="360"/>
      <c r="C29" s="360"/>
      <c r="D29" s="360"/>
      <c r="E29" s="360"/>
      <c r="F29" s="360"/>
      <c r="G29" s="360"/>
      <c r="H29" s="360"/>
      <c r="I29" s="360"/>
      <c r="J29" s="360"/>
      <c r="K29" s="360"/>
      <c r="L29" s="360"/>
      <c r="M29" s="83"/>
      <c r="O29" s="18"/>
      <c r="P29" s="18"/>
      <c r="Q29" s="18"/>
      <c r="R29" s="18"/>
      <c r="S29" s="18"/>
      <c r="T29" s="18"/>
    </row>
    <row r="30" spans="1:21" ht="26.15" customHeight="1" x14ac:dyDescent="0.3"/>
    <row r="31" spans="1:21" ht="26.15" customHeight="1" x14ac:dyDescent="0.35">
      <c r="A31" s="308" t="s">
        <v>37</v>
      </c>
      <c r="B31" s="307">
        <f ca="1">IF(imzatarihi&gt;0,imzatarihi,"")</f>
        <v>45653</v>
      </c>
      <c r="C31" s="361" t="s">
        <v>38</v>
      </c>
      <c r="D31" s="361"/>
      <c r="E31" s="306" t="str">
        <f>IF(kurulusyetkilisi&gt;0,kurulusyetkilisi,"")</f>
        <v/>
      </c>
      <c r="F31" s="265"/>
      <c r="G31" s="265"/>
      <c r="H31" s="304"/>
      <c r="I31" s="304"/>
      <c r="J31" s="304"/>
    </row>
    <row r="32" spans="1:21" ht="26.15" customHeight="1" x14ac:dyDescent="0.35">
      <c r="A32" s="311"/>
      <c r="B32" s="311"/>
      <c r="C32" s="361" t="s">
        <v>39</v>
      </c>
      <c r="D32" s="361"/>
      <c r="E32" s="309"/>
      <c r="F32" s="362"/>
      <c r="G32" s="362"/>
      <c r="H32" s="6"/>
      <c r="I32" s="6"/>
      <c r="J32" s="6"/>
    </row>
    <row r="33" spans="1:20" ht="26.15" customHeight="1" x14ac:dyDescent="0.3">
      <c r="A33" s="356" t="s">
        <v>28</v>
      </c>
      <c r="B33" s="356"/>
      <c r="C33" s="356"/>
      <c r="D33" s="356"/>
      <c r="E33" s="356"/>
      <c r="F33" s="356"/>
      <c r="G33" s="356"/>
      <c r="H33" s="356"/>
      <c r="I33" s="356"/>
      <c r="J33" s="356"/>
      <c r="K33" s="356"/>
      <c r="L33" s="356"/>
      <c r="M33" s="119"/>
      <c r="N33" s="1"/>
      <c r="O33" s="128"/>
    </row>
    <row r="34" spans="1:20" ht="26.15" customHeight="1" x14ac:dyDescent="0.3">
      <c r="A34" s="363" t="str">
        <f>IF(Yil&gt;0,CONCATENATE(Yil," yılına aittir"),"")</f>
        <v/>
      </c>
      <c r="B34" s="363"/>
      <c r="C34" s="363"/>
      <c r="D34" s="363"/>
      <c r="E34" s="363"/>
      <c r="F34" s="363"/>
      <c r="G34" s="363"/>
      <c r="H34" s="363"/>
      <c r="I34" s="363"/>
      <c r="J34" s="363"/>
      <c r="K34" s="363"/>
      <c r="L34" s="363"/>
    </row>
    <row r="35" spans="1:20" ht="26.15" customHeight="1" thickBot="1" x14ac:dyDescent="0.35">
      <c r="B35" s="8"/>
      <c r="D35" s="8"/>
      <c r="E35" s="8"/>
      <c r="F35" s="377" t="str">
        <f>IF(Yil&gt;0,IF(ProjeNo=5189901,"NİSAN",IF(ProjeNo=5169902,"HAZİRAN","MART")),"")</f>
        <v/>
      </c>
      <c r="G35" s="377"/>
      <c r="H35" s="8"/>
      <c r="I35" s="8"/>
      <c r="J35" s="8"/>
      <c r="K35" s="8"/>
      <c r="L35" s="228" t="s">
        <v>35</v>
      </c>
    </row>
    <row r="36" spans="1:20" ht="26.15" customHeight="1" thickBot="1" x14ac:dyDescent="0.35">
      <c r="A36" s="233" t="s">
        <v>1</v>
      </c>
      <c r="B36" s="364" t="str">
        <f>IF(ProjeNo&gt;0,ProjeNo,"")</f>
        <v/>
      </c>
      <c r="C36" s="365"/>
      <c r="D36" s="365"/>
      <c r="E36" s="365"/>
      <c r="F36" s="365"/>
      <c r="G36" s="365"/>
      <c r="H36" s="365"/>
      <c r="I36" s="365"/>
      <c r="J36" s="365"/>
      <c r="K36" s="365"/>
      <c r="L36" s="366"/>
    </row>
    <row r="37" spans="1:20" ht="26.15" customHeight="1" thickBot="1" x14ac:dyDescent="0.35">
      <c r="A37" s="234" t="s">
        <v>11</v>
      </c>
      <c r="B37" s="367" t="str">
        <f>IF(ProjeAdi&gt;0,ProjeAdi,"")</f>
        <v/>
      </c>
      <c r="C37" s="368"/>
      <c r="D37" s="368"/>
      <c r="E37" s="368"/>
      <c r="F37" s="368"/>
      <c r="G37" s="368"/>
      <c r="H37" s="368"/>
      <c r="I37" s="368"/>
      <c r="J37" s="368"/>
      <c r="K37" s="368"/>
      <c r="L37" s="369"/>
    </row>
    <row r="38" spans="1:20" ht="26.15" customHeight="1" thickBot="1" x14ac:dyDescent="0.35">
      <c r="A38" s="370" t="s">
        <v>7</v>
      </c>
      <c r="B38" s="370" t="s">
        <v>8</v>
      </c>
      <c r="C38" s="370" t="s">
        <v>29</v>
      </c>
      <c r="D38" s="370" t="s">
        <v>97</v>
      </c>
      <c r="E38" s="370" t="s">
        <v>117</v>
      </c>
      <c r="F38" s="370" t="s">
        <v>32</v>
      </c>
      <c r="G38" s="372" t="s">
        <v>30</v>
      </c>
      <c r="H38" s="374" t="s">
        <v>95</v>
      </c>
      <c r="I38" s="375"/>
      <c r="J38" s="375"/>
      <c r="K38" s="376"/>
      <c r="L38" s="370" t="s">
        <v>31</v>
      </c>
      <c r="O38" s="357" t="s">
        <v>36</v>
      </c>
      <c r="P38" s="357"/>
      <c r="Q38" s="357" t="s">
        <v>42</v>
      </c>
      <c r="R38" s="357"/>
      <c r="S38" s="357" t="s">
        <v>43</v>
      </c>
      <c r="T38" s="357"/>
    </row>
    <row r="39" spans="1:20" s="9" customFormat="1" ht="82.05" customHeight="1" thickBot="1" x14ac:dyDescent="0.3">
      <c r="A39" s="371"/>
      <c r="B39" s="371"/>
      <c r="C39" s="371"/>
      <c r="D39" s="371"/>
      <c r="E39" s="371"/>
      <c r="F39" s="371"/>
      <c r="G39" s="373"/>
      <c r="H39" s="229" t="s">
        <v>91</v>
      </c>
      <c r="I39" s="230" t="s">
        <v>96</v>
      </c>
      <c r="J39" s="229" t="s">
        <v>152</v>
      </c>
      <c r="K39" s="229" t="s">
        <v>153</v>
      </c>
      <c r="L39" s="371"/>
      <c r="M39" s="121"/>
      <c r="N39" s="231" t="s">
        <v>10</v>
      </c>
      <c r="O39" s="232" t="s">
        <v>33</v>
      </c>
      <c r="P39" s="232" t="s">
        <v>34</v>
      </c>
      <c r="Q39" s="232" t="s">
        <v>41</v>
      </c>
      <c r="R39" s="232" t="s">
        <v>30</v>
      </c>
      <c r="S39" s="232" t="s">
        <v>41</v>
      </c>
      <c r="T39" s="232" t="s">
        <v>34</v>
      </c>
    </row>
    <row r="40" spans="1:20" ht="26.15" customHeight="1" x14ac:dyDescent="0.3">
      <c r="A40" s="235">
        <v>21</v>
      </c>
      <c r="B40" s="36" t="str">
        <f>IF('Proje ve Personel Bilgileri'!B34&gt;0,'Proje ve Personel Bilgileri'!B34,"")</f>
        <v/>
      </c>
      <c r="C40" s="10"/>
      <c r="D40" s="11"/>
      <c r="E40" s="11"/>
      <c r="F40" s="11"/>
      <c r="G40" s="11"/>
      <c r="H40" s="11"/>
      <c r="I40" s="11"/>
      <c r="J40" s="11"/>
      <c r="K40" s="11"/>
      <c r="L40" s="33" t="str">
        <f>IF(B40&lt;&gt;"",IF(OR(F40&gt;S40,G40&gt;T40),0,D40+E40+F40+G40-H40-I40-J40-K40),"")</f>
        <v/>
      </c>
      <c r="M40" s="122" t="str">
        <f t="shared" ref="M40:M59" si="8">IF(OR(F40&gt;S40,G40&gt;T40),"Toplam maliyetin hesaplanabilmesi için SGK işveren payı ve işsizlik sigortası işveren payının tavan değerleri aşmaması gerekmektedir.","")</f>
        <v/>
      </c>
      <c r="N40" s="31">
        <f>'Proje ve Personel Bilgileri'!E34</f>
        <v>0</v>
      </c>
      <c r="O40" s="32">
        <f t="shared" ref="O40:O59" si="9">IFERROR(IF(N40="EVET",VLOOKUP(VALUE(Yil&amp;1),SGKTAVAN,2,0)*0.2475,VLOOKUP(VALUE(Yil&amp;1),SGKTAVAN,2,0)*0.2075),0)</f>
        <v>0</v>
      </c>
      <c r="P40" s="32">
        <f t="shared" ref="P40:P59" si="10">IFERROR(IF(N40="EVET",0,VLOOKUP(VALUE(Yil&amp;1),SGKTAVAN,2,0)*0.02),0)</f>
        <v>0</v>
      </c>
      <c r="Q40" s="32">
        <f t="shared" ref="Q40:Q59" si="11">IF(N40="EVET",(D40+E40)*0.2475,(D40+E40)*0.2075)</f>
        <v>0</v>
      </c>
      <c r="R40" s="32">
        <f>IF(N40="EVET",0,(D40+E40)*0.02)</f>
        <v>0</v>
      </c>
      <c r="S40" s="32">
        <f>IF(ISERROR(ROUNDUP(MIN(O40,Q40),0)),0,ROUNDUP(MIN(O40,Q40),0))</f>
        <v>0</v>
      </c>
      <c r="T40" s="32">
        <f>IF(ISERROR(ROUNDUP(MIN(P40,R40),0)),0,ROUNDUP(MIN(P40,R40),0))</f>
        <v>0</v>
      </c>
    </row>
    <row r="41" spans="1:20" ht="26.15" customHeight="1" x14ac:dyDescent="0.3">
      <c r="A41" s="236">
        <v>22</v>
      </c>
      <c r="B41" s="37" t="str">
        <f>IF('Proje ve Personel Bilgileri'!B35&gt;0,'Proje ve Personel Bilgileri'!B35,"")</f>
        <v/>
      </c>
      <c r="C41" s="127"/>
      <c r="D41" s="12"/>
      <c r="E41" s="12"/>
      <c r="F41" s="12"/>
      <c r="G41" s="12"/>
      <c r="H41" s="12"/>
      <c r="I41" s="12"/>
      <c r="J41" s="12"/>
      <c r="K41" s="12"/>
      <c r="L41" s="34" t="str">
        <f t="shared" ref="L41:L59" si="12">IF(B41&lt;&gt;"",IF(OR(F41&gt;S41,G41&gt;T41),0,D41+E41+F41+G41-H41-I41-J41-K41),"")</f>
        <v/>
      </c>
      <c r="M41" s="122" t="str">
        <f t="shared" si="8"/>
        <v/>
      </c>
      <c r="N41" s="31">
        <f>'Proje ve Personel Bilgileri'!E35</f>
        <v>0</v>
      </c>
      <c r="O41" s="32">
        <f t="shared" si="9"/>
        <v>0</v>
      </c>
      <c r="P41" s="32">
        <f t="shared" si="10"/>
        <v>0</v>
      </c>
      <c r="Q41" s="32">
        <f t="shared" si="11"/>
        <v>0</v>
      </c>
      <c r="R41" s="32">
        <f t="shared" ref="R41:R59" si="13">IF(N41="EVET",0,(D41+E41)*0.02)</f>
        <v>0</v>
      </c>
      <c r="S41" s="32">
        <f t="shared" ref="S41:T59" si="14">IF(ISERROR(ROUNDUP(MIN(O41,Q41),0)),0,ROUNDUP(MIN(O41,Q41),0))</f>
        <v>0</v>
      </c>
      <c r="T41" s="32">
        <f t="shared" si="14"/>
        <v>0</v>
      </c>
    </row>
    <row r="42" spans="1:20" ht="26.15" customHeight="1" x14ac:dyDescent="0.3">
      <c r="A42" s="236">
        <v>23</v>
      </c>
      <c r="B42" s="37" t="str">
        <f>IF('Proje ve Personel Bilgileri'!B36&gt;0,'Proje ve Personel Bilgileri'!B36,"")</f>
        <v/>
      </c>
      <c r="C42" s="127"/>
      <c r="D42" s="12"/>
      <c r="E42" s="12"/>
      <c r="F42" s="12"/>
      <c r="G42" s="12"/>
      <c r="H42" s="12"/>
      <c r="I42" s="12"/>
      <c r="J42" s="12"/>
      <c r="K42" s="12"/>
      <c r="L42" s="34" t="str">
        <f t="shared" si="12"/>
        <v/>
      </c>
      <c r="M42" s="122" t="str">
        <f t="shared" si="8"/>
        <v/>
      </c>
      <c r="N42" s="31">
        <f>'Proje ve Personel Bilgileri'!E36</f>
        <v>0</v>
      </c>
      <c r="O42" s="32">
        <f t="shared" si="9"/>
        <v>0</v>
      </c>
      <c r="P42" s="32">
        <f t="shared" si="10"/>
        <v>0</v>
      </c>
      <c r="Q42" s="32">
        <f t="shared" si="11"/>
        <v>0</v>
      </c>
      <c r="R42" s="32">
        <f t="shared" si="13"/>
        <v>0</v>
      </c>
      <c r="S42" s="32">
        <f t="shared" si="14"/>
        <v>0</v>
      </c>
      <c r="T42" s="32">
        <f t="shared" si="14"/>
        <v>0</v>
      </c>
    </row>
    <row r="43" spans="1:20" ht="26.15" customHeight="1" x14ac:dyDescent="0.3">
      <c r="A43" s="236">
        <v>24</v>
      </c>
      <c r="B43" s="37" t="str">
        <f>IF('Proje ve Personel Bilgileri'!B37&gt;0,'Proje ve Personel Bilgileri'!B37,"")</f>
        <v/>
      </c>
      <c r="C43" s="127"/>
      <c r="D43" s="12"/>
      <c r="E43" s="12"/>
      <c r="F43" s="12"/>
      <c r="G43" s="12"/>
      <c r="H43" s="12"/>
      <c r="I43" s="12"/>
      <c r="J43" s="12"/>
      <c r="K43" s="12"/>
      <c r="L43" s="34" t="str">
        <f t="shared" si="12"/>
        <v/>
      </c>
      <c r="M43" s="122" t="str">
        <f t="shared" si="8"/>
        <v/>
      </c>
      <c r="N43" s="31">
        <f>'Proje ve Personel Bilgileri'!E37</f>
        <v>0</v>
      </c>
      <c r="O43" s="32">
        <f t="shared" si="9"/>
        <v>0</v>
      </c>
      <c r="P43" s="32">
        <f t="shared" si="10"/>
        <v>0</v>
      </c>
      <c r="Q43" s="32">
        <f t="shared" si="11"/>
        <v>0</v>
      </c>
      <c r="R43" s="32">
        <f t="shared" si="13"/>
        <v>0</v>
      </c>
      <c r="S43" s="32">
        <f t="shared" si="14"/>
        <v>0</v>
      </c>
      <c r="T43" s="32">
        <f t="shared" si="14"/>
        <v>0</v>
      </c>
    </row>
    <row r="44" spans="1:20" ht="26.15" customHeight="1" x14ac:dyDescent="0.3">
      <c r="A44" s="236">
        <v>25</v>
      </c>
      <c r="B44" s="37" t="str">
        <f>IF('Proje ve Personel Bilgileri'!B38&gt;0,'Proje ve Personel Bilgileri'!B38,"")</f>
        <v/>
      </c>
      <c r="C44" s="127"/>
      <c r="D44" s="12"/>
      <c r="E44" s="12"/>
      <c r="F44" s="12"/>
      <c r="G44" s="12"/>
      <c r="H44" s="12"/>
      <c r="I44" s="12"/>
      <c r="J44" s="12"/>
      <c r="K44" s="12"/>
      <c r="L44" s="34" t="str">
        <f t="shared" si="12"/>
        <v/>
      </c>
      <c r="M44" s="122" t="str">
        <f t="shared" si="8"/>
        <v/>
      </c>
      <c r="N44" s="31">
        <f>'Proje ve Personel Bilgileri'!E38</f>
        <v>0</v>
      </c>
      <c r="O44" s="32">
        <f t="shared" si="9"/>
        <v>0</v>
      </c>
      <c r="P44" s="32">
        <f t="shared" si="10"/>
        <v>0</v>
      </c>
      <c r="Q44" s="32">
        <f t="shared" si="11"/>
        <v>0</v>
      </c>
      <c r="R44" s="32">
        <f t="shared" si="13"/>
        <v>0</v>
      </c>
      <c r="S44" s="32">
        <f t="shared" si="14"/>
        <v>0</v>
      </c>
      <c r="T44" s="32">
        <f t="shared" si="14"/>
        <v>0</v>
      </c>
    </row>
    <row r="45" spans="1:20" ht="26.15" customHeight="1" x14ac:dyDescent="0.3">
      <c r="A45" s="236">
        <v>26</v>
      </c>
      <c r="B45" s="37" t="str">
        <f>IF('Proje ve Personel Bilgileri'!B39&gt;0,'Proje ve Personel Bilgileri'!B39,"")</f>
        <v/>
      </c>
      <c r="C45" s="127"/>
      <c r="D45" s="12"/>
      <c r="E45" s="12"/>
      <c r="F45" s="12"/>
      <c r="G45" s="12"/>
      <c r="H45" s="12"/>
      <c r="I45" s="12"/>
      <c r="J45" s="12"/>
      <c r="K45" s="12"/>
      <c r="L45" s="34" t="str">
        <f t="shared" si="12"/>
        <v/>
      </c>
      <c r="M45" s="122" t="str">
        <f t="shared" si="8"/>
        <v/>
      </c>
      <c r="N45" s="31">
        <f>'Proje ve Personel Bilgileri'!E39</f>
        <v>0</v>
      </c>
      <c r="O45" s="32">
        <f t="shared" si="9"/>
        <v>0</v>
      </c>
      <c r="P45" s="32">
        <f t="shared" si="10"/>
        <v>0</v>
      </c>
      <c r="Q45" s="32">
        <f t="shared" si="11"/>
        <v>0</v>
      </c>
      <c r="R45" s="32">
        <f t="shared" si="13"/>
        <v>0</v>
      </c>
      <c r="S45" s="32">
        <f t="shared" si="14"/>
        <v>0</v>
      </c>
      <c r="T45" s="32">
        <f t="shared" si="14"/>
        <v>0</v>
      </c>
    </row>
    <row r="46" spans="1:20" ht="26.15" customHeight="1" x14ac:dyDescent="0.3">
      <c r="A46" s="236">
        <v>27</v>
      </c>
      <c r="B46" s="37" t="str">
        <f>IF('Proje ve Personel Bilgileri'!B40&gt;0,'Proje ve Personel Bilgileri'!B40,"")</f>
        <v/>
      </c>
      <c r="C46" s="127"/>
      <c r="D46" s="12"/>
      <c r="E46" s="12"/>
      <c r="F46" s="12"/>
      <c r="G46" s="12"/>
      <c r="H46" s="12"/>
      <c r="I46" s="12"/>
      <c r="J46" s="12"/>
      <c r="K46" s="12"/>
      <c r="L46" s="34" t="str">
        <f t="shared" si="12"/>
        <v/>
      </c>
      <c r="M46" s="122" t="str">
        <f t="shared" si="8"/>
        <v/>
      </c>
      <c r="N46" s="31">
        <f>'Proje ve Personel Bilgileri'!E40</f>
        <v>0</v>
      </c>
      <c r="O46" s="32">
        <f t="shared" si="9"/>
        <v>0</v>
      </c>
      <c r="P46" s="32">
        <f t="shared" si="10"/>
        <v>0</v>
      </c>
      <c r="Q46" s="32">
        <f t="shared" si="11"/>
        <v>0</v>
      </c>
      <c r="R46" s="32">
        <f t="shared" si="13"/>
        <v>0</v>
      </c>
      <c r="S46" s="32">
        <f t="shared" si="14"/>
        <v>0</v>
      </c>
      <c r="T46" s="32">
        <f t="shared" si="14"/>
        <v>0</v>
      </c>
    </row>
    <row r="47" spans="1:20" ht="26.15" customHeight="1" x14ac:dyDescent="0.3">
      <c r="A47" s="236">
        <v>28</v>
      </c>
      <c r="B47" s="37" t="str">
        <f>IF('Proje ve Personel Bilgileri'!B41&gt;0,'Proje ve Personel Bilgileri'!B41,"")</f>
        <v/>
      </c>
      <c r="C47" s="127"/>
      <c r="D47" s="12"/>
      <c r="E47" s="12"/>
      <c r="F47" s="12"/>
      <c r="G47" s="12"/>
      <c r="H47" s="12"/>
      <c r="I47" s="12"/>
      <c r="J47" s="12"/>
      <c r="K47" s="12"/>
      <c r="L47" s="34" t="str">
        <f t="shared" si="12"/>
        <v/>
      </c>
      <c r="M47" s="122" t="str">
        <f t="shared" si="8"/>
        <v/>
      </c>
      <c r="N47" s="31">
        <f>'Proje ve Personel Bilgileri'!E41</f>
        <v>0</v>
      </c>
      <c r="O47" s="32">
        <f t="shared" si="9"/>
        <v>0</v>
      </c>
      <c r="P47" s="32">
        <f t="shared" si="10"/>
        <v>0</v>
      </c>
      <c r="Q47" s="32">
        <f t="shared" si="11"/>
        <v>0</v>
      </c>
      <c r="R47" s="32">
        <f t="shared" si="13"/>
        <v>0</v>
      </c>
      <c r="S47" s="32">
        <f t="shared" si="14"/>
        <v>0</v>
      </c>
      <c r="T47" s="32">
        <f t="shared" si="14"/>
        <v>0</v>
      </c>
    </row>
    <row r="48" spans="1:20" ht="26.15" customHeight="1" x14ac:dyDescent="0.3">
      <c r="A48" s="236">
        <v>29</v>
      </c>
      <c r="B48" s="37" t="str">
        <f>IF('Proje ve Personel Bilgileri'!B42&gt;0,'Proje ve Personel Bilgileri'!B42,"")</f>
        <v/>
      </c>
      <c r="C48" s="127"/>
      <c r="D48" s="12"/>
      <c r="E48" s="12"/>
      <c r="F48" s="12"/>
      <c r="G48" s="12"/>
      <c r="H48" s="12"/>
      <c r="I48" s="12"/>
      <c r="J48" s="12"/>
      <c r="K48" s="12"/>
      <c r="L48" s="34" t="str">
        <f t="shared" si="12"/>
        <v/>
      </c>
      <c r="M48" s="122" t="str">
        <f t="shared" si="8"/>
        <v/>
      </c>
      <c r="N48" s="31">
        <f>'Proje ve Personel Bilgileri'!E42</f>
        <v>0</v>
      </c>
      <c r="O48" s="32">
        <f t="shared" si="9"/>
        <v>0</v>
      </c>
      <c r="P48" s="32">
        <f t="shared" si="10"/>
        <v>0</v>
      </c>
      <c r="Q48" s="32">
        <f t="shared" si="11"/>
        <v>0</v>
      </c>
      <c r="R48" s="32">
        <f t="shared" si="13"/>
        <v>0</v>
      </c>
      <c r="S48" s="32">
        <f t="shared" si="14"/>
        <v>0</v>
      </c>
      <c r="T48" s="32">
        <f t="shared" si="14"/>
        <v>0</v>
      </c>
    </row>
    <row r="49" spans="1:21" ht="26.15" customHeight="1" x14ac:dyDescent="0.3">
      <c r="A49" s="236">
        <v>30</v>
      </c>
      <c r="B49" s="37" t="str">
        <f>IF('Proje ve Personel Bilgileri'!B43&gt;0,'Proje ve Personel Bilgileri'!B43,"")</f>
        <v/>
      </c>
      <c r="C49" s="127"/>
      <c r="D49" s="12"/>
      <c r="E49" s="12"/>
      <c r="F49" s="12"/>
      <c r="G49" s="12"/>
      <c r="H49" s="12"/>
      <c r="I49" s="12"/>
      <c r="J49" s="12"/>
      <c r="K49" s="12"/>
      <c r="L49" s="34" t="str">
        <f t="shared" si="12"/>
        <v/>
      </c>
      <c r="M49" s="122" t="str">
        <f t="shared" si="8"/>
        <v/>
      </c>
      <c r="N49" s="31">
        <f>'Proje ve Personel Bilgileri'!E43</f>
        <v>0</v>
      </c>
      <c r="O49" s="32">
        <f t="shared" si="9"/>
        <v>0</v>
      </c>
      <c r="P49" s="32">
        <f t="shared" si="10"/>
        <v>0</v>
      </c>
      <c r="Q49" s="32">
        <f t="shared" si="11"/>
        <v>0</v>
      </c>
      <c r="R49" s="32">
        <f t="shared" si="13"/>
        <v>0</v>
      </c>
      <c r="S49" s="32">
        <f t="shared" si="14"/>
        <v>0</v>
      </c>
      <c r="T49" s="32">
        <f t="shared" si="14"/>
        <v>0</v>
      </c>
    </row>
    <row r="50" spans="1:21" ht="26.15" customHeight="1" x14ac:dyDescent="0.3">
      <c r="A50" s="236">
        <v>31</v>
      </c>
      <c r="B50" s="37" t="str">
        <f>IF('Proje ve Personel Bilgileri'!B44&gt;0,'Proje ve Personel Bilgileri'!B44,"")</f>
        <v/>
      </c>
      <c r="C50" s="127"/>
      <c r="D50" s="12"/>
      <c r="E50" s="12"/>
      <c r="F50" s="12"/>
      <c r="G50" s="12"/>
      <c r="H50" s="12"/>
      <c r="I50" s="12"/>
      <c r="J50" s="12"/>
      <c r="K50" s="12"/>
      <c r="L50" s="34" t="str">
        <f t="shared" si="12"/>
        <v/>
      </c>
      <c r="M50" s="122" t="str">
        <f t="shared" si="8"/>
        <v/>
      </c>
      <c r="N50" s="31">
        <f>'Proje ve Personel Bilgileri'!E44</f>
        <v>0</v>
      </c>
      <c r="O50" s="32">
        <f t="shared" si="9"/>
        <v>0</v>
      </c>
      <c r="P50" s="32">
        <f t="shared" si="10"/>
        <v>0</v>
      </c>
      <c r="Q50" s="32">
        <f t="shared" si="11"/>
        <v>0</v>
      </c>
      <c r="R50" s="32">
        <f t="shared" si="13"/>
        <v>0</v>
      </c>
      <c r="S50" s="32">
        <f t="shared" si="14"/>
        <v>0</v>
      </c>
      <c r="T50" s="32">
        <f t="shared" si="14"/>
        <v>0</v>
      </c>
    </row>
    <row r="51" spans="1:21" ht="26.15" customHeight="1" x14ac:dyDescent="0.3">
      <c r="A51" s="236">
        <v>32</v>
      </c>
      <c r="B51" s="37" t="str">
        <f>IF('Proje ve Personel Bilgileri'!B45&gt;0,'Proje ve Personel Bilgileri'!B45,"")</f>
        <v/>
      </c>
      <c r="C51" s="127"/>
      <c r="D51" s="12"/>
      <c r="E51" s="12"/>
      <c r="F51" s="12"/>
      <c r="G51" s="12"/>
      <c r="H51" s="12"/>
      <c r="I51" s="12"/>
      <c r="J51" s="12"/>
      <c r="K51" s="12"/>
      <c r="L51" s="34" t="str">
        <f t="shared" si="12"/>
        <v/>
      </c>
      <c r="M51" s="122" t="str">
        <f t="shared" si="8"/>
        <v/>
      </c>
      <c r="N51" s="31">
        <f>'Proje ve Personel Bilgileri'!E45</f>
        <v>0</v>
      </c>
      <c r="O51" s="32">
        <f t="shared" si="9"/>
        <v>0</v>
      </c>
      <c r="P51" s="32">
        <f t="shared" si="10"/>
        <v>0</v>
      </c>
      <c r="Q51" s="32">
        <f t="shared" si="11"/>
        <v>0</v>
      </c>
      <c r="R51" s="32">
        <f t="shared" si="13"/>
        <v>0</v>
      </c>
      <c r="S51" s="32">
        <f t="shared" si="14"/>
        <v>0</v>
      </c>
      <c r="T51" s="32">
        <f t="shared" si="14"/>
        <v>0</v>
      </c>
    </row>
    <row r="52" spans="1:21" ht="26.15" customHeight="1" x14ac:dyDescent="0.3">
      <c r="A52" s="236">
        <v>33</v>
      </c>
      <c r="B52" s="37" t="str">
        <f>IF('Proje ve Personel Bilgileri'!B46&gt;0,'Proje ve Personel Bilgileri'!B46,"")</f>
        <v/>
      </c>
      <c r="C52" s="127"/>
      <c r="D52" s="12"/>
      <c r="E52" s="12"/>
      <c r="F52" s="12"/>
      <c r="G52" s="12"/>
      <c r="H52" s="12"/>
      <c r="I52" s="12"/>
      <c r="J52" s="12"/>
      <c r="K52" s="12"/>
      <c r="L52" s="34" t="str">
        <f t="shared" si="12"/>
        <v/>
      </c>
      <c r="M52" s="122" t="str">
        <f t="shared" si="8"/>
        <v/>
      </c>
      <c r="N52" s="31">
        <f>'Proje ve Personel Bilgileri'!E46</f>
        <v>0</v>
      </c>
      <c r="O52" s="32">
        <f t="shared" si="9"/>
        <v>0</v>
      </c>
      <c r="P52" s="32">
        <f t="shared" si="10"/>
        <v>0</v>
      </c>
      <c r="Q52" s="32">
        <f t="shared" si="11"/>
        <v>0</v>
      </c>
      <c r="R52" s="32">
        <f t="shared" si="13"/>
        <v>0</v>
      </c>
      <c r="S52" s="32">
        <f t="shared" si="14"/>
        <v>0</v>
      </c>
      <c r="T52" s="32">
        <f t="shared" si="14"/>
        <v>0</v>
      </c>
    </row>
    <row r="53" spans="1:21" ht="26.15" customHeight="1" x14ac:dyDescent="0.3">
      <c r="A53" s="236">
        <v>34</v>
      </c>
      <c r="B53" s="37" t="str">
        <f>IF('Proje ve Personel Bilgileri'!B47&gt;0,'Proje ve Personel Bilgileri'!B47,"")</f>
        <v/>
      </c>
      <c r="C53" s="127"/>
      <c r="D53" s="12"/>
      <c r="E53" s="12"/>
      <c r="F53" s="12"/>
      <c r="G53" s="12"/>
      <c r="H53" s="12"/>
      <c r="I53" s="12"/>
      <c r="J53" s="12"/>
      <c r="K53" s="12"/>
      <c r="L53" s="34" t="str">
        <f t="shared" si="12"/>
        <v/>
      </c>
      <c r="M53" s="122" t="str">
        <f t="shared" si="8"/>
        <v/>
      </c>
      <c r="N53" s="31">
        <f>'Proje ve Personel Bilgileri'!E47</f>
        <v>0</v>
      </c>
      <c r="O53" s="32">
        <f t="shared" si="9"/>
        <v>0</v>
      </c>
      <c r="P53" s="32">
        <f t="shared" si="10"/>
        <v>0</v>
      </c>
      <c r="Q53" s="32">
        <f t="shared" si="11"/>
        <v>0</v>
      </c>
      <c r="R53" s="32">
        <f t="shared" si="13"/>
        <v>0</v>
      </c>
      <c r="S53" s="32">
        <f t="shared" si="14"/>
        <v>0</v>
      </c>
      <c r="T53" s="32">
        <f t="shared" si="14"/>
        <v>0</v>
      </c>
    </row>
    <row r="54" spans="1:21" ht="26.15" customHeight="1" x14ac:dyDescent="0.3">
      <c r="A54" s="236">
        <v>35</v>
      </c>
      <c r="B54" s="37" t="str">
        <f>IF('Proje ve Personel Bilgileri'!B48&gt;0,'Proje ve Personel Bilgileri'!B48,"")</f>
        <v/>
      </c>
      <c r="C54" s="127"/>
      <c r="D54" s="12"/>
      <c r="E54" s="12"/>
      <c r="F54" s="12"/>
      <c r="G54" s="12"/>
      <c r="H54" s="12"/>
      <c r="I54" s="12"/>
      <c r="J54" s="12"/>
      <c r="K54" s="12"/>
      <c r="L54" s="34" t="str">
        <f t="shared" si="12"/>
        <v/>
      </c>
      <c r="M54" s="122" t="str">
        <f t="shared" si="8"/>
        <v/>
      </c>
      <c r="N54" s="31">
        <f>'Proje ve Personel Bilgileri'!E48</f>
        <v>0</v>
      </c>
      <c r="O54" s="32">
        <f t="shared" si="9"/>
        <v>0</v>
      </c>
      <c r="P54" s="32">
        <f t="shared" si="10"/>
        <v>0</v>
      </c>
      <c r="Q54" s="32">
        <f t="shared" si="11"/>
        <v>0</v>
      </c>
      <c r="R54" s="32">
        <f t="shared" si="13"/>
        <v>0</v>
      </c>
      <c r="S54" s="32">
        <f t="shared" si="14"/>
        <v>0</v>
      </c>
      <c r="T54" s="32">
        <f t="shared" si="14"/>
        <v>0</v>
      </c>
    </row>
    <row r="55" spans="1:21" ht="26.15" customHeight="1" x14ac:dyDescent="0.3">
      <c r="A55" s="236">
        <v>36</v>
      </c>
      <c r="B55" s="37" t="str">
        <f>IF('Proje ve Personel Bilgileri'!B49&gt;0,'Proje ve Personel Bilgileri'!B49,"")</f>
        <v/>
      </c>
      <c r="C55" s="127"/>
      <c r="D55" s="12"/>
      <c r="E55" s="12"/>
      <c r="F55" s="12"/>
      <c r="G55" s="12"/>
      <c r="H55" s="12"/>
      <c r="I55" s="12"/>
      <c r="J55" s="12"/>
      <c r="K55" s="12"/>
      <c r="L55" s="34" t="str">
        <f t="shared" si="12"/>
        <v/>
      </c>
      <c r="M55" s="122" t="str">
        <f t="shared" si="8"/>
        <v/>
      </c>
      <c r="N55" s="31">
        <f>'Proje ve Personel Bilgileri'!E49</f>
        <v>0</v>
      </c>
      <c r="O55" s="32">
        <f t="shared" si="9"/>
        <v>0</v>
      </c>
      <c r="P55" s="32">
        <f t="shared" si="10"/>
        <v>0</v>
      </c>
      <c r="Q55" s="32">
        <f t="shared" si="11"/>
        <v>0</v>
      </c>
      <c r="R55" s="32">
        <f t="shared" si="13"/>
        <v>0</v>
      </c>
      <c r="S55" s="32">
        <f t="shared" si="14"/>
        <v>0</v>
      </c>
      <c r="T55" s="32">
        <f t="shared" si="14"/>
        <v>0</v>
      </c>
    </row>
    <row r="56" spans="1:21" ht="26.15" customHeight="1" x14ac:dyDescent="0.3">
      <c r="A56" s="236">
        <v>37</v>
      </c>
      <c r="B56" s="37" t="str">
        <f>IF('Proje ve Personel Bilgileri'!B50&gt;0,'Proje ve Personel Bilgileri'!B50,"")</f>
        <v/>
      </c>
      <c r="C56" s="127"/>
      <c r="D56" s="12"/>
      <c r="E56" s="12"/>
      <c r="F56" s="12"/>
      <c r="G56" s="12"/>
      <c r="H56" s="12"/>
      <c r="I56" s="12"/>
      <c r="J56" s="12"/>
      <c r="K56" s="12"/>
      <c r="L56" s="34" t="str">
        <f t="shared" si="12"/>
        <v/>
      </c>
      <c r="M56" s="122" t="str">
        <f t="shared" si="8"/>
        <v/>
      </c>
      <c r="N56" s="31">
        <f>'Proje ve Personel Bilgileri'!E50</f>
        <v>0</v>
      </c>
      <c r="O56" s="32">
        <f t="shared" si="9"/>
        <v>0</v>
      </c>
      <c r="P56" s="32">
        <f t="shared" si="10"/>
        <v>0</v>
      </c>
      <c r="Q56" s="32">
        <f t="shared" si="11"/>
        <v>0</v>
      </c>
      <c r="R56" s="32">
        <f t="shared" si="13"/>
        <v>0</v>
      </c>
      <c r="S56" s="32">
        <f t="shared" si="14"/>
        <v>0</v>
      </c>
      <c r="T56" s="32">
        <f t="shared" si="14"/>
        <v>0</v>
      </c>
    </row>
    <row r="57" spans="1:21" ht="26.15" customHeight="1" x14ac:dyDescent="0.3">
      <c r="A57" s="236">
        <v>38</v>
      </c>
      <c r="B57" s="37" t="str">
        <f>IF('Proje ve Personel Bilgileri'!B51&gt;0,'Proje ve Personel Bilgileri'!B51,"")</f>
        <v/>
      </c>
      <c r="C57" s="127"/>
      <c r="D57" s="12"/>
      <c r="E57" s="12"/>
      <c r="F57" s="12"/>
      <c r="G57" s="12"/>
      <c r="H57" s="12"/>
      <c r="I57" s="12"/>
      <c r="J57" s="12"/>
      <c r="K57" s="12"/>
      <c r="L57" s="34" t="str">
        <f t="shared" si="12"/>
        <v/>
      </c>
      <c r="M57" s="122" t="str">
        <f t="shared" si="8"/>
        <v/>
      </c>
      <c r="N57" s="31">
        <f>'Proje ve Personel Bilgileri'!E51</f>
        <v>0</v>
      </c>
      <c r="O57" s="32">
        <f t="shared" si="9"/>
        <v>0</v>
      </c>
      <c r="P57" s="32">
        <f t="shared" si="10"/>
        <v>0</v>
      </c>
      <c r="Q57" s="32">
        <f t="shared" si="11"/>
        <v>0</v>
      </c>
      <c r="R57" s="32">
        <f t="shared" si="13"/>
        <v>0</v>
      </c>
      <c r="S57" s="32">
        <f t="shared" si="14"/>
        <v>0</v>
      </c>
      <c r="T57" s="32">
        <f t="shared" si="14"/>
        <v>0</v>
      </c>
    </row>
    <row r="58" spans="1:21" ht="26.15" customHeight="1" x14ac:dyDescent="0.3">
      <c r="A58" s="236">
        <v>39</v>
      </c>
      <c r="B58" s="37" t="str">
        <f>IF('Proje ve Personel Bilgileri'!B52&gt;0,'Proje ve Personel Bilgileri'!B52,"")</f>
        <v/>
      </c>
      <c r="C58" s="127"/>
      <c r="D58" s="12"/>
      <c r="E58" s="12"/>
      <c r="F58" s="12"/>
      <c r="G58" s="12"/>
      <c r="H58" s="12"/>
      <c r="I58" s="12"/>
      <c r="J58" s="12"/>
      <c r="K58" s="12"/>
      <c r="L58" s="34" t="str">
        <f t="shared" si="12"/>
        <v/>
      </c>
      <c r="M58" s="122" t="str">
        <f t="shared" si="8"/>
        <v/>
      </c>
      <c r="N58" s="31">
        <f>'Proje ve Personel Bilgileri'!E52</f>
        <v>0</v>
      </c>
      <c r="O58" s="32">
        <f t="shared" si="9"/>
        <v>0</v>
      </c>
      <c r="P58" s="32">
        <f t="shared" si="10"/>
        <v>0</v>
      </c>
      <c r="Q58" s="32">
        <f t="shared" si="11"/>
        <v>0</v>
      </c>
      <c r="R58" s="32">
        <f t="shared" si="13"/>
        <v>0</v>
      </c>
      <c r="S58" s="32">
        <f t="shared" si="14"/>
        <v>0</v>
      </c>
      <c r="T58" s="32">
        <f t="shared" si="14"/>
        <v>0</v>
      </c>
    </row>
    <row r="59" spans="1:21" ht="26.15" customHeight="1" thickBot="1" x14ac:dyDescent="0.35">
      <c r="A59" s="237">
        <v>40</v>
      </c>
      <c r="B59" s="38" t="str">
        <f>IF('Proje ve Personel Bilgileri'!B53&gt;0,'Proje ve Personel Bilgileri'!B53,"")</f>
        <v/>
      </c>
      <c r="C59" s="13"/>
      <c r="D59" s="14"/>
      <c r="E59" s="14"/>
      <c r="F59" s="14"/>
      <c r="G59" s="14"/>
      <c r="H59" s="14"/>
      <c r="I59" s="14"/>
      <c r="J59" s="14"/>
      <c r="K59" s="14"/>
      <c r="L59" s="35" t="str">
        <f t="shared" si="12"/>
        <v/>
      </c>
      <c r="M59" s="122" t="str">
        <f t="shared" si="8"/>
        <v/>
      </c>
      <c r="N59" s="31">
        <f>'Proje ve Personel Bilgileri'!E53</f>
        <v>0</v>
      </c>
      <c r="O59" s="32">
        <f t="shared" si="9"/>
        <v>0</v>
      </c>
      <c r="P59" s="32">
        <f t="shared" si="10"/>
        <v>0</v>
      </c>
      <c r="Q59" s="32">
        <f t="shared" si="11"/>
        <v>0</v>
      </c>
      <c r="R59" s="32">
        <f t="shared" si="13"/>
        <v>0</v>
      </c>
      <c r="S59" s="32">
        <f t="shared" si="14"/>
        <v>0</v>
      </c>
      <c r="T59" s="32">
        <f t="shared" si="14"/>
        <v>0</v>
      </c>
      <c r="U59" s="30">
        <f>IF(COUNTA(C40:K59)&gt;0,1,0)</f>
        <v>0</v>
      </c>
    </row>
    <row r="60" spans="1:21" ht="26.15" customHeight="1" thickBot="1" x14ac:dyDescent="0.35">
      <c r="A60" s="358" t="s">
        <v>40</v>
      </c>
      <c r="B60" s="359"/>
      <c r="C60" s="39" t="str">
        <f t="shared" ref="C60:K60" si="15">IF($L$60&gt;0,SUM(C40:C59)+C28,"")</f>
        <v/>
      </c>
      <c r="D60" s="40" t="str">
        <f t="shared" si="15"/>
        <v/>
      </c>
      <c r="E60" s="40" t="str">
        <f t="shared" si="15"/>
        <v/>
      </c>
      <c r="F60" s="40" t="str">
        <f t="shared" si="15"/>
        <v/>
      </c>
      <c r="G60" s="40" t="str">
        <f t="shared" si="15"/>
        <v/>
      </c>
      <c r="H60" s="40" t="str">
        <f t="shared" si="15"/>
        <v/>
      </c>
      <c r="I60" s="40" t="str">
        <f t="shared" si="15"/>
        <v/>
      </c>
      <c r="J60" s="40" t="str">
        <f t="shared" si="15"/>
        <v/>
      </c>
      <c r="K60" s="40" t="str">
        <f t="shared" si="15"/>
        <v/>
      </c>
      <c r="L60" s="41">
        <f>SUM(L40:L59)+L28</f>
        <v>0</v>
      </c>
      <c r="M60" s="123"/>
      <c r="N60" s="6"/>
      <c r="O60" s="15"/>
      <c r="P60" s="16"/>
      <c r="S60" s="6"/>
      <c r="T60" s="6"/>
    </row>
    <row r="61" spans="1:21" s="17" customFormat="1" ht="30.1" customHeight="1" x14ac:dyDescent="0.3">
      <c r="A61" s="360" t="s">
        <v>139</v>
      </c>
      <c r="B61" s="360"/>
      <c r="C61" s="360"/>
      <c r="D61" s="360"/>
      <c r="E61" s="360"/>
      <c r="F61" s="360"/>
      <c r="G61" s="360"/>
      <c r="H61" s="360"/>
      <c r="I61" s="360"/>
      <c r="J61" s="360"/>
      <c r="K61" s="360"/>
      <c r="L61" s="360"/>
      <c r="M61" s="83"/>
      <c r="O61" s="18"/>
      <c r="P61" s="18"/>
      <c r="Q61" s="18"/>
      <c r="R61" s="18"/>
      <c r="S61" s="18"/>
      <c r="T61" s="18"/>
    </row>
    <row r="62" spans="1:21" ht="26.15" customHeight="1" x14ac:dyDescent="0.3"/>
    <row r="63" spans="1:21" ht="26.15" customHeight="1" x14ac:dyDescent="0.35">
      <c r="A63" s="308" t="s">
        <v>37</v>
      </c>
      <c r="B63" s="307">
        <f ca="1">IF(imzatarihi&gt;0,imzatarihi,"")</f>
        <v>45653</v>
      </c>
      <c r="C63" s="361" t="s">
        <v>38</v>
      </c>
      <c r="D63" s="361"/>
      <c r="E63" s="306" t="str">
        <f>IF(kurulusyetkilisi&gt;0,kurulusyetkilisi,"")</f>
        <v/>
      </c>
      <c r="F63" s="265"/>
      <c r="G63" s="265"/>
      <c r="H63" s="304"/>
      <c r="I63" s="304"/>
      <c r="J63" s="304"/>
    </row>
    <row r="64" spans="1:21" ht="26.15" customHeight="1" x14ac:dyDescent="0.35">
      <c r="A64" s="311"/>
      <c r="B64" s="311"/>
      <c r="C64" s="361" t="s">
        <v>39</v>
      </c>
      <c r="D64" s="361"/>
      <c r="E64" s="309"/>
      <c r="F64" s="362"/>
      <c r="G64" s="362"/>
      <c r="H64" s="6"/>
      <c r="I64" s="6"/>
      <c r="J64" s="6"/>
    </row>
    <row r="65" spans="1:20" ht="26.15" customHeight="1" x14ac:dyDescent="0.3">
      <c r="A65" s="356" t="s">
        <v>28</v>
      </c>
      <c r="B65" s="356"/>
      <c r="C65" s="356"/>
      <c r="D65" s="356"/>
      <c r="E65" s="356"/>
      <c r="F65" s="356"/>
      <c r="G65" s="356"/>
      <c r="H65" s="356"/>
      <c r="I65" s="356"/>
      <c r="J65" s="356"/>
      <c r="K65" s="356"/>
      <c r="L65" s="356"/>
      <c r="M65" s="119"/>
      <c r="N65" s="1"/>
      <c r="O65" s="128"/>
    </row>
    <row r="66" spans="1:20" ht="26.15" customHeight="1" x14ac:dyDescent="0.3">
      <c r="A66" s="363" t="str">
        <f>IF(Yil&gt;0,CONCATENATE(Yil," yılına aittir"),"")</f>
        <v/>
      </c>
      <c r="B66" s="363"/>
      <c r="C66" s="363"/>
      <c r="D66" s="363"/>
      <c r="E66" s="363"/>
      <c r="F66" s="363"/>
      <c r="G66" s="363"/>
      <c r="H66" s="363"/>
      <c r="I66" s="363"/>
      <c r="J66" s="363"/>
      <c r="K66" s="363"/>
      <c r="L66" s="363"/>
    </row>
    <row r="67" spans="1:20" ht="26.15" customHeight="1" thickBot="1" x14ac:dyDescent="0.35">
      <c r="B67" s="8"/>
      <c r="D67" s="8"/>
      <c r="E67" s="8"/>
      <c r="F67" s="377" t="str">
        <f>IF(Yil&gt;0,IF(ProjeNo=5189901,"NİSAN",IF(ProjeNo=5169902,"HAZİRAN","MART")),"")</f>
        <v/>
      </c>
      <c r="G67" s="377"/>
      <c r="H67" s="8"/>
      <c r="I67" s="8"/>
      <c r="J67" s="8"/>
      <c r="K67" s="8"/>
      <c r="L67" s="228" t="s">
        <v>35</v>
      </c>
    </row>
    <row r="68" spans="1:20" ht="26.15" customHeight="1" thickBot="1" x14ac:dyDescent="0.35">
      <c r="A68" s="233" t="s">
        <v>1</v>
      </c>
      <c r="B68" s="364" t="str">
        <f>IF(ProjeNo&gt;0,ProjeNo,"")</f>
        <v/>
      </c>
      <c r="C68" s="365"/>
      <c r="D68" s="365"/>
      <c r="E68" s="365"/>
      <c r="F68" s="365"/>
      <c r="G68" s="365"/>
      <c r="H68" s="365"/>
      <c r="I68" s="365"/>
      <c r="J68" s="365"/>
      <c r="K68" s="365"/>
      <c r="L68" s="366"/>
    </row>
    <row r="69" spans="1:20" ht="26.15" customHeight="1" thickBot="1" x14ac:dyDescent="0.35">
      <c r="A69" s="234" t="s">
        <v>11</v>
      </c>
      <c r="B69" s="367" t="str">
        <f>IF(ProjeAdi&gt;0,ProjeAdi,"")</f>
        <v/>
      </c>
      <c r="C69" s="368"/>
      <c r="D69" s="368"/>
      <c r="E69" s="368"/>
      <c r="F69" s="368"/>
      <c r="G69" s="368"/>
      <c r="H69" s="368"/>
      <c r="I69" s="368"/>
      <c r="J69" s="368"/>
      <c r="K69" s="368"/>
      <c r="L69" s="369"/>
    </row>
    <row r="70" spans="1:20" ht="26.15" customHeight="1" thickBot="1" x14ac:dyDescent="0.35">
      <c r="A70" s="370" t="s">
        <v>7</v>
      </c>
      <c r="B70" s="370" t="s">
        <v>8</v>
      </c>
      <c r="C70" s="370" t="s">
        <v>29</v>
      </c>
      <c r="D70" s="370" t="s">
        <v>97</v>
      </c>
      <c r="E70" s="370" t="s">
        <v>117</v>
      </c>
      <c r="F70" s="370" t="s">
        <v>32</v>
      </c>
      <c r="G70" s="372" t="s">
        <v>30</v>
      </c>
      <c r="H70" s="374" t="s">
        <v>95</v>
      </c>
      <c r="I70" s="375"/>
      <c r="J70" s="375"/>
      <c r="K70" s="376"/>
      <c r="L70" s="370" t="s">
        <v>31</v>
      </c>
      <c r="O70" s="357" t="s">
        <v>36</v>
      </c>
      <c r="P70" s="357"/>
      <c r="Q70" s="357" t="s">
        <v>42</v>
      </c>
      <c r="R70" s="357"/>
      <c r="S70" s="357" t="s">
        <v>43</v>
      </c>
      <c r="T70" s="357"/>
    </row>
    <row r="71" spans="1:20" s="9" customFormat="1" ht="82.05" customHeight="1" thickBot="1" x14ac:dyDescent="0.3">
      <c r="A71" s="371"/>
      <c r="B71" s="371"/>
      <c r="C71" s="371"/>
      <c r="D71" s="371"/>
      <c r="E71" s="371"/>
      <c r="F71" s="371"/>
      <c r="G71" s="373"/>
      <c r="H71" s="229" t="s">
        <v>91</v>
      </c>
      <c r="I71" s="230" t="s">
        <v>96</v>
      </c>
      <c r="J71" s="229" t="s">
        <v>152</v>
      </c>
      <c r="K71" s="229" t="s">
        <v>153</v>
      </c>
      <c r="L71" s="371"/>
      <c r="M71" s="121"/>
      <c r="N71" s="231" t="s">
        <v>10</v>
      </c>
      <c r="O71" s="232" t="s">
        <v>33</v>
      </c>
      <c r="P71" s="232" t="s">
        <v>34</v>
      </c>
      <c r="Q71" s="232" t="s">
        <v>41</v>
      </c>
      <c r="R71" s="232" t="s">
        <v>30</v>
      </c>
      <c r="S71" s="232" t="s">
        <v>41</v>
      </c>
      <c r="T71" s="232" t="s">
        <v>34</v>
      </c>
    </row>
    <row r="72" spans="1:20" ht="26.15" customHeight="1" x14ac:dyDescent="0.3">
      <c r="A72" s="235">
        <v>41</v>
      </c>
      <c r="B72" s="36" t="str">
        <f>IF('Proje ve Personel Bilgileri'!B54&gt;0,'Proje ve Personel Bilgileri'!B54,"")</f>
        <v/>
      </c>
      <c r="C72" s="10"/>
      <c r="D72" s="11"/>
      <c r="E72" s="11"/>
      <c r="F72" s="11"/>
      <c r="G72" s="11"/>
      <c r="H72" s="11"/>
      <c r="I72" s="11"/>
      <c r="J72" s="11"/>
      <c r="K72" s="11"/>
      <c r="L72" s="33" t="str">
        <f>IF(B72&lt;&gt;"",IF(OR(F72&gt;S72,G72&gt;T72),0,D72+E72+F72+G72-H72-I72-J72-K72),"")</f>
        <v/>
      </c>
      <c r="M72" s="122" t="str">
        <f t="shared" ref="M72:M91" si="16">IF(OR(F72&gt;S72,G72&gt;T72),"Toplam maliyetin hesaplanabilmesi için SGK işveren payı ve işsizlik sigortası işveren payının tavan değerleri aşmaması gerekmektedir.","")</f>
        <v/>
      </c>
      <c r="N72" s="31">
        <f>'Proje ve Personel Bilgileri'!E54</f>
        <v>0</v>
      </c>
      <c r="O72" s="32">
        <f t="shared" ref="O72:O91" si="17">IFERROR(IF(N72="EVET",VLOOKUP(VALUE(Yil&amp;1),SGKTAVAN,2,0)*0.2475,VLOOKUP(VALUE(Yil&amp;1),SGKTAVAN,2,0)*0.2075),0)</f>
        <v>0</v>
      </c>
      <c r="P72" s="32">
        <f t="shared" ref="P72:P91" si="18">IFERROR(IF(N72="EVET",0,VLOOKUP(VALUE(Yil&amp;1),SGKTAVAN,2,0)*0.02),0)</f>
        <v>0</v>
      </c>
      <c r="Q72" s="32">
        <f t="shared" ref="Q72:Q91" si="19">IF(N72="EVET",(D72+E72)*0.2475,(D72+E72)*0.2075)</f>
        <v>0</v>
      </c>
      <c r="R72" s="32">
        <f>IF(N72="EVET",0,(D72+E72)*0.02)</f>
        <v>0</v>
      </c>
      <c r="S72" s="32">
        <f>IF(ISERROR(ROUNDUP(MIN(O72,Q72),0)),0,ROUNDUP(MIN(O72,Q72),0))</f>
        <v>0</v>
      </c>
      <c r="T72" s="32">
        <f>IF(ISERROR(ROUNDUP(MIN(P72,R72),0)),0,ROUNDUP(MIN(P72,R72),0))</f>
        <v>0</v>
      </c>
    </row>
    <row r="73" spans="1:20" ht="26.15" customHeight="1" x14ac:dyDescent="0.3">
      <c r="A73" s="236">
        <v>42</v>
      </c>
      <c r="B73" s="37" t="str">
        <f>IF('Proje ve Personel Bilgileri'!B55&gt;0,'Proje ve Personel Bilgileri'!B55,"")</f>
        <v/>
      </c>
      <c r="C73" s="127"/>
      <c r="D73" s="12"/>
      <c r="E73" s="12"/>
      <c r="F73" s="12"/>
      <c r="G73" s="12"/>
      <c r="H73" s="12"/>
      <c r="I73" s="12"/>
      <c r="J73" s="12"/>
      <c r="K73" s="12"/>
      <c r="L73" s="34" t="str">
        <f t="shared" ref="L73:L91" si="20">IF(B73&lt;&gt;"",IF(OR(F73&gt;S73,G73&gt;T73),0,D73+E73+F73+G73-H73-I73-J73-K73),"")</f>
        <v/>
      </c>
      <c r="M73" s="122" t="str">
        <f t="shared" si="16"/>
        <v/>
      </c>
      <c r="N73" s="31">
        <f>'Proje ve Personel Bilgileri'!E55</f>
        <v>0</v>
      </c>
      <c r="O73" s="32">
        <f t="shared" si="17"/>
        <v>0</v>
      </c>
      <c r="P73" s="32">
        <f t="shared" si="18"/>
        <v>0</v>
      </c>
      <c r="Q73" s="32">
        <f t="shared" si="19"/>
        <v>0</v>
      </c>
      <c r="R73" s="32">
        <f t="shared" ref="R73:R91" si="21">IF(N73="EVET",0,(D73+E73)*0.02)</f>
        <v>0</v>
      </c>
      <c r="S73" s="32">
        <f t="shared" ref="S73:T91" si="22">IF(ISERROR(ROUNDUP(MIN(O73,Q73),0)),0,ROUNDUP(MIN(O73,Q73),0))</f>
        <v>0</v>
      </c>
      <c r="T73" s="32">
        <f t="shared" si="22"/>
        <v>0</v>
      </c>
    </row>
    <row r="74" spans="1:20" ht="26.15" customHeight="1" x14ac:dyDescent="0.3">
      <c r="A74" s="236">
        <v>43</v>
      </c>
      <c r="B74" s="37" t="str">
        <f>IF('Proje ve Personel Bilgileri'!B56&gt;0,'Proje ve Personel Bilgileri'!B56,"")</f>
        <v/>
      </c>
      <c r="C74" s="127"/>
      <c r="D74" s="12"/>
      <c r="E74" s="12"/>
      <c r="F74" s="12"/>
      <c r="G74" s="12"/>
      <c r="H74" s="12"/>
      <c r="I74" s="12"/>
      <c r="J74" s="12"/>
      <c r="K74" s="12"/>
      <c r="L74" s="34" t="str">
        <f t="shared" si="20"/>
        <v/>
      </c>
      <c r="M74" s="122" t="str">
        <f t="shared" si="16"/>
        <v/>
      </c>
      <c r="N74" s="31">
        <f>'Proje ve Personel Bilgileri'!E56</f>
        <v>0</v>
      </c>
      <c r="O74" s="32">
        <f t="shared" si="17"/>
        <v>0</v>
      </c>
      <c r="P74" s="32">
        <f t="shared" si="18"/>
        <v>0</v>
      </c>
      <c r="Q74" s="32">
        <f t="shared" si="19"/>
        <v>0</v>
      </c>
      <c r="R74" s="32">
        <f t="shared" si="21"/>
        <v>0</v>
      </c>
      <c r="S74" s="32">
        <f t="shared" si="22"/>
        <v>0</v>
      </c>
      <c r="T74" s="32">
        <f t="shared" si="22"/>
        <v>0</v>
      </c>
    </row>
    <row r="75" spans="1:20" ht="26.15" customHeight="1" x14ac:dyDescent="0.3">
      <c r="A75" s="236">
        <v>44</v>
      </c>
      <c r="B75" s="37" t="str">
        <f>IF('Proje ve Personel Bilgileri'!B57&gt;0,'Proje ve Personel Bilgileri'!B57,"")</f>
        <v/>
      </c>
      <c r="C75" s="127"/>
      <c r="D75" s="12"/>
      <c r="E75" s="12"/>
      <c r="F75" s="12"/>
      <c r="G75" s="12"/>
      <c r="H75" s="12"/>
      <c r="I75" s="12"/>
      <c r="J75" s="12"/>
      <c r="K75" s="12"/>
      <c r="L75" s="34" t="str">
        <f t="shared" si="20"/>
        <v/>
      </c>
      <c r="M75" s="122" t="str">
        <f t="shared" si="16"/>
        <v/>
      </c>
      <c r="N75" s="31">
        <f>'Proje ve Personel Bilgileri'!E57</f>
        <v>0</v>
      </c>
      <c r="O75" s="32">
        <f t="shared" si="17"/>
        <v>0</v>
      </c>
      <c r="P75" s="32">
        <f t="shared" si="18"/>
        <v>0</v>
      </c>
      <c r="Q75" s="32">
        <f t="shared" si="19"/>
        <v>0</v>
      </c>
      <c r="R75" s="32">
        <f t="shared" si="21"/>
        <v>0</v>
      </c>
      <c r="S75" s="32">
        <f t="shared" si="22"/>
        <v>0</v>
      </c>
      <c r="T75" s="32">
        <f t="shared" si="22"/>
        <v>0</v>
      </c>
    </row>
    <row r="76" spans="1:20" ht="26.15" customHeight="1" x14ac:dyDescent="0.3">
      <c r="A76" s="236">
        <v>45</v>
      </c>
      <c r="B76" s="37" t="str">
        <f>IF('Proje ve Personel Bilgileri'!B58&gt;0,'Proje ve Personel Bilgileri'!B58,"")</f>
        <v/>
      </c>
      <c r="C76" s="127"/>
      <c r="D76" s="12"/>
      <c r="E76" s="12"/>
      <c r="F76" s="12"/>
      <c r="G76" s="12"/>
      <c r="H76" s="12"/>
      <c r="I76" s="12"/>
      <c r="J76" s="12"/>
      <c r="K76" s="12"/>
      <c r="L76" s="34" t="str">
        <f t="shared" si="20"/>
        <v/>
      </c>
      <c r="M76" s="122" t="str">
        <f t="shared" si="16"/>
        <v/>
      </c>
      <c r="N76" s="31">
        <f>'Proje ve Personel Bilgileri'!E58</f>
        <v>0</v>
      </c>
      <c r="O76" s="32">
        <f t="shared" si="17"/>
        <v>0</v>
      </c>
      <c r="P76" s="32">
        <f t="shared" si="18"/>
        <v>0</v>
      </c>
      <c r="Q76" s="32">
        <f t="shared" si="19"/>
        <v>0</v>
      </c>
      <c r="R76" s="32">
        <f t="shared" si="21"/>
        <v>0</v>
      </c>
      <c r="S76" s="32">
        <f t="shared" si="22"/>
        <v>0</v>
      </c>
      <c r="T76" s="32">
        <f t="shared" si="22"/>
        <v>0</v>
      </c>
    </row>
    <row r="77" spans="1:20" ht="26.15" customHeight="1" x14ac:dyDescent="0.3">
      <c r="A77" s="236">
        <v>46</v>
      </c>
      <c r="B77" s="37" t="str">
        <f>IF('Proje ve Personel Bilgileri'!B59&gt;0,'Proje ve Personel Bilgileri'!B59,"")</f>
        <v/>
      </c>
      <c r="C77" s="127"/>
      <c r="D77" s="12"/>
      <c r="E77" s="12"/>
      <c r="F77" s="12"/>
      <c r="G77" s="12"/>
      <c r="H77" s="12"/>
      <c r="I77" s="12"/>
      <c r="J77" s="12"/>
      <c r="K77" s="12"/>
      <c r="L77" s="34" t="str">
        <f t="shared" si="20"/>
        <v/>
      </c>
      <c r="M77" s="122" t="str">
        <f t="shared" si="16"/>
        <v/>
      </c>
      <c r="N77" s="31">
        <f>'Proje ve Personel Bilgileri'!E59</f>
        <v>0</v>
      </c>
      <c r="O77" s="32">
        <f t="shared" si="17"/>
        <v>0</v>
      </c>
      <c r="P77" s="32">
        <f t="shared" si="18"/>
        <v>0</v>
      </c>
      <c r="Q77" s="32">
        <f t="shared" si="19"/>
        <v>0</v>
      </c>
      <c r="R77" s="32">
        <f t="shared" si="21"/>
        <v>0</v>
      </c>
      <c r="S77" s="32">
        <f t="shared" si="22"/>
        <v>0</v>
      </c>
      <c r="T77" s="32">
        <f t="shared" si="22"/>
        <v>0</v>
      </c>
    </row>
    <row r="78" spans="1:20" ht="26.15" customHeight="1" x14ac:dyDescent="0.3">
      <c r="A78" s="236">
        <v>47</v>
      </c>
      <c r="B78" s="37" t="str">
        <f>IF('Proje ve Personel Bilgileri'!B60&gt;0,'Proje ve Personel Bilgileri'!B60,"")</f>
        <v/>
      </c>
      <c r="C78" s="127"/>
      <c r="D78" s="12"/>
      <c r="E78" s="12"/>
      <c r="F78" s="12"/>
      <c r="G78" s="12"/>
      <c r="H78" s="12"/>
      <c r="I78" s="12"/>
      <c r="J78" s="12"/>
      <c r="K78" s="12"/>
      <c r="L78" s="34" t="str">
        <f t="shared" si="20"/>
        <v/>
      </c>
      <c r="M78" s="122" t="str">
        <f t="shared" si="16"/>
        <v/>
      </c>
      <c r="N78" s="31">
        <f>'Proje ve Personel Bilgileri'!E60</f>
        <v>0</v>
      </c>
      <c r="O78" s="32">
        <f t="shared" si="17"/>
        <v>0</v>
      </c>
      <c r="P78" s="32">
        <f t="shared" si="18"/>
        <v>0</v>
      </c>
      <c r="Q78" s="32">
        <f t="shared" si="19"/>
        <v>0</v>
      </c>
      <c r="R78" s="32">
        <f t="shared" si="21"/>
        <v>0</v>
      </c>
      <c r="S78" s="32">
        <f t="shared" si="22"/>
        <v>0</v>
      </c>
      <c r="T78" s="32">
        <f t="shared" si="22"/>
        <v>0</v>
      </c>
    </row>
    <row r="79" spans="1:20" ht="26.15" customHeight="1" x14ac:dyDescent="0.3">
      <c r="A79" s="236">
        <v>48</v>
      </c>
      <c r="B79" s="37" t="str">
        <f>IF('Proje ve Personel Bilgileri'!B61&gt;0,'Proje ve Personel Bilgileri'!B61,"")</f>
        <v/>
      </c>
      <c r="C79" s="127"/>
      <c r="D79" s="12"/>
      <c r="E79" s="12"/>
      <c r="F79" s="12"/>
      <c r="G79" s="12"/>
      <c r="H79" s="12"/>
      <c r="I79" s="12"/>
      <c r="J79" s="12"/>
      <c r="K79" s="12"/>
      <c r="L79" s="34" t="str">
        <f t="shared" si="20"/>
        <v/>
      </c>
      <c r="M79" s="122" t="str">
        <f t="shared" si="16"/>
        <v/>
      </c>
      <c r="N79" s="31">
        <f>'Proje ve Personel Bilgileri'!E61</f>
        <v>0</v>
      </c>
      <c r="O79" s="32">
        <f t="shared" si="17"/>
        <v>0</v>
      </c>
      <c r="P79" s="32">
        <f t="shared" si="18"/>
        <v>0</v>
      </c>
      <c r="Q79" s="32">
        <f t="shared" si="19"/>
        <v>0</v>
      </c>
      <c r="R79" s="32">
        <f t="shared" si="21"/>
        <v>0</v>
      </c>
      <c r="S79" s="32">
        <f t="shared" si="22"/>
        <v>0</v>
      </c>
      <c r="T79" s="32">
        <f t="shared" si="22"/>
        <v>0</v>
      </c>
    </row>
    <row r="80" spans="1:20" ht="26.15" customHeight="1" x14ac:dyDescent="0.3">
      <c r="A80" s="236">
        <v>49</v>
      </c>
      <c r="B80" s="37" t="str">
        <f>IF('Proje ve Personel Bilgileri'!B62&gt;0,'Proje ve Personel Bilgileri'!B62,"")</f>
        <v/>
      </c>
      <c r="C80" s="127"/>
      <c r="D80" s="12"/>
      <c r="E80" s="12"/>
      <c r="F80" s="12"/>
      <c r="G80" s="12"/>
      <c r="H80" s="12"/>
      <c r="I80" s="12"/>
      <c r="J80" s="12"/>
      <c r="K80" s="12"/>
      <c r="L80" s="34" t="str">
        <f t="shared" si="20"/>
        <v/>
      </c>
      <c r="M80" s="122" t="str">
        <f t="shared" si="16"/>
        <v/>
      </c>
      <c r="N80" s="31">
        <f>'Proje ve Personel Bilgileri'!E62</f>
        <v>0</v>
      </c>
      <c r="O80" s="32">
        <f t="shared" si="17"/>
        <v>0</v>
      </c>
      <c r="P80" s="32">
        <f t="shared" si="18"/>
        <v>0</v>
      </c>
      <c r="Q80" s="32">
        <f t="shared" si="19"/>
        <v>0</v>
      </c>
      <c r="R80" s="32">
        <f t="shared" si="21"/>
        <v>0</v>
      </c>
      <c r="S80" s="32">
        <f t="shared" si="22"/>
        <v>0</v>
      </c>
      <c r="T80" s="32">
        <f t="shared" si="22"/>
        <v>0</v>
      </c>
    </row>
    <row r="81" spans="1:21" ht="26.15" customHeight="1" x14ac:dyDescent="0.3">
      <c r="A81" s="236">
        <v>50</v>
      </c>
      <c r="B81" s="37" t="str">
        <f>IF('Proje ve Personel Bilgileri'!B63&gt;0,'Proje ve Personel Bilgileri'!B63,"")</f>
        <v/>
      </c>
      <c r="C81" s="127"/>
      <c r="D81" s="12"/>
      <c r="E81" s="12"/>
      <c r="F81" s="12"/>
      <c r="G81" s="12"/>
      <c r="H81" s="12"/>
      <c r="I81" s="12"/>
      <c r="J81" s="12"/>
      <c r="K81" s="12"/>
      <c r="L81" s="34" t="str">
        <f t="shared" si="20"/>
        <v/>
      </c>
      <c r="M81" s="122" t="str">
        <f t="shared" si="16"/>
        <v/>
      </c>
      <c r="N81" s="31">
        <f>'Proje ve Personel Bilgileri'!E63</f>
        <v>0</v>
      </c>
      <c r="O81" s="32">
        <f t="shared" si="17"/>
        <v>0</v>
      </c>
      <c r="P81" s="32">
        <f t="shared" si="18"/>
        <v>0</v>
      </c>
      <c r="Q81" s="32">
        <f t="shared" si="19"/>
        <v>0</v>
      </c>
      <c r="R81" s="32">
        <f t="shared" si="21"/>
        <v>0</v>
      </c>
      <c r="S81" s="32">
        <f t="shared" si="22"/>
        <v>0</v>
      </c>
      <c r="T81" s="32">
        <f t="shared" si="22"/>
        <v>0</v>
      </c>
    </row>
    <row r="82" spans="1:21" ht="26.15" customHeight="1" x14ac:dyDescent="0.3">
      <c r="A82" s="236">
        <v>51</v>
      </c>
      <c r="B82" s="37" t="str">
        <f>IF('Proje ve Personel Bilgileri'!B64&gt;0,'Proje ve Personel Bilgileri'!B64,"")</f>
        <v/>
      </c>
      <c r="C82" s="127"/>
      <c r="D82" s="12"/>
      <c r="E82" s="12"/>
      <c r="F82" s="12"/>
      <c r="G82" s="12"/>
      <c r="H82" s="12"/>
      <c r="I82" s="12"/>
      <c r="J82" s="12"/>
      <c r="K82" s="12"/>
      <c r="L82" s="34" t="str">
        <f t="shared" si="20"/>
        <v/>
      </c>
      <c r="M82" s="122" t="str">
        <f t="shared" si="16"/>
        <v/>
      </c>
      <c r="N82" s="31">
        <f>'Proje ve Personel Bilgileri'!E64</f>
        <v>0</v>
      </c>
      <c r="O82" s="32">
        <f t="shared" si="17"/>
        <v>0</v>
      </c>
      <c r="P82" s="32">
        <f t="shared" si="18"/>
        <v>0</v>
      </c>
      <c r="Q82" s="32">
        <f t="shared" si="19"/>
        <v>0</v>
      </c>
      <c r="R82" s="32">
        <f t="shared" si="21"/>
        <v>0</v>
      </c>
      <c r="S82" s="32">
        <f t="shared" si="22"/>
        <v>0</v>
      </c>
      <c r="T82" s="32">
        <f t="shared" si="22"/>
        <v>0</v>
      </c>
    </row>
    <row r="83" spans="1:21" ht="26.15" customHeight="1" x14ac:dyDescent="0.3">
      <c r="A83" s="236">
        <v>52</v>
      </c>
      <c r="B83" s="37" t="str">
        <f>IF('Proje ve Personel Bilgileri'!B65&gt;0,'Proje ve Personel Bilgileri'!B65,"")</f>
        <v/>
      </c>
      <c r="C83" s="127"/>
      <c r="D83" s="12"/>
      <c r="E83" s="12"/>
      <c r="F83" s="12"/>
      <c r="G83" s="12"/>
      <c r="H83" s="12"/>
      <c r="I83" s="12"/>
      <c r="J83" s="12"/>
      <c r="K83" s="12"/>
      <c r="L83" s="34" t="str">
        <f t="shared" si="20"/>
        <v/>
      </c>
      <c r="M83" s="122" t="str">
        <f t="shared" si="16"/>
        <v/>
      </c>
      <c r="N83" s="31">
        <f>'Proje ve Personel Bilgileri'!E65</f>
        <v>0</v>
      </c>
      <c r="O83" s="32">
        <f t="shared" si="17"/>
        <v>0</v>
      </c>
      <c r="P83" s="32">
        <f t="shared" si="18"/>
        <v>0</v>
      </c>
      <c r="Q83" s="32">
        <f t="shared" si="19"/>
        <v>0</v>
      </c>
      <c r="R83" s="32">
        <f t="shared" si="21"/>
        <v>0</v>
      </c>
      <c r="S83" s="32">
        <f t="shared" si="22"/>
        <v>0</v>
      </c>
      <c r="T83" s="32">
        <f t="shared" si="22"/>
        <v>0</v>
      </c>
    </row>
    <row r="84" spans="1:21" ht="26.15" customHeight="1" x14ac:dyDescent="0.3">
      <c r="A84" s="236">
        <v>53</v>
      </c>
      <c r="B84" s="37" t="str">
        <f>IF('Proje ve Personel Bilgileri'!B66&gt;0,'Proje ve Personel Bilgileri'!B66,"")</f>
        <v/>
      </c>
      <c r="C84" s="127"/>
      <c r="D84" s="12"/>
      <c r="E84" s="12"/>
      <c r="F84" s="12"/>
      <c r="G84" s="12"/>
      <c r="H84" s="12"/>
      <c r="I84" s="12"/>
      <c r="J84" s="12"/>
      <c r="K84" s="12"/>
      <c r="L84" s="34" t="str">
        <f t="shared" si="20"/>
        <v/>
      </c>
      <c r="M84" s="122" t="str">
        <f t="shared" si="16"/>
        <v/>
      </c>
      <c r="N84" s="31">
        <f>'Proje ve Personel Bilgileri'!E66</f>
        <v>0</v>
      </c>
      <c r="O84" s="32">
        <f t="shared" si="17"/>
        <v>0</v>
      </c>
      <c r="P84" s="32">
        <f t="shared" si="18"/>
        <v>0</v>
      </c>
      <c r="Q84" s="32">
        <f t="shared" si="19"/>
        <v>0</v>
      </c>
      <c r="R84" s="32">
        <f t="shared" si="21"/>
        <v>0</v>
      </c>
      <c r="S84" s="32">
        <f t="shared" si="22"/>
        <v>0</v>
      </c>
      <c r="T84" s="32">
        <f t="shared" si="22"/>
        <v>0</v>
      </c>
    </row>
    <row r="85" spans="1:21" ht="26.15" customHeight="1" x14ac:dyDescent="0.3">
      <c r="A85" s="236">
        <v>54</v>
      </c>
      <c r="B85" s="37" t="str">
        <f>IF('Proje ve Personel Bilgileri'!B67&gt;0,'Proje ve Personel Bilgileri'!B67,"")</f>
        <v/>
      </c>
      <c r="C85" s="127"/>
      <c r="D85" s="12"/>
      <c r="E85" s="12"/>
      <c r="F85" s="12"/>
      <c r="G85" s="12"/>
      <c r="H85" s="12"/>
      <c r="I85" s="12"/>
      <c r="J85" s="12"/>
      <c r="K85" s="12"/>
      <c r="L85" s="34" t="str">
        <f t="shared" si="20"/>
        <v/>
      </c>
      <c r="M85" s="122" t="str">
        <f t="shared" si="16"/>
        <v/>
      </c>
      <c r="N85" s="31">
        <f>'Proje ve Personel Bilgileri'!E67</f>
        <v>0</v>
      </c>
      <c r="O85" s="32">
        <f t="shared" si="17"/>
        <v>0</v>
      </c>
      <c r="P85" s="32">
        <f t="shared" si="18"/>
        <v>0</v>
      </c>
      <c r="Q85" s="32">
        <f t="shared" si="19"/>
        <v>0</v>
      </c>
      <c r="R85" s="32">
        <f t="shared" si="21"/>
        <v>0</v>
      </c>
      <c r="S85" s="32">
        <f t="shared" si="22"/>
        <v>0</v>
      </c>
      <c r="T85" s="32">
        <f t="shared" si="22"/>
        <v>0</v>
      </c>
    </row>
    <row r="86" spans="1:21" ht="26.15" customHeight="1" x14ac:dyDescent="0.3">
      <c r="A86" s="236">
        <v>55</v>
      </c>
      <c r="B86" s="37" t="str">
        <f>IF('Proje ve Personel Bilgileri'!B68&gt;0,'Proje ve Personel Bilgileri'!B68,"")</f>
        <v/>
      </c>
      <c r="C86" s="127"/>
      <c r="D86" s="12"/>
      <c r="E86" s="12"/>
      <c r="F86" s="12"/>
      <c r="G86" s="12"/>
      <c r="H86" s="12"/>
      <c r="I86" s="12"/>
      <c r="J86" s="12"/>
      <c r="K86" s="12"/>
      <c r="L86" s="34" t="str">
        <f t="shared" si="20"/>
        <v/>
      </c>
      <c r="M86" s="122" t="str">
        <f t="shared" si="16"/>
        <v/>
      </c>
      <c r="N86" s="31">
        <f>'Proje ve Personel Bilgileri'!E68</f>
        <v>0</v>
      </c>
      <c r="O86" s="32">
        <f t="shared" si="17"/>
        <v>0</v>
      </c>
      <c r="P86" s="32">
        <f t="shared" si="18"/>
        <v>0</v>
      </c>
      <c r="Q86" s="32">
        <f t="shared" si="19"/>
        <v>0</v>
      </c>
      <c r="R86" s="32">
        <f t="shared" si="21"/>
        <v>0</v>
      </c>
      <c r="S86" s="32">
        <f t="shared" si="22"/>
        <v>0</v>
      </c>
      <c r="T86" s="32">
        <f t="shared" si="22"/>
        <v>0</v>
      </c>
    </row>
    <row r="87" spans="1:21" ht="26.15" customHeight="1" x14ac:dyDescent="0.3">
      <c r="A87" s="236">
        <v>56</v>
      </c>
      <c r="B87" s="37" t="str">
        <f>IF('Proje ve Personel Bilgileri'!B69&gt;0,'Proje ve Personel Bilgileri'!B69,"")</f>
        <v/>
      </c>
      <c r="C87" s="127"/>
      <c r="D87" s="12"/>
      <c r="E87" s="12"/>
      <c r="F87" s="12"/>
      <c r="G87" s="12"/>
      <c r="H87" s="12"/>
      <c r="I87" s="12"/>
      <c r="J87" s="12"/>
      <c r="K87" s="12"/>
      <c r="L87" s="34" t="str">
        <f t="shared" si="20"/>
        <v/>
      </c>
      <c r="M87" s="122" t="str">
        <f t="shared" si="16"/>
        <v/>
      </c>
      <c r="N87" s="31">
        <f>'Proje ve Personel Bilgileri'!E69</f>
        <v>0</v>
      </c>
      <c r="O87" s="32">
        <f t="shared" si="17"/>
        <v>0</v>
      </c>
      <c r="P87" s="32">
        <f t="shared" si="18"/>
        <v>0</v>
      </c>
      <c r="Q87" s="32">
        <f t="shared" si="19"/>
        <v>0</v>
      </c>
      <c r="R87" s="32">
        <f t="shared" si="21"/>
        <v>0</v>
      </c>
      <c r="S87" s="32">
        <f t="shared" si="22"/>
        <v>0</v>
      </c>
      <c r="T87" s="32">
        <f t="shared" si="22"/>
        <v>0</v>
      </c>
    </row>
    <row r="88" spans="1:21" ht="26.15" customHeight="1" x14ac:dyDescent="0.3">
      <c r="A88" s="236">
        <v>57</v>
      </c>
      <c r="B88" s="37" t="str">
        <f>IF('Proje ve Personel Bilgileri'!B70&gt;0,'Proje ve Personel Bilgileri'!B70,"")</f>
        <v/>
      </c>
      <c r="C88" s="127"/>
      <c r="D88" s="12"/>
      <c r="E88" s="12"/>
      <c r="F88" s="12"/>
      <c r="G88" s="12"/>
      <c r="H88" s="12"/>
      <c r="I88" s="12"/>
      <c r="J88" s="12"/>
      <c r="K88" s="12"/>
      <c r="L88" s="34" t="str">
        <f t="shared" si="20"/>
        <v/>
      </c>
      <c r="M88" s="122" t="str">
        <f t="shared" si="16"/>
        <v/>
      </c>
      <c r="N88" s="31">
        <f>'Proje ve Personel Bilgileri'!E70</f>
        <v>0</v>
      </c>
      <c r="O88" s="32">
        <f t="shared" si="17"/>
        <v>0</v>
      </c>
      <c r="P88" s="32">
        <f t="shared" si="18"/>
        <v>0</v>
      </c>
      <c r="Q88" s="32">
        <f t="shared" si="19"/>
        <v>0</v>
      </c>
      <c r="R88" s="32">
        <f t="shared" si="21"/>
        <v>0</v>
      </c>
      <c r="S88" s="32">
        <f t="shared" si="22"/>
        <v>0</v>
      </c>
      <c r="T88" s="32">
        <f t="shared" si="22"/>
        <v>0</v>
      </c>
    </row>
    <row r="89" spans="1:21" ht="26.15" customHeight="1" x14ac:dyDescent="0.3">
      <c r="A89" s="236">
        <v>58</v>
      </c>
      <c r="B89" s="37" t="str">
        <f>IF('Proje ve Personel Bilgileri'!B71&gt;0,'Proje ve Personel Bilgileri'!B71,"")</f>
        <v/>
      </c>
      <c r="C89" s="127"/>
      <c r="D89" s="12"/>
      <c r="E89" s="12"/>
      <c r="F89" s="12"/>
      <c r="G89" s="12"/>
      <c r="H89" s="12"/>
      <c r="I89" s="12"/>
      <c r="J89" s="12"/>
      <c r="K89" s="12"/>
      <c r="L89" s="34" t="str">
        <f t="shared" si="20"/>
        <v/>
      </c>
      <c r="M89" s="122" t="str">
        <f t="shared" si="16"/>
        <v/>
      </c>
      <c r="N89" s="31">
        <f>'Proje ve Personel Bilgileri'!E71</f>
        <v>0</v>
      </c>
      <c r="O89" s="32">
        <f t="shared" si="17"/>
        <v>0</v>
      </c>
      <c r="P89" s="32">
        <f t="shared" si="18"/>
        <v>0</v>
      </c>
      <c r="Q89" s="32">
        <f t="shared" si="19"/>
        <v>0</v>
      </c>
      <c r="R89" s="32">
        <f t="shared" si="21"/>
        <v>0</v>
      </c>
      <c r="S89" s="32">
        <f t="shared" si="22"/>
        <v>0</v>
      </c>
      <c r="T89" s="32">
        <f t="shared" si="22"/>
        <v>0</v>
      </c>
    </row>
    <row r="90" spans="1:21" ht="26.15" customHeight="1" x14ac:dyDescent="0.3">
      <c r="A90" s="236">
        <v>59</v>
      </c>
      <c r="B90" s="37" t="str">
        <f>IF('Proje ve Personel Bilgileri'!B72&gt;0,'Proje ve Personel Bilgileri'!B72,"")</f>
        <v/>
      </c>
      <c r="C90" s="127"/>
      <c r="D90" s="12"/>
      <c r="E90" s="12"/>
      <c r="F90" s="12"/>
      <c r="G90" s="12"/>
      <c r="H90" s="12"/>
      <c r="I90" s="12"/>
      <c r="J90" s="12"/>
      <c r="K90" s="12"/>
      <c r="L90" s="34" t="str">
        <f t="shared" si="20"/>
        <v/>
      </c>
      <c r="M90" s="122" t="str">
        <f t="shared" si="16"/>
        <v/>
      </c>
      <c r="N90" s="31">
        <f>'Proje ve Personel Bilgileri'!E72</f>
        <v>0</v>
      </c>
      <c r="O90" s="32">
        <f t="shared" si="17"/>
        <v>0</v>
      </c>
      <c r="P90" s="32">
        <f t="shared" si="18"/>
        <v>0</v>
      </c>
      <c r="Q90" s="32">
        <f t="shared" si="19"/>
        <v>0</v>
      </c>
      <c r="R90" s="32">
        <f t="shared" si="21"/>
        <v>0</v>
      </c>
      <c r="S90" s="32">
        <f t="shared" si="22"/>
        <v>0</v>
      </c>
      <c r="T90" s="32">
        <f t="shared" si="22"/>
        <v>0</v>
      </c>
    </row>
    <row r="91" spans="1:21" ht="26.15" customHeight="1" thickBot="1" x14ac:dyDescent="0.35">
      <c r="A91" s="237">
        <v>60</v>
      </c>
      <c r="B91" s="38" t="str">
        <f>IF('Proje ve Personel Bilgileri'!B73&gt;0,'Proje ve Personel Bilgileri'!B73,"")</f>
        <v/>
      </c>
      <c r="C91" s="13"/>
      <c r="D91" s="14"/>
      <c r="E91" s="14"/>
      <c r="F91" s="14"/>
      <c r="G91" s="14"/>
      <c r="H91" s="14"/>
      <c r="I91" s="14"/>
      <c r="J91" s="14"/>
      <c r="K91" s="14"/>
      <c r="L91" s="35" t="str">
        <f t="shared" si="20"/>
        <v/>
      </c>
      <c r="M91" s="122" t="str">
        <f t="shared" si="16"/>
        <v/>
      </c>
      <c r="N91" s="31">
        <f>'Proje ve Personel Bilgileri'!E73</f>
        <v>0</v>
      </c>
      <c r="O91" s="32">
        <f t="shared" si="17"/>
        <v>0</v>
      </c>
      <c r="P91" s="32">
        <f t="shared" si="18"/>
        <v>0</v>
      </c>
      <c r="Q91" s="32">
        <f t="shared" si="19"/>
        <v>0</v>
      </c>
      <c r="R91" s="32">
        <f t="shared" si="21"/>
        <v>0</v>
      </c>
      <c r="S91" s="32">
        <f t="shared" si="22"/>
        <v>0</v>
      </c>
      <c r="T91" s="32">
        <f t="shared" si="22"/>
        <v>0</v>
      </c>
      <c r="U91" s="30">
        <f>IF(COUNTA(C72:K91)&gt;0,1,0)</f>
        <v>0</v>
      </c>
    </row>
    <row r="92" spans="1:21" ht="26.15" customHeight="1" thickBot="1" x14ac:dyDescent="0.35">
      <c r="A92" s="358" t="s">
        <v>40</v>
      </c>
      <c r="B92" s="359"/>
      <c r="C92" s="39" t="str">
        <f t="shared" ref="C92:K92" si="23">IF($L$92&gt;0,SUM(C72:C91)+C60,"")</f>
        <v/>
      </c>
      <c r="D92" s="40" t="str">
        <f t="shared" si="23"/>
        <v/>
      </c>
      <c r="E92" s="40" t="str">
        <f t="shared" si="23"/>
        <v/>
      </c>
      <c r="F92" s="40" t="str">
        <f t="shared" si="23"/>
        <v/>
      </c>
      <c r="G92" s="40" t="str">
        <f t="shared" si="23"/>
        <v/>
      </c>
      <c r="H92" s="40" t="str">
        <f t="shared" si="23"/>
        <v/>
      </c>
      <c r="I92" s="40" t="str">
        <f t="shared" si="23"/>
        <v/>
      </c>
      <c r="J92" s="40" t="str">
        <f t="shared" si="23"/>
        <v/>
      </c>
      <c r="K92" s="40" t="str">
        <f t="shared" si="23"/>
        <v/>
      </c>
      <c r="L92" s="41">
        <f>SUM(L72:L91)+L60</f>
        <v>0</v>
      </c>
      <c r="M92" s="123"/>
      <c r="N92" s="6"/>
      <c r="O92" s="15"/>
      <c r="P92" s="16"/>
      <c r="S92" s="6"/>
      <c r="T92" s="6"/>
    </row>
    <row r="93" spans="1:21" s="17" customFormat="1" ht="30.1" customHeight="1" x14ac:dyDescent="0.3">
      <c r="A93" s="360" t="s">
        <v>139</v>
      </c>
      <c r="B93" s="360"/>
      <c r="C93" s="360"/>
      <c r="D93" s="360"/>
      <c r="E93" s="360"/>
      <c r="F93" s="360"/>
      <c r="G93" s="360"/>
      <c r="H93" s="360"/>
      <c r="I93" s="360"/>
      <c r="J93" s="360"/>
      <c r="K93" s="360"/>
      <c r="L93" s="360"/>
      <c r="M93" s="83"/>
      <c r="O93" s="18"/>
      <c r="P93" s="18"/>
      <c r="Q93" s="18"/>
      <c r="R93" s="18"/>
      <c r="S93" s="18"/>
      <c r="T93" s="18"/>
    </row>
    <row r="94" spans="1:21" ht="26.15" customHeight="1" x14ac:dyDescent="0.3"/>
    <row r="95" spans="1:21" ht="26.15" customHeight="1" x14ac:dyDescent="0.35">
      <c r="A95" s="308" t="s">
        <v>37</v>
      </c>
      <c r="B95" s="307">
        <f ca="1">IF(imzatarihi&gt;0,imzatarihi,"")</f>
        <v>45653</v>
      </c>
      <c r="C95" s="361" t="s">
        <v>38</v>
      </c>
      <c r="D95" s="361"/>
      <c r="E95" s="306" t="str">
        <f>IF(kurulusyetkilisi&gt;0,kurulusyetkilisi,"")</f>
        <v/>
      </c>
      <c r="F95" s="265"/>
      <c r="G95" s="265"/>
      <c r="H95" s="304"/>
      <c r="I95" s="304"/>
      <c r="J95" s="304"/>
    </row>
    <row r="96" spans="1:21" ht="26.15" customHeight="1" x14ac:dyDescent="0.35">
      <c r="A96" s="311"/>
      <c r="B96" s="311"/>
      <c r="C96" s="361" t="s">
        <v>39</v>
      </c>
      <c r="D96" s="361"/>
      <c r="E96" s="309"/>
      <c r="F96" s="362"/>
      <c r="G96" s="362"/>
      <c r="H96" s="6"/>
      <c r="I96" s="6"/>
      <c r="J96" s="6"/>
    </row>
    <row r="97" spans="1:20" ht="26.15" customHeight="1" x14ac:dyDescent="0.3">
      <c r="A97" s="356" t="s">
        <v>28</v>
      </c>
      <c r="B97" s="356"/>
      <c r="C97" s="356"/>
      <c r="D97" s="356"/>
      <c r="E97" s="356"/>
      <c r="F97" s="356"/>
      <c r="G97" s="356"/>
      <c r="H97" s="356"/>
      <c r="I97" s="356"/>
      <c r="J97" s="356"/>
      <c r="K97" s="356"/>
      <c r="L97" s="356"/>
      <c r="M97" s="119"/>
      <c r="N97" s="1"/>
      <c r="O97" s="128"/>
    </row>
    <row r="98" spans="1:20" ht="26.15" customHeight="1" x14ac:dyDescent="0.3">
      <c r="A98" s="363" t="str">
        <f>IF(Yil&gt;0,CONCATENATE(Yil," yılına aittir"),"")</f>
        <v/>
      </c>
      <c r="B98" s="363"/>
      <c r="C98" s="363"/>
      <c r="D98" s="363"/>
      <c r="E98" s="363"/>
      <c r="F98" s="363"/>
      <c r="G98" s="363"/>
      <c r="H98" s="363"/>
      <c r="I98" s="363"/>
      <c r="J98" s="363"/>
      <c r="K98" s="363"/>
      <c r="L98" s="363"/>
    </row>
    <row r="99" spans="1:20" ht="26.15" customHeight="1" thickBot="1" x14ac:dyDescent="0.35">
      <c r="B99" s="8"/>
      <c r="D99" s="8"/>
      <c r="E99" s="8"/>
      <c r="F99" s="377" t="str">
        <f>IF(Yil&gt;0,IF(ProjeNo=5189901,"NİSAN",IF(ProjeNo=5169902,"HAZİRAN","MART")),"")</f>
        <v/>
      </c>
      <c r="G99" s="377"/>
      <c r="H99" s="8"/>
      <c r="I99" s="8"/>
      <c r="J99" s="8"/>
      <c r="K99" s="8"/>
      <c r="L99" s="228" t="s">
        <v>35</v>
      </c>
    </row>
    <row r="100" spans="1:20" ht="26.15" customHeight="1" thickBot="1" x14ac:dyDescent="0.35">
      <c r="A100" s="233" t="s">
        <v>1</v>
      </c>
      <c r="B100" s="364" t="str">
        <f>IF(ProjeNo&gt;0,ProjeNo,"")</f>
        <v/>
      </c>
      <c r="C100" s="365"/>
      <c r="D100" s="365"/>
      <c r="E100" s="365"/>
      <c r="F100" s="365"/>
      <c r="G100" s="365"/>
      <c r="H100" s="365"/>
      <c r="I100" s="365"/>
      <c r="J100" s="365"/>
      <c r="K100" s="365"/>
      <c r="L100" s="366"/>
    </row>
    <row r="101" spans="1:20" ht="26.15" customHeight="1" thickBot="1" x14ac:dyDescent="0.35">
      <c r="A101" s="234" t="s">
        <v>11</v>
      </c>
      <c r="B101" s="367" t="str">
        <f>IF(ProjeAdi&gt;0,ProjeAdi,"")</f>
        <v/>
      </c>
      <c r="C101" s="368"/>
      <c r="D101" s="368"/>
      <c r="E101" s="368"/>
      <c r="F101" s="368"/>
      <c r="G101" s="368"/>
      <c r="H101" s="368"/>
      <c r="I101" s="368"/>
      <c r="J101" s="368"/>
      <c r="K101" s="368"/>
      <c r="L101" s="369"/>
    </row>
    <row r="102" spans="1:20" ht="26.15" customHeight="1" thickBot="1" x14ac:dyDescent="0.35">
      <c r="A102" s="370" t="s">
        <v>7</v>
      </c>
      <c r="B102" s="370" t="s">
        <v>8</v>
      </c>
      <c r="C102" s="370" t="s">
        <v>29</v>
      </c>
      <c r="D102" s="370" t="s">
        <v>97</v>
      </c>
      <c r="E102" s="370" t="s">
        <v>117</v>
      </c>
      <c r="F102" s="370" t="s">
        <v>32</v>
      </c>
      <c r="G102" s="372" t="s">
        <v>30</v>
      </c>
      <c r="H102" s="374" t="s">
        <v>95</v>
      </c>
      <c r="I102" s="375"/>
      <c r="J102" s="375"/>
      <c r="K102" s="376"/>
      <c r="L102" s="370" t="s">
        <v>31</v>
      </c>
      <c r="O102" s="357" t="s">
        <v>36</v>
      </c>
      <c r="P102" s="357"/>
      <c r="Q102" s="357" t="s">
        <v>42</v>
      </c>
      <c r="R102" s="357"/>
      <c r="S102" s="357" t="s">
        <v>43</v>
      </c>
      <c r="T102" s="357"/>
    </row>
    <row r="103" spans="1:20" s="9" customFormat="1" ht="82.05" customHeight="1" thickBot="1" x14ac:dyDescent="0.3">
      <c r="A103" s="371"/>
      <c r="B103" s="371"/>
      <c r="C103" s="371"/>
      <c r="D103" s="371"/>
      <c r="E103" s="371"/>
      <c r="F103" s="371"/>
      <c r="G103" s="373"/>
      <c r="H103" s="229" t="s">
        <v>91</v>
      </c>
      <c r="I103" s="230" t="s">
        <v>96</v>
      </c>
      <c r="J103" s="229" t="s">
        <v>152</v>
      </c>
      <c r="K103" s="229" t="s">
        <v>153</v>
      </c>
      <c r="L103" s="371"/>
      <c r="M103" s="121"/>
      <c r="N103" s="231" t="s">
        <v>10</v>
      </c>
      <c r="O103" s="232" t="s">
        <v>33</v>
      </c>
      <c r="P103" s="232" t="s">
        <v>34</v>
      </c>
      <c r="Q103" s="232" t="s">
        <v>41</v>
      </c>
      <c r="R103" s="232" t="s">
        <v>30</v>
      </c>
      <c r="S103" s="232" t="s">
        <v>41</v>
      </c>
      <c r="T103" s="232" t="s">
        <v>34</v>
      </c>
    </row>
    <row r="104" spans="1:20" ht="26.15" customHeight="1" x14ac:dyDescent="0.3">
      <c r="A104" s="235">
        <v>61</v>
      </c>
      <c r="B104" s="36" t="str">
        <f>IF('Proje ve Personel Bilgileri'!B74&gt;0,'Proje ve Personel Bilgileri'!B74,"")</f>
        <v/>
      </c>
      <c r="C104" s="10"/>
      <c r="D104" s="11"/>
      <c r="E104" s="11"/>
      <c r="F104" s="11"/>
      <c r="G104" s="11"/>
      <c r="H104" s="11"/>
      <c r="I104" s="11"/>
      <c r="J104" s="11"/>
      <c r="K104" s="11"/>
      <c r="L104" s="33" t="str">
        <f>IF(B104&lt;&gt;"",IF(OR(F104&gt;S104,G104&gt;T104),0,D104+E104+F104+G104-H104-I104-J104-K104),"")</f>
        <v/>
      </c>
      <c r="M104" s="122" t="str">
        <f t="shared" ref="M104:M123" si="24">IF(OR(F104&gt;S104,G104&gt;T104),"Toplam maliyetin hesaplanabilmesi için SGK işveren payı ve işsizlik sigortası işveren payının tavan değerleri aşmaması gerekmektedir.","")</f>
        <v/>
      </c>
      <c r="N104" s="31">
        <f>'Proje ve Personel Bilgileri'!E74</f>
        <v>0</v>
      </c>
      <c r="O104" s="32">
        <f t="shared" ref="O104:O123" si="25">IFERROR(IF(N104="EVET",VLOOKUP(VALUE(Yil&amp;1),SGKTAVAN,2,0)*0.2475,VLOOKUP(VALUE(Yil&amp;1),SGKTAVAN,2,0)*0.2075),0)</f>
        <v>0</v>
      </c>
      <c r="P104" s="32">
        <f t="shared" ref="P104:P123" si="26">IFERROR(IF(N104="EVET",0,VLOOKUP(VALUE(Yil&amp;1),SGKTAVAN,2,0)*0.02),0)</f>
        <v>0</v>
      </c>
      <c r="Q104" s="32">
        <f t="shared" ref="Q104:Q123" si="27">IF(N104="EVET",(D104+E104)*0.2475,(D104+E104)*0.2075)</f>
        <v>0</v>
      </c>
      <c r="R104" s="32">
        <f>IF(N104="EVET",0,(D104+E104)*0.02)</f>
        <v>0</v>
      </c>
      <c r="S104" s="32">
        <f>IF(ISERROR(ROUNDUP(MIN(O104,Q104),0)),0,ROUNDUP(MIN(O104,Q104),0))</f>
        <v>0</v>
      </c>
      <c r="T104" s="32">
        <f>IF(ISERROR(ROUNDUP(MIN(P104,R104),0)),0,ROUNDUP(MIN(P104,R104),0))</f>
        <v>0</v>
      </c>
    </row>
    <row r="105" spans="1:20" ht="26.15" customHeight="1" x14ac:dyDescent="0.3">
      <c r="A105" s="236">
        <v>62</v>
      </c>
      <c r="B105" s="37" t="str">
        <f>IF('Proje ve Personel Bilgileri'!B75&gt;0,'Proje ve Personel Bilgileri'!B75,"")</f>
        <v/>
      </c>
      <c r="C105" s="127"/>
      <c r="D105" s="12"/>
      <c r="E105" s="12"/>
      <c r="F105" s="12"/>
      <c r="G105" s="12"/>
      <c r="H105" s="12"/>
      <c r="I105" s="12"/>
      <c r="J105" s="12"/>
      <c r="K105" s="12"/>
      <c r="L105" s="34" t="str">
        <f t="shared" ref="L105:L123" si="28">IF(B105&lt;&gt;"",IF(OR(F105&gt;S105,G105&gt;T105),0,D105+E105+F105+G105-H105-I105-J105-K105),"")</f>
        <v/>
      </c>
      <c r="M105" s="122" t="str">
        <f t="shared" si="24"/>
        <v/>
      </c>
      <c r="N105" s="31">
        <f>'Proje ve Personel Bilgileri'!E75</f>
        <v>0</v>
      </c>
      <c r="O105" s="32">
        <f t="shared" si="25"/>
        <v>0</v>
      </c>
      <c r="P105" s="32">
        <f t="shared" si="26"/>
        <v>0</v>
      </c>
      <c r="Q105" s="32">
        <f t="shared" si="27"/>
        <v>0</v>
      </c>
      <c r="R105" s="32">
        <f t="shared" ref="R105:R123" si="29">IF(N105="EVET",0,(D105+E105)*0.02)</f>
        <v>0</v>
      </c>
      <c r="S105" s="32">
        <f t="shared" ref="S105:T123" si="30">IF(ISERROR(ROUNDUP(MIN(O105,Q105),0)),0,ROUNDUP(MIN(O105,Q105),0))</f>
        <v>0</v>
      </c>
      <c r="T105" s="32">
        <f t="shared" si="30"/>
        <v>0</v>
      </c>
    </row>
    <row r="106" spans="1:20" ht="26.15" customHeight="1" x14ac:dyDescent="0.3">
      <c r="A106" s="236">
        <v>63</v>
      </c>
      <c r="B106" s="37" t="str">
        <f>IF('Proje ve Personel Bilgileri'!B76&gt;0,'Proje ve Personel Bilgileri'!B76,"")</f>
        <v/>
      </c>
      <c r="C106" s="127"/>
      <c r="D106" s="12"/>
      <c r="E106" s="12"/>
      <c r="F106" s="12"/>
      <c r="G106" s="12"/>
      <c r="H106" s="12"/>
      <c r="I106" s="12"/>
      <c r="J106" s="12"/>
      <c r="K106" s="12"/>
      <c r="L106" s="34" t="str">
        <f t="shared" si="28"/>
        <v/>
      </c>
      <c r="M106" s="122" t="str">
        <f t="shared" si="24"/>
        <v/>
      </c>
      <c r="N106" s="31">
        <f>'Proje ve Personel Bilgileri'!E76</f>
        <v>0</v>
      </c>
      <c r="O106" s="32">
        <f t="shared" si="25"/>
        <v>0</v>
      </c>
      <c r="P106" s="32">
        <f t="shared" si="26"/>
        <v>0</v>
      </c>
      <c r="Q106" s="32">
        <f t="shared" si="27"/>
        <v>0</v>
      </c>
      <c r="R106" s="32">
        <f t="shared" si="29"/>
        <v>0</v>
      </c>
      <c r="S106" s="32">
        <f t="shared" si="30"/>
        <v>0</v>
      </c>
      <c r="T106" s="32">
        <f t="shared" si="30"/>
        <v>0</v>
      </c>
    </row>
    <row r="107" spans="1:20" ht="26.15" customHeight="1" x14ac:dyDescent="0.3">
      <c r="A107" s="236">
        <v>64</v>
      </c>
      <c r="B107" s="37" t="str">
        <f>IF('Proje ve Personel Bilgileri'!B77&gt;0,'Proje ve Personel Bilgileri'!B77,"")</f>
        <v/>
      </c>
      <c r="C107" s="127"/>
      <c r="D107" s="12"/>
      <c r="E107" s="12"/>
      <c r="F107" s="12"/>
      <c r="G107" s="12"/>
      <c r="H107" s="12"/>
      <c r="I107" s="12"/>
      <c r="J107" s="12"/>
      <c r="K107" s="12"/>
      <c r="L107" s="34" t="str">
        <f t="shared" si="28"/>
        <v/>
      </c>
      <c r="M107" s="122" t="str">
        <f t="shared" si="24"/>
        <v/>
      </c>
      <c r="N107" s="31">
        <f>'Proje ve Personel Bilgileri'!E77</f>
        <v>0</v>
      </c>
      <c r="O107" s="32">
        <f t="shared" si="25"/>
        <v>0</v>
      </c>
      <c r="P107" s="32">
        <f t="shared" si="26"/>
        <v>0</v>
      </c>
      <c r="Q107" s="32">
        <f t="shared" si="27"/>
        <v>0</v>
      </c>
      <c r="R107" s="32">
        <f t="shared" si="29"/>
        <v>0</v>
      </c>
      <c r="S107" s="32">
        <f t="shared" si="30"/>
        <v>0</v>
      </c>
      <c r="T107" s="32">
        <f t="shared" si="30"/>
        <v>0</v>
      </c>
    </row>
    <row r="108" spans="1:20" ht="26.15" customHeight="1" x14ac:dyDescent="0.3">
      <c r="A108" s="236">
        <v>65</v>
      </c>
      <c r="B108" s="37" t="str">
        <f>IF('Proje ve Personel Bilgileri'!B78&gt;0,'Proje ve Personel Bilgileri'!B78,"")</f>
        <v/>
      </c>
      <c r="C108" s="127"/>
      <c r="D108" s="12"/>
      <c r="E108" s="12"/>
      <c r="F108" s="12"/>
      <c r="G108" s="12"/>
      <c r="H108" s="12"/>
      <c r="I108" s="12"/>
      <c r="J108" s="12"/>
      <c r="K108" s="12"/>
      <c r="L108" s="34" t="str">
        <f t="shared" si="28"/>
        <v/>
      </c>
      <c r="M108" s="122" t="str">
        <f t="shared" si="24"/>
        <v/>
      </c>
      <c r="N108" s="31">
        <f>'Proje ve Personel Bilgileri'!E78</f>
        <v>0</v>
      </c>
      <c r="O108" s="32">
        <f t="shared" si="25"/>
        <v>0</v>
      </c>
      <c r="P108" s="32">
        <f t="shared" si="26"/>
        <v>0</v>
      </c>
      <c r="Q108" s="32">
        <f t="shared" si="27"/>
        <v>0</v>
      </c>
      <c r="R108" s="32">
        <f t="shared" si="29"/>
        <v>0</v>
      </c>
      <c r="S108" s="32">
        <f t="shared" si="30"/>
        <v>0</v>
      </c>
      <c r="T108" s="32">
        <f t="shared" si="30"/>
        <v>0</v>
      </c>
    </row>
    <row r="109" spans="1:20" ht="26.15" customHeight="1" x14ac:dyDescent="0.3">
      <c r="A109" s="236">
        <v>66</v>
      </c>
      <c r="B109" s="37" t="str">
        <f>IF('Proje ve Personel Bilgileri'!B79&gt;0,'Proje ve Personel Bilgileri'!B79,"")</f>
        <v/>
      </c>
      <c r="C109" s="127"/>
      <c r="D109" s="12"/>
      <c r="E109" s="12"/>
      <c r="F109" s="12"/>
      <c r="G109" s="12"/>
      <c r="H109" s="12"/>
      <c r="I109" s="12"/>
      <c r="J109" s="12"/>
      <c r="K109" s="12"/>
      <c r="L109" s="34" t="str">
        <f t="shared" si="28"/>
        <v/>
      </c>
      <c r="M109" s="122" t="str">
        <f t="shared" si="24"/>
        <v/>
      </c>
      <c r="N109" s="31">
        <f>'Proje ve Personel Bilgileri'!E79</f>
        <v>0</v>
      </c>
      <c r="O109" s="32">
        <f t="shared" si="25"/>
        <v>0</v>
      </c>
      <c r="P109" s="32">
        <f t="shared" si="26"/>
        <v>0</v>
      </c>
      <c r="Q109" s="32">
        <f t="shared" si="27"/>
        <v>0</v>
      </c>
      <c r="R109" s="32">
        <f t="shared" si="29"/>
        <v>0</v>
      </c>
      <c r="S109" s="32">
        <f t="shared" si="30"/>
        <v>0</v>
      </c>
      <c r="T109" s="32">
        <f t="shared" si="30"/>
        <v>0</v>
      </c>
    </row>
    <row r="110" spans="1:20" ht="26.15" customHeight="1" x14ac:dyDescent="0.3">
      <c r="A110" s="236">
        <v>67</v>
      </c>
      <c r="B110" s="37" t="str">
        <f>IF('Proje ve Personel Bilgileri'!B80&gt;0,'Proje ve Personel Bilgileri'!B80,"")</f>
        <v/>
      </c>
      <c r="C110" s="127"/>
      <c r="D110" s="12"/>
      <c r="E110" s="12"/>
      <c r="F110" s="12"/>
      <c r="G110" s="12"/>
      <c r="H110" s="12"/>
      <c r="I110" s="12"/>
      <c r="J110" s="12"/>
      <c r="K110" s="12"/>
      <c r="L110" s="34" t="str">
        <f t="shared" si="28"/>
        <v/>
      </c>
      <c r="M110" s="122" t="str">
        <f t="shared" si="24"/>
        <v/>
      </c>
      <c r="N110" s="31">
        <f>'Proje ve Personel Bilgileri'!E80</f>
        <v>0</v>
      </c>
      <c r="O110" s="32">
        <f t="shared" si="25"/>
        <v>0</v>
      </c>
      <c r="P110" s="32">
        <f t="shared" si="26"/>
        <v>0</v>
      </c>
      <c r="Q110" s="32">
        <f t="shared" si="27"/>
        <v>0</v>
      </c>
      <c r="R110" s="32">
        <f t="shared" si="29"/>
        <v>0</v>
      </c>
      <c r="S110" s="32">
        <f t="shared" si="30"/>
        <v>0</v>
      </c>
      <c r="T110" s="32">
        <f t="shared" si="30"/>
        <v>0</v>
      </c>
    </row>
    <row r="111" spans="1:20" ht="26.15" customHeight="1" x14ac:dyDescent="0.3">
      <c r="A111" s="236">
        <v>68</v>
      </c>
      <c r="B111" s="37" t="str">
        <f>IF('Proje ve Personel Bilgileri'!B81&gt;0,'Proje ve Personel Bilgileri'!B81,"")</f>
        <v/>
      </c>
      <c r="C111" s="127"/>
      <c r="D111" s="12"/>
      <c r="E111" s="12"/>
      <c r="F111" s="12"/>
      <c r="G111" s="12"/>
      <c r="H111" s="12"/>
      <c r="I111" s="12"/>
      <c r="J111" s="12"/>
      <c r="K111" s="12"/>
      <c r="L111" s="34" t="str">
        <f t="shared" si="28"/>
        <v/>
      </c>
      <c r="M111" s="122" t="str">
        <f t="shared" si="24"/>
        <v/>
      </c>
      <c r="N111" s="31">
        <f>'Proje ve Personel Bilgileri'!E81</f>
        <v>0</v>
      </c>
      <c r="O111" s="32">
        <f t="shared" si="25"/>
        <v>0</v>
      </c>
      <c r="P111" s="32">
        <f t="shared" si="26"/>
        <v>0</v>
      </c>
      <c r="Q111" s="32">
        <f t="shared" si="27"/>
        <v>0</v>
      </c>
      <c r="R111" s="32">
        <f t="shared" si="29"/>
        <v>0</v>
      </c>
      <c r="S111" s="32">
        <f t="shared" si="30"/>
        <v>0</v>
      </c>
      <c r="T111" s="32">
        <f t="shared" si="30"/>
        <v>0</v>
      </c>
    </row>
    <row r="112" spans="1:20" ht="26.15" customHeight="1" x14ac:dyDescent="0.3">
      <c r="A112" s="236">
        <v>69</v>
      </c>
      <c r="B112" s="37" t="str">
        <f>IF('Proje ve Personel Bilgileri'!B82&gt;0,'Proje ve Personel Bilgileri'!B82,"")</f>
        <v/>
      </c>
      <c r="C112" s="127"/>
      <c r="D112" s="12"/>
      <c r="E112" s="12"/>
      <c r="F112" s="12"/>
      <c r="G112" s="12"/>
      <c r="H112" s="12"/>
      <c r="I112" s="12"/>
      <c r="J112" s="12"/>
      <c r="K112" s="12"/>
      <c r="L112" s="34" t="str">
        <f t="shared" si="28"/>
        <v/>
      </c>
      <c r="M112" s="122" t="str">
        <f t="shared" si="24"/>
        <v/>
      </c>
      <c r="N112" s="31">
        <f>'Proje ve Personel Bilgileri'!E82</f>
        <v>0</v>
      </c>
      <c r="O112" s="32">
        <f t="shared" si="25"/>
        <v>0</v>
      </c>
      <c r="P112" s="32">
        <f t="shared" si="26"/>
        <v>0</v>
      </c>
      <c r="Q112" s="32">
        <f t="shared" si="27"/>
        <v>0</v>
      </c>
      <c r="R112" s="32">
        <f t="shared" si="29"/>
        <v>0</v>
      </c>
      <c r="S112" s="32">
        <f t="shared" si="30"/>
        <v>0</v>
      </c>
      <c r="T112" s="32">
        <f t="shared" si="30"/>
        <v>0</v>
      </c>
    </row>
    <row r="113" spans="1:21" ht="26.15" customHeight="1" x14ac:dyDescent="0.3">
      <c r="A113" s="236">
        <v>70</v>
      </c>
      <c r="B113" s="37" t="str">
        <f>IF('Proje ve Personel Bilgileri'!B83&gt;0,'Proje ve Personel Bilgileri'!B83,"")</f>
        <v/>
      </c>
      <c r="C113" s="127"/>
      <c r="D113" s="12"/>
      <c r="E113" s="12"/>
      <c r="F113" s="12"/>
      <c r="G113" s="12"/>
      <c r="H113" s="12"/>
      <c r="I113" s="12"/>
      <c r="J113" s="12"/>
      <c r="K113" s="12"/>
      <c r="L113" s="34" t="str">
        <f t="shared" si="28"/>
        <v/>
      </c>
      <c r="M113" s="122" t="str">
        <f t="shared" si="24"/>
        <v/>
      </c>
      <c r="N113" s="31">
        <f>'Proje ve Personel Bilgileri'!E83</f>
        <v>0</v>
      </c>
      <c r="O113" s="32">
        <f t="shared" si="25"/>
        <v>0</v>
      </c>
      <c r="P113" s="32">
        <f t="shared" si="26"/>
        <v>0</v>
      </c>
      <c r="Q113" s="32">
        <f t="shared" si="27"/>
        <v>0</v>
      </c>
      <c r="R113" s="32">
        <f t="shared" si="29"/>
        <v>0</v>
      </c>
      <c r="S113" s="32">
        <f t="shared" si="30"/>
        <v>0</v>
      </c>
      <c r="T113" s="32">
        <f t="shared" si="30"/>
        <v>0</v>
      </c>
    </row>
    <row r="114" spans="1:21" ht="26.15" customHeight="1" x14ac:dyDescent="0.3">
      <c r="A114" s="236">
        <v>71</v>
      </c>
      <c r="B114" s="37" t="str">
        <f>IF('Proje ve Personel Bilgileri'!B84&gt;0,'Proje ve Personel Bilgileri'!B84,"")</f>
        <v/>
      </c>
      <c r="C114" s="127"/>
      <c r="D114" s="12"/>
      <c r="E114" s="12"/>
      <c r="F114" s="12"/>
      <c r="G114" s="12"/>
      <c r="H114" s="12"/>
      <c r="I114" s="12"/>
      <c r="J114" s="12"/>
      <c r="K114" s="12"/>
      <c r="L114" s="34" t="str">
        <f t="shared" si="28"/>
        <v/>
      </c>
      <c r="M114" s="122" t="str">
        <f t="shared" si="24"/>
        <v/>
      </c>
      <c r="N114" s="31">
        <f>'Proje ve Personel Bilgileri'!E84</f>
        <v>0</v>
      </c>
      <c r="O114" s="32">
        <f t="shared" si="25"/>
        <v>0</v>
      </c>
      <c r="P114" s="32">
        <f t="shared" si="26"/>
        <v>0</v>
      </c>
      <c r="Q114" s="32">
        <f t="shared" si="27"/>
        <v>0</v>
      </c>
      <c r="R114" s="32">
        <f t="shared" si="29"/>
        <v>0</v>
      </c>
      <c r="S114" s="32">
        <f t="shared" si="30"/>
        <v>0</v>
      </c>
      <c r="T114" s="32">
        <f t="shared" si="30"/>
        <v>0</v>
      </c>
    </row>
    <row r="115" spans="1:21" ht="26.15" customHeight="1" x14ac:dyDescent="0.3">
      <c r="A115" s="236">
        <v>72</v>
      </c>
      <c r="B115" s="37" t="str">
        <f>IF('Proje ve Personel Bilgileri'!B85&gt;0,'Proje ve Personel Bilgileri'!B85,"")</f>
        <v/>
      </c>
      <c r="C115" s="127"/>
      <c r="D115" s="12"/>
      <c r="E115" s="12"/>
      <c r="F115" s="12"/>
      <c r="G115" s="12"/>
      <c r="H115" s="12"/>
      <c r="I115" s="12"/>
      <c r="J115" s="12"/>
      <c r="K115" s="12"/>
      <c r="L115" s="34" t="str">
        <f t="shared" si="28"/>
        <v/>
      </c>
      <c r="M115" s="122" t="str">
        <f t="shared" si="24"/>
        <v/>
      </c>
      <c r="N115" s="31">
        <f>'Proje ve Personel Bilgileri'!E85</f>
        <v>0</v>
      </c>
      <c r="O115" s="32">
        <f t="shared" si="25"/>
        <v>0</v>
      </c>
      <c r="P115" s="32">
        <f t="shared" si="26"/>
        <v>0</v>
      </c>
      <c r="Q115" s="32">
        <f t="shared" si="27"/>
        <v>0</v>
      </c>
      <c r="R115" s="32">
        <f t="shared" si="29"/>
        <v>0</v>
      </c>
      <c r="S115" s="32">
        <f t="shared" si="30"/>
        <v>0</v>
      </c>
      <c r="T115" s="32">
        <f t="shared" si="30"/>
        <v>0</v>
      </c>
    </row>
    <row r="116" spans="1:21" ht="26.15" customHeight="1" x14ac:dyDescent="0.3">
      <c r="A116" s="236">
        <v>73</v>
      </c>
      <c r="B116" s="37" t="str">
        <f>IF('Proje ve Personel Bilgileri'!B86&gt;0,'Proje ve Personel Bilgileri'!B86,"")</f>
        <v/>
      </c>
      <c r="C116" s="127"/>
      <c r="D116" s="12"/>
      <c r="E116" s="12"/>
      <c r="F116" s="12"/>
      <c r="G116" s="12"/>
      <c r="H116" s="12"/>
      <c r="I116" s="12"/>
      <c r="J116" s="12"/>
      <c r="K116" s="12"/>
      <c r="L116" s="34" t="str">
        <f t="shared" si="28"/>
        <v/>
      </c>
      <c r="M116" s="122" t="str">
        <f t="shared" si="24"/>
        <v/>
      </c>
      <c r="N116" s="31">
        <f>'Proje ve Personel Bilgileri'!E86</f>
        <v>0</v>
      </c>
      <c r="O116" s="32">
        <f t="shared" si="25"/>
        <v>0</v>
      </c>
      <c r="P116" s="32">
        <f t="shared" si="26"/>
        <v>0</v>
      </c>
      <c r="Q116" s="32">
        <f t="shared" si="27"/>
        <v>0</v>
      </c>
      <c r="R116" s="32">
        <f t="shared" si="29"/>
        <v>0</v>
      </c>
      <c r="S116" s="32">
        <f t="shared" si="30"/>
        <v>0</v>
      </c>
      <c r="T116" s="32">
        <f t="shared" si="30"/>
        <v>0</v>
      </c>
    </row>
    <row r="117" spans="1:21" ht="26.15" customHeight="1" x14ac:dyDescent="0.3">
      <c r="A117" s="236">
        <v>74</v>
      </c>
      <c r="B117" s="37" t="str">
        <f>IF('Proje ve Personel Bilgileri'!B87&gt;0,'Proje ve Personel Bilgileri'!B87,"")</f>
        <v/>
      </c>
      <c r="C117" s="127"/>
      <c r="D117" s="12"/>
      <c r="E117" s="12"/>
      <c r="F117" s="12"/>
      <c r="G117" s="12"/>
      <c r="H117" s="12"/>
      <c r="I117" s="12"/>
      <c r="J117" s="12"/>
      <c r="K117" s="12"/>
      <c r="L117" s="34" t="str">
        <f t="shared" si="28"/>
        <v/>
      </c>
      <c r="M117" s="122" t="str">
        <f t="shared" si="24"/>
        <v/>
      </c>
      <c r="N117" s="31">
        <f>'Proje ve Personel Bilgileri'!E87</f>
        <v>0</v>
      </c>
      <c r="O117" s="32">
        <f t="shared" si="25"/>
        <v>0</v>
      </c>
      <c r="P117" s="32">
        <f t="shared" si="26"/>
        <v>0</v>
      </c>
      <c r="Q117" s="32">
        <f t="shared" si="27"/>
        <v>0</v>
      </c>
      <c r="R117" s="32">
        <f t="shared" si="29"/>
        <v>0</v>
      </c>
      <c r="S117" s="32">
        <f t="shared" si="30"/>
        <v>0</v>
      </c>
      <c r="T117" s="32">
        <f t="shared" si="30"/>
        <v>0</v>
      </c>
    </row>
    <row r="118" spans="1:21" ht="26.15" customHeight="1" x14ac:dyDescent="0.3">
      <c r="A118" s="236">
        <v>75</v>
      </c>
      <c r="B118" s="37" t="str">
        <f>IF('Proje ve Personel Bilgileri'!B88&gt;0,'Proje ve Personel Bilgileri'!B88,"")</f>
        <v/>
      </c>
      <c r="C118" s="127"/>
      <c r="D118" s="12"/>
      <c r="E118" s="12"/>
      <c r="F118" s="12"/>
      <c r="G118" s="12"/>
      <c r="H118" s="12"/>
      <c r="I118" s="12"/>
      <c r="J118" s="12"/>
      <c r="K118" s="12"/>
      <c r="L118" s="34" t="str">
        <f t="shared" si="28"/>
        <v/>
      </c>
      <c r="M118" s="122" t="str">
        <f t="shared" si="24"/>
        <v/>
      </c>
      <c r="N118" s="31">
        <f>'Proje ve Personel Bilgileri'!E88</f>
        <v>0</v>
      </c>
      <c r="O118" s="32">
        <f t="shared" si="25"/>
        <v>0</v>
      </c>
      <c r="P118" s="32">
        <f t="shared" si="26"/>
        <v>0</v>
      </c>
      <c r="Q118" s="32">
        <f t="shared" si="27"/>
        <v>0</v>
      </c>
      <c r="R118" s="32">
        <f t="shared" si="29"/>
        <v>0</v>
      </c>
      <c r="S118" s="32">
        <f t="shared" si="30"/>
        <v>0</v>
      </c>
      <c r="T118" s="32">
        <f t="shared" si="30"/>
        <v>0</v>
      </c>
    </row>
    <row r="119" spans="1:21" ht="26.15" customHeight="1" x14ac:dyDescent="0.3">
      <c r="A119" s="236">
        <v>76</v>
      </c>
      <c r="B119" s="37" t="str">
        <f>IF('Proje ve Personel Bilgileri'!B89&gt;0,'Proje ve Personel Bilgileri'!B89,"")</f>
        <v/>
      </c>
      <c r="C119" s="127"/>
      <c r="D119" s="12"/>
      <c r="E119" s="12"/>
      <c r="F119" s="12"/>
      <c r="G119" s="12"/>
      <c r="H119" s="12"/>
      <c r="I119" s="12"/>
      <c r="J119" s="12"/>
      <c r="K119" s="12"/>
      <c r="L119" s="34" t="str">
        <f t="shared" si="28"/>
        <v/>
      </c>
      <c r="M119" s="122" t="str">
        <f t="shared" si="24"/>
        <v/>
      </c>
      <c r="N119" s="31">
        <f>'Proje ve Personel Bilgileri'!E89</f>
        <v>0</v>
      </c>
      <c r="O119" s="32">
        <f t="shared" si="25"/>
        <v>0</v>
      </c>
      <c r="P119" s="32">
        <f t="shared" si="26"/>
        <v>0</v>
      </c>
      <c r="Q119" s="32">
        <f t="shared" si="27"/>
        <v>0</v>
      </c>
      <c r="R119" s="32">
        <f t="shared" si="29"/>
        <v>0</v>
      </c>
      <c r="S119" s="32">
        <f t="shared" si="30"/>
        <v>0</v>
      </c>
      <c r="T119" s="32">
        <f t="shared" si="30"/>
        <v>0</v>
      </c>
    </row>
    <row r="120" spans="1:21" ht="26.15" customHeight="1" x14ac:dyDescent="0.3">
      <c r="A120" s="236">
        <v>77</v>
      </c>
      <c r="B120" s="37" t="str">
        <f>IF('Proje ve Personel Bilgileri'!B90&gt;0,'Proje ve Personel Bilgileri'!B90,"")</f>
        <v/>
      </c>
      <c r="C120" s="127"/>
      <c r="D120" s="12"/>
      <c r="E120" s="12"/>
      <c r="F120" s="12"/>
      <c r="G120" s="12"/>
      <c r="H120" s="12"/>
      <c r="I120" s="12"/>
      <c r="J120" s="12"/>
      <c r="K120" s="12"/>
      <c r="L120" s="34" t="str">
        <f t="shared" si="28"/>
        <v/>
      </c>
      <c r="M120" s="122" t="str">
        <f t="shared" si="24"/>
        <v/>
      </c>
      <c r="N120" s="31">
        <f>'Proje ve Personel Bilgileri'!E90</f>
        <v>0</v>
      </c>
      <c r="O120" s="32">
        <f t="shared" si="25"/>
        <v>0</v>
      </c>
      <c r="P120" s="32">
        <f t="shared" si="26"/>
        <v>0</v>
      </c>
      <c r="Q120" s="32">
        <f t="shared" si="27"/>
        <v>0</v>
      </c>
      <c r="R120" s="32">
        <f t="shared" si="29"/>
        <v>0</v>
      </c>
      <c r="S120" s="32">
        <f t="shared" si="30"/>
        <v>0</v>
      </c>
      <c r="T120" s="32">
        <f t="shared" si="30"/>
        <v>0</v>
      </c>
    </row>
    <row r="121" spans="1:21" ht="26.15" customHeight="1" x14ac:dyDescent="0.3">
      <c r="A121" s="236">
        <v>78</v>
      </c>
      <c r="B121" s="37" t="str">
        <f>IF('Proje ve Personel Bilgileri'!B91&gt;0,'Proje ve Personel Bilgileri'!B91,"")</f>
        <v/>
      </c>
      <c r="C121" s="127"/>
      <c r="D121" s="12"/>
      <c r="E121" s="12"/>
      <c r="F121" s="12"/>
      <c r="G121" s="12"/>
      <c r="H121" s="12"/>
      <c r="I121" s="12"/>
      <c r="J121" s="12"/>
      <c r="K121" s="12"/>
      <c r="L121" s="34" t="str">
        <f t="shared" si="28"/>
        <v/>
      </c>
      <c r="M121" s="122" t="str">
        <f t="shared" si="24"/>
        <v/>
      </c>
      <c r="N121" s="31">
        <f>'Proje ve Personel Bilgileri'!E91</f>
        <v>0</v>
      </c>
      <c r="O121" s="32">
        <f t="shared" si="25"/>
        <v>0</v>
      </c>
      <c r="P121" s="32">
        <f t="shared" si="26"/>
        <v>0</v>
      </c>
      <c r="Q121" s="32">
        <f t="shared" si="27"/>
        <v>0</v>
      </c>
      <c r="R121" s="32">
        <f t="shared" si="29"/>
        <v>0</v>
      </c>
      <c r="S121" s="32">
        <f t="shared" si="30"/>
        <v>0</v>
      </c>
      <c r="T121" s="32">
        <f t="shared" si="30"/>
        <v>0</v>
      </c>
    </row>
    <row r="122" spans="1:21" ht="26.15" customHeight="1" x14ac:dyDescent="0.3">
      <c r="A122" s="236">
        <v>79</v>
      </c>
      <c r="B122" s="37" t="str">
        <f>IF('Proje ve Personel Bilgileri'!B92&gt;0,'Proje ve Personel Bilgileri'!B92,"")</f>
        <v/>
      </c>
      <c r="C122" s="127"/>
      <c r="D122" s="12"/>
      <c r="E122" s="12"/>
      <c r="F122" s="12"/>
      <c r="G122" s="12"/>
      <c r="H122" s="12"/>
      <c r="I122" s="12"/>
      <c r="J122" s="12"/>
      <c r="K122" s="12"/>
      <c r="L122" s="34" t="str">
        <f t="shared" si="28"/>
        <v/>
      </c>
      <c r="M122" s="122" t="str">
        <f t="shared" si="24"/>
        <v/>
      </c>
      <c r="N122" s="31">
        <f>'Proje ve Personel Bilgileri'!E92</f>
        <v>0</v>
      </c>
      <c r="O122" s="32">
        <f t="shared" si="25"/>
        <v>0</v>
      </c>
      <c r="P122" s="32">
        <f t="shared" si="26"/>
        <v>0</v>
      </c>
      <c r="Q122" s="32">
        <f t="shared" si="27"/>
        <v>0</v>
      </c>
      <c r="R122" s="32">
        <f t="shared" si="29"/>
        <v>0</v>
      </c>
      <c r="S122" s="32">
        <f t="shared" si="30"/>
        <v>0</v>
      </c>
      <c r="T122" s="32">
        <f t="shared" si="30"/>
        <v>0</v>
      </c>
    </row>
    <row r="123" spans="1:21" ht="26.15" customHeight="1" thickBot="1" x14ac:dyDescent="0.35">
      <c r="A123" s="237">
        <v>80</v>
      </c>
      <c r="B123" s="38" t="str">
        <f>IF('Proje ve Personel Bilgileri'!B93&gt;0,'Proje ve Personel Bilgileri'!B93,"")</f>
        <v/>
      </c>
      <c r="C123" s="13"/>
      <c r="D123" s="14"/>
      <c r="E123" s="14"/>
      <c r="F123" s="14"/>
      <c r="G123" s="14"/>
      <c r="H123" s="14"/>
      <c r="I123" s="14"/>
      <c r="J123" s="14"/>
      <c r="K123" s="14"/>
      <c r="L123" s="35" t="str">
        <f t="shared" si="28"/>
        <v/>
      </c>
      <c r="M123" s="122" t="str">
        <f t="shared" si="24"/>
        <v/>
      </c>
      <c r="N123" s="31">
        <f>'Proje ve Personel Bilgileri'!E93</f>
        <v>0</v>
      </c>
      <c r="O123" s="32">
        <f t="shared" si="25"/>
        <v>0</v>
      </c>
      <c r="P123" s="32">
        <f t="shared" si="26"/>
        <v>0</v>
      </c>
      <c r="Q123" s="32">
        <f t="shared" si="27"/>
        <v>0</v>
      </c>
      <c r="R123" s="32">
        <f t="shared" si="29"/>
        <v>0</v>
      </c>
      <c r="S123" s="32">
        <f t="shared" si="30"/>
        <v>0</v>
      </c>
      <c r="T123" s="32">
        <f t="shared" si="30"/>
        <v>0</v>
      </c>
      <c r="U123" s="30">
        <f>IF(COUNTA(C104:K123)&gt;0,1,0)</f>
        <v>0</v>
      </c>
    </row>
    <row r="124" spans="1:21" ht="26.15" customHeight="1" thickBot="1" x14ac:dyDescent="0.35">
      <c r="A124" s="358" t="s">
        <v>40</v>
      </c>
      <c r="B124" s="359"/>
      <c r="C124" s="39" t="str">
        <f t="shared" ref="C124:K124" si="31">IF($L$92&gt;0,SUM(C104:C123)+C92,"")</f>
        <v/>
      </c>
      <c r="D124" s="40" t="str">
        <f t="shared" si="31"/>
        <v/>
      </c>
      <c r="E124" s="40" t="str">
        <f t="shared" si="31"/>
        <v/>
      </c>
      <c r="F124" s="40" t="str">
        <f t="shared" si="31"/>
        <v/>
      </c>
      <c r="G124" s="40" t="str">
        <f t="shared" si="31"/>
        <v/>
      </c>
      <c r="H124" s="40" t="str">
        <f t="shared" si="31"/>
        <v/>
      </c>
      <c r="I124" s="40" t="str">
        <f t="shared" si="31"/>
        <v/>
      </c>
      <c r="J124" s="40" t="str">
        <f t="shared" si="31"/>
        <v/>
      </c>
      <c r="K124" s="40" t="str">
        <f t="shared" si="31"/>
        <v/>
      </c>
      <c r="L124" s="41">
        <f>SUM(L104:L123)+L92</f>
        <v>0</v>
      </c>
      <c r="M124" s="123"/>
      <c r="N124" s="6"/>
      <c r="O124" s="15"/>
      <c r="P124" s="16"/>
      <c r="S124" s="6"/>
      <c r="T124" s="6"/>
    </row>
    <row r="125" spans="1:21" s="17" customFormat="1" ht="30.1" customHeight="1" x14ac:dyDescent="0.3">
      <c r="A125" s="360" t="s">
        <v>139</v>
      </c>
      <c r="B125" s="360"/>
      <c r="C125" s="360"/>
      <c r="D125" s="360"/>
      <c r="E125" s="360"/>
      <c r="F125" s="360"/>
      <c r="G125" s="360"/>
      <c r="H125" s="360"/>
      <c r="I125" s="360"/>
      <c r="J125" s="360"/>
      <c r="K125" s="360"/>
      <c r="L125" s="360"/>
      <c r="M125" s="83"/>
      <c r="O125" s="18"/>
      <c r="P125" s="18"/>
      <c r="Q125" s="18"/>
      <c r="R125" s="18"/>
      <c r="S125" s="18"/>
      <c r="T125" s="18"/>
    </row>
    <row r="126" spans="1:21" ht="26.15" customHeight="1" x14ac:dyDescent="0.3"/>
    <row r="127" spans="1:21" ht="26.15" customHeight="1" x14ac:dyDescent="0.35">
      <c r="A127" s="308" t="s">
        <v>37</v>
      </c>
      <c r="B127" s="307">
        <f ca="1">IF(imzatarihi&gt;0,imzatarihi,"")</f>
        <v>45653</v>
      </c>
      <c r="C127" s="361" t="s">
        <v>38</v>
      </c>
      <c r="D127" s="361"/>
      <c r="E127" s="306" t="str">
        <f>IF(kurulusyetkilisi&gt;0,kurulusyetkilisi,"")</f>
        <v/>
      </c>
      <c r="F127" s="265"/>
      <c r="G127" s="265"/>
      <c r="H127" s="304"/>
      <c r="I127" s="304"/>
      <c r="J127" s="304"/>
    </row>
    <row r="128" spans="1:21" ht="26.15" customHeight="1" x14ac:dyDescent="0.35">
      <c r="A128" s="311"/>
      <c r="B128" s="311"/>
      <c r="C128" s="361" t="s">
        <v>39</v>
      </c>
      <c r="D128" s="361"/>
      <c r="E128" s="309"/>
      <c r="F128" s="362"/>
      <c r="G128" s="362"/>
      <c r="H128" s="6"/>
      <c r="I128" s="6"/>
      <c r="J128" s="6"/>
    </row>
    <row r="129" spans="1:20" ht="26.15" customHeight="1" x14ac:dyDescent="0.3">
      <c r="A129" s="356" t="s">
        <v>28</v>
      </c>
      <c r="B129" s="356"/>
      <c r="C129" s="356"/>
      <c r="D129" s="356"/>
      <c r="E129" s="356"/>
      <c r="F129" s="356"/>
      <c r="G129" s="356"/>
      <c r="H129" s="356"/>
      <c r="I129" s="356"/>
      <c r="J129" s="356"/>
      <c r="K129" s="356"/>
      <c r="L129" s="356"/>
      <c r="M129" s="119"/>
      <c r="N129" s="1"/>
      <c r="O129" s="128"/>
    </row>
    <row r="130" spans="1:20" ht="26.15" customHeight="1" x14ac:dyDescent="0.3">
      <c r="A130" s="363" t="str">
        <f>IF(Yil&gt;0,CONCATENATE(Yil," yılına aittir"),"")</f>
        <v/>
      </c>
      <c r="B130" s="363"/>
      <c r="C130" s="363"/>
      <c r="D130" s="363"/>
      <c r="E130" s="363"/>
      <c r="F130" s="363"/>
      <c r="G130" s="363"/>
      <c r="H130" s="363"/>
      <c r="I130" s="363"/>
      <c r="J130" s="363"/>
      <c r="K130" s="363"/>
      <c r="L130" s="363"/>
    </row>
    <row r="131" spans="1:20" ht="26.15" customHeight="1" thickBot="1" x14ac:dyDescent="0.35">
      <c r="B131" s="8"/>
      <c r="D131" s="8"/>
      <c r="E131" s="8"/>
      <c r="F131" s="377" t="str">
        <f>IF(Yil&gt;0,IF(ProjeNo=5189901,"NİSAN",IF(ProjeNo=5169902,"HAZİRAN","MART")),"")</f>
        <v/>
      </c>
      <c r="G131" s="377"/>
      <c r="H131" s="8"/>
      <c r="I131" s="8"/>
      <c r="J131" s="8"/>
      <c r="K131" s="8"/>
      <c r="L131" s="228" t="s">
        <v>35</v>
      </c>
    </row>
    <row r="132" spans="1:20" ht="26.15" customHeight="1" thickBot="1" x14ac:dyDescent="0.35">
      <c r="A132" s="233" t="s">
        <v>1</v>
      </c>
      <c r="B132" s="364" t="str">
        <f>IF(ProjeNo&gt;0,ProjeNo,"")</f>
        <v/>
      </c>
      <c r="C132" s="365"/>
      <c r="D132" s="365"/>
      <c r="E132" s="365"/>
      <c r="F132" s="365"/>
      <c r="G132" s="365"/>
      <c r="H132" s="365"/>
      <c r="I132" s="365"/>
      <c r="J132" s="365"/>
      <c r="K132" s="365"/>
      <c r="L132" s="366"/>
    </row>
    <row r="133" spans="1:20" ht="26.15" customHeight="1" thickBot="1" x14ac:dyDescent="0.35">
      <c r="A133" s="234" t="s">
        <v>11</v>
      </c>
      <c r="B133" s="367" t="str">
        <f>IF(ProjeAdi&gt;0,ProjeAdi,"")</f>
        <v/>
      </c>
      <c r="C133" s="368"/>
      <c r="D133" s="368"/>
      <c r="E133" s="368"/>
      <c r="F133" s="368"/>
      <c r="G133" s="368"/>
      <c r="H133" s="368"/>
      <c r="I133" s="368"/>
      <c r="J133" s="368"/>
      <c r="K133" s="368"/>
      <c r="L133" s="369"/>
    </row>
    <row r="134" spans="1:20" ht="26.15" customHeight="1" thickBot="1" x14ac:dyDescent="0.35">
      <c r="A134" s="370" t="s">
        <v>7</v>
      </c>
      <c r="B134" s="370" t="s">
        <v>8</v>
      </c>
      <c r="C134" s="370" t="s">
        <v>29</v>
      </c>
      <c r="D134" s="370" t="s">
        <v>97</v>
      </c>
      <c r="E134" s="370" t="s">
        <v>117</v>
      </c>
      <c r="F134" s="370" t="s">
        <v>32</v>
      </c>
      <c r="G134" s="372" t="s">
        <v>30</v>
      </c>
      <c r="H134" s="374" t="s">
        <v>95</v>
      </c>
      <c r="I134" s="375"/>
      <c r="J134" s="375"/>
      <c r="K134" s="376"/>
      <c r="L134" s="370" t="s">
        <v>31</v>
      </c>
      <c r="O134" s="357" t="s">
        <v>36</v>
      </c>
      <c r="P134" s="357"/>
      <c r="Q134" s="357" t="s">
        <v>42</v>
      </c>
      <c r="R134" s="357"/>
      <c r="S134" s="357" t="s">
        <v>43</v>
      </c>
      <c r="T134" s="357"/>
    </row>
    <row r="135" spans="1:20" s="9" customFormat="1" ht="82.05" customHeight="1" thickBot="1" x14ac:dyDescent="0.3">
      <c r="A135" s="371"/>
      <c r="B135" s="371"/>
      <c r="C135" s="371"/>
      <c r="D135" s="371"/>
      <c r="E135" s="371"/>
      <c r="F135" s="371"/>
      <c r="G135" s="373"/>
      <c r="H135" s="229" t="s">
        <v>91</v>
      </c>
      <c r="I135" s="230" t="s">
        <v>96</v>
      </c>
      <c r="J135" s="229" t="s">
        <v>152</v>
      </c>
      <c r="K135" s="229" t="s">
        <v>153</v>
      </c>
      <c r="L135" s="371"/>
      <c r="M135" s="121"/>
      <c r="N135" s="231" t="s">
        <v>10</v>
      </c>
      <c r="O135" s="232" t="s">
        <v>33</v>
      </c>
      <c r="P135" s="232" t="s">
        <v>34</v>
      </c>
      <c r="Q135" s="232" t="s">
        <v>41</v>
      </c>
      <c r="R135" s="232" t="s">
        <v>30</v>
      </c>
      <c r="S135" s="232" t="s">
        <v>41</v>
      </c>
      <c r="T135" s="232" t="s">
        <v>34</v>
      </c>
    </row>
    <row r="136" spans="1:20" ht="26.15" customHeight="1" x14ac:dyDescent="0.3">
      <c r="A136" s="235">
        <v>81</v>
      </c>
      <c r="B136" s="36" t="str">
        <f>IF('Proje ve Personel Bilgileri'!B94&gt;0,'Proje ve Personel Bilgileri'!B94,"")</f>
        <v/>
      </c>
      <c r="C136" s="10"/>
      <c r="D136" s="11"/>
      <c r="E136" s="11"/>
      <c r="F136" s="11"/>
      <c r="G136" s="11"/>
      <c r="H136" s="11"/>
      <c r="I136" s="11"/>
      <c r="J136" s="11"/>
      <c r="K136" s="11"/>
      <c r="L136" s="33" t="str">
        <f>IF(B136&lt;&gt;"",IF(OR(F136&gt;S136,G136&gt;T136),0,D136+E136+F136+G136-H136-I136-J136-K136),"")</f>
        <v/>
      </c>
      <c r="M136" s="122" t="str">
        <f t="shared" ref="M136:M155" si="32">IF(OR(F136&gt;S136,G136&gt;T136),"Toplam maliyetin hesaplanabilmesi için SGK işveren payı ve işsizlik sigortası işveren payının tavan değerleri aşmaması gerekmektedir.","")</f>
        <v/>
      </c>
      <c r="N136" s="31">
        <f>'Proje ve Personel Bilgileri'!E94</f>
        <v>0</v>
      </c>
      <c r="O136" s="32">
        <f t="shared" ref="O136:O155" si="33">IFERROR(IF(N136="EVET",VLOOKUP(VALUE(Yil&amp;1),SGKTAVAN,2,0)*0.2475,VLOOKUP(VALUE(Yil&amp;1),SGKTAVAN,2,0)*0.2075),0)</f>
        <v>0</v>
      </c>
      <c r="P136" s="32">
        <f t="shared" ref="P136:P155" si="34">IFERROR(IF(N136="EVET",0,VLOOKUP(VALUE(Yil&amp;1),SGKTAVAN,2,0)*0.02),0)</f>
        <v>0</v>
      </c>
      <c r="Q136" s="32">
        <f t="shared" ref="Q136:Q155" si="35">IF(N136="EVET",(D136+E136)*0.2475,(D136+E136)*0.2075)</f>
        <v>0</v>
      </c>
      <c r="R136" s="32">
        <f>IF(N136="EVET",0,(D136+E136)*0.02)</f>
        <v>0</v>
      </c>
      <c r="S136" s="32">
        <f>IF(ISERROR(ROUNDUP(MIN(O136,Q136),0)),0,ROUNDUP(MIN(O136,Q136),0))</f>
        <v>0</v>
      </c>
      <c r="T136" s="32">
        <f>IF(ISERROR(ROUNDUP(MIN(P136,R136),0)),0,ROUNDUP(MIN(P136,R136),0))</f>
        <v>0</v>
      </c>
    </row>
    <row r="137" spans="1:20" ht="26.15" customHeight="1" x14ac:dyDescent="0.3">
      <c r="A137" s="236">
        <v>82</v>
      </c>
      <c r="B137" s="37" t="str">
        <f>IF('Proje ve Personel Bilgileri'!B95&gt;0,'Proje ve Personel Bilgileri'!B95,"")</f>
        <v/>
      </c>
      <c r="C137" s="127"/>
      <c r="D137" s="12"/>
      <c r="E137" s="12"/>
      <c r="F137" s="12"/>
      <c r="G137" s="12"/>
      <c r="H137" s="12"/>
      <c r="I137" s="12"/>
      <c r="J137" s="12"/>
      <c r="K137" s="12"/>
      <c r="L137" s="34" t="str">
        <f t="shared" ref="L137:L155" si="36">IF(B137&lt;&gt;"",IF(OR(F137&gt;S137,G137&gt;T137),0,D137+E137+F137+G137-H137-I137-J137-K137),"")</f>
        <v/>
      </c>
      <c r="M137" s="122" t="str">
        <f t="shared" si="32"/>
        <v/>
      </c>
      <c r="N137" s="31">
        <f>'Proje ve Personel Bilgileri'!E95</f>
        <v>0</v>
      </c>
      <c r="O137" s="32">
        <f t="shared" si="33"/>
        <v>0</v>
      </c>
      <c r="P137" s="32">
        <f t="shared" si="34"/>
        <v>0</v>
      </c>
      <c r="Q137" s="32">
        <f t="shared" si="35"/>
        <v>0</v>
      </c>
      <c r="R137" s="32">
        <f t="shared" ref="R137:R155" si="37">IF(N137="EVET",0,(D137+E137)*0.02)</f>
        <v>0</v>
      </c>
      <c r="S137" s="32">
        <f t="shared" ref="S137:T155" si="38">IF(ISERROR(ROUNDUP(MIN(O137,Q137),0)),0,ROUNDUP(MIN(O137,Q137),0))</f>
        <v>0</v>
      </c>
      <c r="T137" s="32">
        <f t="shared" si="38"/>
        <v>0</v>
      </c>
    </row>
    <row r="138" spans="1:20" ht="26.15" customHeight="1" x14ac:dyDescent="0.3">
      <c r="A138" s="236">
        <v>83</v>
      </c>
      <c r="B138" s="37" t="str">
        <f>IF('Proje ve Personel Bilgileri'!B96&gt;0,'Proje ve Personel Bilgileri'!B96,"")</f>
        <v/>
      </c>
      <c r="C138" s="127"/>
      <c r="D138" s="12"/>
      <c r="E138" s="12"/>
      <c r="F138" s="12"/>
      <c r="G138" s="12"/>
      <c r="H138" s="12"/>
      <c r="I138" s="12"/>
      <c r="J138" s="12"/>
      <c r="K138" s="12"/>
      <c r="L138" s="34" t="str">
        <f t="shared" si="36"/>
        <v/>
      </c>
      <c r="M138" s="122" t="str">
        <f t="shared" si="32"/>
        <v/>
      </c>
      <c r="N138" s="31">
        <f>'Proje ve Personel Bilgileri'!E96</f>
        <v>0</v>
      </c>
      <c r="O138" s="32">
        <f t="shared" si="33"/>
        <v>0</v>
      </c>
      <c r="P138" s="32">
        <f t="shared" si="34"/>
        <v>0</v>
      </c>
      <c r="Q138" s="32">
        <f t="shared" si="35"/>
        <v>0</v>
      </c>
      <c r="R138" s="32">
        <f t="shared" si="37"/>
        <v>0</v>
      </c>
      <c r="S138" s="32">
        <f t="shared" si="38"/>
        <v>0</v>
      </c>
      <c r="T138" s="32">
        <f t="shared" si="38"/>
        <v>0</v>
      </c>
    </row>
    <row r="139" spans="1:20" ht="26.15" customHeight="1" x14ac:dyDescent="0.3">
      <c r="A139" s="236">
        <v>84</v>
      </c>
      <c r="B139" s="37" t="str">
        <f>IF('Proje ve Personel Bilgileri'!B97&gt;0,'Proje ve Personel Bilgileri'!B97,"")</f>
        <v/>
      </c>
      <c r="C139" s="127"/>
      <c r="D139" s="12"/>
      <c r="E139" s="12"/>
      <c r="F139" s="12"/>
      <c r="G139" s="12"/>
      <c r="H139" s="12"/>
      <c r="I139" s="12"/>
      <c r="J139" s="12"/>
      <c r="K139" s="12"/>
      <c r="L139" s="34" t="str">
        <f t="shared" si="36"/>
        <v/>
      </c>
      <c r="M139" s="122" t="str">
        <f t="shared" si="32"/>
        <v/>
      </c>
      <c r="N139" s="31">
        <f>'Proje ve Personel Bilgileri'!E97</f>
        <v>0</v>
      </c>
      <c r="O139" s="32">
        <f t="shared" si="33"/>
        <v>0</v>
      </c>
      <c r="P139" s="32">
        <f t="shared" si="34"/>
        <v>0</v>
      </c>
      <c r="Q139" s="32">
        <f t="shared" si="35"/>
        <v>0</v>
      </c>
      <c r="R139" s="32">
        <f t="shared" si="37"/>
        <v>0</v>
      </c>
      <c r="S139" s="32">
        <f t="shared" si="38"/>
        <v>0</v>
      </c>
      <c r="T139" s="32">
        <f t="shared" si="38"/>
        <v>0</v>
      </c>
    </row>
    <row r="140" spans="1:20" ht="26.15" customHeight="1" x14ac:dyDescent="0.3">
      <c r="A140" s="236">
        <v>85</v>
      </c>
      <c r="B140" s="37" t="str">
        <f>IF('Proje ve Personel Bilgileri'!B98&gt;0,'Proje ve Personel Bilgileri'!B98,"")</f>
        <v/>
      </c>
      <c r="C140" s="127"/>
      <c r="D140" s="12"/>
      <c r="E140" s="12"/>
      <c r="F140" s="12"/>
      <c r="G140" s="12"/>
      <c r="H140" s="12"/>
      <c r="I140" s="12"/>
      <c r="J140" s="12"/>
      <c r="K140" s="12"/>
      <c r="L140" s="34" t="str">
        <f t="shared" si="36"/>
        <v/>
      </c>
      <c r="M140" s="122" t="str">
        <f t="shared" si="32"/>
        <v/>
      </c>
      <c r="N140" s="31">
        <f>'Proje ve Personel Bilgileri'!E98</f>
        <v>0</v>
      </c>
      <c r="O140" s="32">
        <f t="shared" si="33"/>
        <v>0</v>
      </c>
      <c r="P140" s="32">
        <f t="shared" si="34"/>
        <v>0</v>
      </c>
      <c r="Q140" s="32">
        <f t="shared" si="35"/>
        <v>0</v>
      </c>
      <c r="R140" s="32">
        <f t="shared" si="37"/>
        <v>0</v>
      </c>
      <c r="S140" s="32">
        <f t="shared" si="38"/>
        <v>0</v>
      </c>
      <c r="T140" s="32">
        <f t="shared" si="38"/>
        <v>0</v>
      </c>
    </row>
    <row r="141" spans="1:20" ht="26.15" customHeight="1" x14ac:dyDescent="0.3">
      <c r="A141" s="236">
        <v>86</v>
      </c>
      <c r="B141" s="37" t="str">
        <f>IF('Proje ve Personel Bilgileri'!B99&gt;0,'Proje ve Personel Bilgileri'!B99,"")</f>
        <v/>
      </c>
      <c r="C141" s="127"/>
      <c r="D141" s="12"/>
      <c r="E141" s="12"/>
      <c r="F141" s="12"/>
      <c r="G141" s="12"/>
      <c r="H141" s="12"/>
      <c r="I141" s="12"/>
      <c r="J141" s="12"/>
      <c r="K141" s="12"/>
      <c r="L141" s="34" t="str">
        <f t="shared" si="36"/>
        <v/>
      </c>
      <c r="M141" s="122" t="str">
        <f t="shared" si="32"/>
        <v/>
      </c>
      <c r="N141" s="31">
        <f>'Proje ve Personel Bilgileri'!E99</f>
        <v>0</v>
      </c>
      <c r="O141" s="32">
        <f t="shared" si="33"/>
        <v>0</v>
      </c>
      <c r="P141" s="32">
        <f t="shared" si="34"/>
        <v>0</v>
      </c>
      <c r="Q141" s="32">
        <f t="shared" si="35"/>
        <v>0</v>
      </c>
      <c r="R141" s="32">
        <f t="shared" si="37"/>
        <v>0</v>
      </c>
      <c r="S141" s="32">
        <f t="shared" si="38"/>
        <v>0</v>
      </c>
      <c r="T141" s="32">
        <f t="shared" si="38"/>
        <v>0</v>
      </c>
    </row>
    <row r="142" spans="1:20" ht="26.15" customHeight="1" x14ac:dyDescent="0.3">
      <c r="A142" s="236">
        <v>87</v>
      </c>
      <c r="B142" s="37" t="str">
        <f>IF('Proje ve Personel Bilgileri'!B100&gt;0,'Proje ve Personel Bilgileri'!B100,"")</f>
        <v/>
      </c>
      <c r="C142" s="127"/>
      <c r="D142" s="12"/>
      <c r="E142" s="12"/>
      <c r="F142" s="12"/>
      <c r="G142" s="12"/>
      <c r="H142" s="12"/>
      <c r="I142" s="12"/>
      <c r="J142" s="12"/>
      <c r="K142" s="12"/>
      <c r="L142" s="34" t="str">
        <f t="shared" si="36"/>
        <v/>
      </c>
      <c r="M142" s="122" t="str">
        <f t="shared" si="32"/>
        <v/>
      </c>
      <c r="N142" s="31">
        <f>'Proje ve Personel Bilgileri'!E100</f>
        <v>0</v>
      </c>
      <c r="O142" s="32">
        <f t="shared" si="33"/>
        <v>0</v>
      </c>
      <c r="P142" s="32">
        <f t="shared" si="34"/>
        <v>0</v>
      </c>
      <c r="Q142" s="32">
        <f t="shared" si="35"/>
        <v>0</v>
      </c>
      <c r="R142" s="32">
        <f t="shared" si="37"/>
        <v>0</v>
      </c>
      <c r="S142" s="32">
        <f t="shared" si="38"/>
        <v>0</v>
      </c>
      <c r="T142" s="32">
        <f t="shared" si="38"/>
        <v>0</v>
      </c>
    </row>
    <row r="143" spans="1:20" ht="26.15" customHeight="1" x14ac:dyDescent="0.3">
      <c r="A143" s="236">
        <v>88</v>
      </c>
      <c r="B143" s="37" t="str">
        <f>IF('Proje ve Personel Bilgileri'!B101&gt;0,'Proje ve Personel Bilgileri'!B101,"")</f>
        <v/>
      </c>
      <c r="C143" s="127"/>
      <c r="D143" s="12"/>
      <c r="E143" s="12"/>
      <c r="F143" s="12"/>
      <c r="G143" s="12"/>
      <c r="H143" s="12"/>
      <c r="I143" s="12"/>
      <c r="J143" s="12"/>
      <c r="K143" s="12"/>
      <c r="L143" s="34" t="str">
        <f t="shared" si="36"/>
        <v/>
      </c>
      <c r="M143" s="122" t="str">
        <f t="shared" si="32"/>
        <v/>
      </c>
      <c r="N143" s="31">
        <f>'Proje ve Personel Bilgileri'!E101</f>
        <v>0</v>
      </c>
      <c r="O143" s="32">
        <f t="shared" si="33"/>
        <v>0</v>
      </c>
      <c r="P143" s="32">
        <f t="shared" si="34"/>
        <v>0</v>
      </c>
      <c r="Q143" s="32">
        <f t="shared" si="35"/>
        <v>0</v>
      </c>
      <c r="R143" s="32">
        <f t="shared" si="37"/>
        <v>0</v>
      </c>
      <c r="S143" s="32">
        <f t="shared" si="38"/>
        <v>0</v>
      </c>
      <c r="T143" s="32">
        <f t="shared" si="38"/>
        <v>0</v>
      </c>
    </row>
    <row r="144" spans="1:20" ht="26.15" customHeight="1" x14ac:dyDescent="0.3">
      <c r="A144" s="236">
        <v>89</v>
      </c>
      <c r="B144" s="37" t="str">
        <f>IF('Proje ve Personel Bilgileri'!B102&gt;0,'Proje ve Personel Bilgileri'!B102,"")</f>
        <v/>
      </c>
      <c r="C144" s="127"/>
      <c r="D144" s="12"/>
      <c r="E144" s="12"/>
      <c r="F144" s="12"/>
      <c r="G144" s="12"/>
      <c r="H144" s="12"/>
      <c r="I144" s="12"/>
      <c r="J144" s="12"/>
      <c r="K144" s="12"/>
      <c r="L144" s="34" t="str">
        <f t="shared" si="36"/>
        <v/>
      </c>
      <c r="M144" s="122" t="str">
        <f t="shared" si="32"/>
        <v/>
      </c>
      <c r="N144" s="31">
        <f>'Proje ve Personel Bilgileri'!E102</f>
        <v>0</v>
      </c>
      <c r="O144" s="32">
        <f t="shared" si="33"/>
        <v>0</v>
      </c>
      <c r="P144" s="32">
        <f t="shared" si="34"/>
        <v>0</v>
      </c>
      <c r="Q144" s="32">
        <f t="shared" si="35"/>
        <v>0</v>
      </c>
      <c r="R144" s="32">
        <f t="shared" si="37"/>
        <v>0</v>
      </c>
      <c r="S144" s="32">
        <f t="shared" si="38"/>
        <v>0</v>
      </c>
      <c r="T144" s="32">
        <f t="shared" si="38"/>
        <v>0</v>
      </c>
    </row>
    <row r="145" spans="1:21" ht="26.15" customHeight="1" x14ac:dyDescent="0.3">
      <c r="A145" s="236">
        <v>90</v>
      </c>
      <c r="B145" s="37" t="str">
        <f>IF('Proje ve Personel Bilgileri'!B103&gt;0,'Proje ve Personel Bilgileri'!B103,"")</f>
        <v/>
      </c>
      <c r="C145" s="127"/>
      <c r="D145" s="12"/>
      <c r="E145" s="12"/>
      <c r="F145" s="12"/>
      <c r="G145" s="12"/>
      <c r="H145" s="12"/>
      <c r="I145" s="12"/>
      <c r="J145" s="12"/>
      <c r="K145" s="12"/>
      <c r="L145" s="34" t="str">
        <f t="shared" si="36"/>
        <v/>
      </c>
      <c r="M145" s="122" t="str">
        <f t="shared" si="32"/>
        <v/>
      </c>
      <c r="N145" s="31">
        <f>'Proje ve Personel Bilgileri'!E103</f>
        <v>0</v>
      </c>
      <c r="O145" s="32">
        <f t="shared" si="33"/>
        <v>0</v>
      </c>
      <c r="P145" s="32">
        <f t="shared" si="34"/>
        <v>0</v>
      </c>
      <c r="Q145" s="32">
        <f t="shared" si="35"/>
        <v>0</v>
      </c>
      <c r="R145" s="32">
        <f t="shared" si="37"/>
        <v>0</v>
      </c>
      <c r="S145" s="32">
        <f t="shared" si="38"/>
        <v>0</v>
      </c>
      <c r="T145" s="32">
        <f t="shared" si="38"/>
        <v>0</v>
      </c>
    </row>
    <row r="146" spans="1:21" ht="26.15" customHeight="1" x14ac:dyDescent="0.3">
      <c r="A146" s="236">
        <v>91</v>
      </c>
      <c r="B146" s="37" t="str">
        <f>IF('Proje ve Personel Bilgileri'!B104&gt;0,'Proje ve Personel Bilgileri'!B104,"")</f>
        <v/>
      </c>
      <c r="C146" s="127"/>
      <c r="D146" s="12"/>
      <c r="E146" s="12"/>
      <c r="F146" s="12"/>
      <c r="G146" s="12"/>
      <c r="H146" s="12"/>
      <c r="I146" s="12"/>
      <c r="J146" s="12"/>
      <c r="K146" s="12"/>
      <c r="L146" s="34" t="str">
        <f t="shared" si="36"/>
        <v/>
      </c>
      <c r="M146" s="122" t="str">
        <f t="shared" si="32"/>
        <v/>
      </c>
      <c r="N146" s="31">
        <f>'Proje ve Personel Bilgileri'!E104</f>
        <v>0</v>
      </c>
      <c r="O146" s="32">
        <f t="shared" si="33"/>
        <v>0</v>
      </c>
      <c r="P146" s="32">
        <f t="shared" si="34"/>
        <v>0</v>
      </c>
      <c r="Q146" s="32">
        <f t="shared" si="35"/>
        <v>0</v>
      </c>
      <c r="R146" s="32">
        <f t="shared" si="37"/>
        <v>0</v>
      </c>
      <c r="S146" s="32">
        <f t="shared" si="38"/>
        <v>0</v>
      </c>
      <c r="T146" s="32">
        <f t="shared" si="38"/>
        <v>0</v>
      </c>
    </row>
    <row r="147" spans="1:21" ht="26.15" customHeight="1" x14ac:dyDescent="0.3">
      <c r="A147" s="236">
        <v>92</v>
      </c>
      <c r="B147" s="37" t="str">
        <f>IF('Proje ve Personel Bilgileri'!B105&gt;0,'Proje ve Personel Bilgileri'!B105,"")</f>
        <v/>
      </c>
      <c r="C147" s="127"/>
      <c r="D147" s="12"/>
      <c r="E147" s="12"/>
      <c r="F147" s="12"/>
      <c r="G147" s="12"/>
      <c r="H147" s="12"/>
      <c r="I147" s="12"/>
      <c r="J147" s="12"/>
      <c r="K147" s="12"/>
      <c r="L147" s="34" t="str">
        <f t="shared" si="36"/>
        <v/>
      </c>
      <c r="M147" s="122" t="str">
        <f t="shared" si="32"/>
        <v/>
      </c>
      <c r="N147" s="31">
        <f>'Proje ve Personel Bilgileri'!E105</f>
        <v>0</v>
      </c>
      <c r="O147" s="32">
        <f t="shared" si="33"/>
        <v>0</v>
      </c>
      <c r="P147" s="32">
        <f t="shared" si="34"/>
        <v>0</v>
      </c>
      <c r="Q147" s="32">
        <f t="shared" si="35"/>
        <v>0</v>
      </c>
      <c r="R147" s="32">
        <f t="shared" si="37"/>
        <v>0</v>
      </c>
      <c r="S147" s="32">
        <f t="shared" si="38"/>
        <v>0</v>
      </c>
      <c r="T147" s="32">
        <f t="shared" si="38"/>
        <v>0</v>
      </c>
    </row>
    <row r="148" spans="1:21" ht="26.15" customHeight="1" x14ac:dyDescent="0.3">
      <c r="A148" s="236">
        <v>93</v>
      </c>
      <c r="B148" s="37" t="str">
        <f>IF('Proje ve Personel Bilgileri'!B106&gt;0,'Proje ve Personel Bilgileri'!B106,"")</f>
        <v/>
      </c>
      <c r="C148" s="127"/>
      <c r="D148" s="12"/>
      <c r="E148" s="12"/>
      <c r="F148" s="12"/>
      <c r="G148" s="12"/>
      <c r="H148" s="12"/>
      <c r="I148" s="12"/>
      <c r="J148" s="12"/>
      <c r="K148" s="12"/>
      <c r="L148" s="34" t="str">
        <f t="shared" si="36"/>
        <v/>
      </c>
      <c r="M148" s="122" t="str">
        <f t="shared" si="32"/>
        <v/>
      </c>
      <c r="N148" s="31">
        <f>'Proje ve Personel Bilgileri'!E106</f>
        <v>0</v>
      </c>
      <c r="O148" s="32">
        <f t="shared" si="33"/>
        <v>0</v>
      </c>
      <c r="P148" s="32">
        <f t="shared" si="34"/>
        <v>0</v>
      </c>
      <c r="Q148" s="32">
        <f t="shared" si="35"/>
        <v>0</v>
      </c>
      <c r="R148" s="32">
        <f t="shared" si="37"/>
        <v>0</v>
      </c>
      <c r="S148" s="32">
        <f t="shared" si="38"/>
        <v>0</v>
      </c>
      <c r="T148" s="32">
        <f t="shared" si="38"/>
        <v>0</v>
      </c>
    </row>
    <row r="149" spans="1:21" ht="26.15" customHeight="1" x14ac:dyDescent="0.3">
      <c r="A149" s="236">
        <v>94</v>
      </c>
      <c r="B149" s="37" t="str">
        <f>IF('Proje ve Personel Bilgileri'!B107&gt;0,'Proje ve Personel Bilgileri'!B107,"")</f>
        <v/>
      </c>
      <c r="C149" s="127"/>
      <c r="D149" s="12"/>
      <c r="E149" s="12"/>
      <c r="F149" s="12"/>
      <c r="G149" s="12"/>
      <c r="H149" s="12"/>
      <c r="I149" s="12"/>
      <c r="J149" s="12"/>
      <c r="K149" s="12"/>
      <c r="L149" s="34" t="str">
        <f t="shared" si="36"/>
        <v/>
      </c>
      <c r="M149" s="122" t="str">
        <f t="shared" si="32"/>
        <v/>
      </c>
      <c r="N149" s="31">
        <f>'Proje ve Personel Bilgileri'!E107</f>
        <v>0</v>
      </c>
      <c r="O149" s="32">
        <f t="shared" si="33"/>
        <v>0</v>
      </c>
      <c r="P149" s="32">
        <f t="shared" si="34"/>
        <v>0</v>
      </c>
      <c r="Q149" s="32">
        <f t="shared" si="35"/>
        <v>0</v>
      </c>
      <c r="R149" s="32">
        <f t="shared" si="37"/>
        <v>0</v>
      </c>
      <c r="S149" s="32">
        <f t="shared" si="38"/>
        <v>0</v>
      </c>
      <c r="T149" s="32">
        <f t="shared" si="38"/>
        <v>0</v>
      </c>
    </row>
    <row r="150" spans="1:21" ht="26.15" customHeight="1" x14ac:dyDescent="0.3">
      <c r="A150" s="236">
        <v>95</v>
      </c>
      <c r="B150" s="37" t="str">
        <f>IF('Proje ve Personel Bilgileri'!B108&gt;0,'Proje ve Personel Bilgileri'!B108,"")</f>
        <v/>
      </c>
      <c r="C150" s="127"/>
      <c r="D150" s="12"/>
      <c r="E150" s="12"/>
      <c r="F150" s="12"/>
      <c r="G150" s="12"/>
      <c r="H150" s="12"/>
      <c r="I150" s="12"/>
      <c r="J150" s="12"/>
      <c r="K150" s="12"/>
      <c r="L150" s="34" t="str">
        <f t="shared" si="36"/>
        <v/>
      </c>
      <c r="M150" s="122" t="str">
        <f t="shared" si="32"/>
        <v/>
      </c>
      <c r="N150" s="31">
        <f>'Proje ve Personel Bilgileri'!E108</f>
        <v>0</v>
      </c>
      <c r="O150" s="32">
        <f t="shared" si="33"/>
        <v>0</v>
      </c>
      <c r="P150" s="32">
        <f t="shared" si="34"/>
        <v>0</v>
      </c>
      <c r="Q150" s="32">
        <f t="shared" si="35"/>
        <v>0</v>
      </c>
      <c r="R150" s="32">
        <f t="shared" si="37"/>
        <v>0</v>
      </c>
      <c r="S150" s="32">
        <f t="shared" si="38"/>
        <v>0</v>
      </c>
      <c r="T150" s="32">
        <f t="shared" si="38"/>
        <v>0</v>
      </c>
    </row>
    <row r="151" spans="1:21" ht="26.15" customHeight="1" x14ac:dyDescent="0.3">
      <c r="A151" s="236">
        <v>96</v>
      </c>
      <c r="B151" s="37" t="str">
        <f>IF('Proje ve Personel Bilgileri'!B109&gt;0,'Proje ve Personel Bilgileri'!B109,"")</f>
        <v/>
      </c>
      <c r="C151" s="127"/>
      <c r="D151" s="12"/>
      <c r="E151" s="12"/>
      <c r="F151" s="12"/>
      <c r="G151" s="12"/>
      <c r="H151" s="12"/>
      <c r="I151" s="12"/>
      <c r="J151" s="12"/>
      <c r="K151" s="12"/>
      <c r="L151" s="34" t="str">
        <f t="shared" si="36"/>
        <v/>
      </c>
      <c r="M151" s="122" t="str">
        <f t="shared" si="32"/>
        <v/>
      </c>
      <c r="N151" s="31">
        <f>'Proje ve Personel Bilgileri'!E109</f>
        <v>0</v>
      </c>
      <c r="O151" s="32">
        <f t="shared" si="33"/>
        <v>0</v>
      </c>
      <c r="P151" s="32">
        <f t="shared" si="34"/>
        <v>0</v>
      </c>
      <c r="Q151" s="32">
        <f t="shared" si="35"/>
        <v>0</v>
      </c>
      <c r="R151" s="32">
        <f t="shared" si="37"/>
        <v>0</v>
      </c>
      <c r="S151" s="32">
        <f t="shared" si="38"/>
        <v>0</v>
      </c>
      <c r="T151" s="32">
        <f t="shared" si="38"/>
        <v>0</v>
      </c>
    </row>
    <row r="152" spans="1:21" ht="26.15" customHeight="1" x14ac:dyDescent="0.3">
      <c r="A152" s="236">
        <v>97</v>
      </c>
      <c r="B152" s="37" t="str">
        <f>IF('Proje ve Personel Bilgileri'!B110&gt;0,'Proje ve Personel Bilgileri'!B110,"")</f>
        <v/>
      </c>
      <c r="C152" s="127"/>
      <c r="D152" s="12"/>
      <c r="E152" s="12"/>
      <c r="F152" s="12"/>
      <c r="G152" s="12"/>
      <c r="H152" s="12"/>
      <c r="I152" s="12"/>
      <c r="J152" s="12"/>
      <c r="K152" s="12"/>
      <c r="L152" s="34" t="str">
        <f t="shared" si="36"/>
        <v/>
      </c>
      <c r="M152" s="122" t="str">
        <f t="shared" si="32"/>
        <v/>
      </c>
      <c r="N152" s="31">
        <f>'Proje ve Personel Bilgileri'!E110</f>
        <v>0</v>
      </c>
      <c r="O152" s="32">
        <f t="shared" si="33"/>
        <v>0</v>
      </c>
      <c r="P152" s="32">
        <f t="shared" si="34"/>
        <v>0</v>
      </c>
      <c r="Q152" s="32">
        <f t="shared" si="35"/>
        <v>0</v>
      </c>
      <c r="R152" s="32">
        <f t="shared" si="37"/>
        <v>0</v>
      </c>
      <c r="S152" s="32">
        <f t="shared" si="38"/>
        <v>0</v>
      </c>
      <c r="T152" s="32">
        <f t="shared" si="38"/>
        <v>0</v>
      </c>
    </row>
    <row r="153" spans="1:21" ht="26.15" customHeight="1" x14ac:dyDescent="0.3">
      <c r="A153" s="236">
        <v>98</v>
      </c>
      <c r="B153" s="37" t="str">
        <f>IF('Proje ve Personel Bilgileri'!B111&gt;0,'Proje ve Personel Bilgileri'!B111,"")</f>
        <v/>
      </c>
      <c r="C153" s="127"/>
      <c r="D153" s="12"/>
      <c r="E153" s="12"/>
      <c r="F153" s="12"/>
      <c r="G153" s="12"/>
      <c r="H153" s="12"/>
      <c r="I153" s="12"/>
      <c r="J153" s="12"/>
      <c r="K153" s="12"/>
      <c r="L153" s="34" t="str">
        <f t="shared" si="36"/>
        <v/>
      </c>
      <c r="M153" s="122" t="str">
        <f t="shared" si="32"/>
        <v/>
      </c>
      <c r="N153" s="31">
        <f>'Proje ve Personel Bilgileri'!E111</f>
        <v>0</v>
      </c>
      <c r="O153" s="32">
        <f t="shared" si="33"/>
        <v>0</v>
      </c>
      <c r="P153" s="32">
        <f t="shared" si="34"/>
        <v>0</v>
      </c>
      <c r="Q153" s="32">
        <f t="shared" si="35"/>
        <v>0</v>
      </c>
      <c r="R153" s="32">
        <f t="shared" si="37"/>
        <v>0</v>
      </c>
      <c r="S153" s="32">
        <f t="shared" si="38"/>
        <v>0</v>
      </c>
      <c r="T153" s="32">
        <f t="shared" si="38"/>
        <v>0</v>
      </c>
    </row>
    <row r="154" spans="1:21" ht="26.15" customHeight="1" x14ac:dyDescent="0.3">
      <c r="A154" s="236">
        <v>99</v>
      </c>
      <c r="B154" s="37" t="str">
        <f>IF('Proje ve Personel Bilgileri'!B112&gt;0,'Proje ve Personel Bilgileri'!B112,"")</f>
        <v/>
      </c>
      <c r="C154" s="127"/>
      <c r="D154" s="12"/>
      <c r="E154" s="12"/>
      <c r="F154" s="12"/>
      <c r="G154" s="12"/>
      <c r="H154" s="12"/>
      <c r="I154" s="12"/>
      <c r="J154" s="12"/>
      <c r="K154" s="12"/>
      <c r="L154" s="34" t="str">
        <f t="shared" si="36"/>
        <v/>
      </c>
      <c r="M154" s="122" t="str">
        <f t="shared" si="32"/>
        <v/>
      </c>
      <c r="N154" s="31">
        <f>'Proje ve Personel Bilgileri'!E112</f>
        <v>0</v>
      </c>
      <c r="O154" s="32">
        <f t="shared" si="33"/>
        <v>0</v>
      </c>
      <c r="P154" s="32">
        <f t="shared" si="34"/>
        <v>0</v>
      </c>
      <c r="Q154" s="32">
        <f t="shared" si="35"/>
        <v>0</v>
      </c>
      <c r="R154" s="32">
        <f t="shared" si="37"/>
        <v>0</v>
      </c>
      <c r="S154" s="32">
        <f t="shared" si="38"/>
        <v>0</v>
      </c>
      <c r="T154" s="32">
        <f t="shared" si="38"/>
        <v>0</v>
      </c>
    </row>
    <row r="155" spans="1:21" ht="26.15" customHeight="1" thickBot="1" x14ac:dyDescent="0.35">
      <c r="A155" s="237">
        <v>100</v>
      </c>
      <c r="B155" s="38" t="str">
        <f>IF('Proje ve Personel Bilgileri'!B113&gt;0,'Proje ve Personel Bilgileri'!B113,"")</f>
        <v/>
      </c>
      <c r="C155" s="13"/>
      <c r="D155" s="14"/>
      <c r="E155" s="14"/>
      <c r="F155" s="14"/>
      <c r="G155" s="14"/>
      <c r="H155" s="14"/>
      <c r="I155" s="14"/>
      <c r="J155" s="14"/>
      <c r="K155" s="14"/>
      <c r="L155" s="35" t="str">
        <f t="shared" si="36"/>
        <v/>
      </c>
      <c r="M155" s="122" t="str">
        <f t="shared" si="32"/>
        <v/>
      </c>
      <c r="N155" s="31">
        <f>'Proje ve Personel Bilgileri'!E113</f>
        <v>0</v>
      </c>
      <c r="O155" s="32">
        <f t="shared" si="33"/>
        <v>0</v>
      </c>
      <c r="P155" s="32">
        <f t="shared" si="34"/>
        <v>0</v>
      </c>
      <c r="Q155" s="32">
        <f t="shared" si="35"/>
        <v>0</v>
      </c>
      <c r="R155" s="32">
        <f t="shared" si="37"/>
        <v>0</v>
      </c>
      <c r="S155" s="32">
        <f t="shared" si="38"/>
        <v>0</v>
      </c>
      <c r="T155" s="32">
        <f t="shared" si="38"/>
        <v>0</v>
      </c>
      <c r="U155" s="30">
        <f>IF(COUNTA(C136:K155)&gt;0,1,0)</f>
        <v>0</v>
      </c>
    </row>
    <row r="156" spans="1:21" ht="26.15" customHeight="1" thickBot="1" x14ac:dyDescent="0.35">
      <c r="A156" s="358" t="s">
        <v>40</v>
      </c>
      <c r="B156" s="359"/>
      <c r="C156" s="39" t="str">
        <f>IF($L$92&gt;0,SUM(C136:C155)+C124,"")</f>
        <v/>
      </c>
      <c r="D156" s="40" t="str">
        <f t="shared" ref="D156:E156" si="39">IF($L$92&gt;0,SUM(D136:D155)+D124,"")</f>
        <v/>
      </c>
      <c r="E156" s="40" t="str">
        <f t="shared" si="39"/>
        <v/>
      </c>
      <c r="F156" s="40" t="str">
        <f t="shared" ref="F156:K156" si="40">IF($L$92&gt;0,SUM(F136:F155)+F124,"")</f>
        <v/>
      </c>
      <c r="G156" s="40" t="str">
        <f t="shared" si="40"/>
        <v/>
      </c>
      <c r="H156" s="40" t="str">
        <f t="shared" si="40"/>
        <v/>
      </c>
      <c r="I156" s="40" t="str">
        <f t="shared" si="40"/>
        <v/>
      </c>
      <c r="J156" s="40" t="str">
        <f t="shared" si="40"/>
        <v/>
      </c>
      <c r="K156" s="40" t="str">
        <f t="shared" si="40"/>
        <v/>
      </c>
      <c r="L156" s="41">
        <f>SUM(L136:L155)+L124</f>
        <v>0</v>
      </c>
      <c r="M156" s="123"/>
      <c r="N156" s="6"/>
      <c r="O156" s="15"/>
      <c r="P156" s="16"/>
      <c r="S156" s="6"/>
      <c r="T156" s="6"/>
    </row>
    <row r="157" spans="1:21" s="17" customFormat="1" ht="30.1" customHeight="1" x14ac:dyDescent="0.3">
      <c r="A157" s="360" t="s">
        <v>139</v>
      </c>
      <c r="B157" s="360"/>
      <c r="C157" s="360"/>
      <c r="D157" s="360"/>
      <c r="E157" s="360"/>
      <c r="F157" s="360"/>
      <c r="G157" s="360"/>
      <c r="H157" s="360"/>
      <c r="I157" s="360"/>
      <c r="J157" s="360"/>
      <c r="K157" s="360"/>
      <c r="L157" s="360"/>
      <c r="M157" s="83"/>
      <c r="O157" s="18"/>
      <c r="P157" s="18"/>
      <c r="Q157" s="18"/>
      <c r="R157" s="18"/>
      <c r="S157" s="18"/>
      <c r="T157" s="18"/>
    </row>
    <row r="158" spans="1:21" ht="26.15" customHeight="1" x14ac:dyDescent="0.3"/>
    <row r="159" spans="1:21" ht="26.15" customHeight="1" x14ac:dyDescent="0.35">
      <c r="A159" s="308" t="s">
        <v>37</v>
      </c>
      <c r="B159" s="307">
        <f ca="1">IF(imzatarihi&gt;0,imzatarihi,"")</f>
        <v>45653</v>
      </c>
      <c r="C159" s="361" t="s">
        <v>38</v>
      </c>
      <c r="D159" s="361"/>
      <c r="E159" s="306" t="str">
        <f>IF(kurulusyetkilisi&gt;0,kurulusyetkilisi,"")</f>
        <v/>
      </c>
      <c r="F159" s="265"/>
      <c r="G159" s="265"/>
      <c r="H159" s="304"/>
      <c r="I159" s="304"/>
      <c r="J159" s="304"/>
    </row>
    <row r="160" spans="1:21" ht="26.15" customHeight="1" x14ac:dyDescent="0.35">
      <c r="A160" s="311"/>
      <c r="B160" s="311"/>
      <c r="C160" s="361" t="s">
        <v>39</v>
      </c>
      <c r="D160" s="361"/>
      <c r="E160" s="309"/>
      <c r="F160" s="362"/>
      <c r="G160" s="362"/>
      <c r="H160" s="6"/>
      <c r="I160" s="6"/>
      <c r="J160" s="6"/>
    </row>
  </sheetData>
  <sheetProtection algorithmName="SHA-512" hashValue="2zjeMIkISGslNfSc+IBqIYo3X10cZh1ZXVJVpHe+dLEba6skzdIWCtkhcEkB6jryEu8cpVoF2pw/8YkPknXC2g==" saltValue="LVIhNPNjW5fcoMr3q03V5Q==" spinCount="100000" sheet="1" objects="1" scenarios="1"/>
  <mergeCells count="110">
    <mergeCell ref="C96:D96"/>
    <mergeCell ref="H70:K70"/>
    <mergeCell ref="L70:L71"/>
    <mergeCell ref="O70:P70"/>
    <mergeCell ref="Q70:R70"/>
    <mergeCell ref="S70:T70"/>
    <mergeCell ref="A93:L93"/>
    <mergeCell ref="F96:G96"/>
    <mergeCell ref="C64:D64"/>
    <mergeCell ref="F67:G67"/>
    <mergeCell ref="O38:P38"/>
    <mergeCell ref="Q38:R38"/>
    <mergeCell ref="S38:T38"/>
    <mergeCell ref="A61:L61"/>
    <mergeCell ref="A92:B92"/>
    <mergeCell ref="C95:D95"/>
    <mergeCell ref="A70:A71"/>
    <mergeCell ref="B70:B71"/>
    <mergeCell ref="C70:C71"/>
    <mergeCell ref="D70:D71"/>
    <mergeCell ref="E70:E71"/>
    <mergeCell ref="F70:F71"/>
    <mergeCell ref="B69:L69"/>
    <mergeCell ref="G70:G71"/>
    <mergeCell ref="F38:F39"/>
    <mergeCell ref="F64:G64"/>
    <mergeCell ref="A65:L65"/>
    <mergeCell ref="A66:L66"/>
    <mergeCell ref="B68:L68"/>
    <mergeCell ref="A34:L34"/>
    <mergeCell ref="B36:L36"/>
    <mergeCell ref="B37:L37"/>
    <mergeCell ref="G38:G39"/>
    <mergeCell ref="H38:K38"/>
    <mergeCell ref="L38:L39"/>
    <mergeCell ref="A60:B60"/>
    <mergeCell ref="C63:D63"/>
    <mergeCell ref="A1:L1"/>
    <mergeCell ref="A2:L2"/>
    <mergeCell ref="B4:L4"/>
    <mergeCell ref="B5:L5"/>
    <mergeCell ref="C31:D31"/>
    <mergeCell ref="C32:D32"/>
    <mergeCell ref="G6:G7"/>
    <mergeCell ref="H6:K6"/>
    <mergeCell ref="L6:L7"/>
    <mergeCell ref="A38:A39"/>
    <mergeCell ref="B38:B39"/>
    <mergeCell ref="C38:C39"/>
    <mergeCell ref="D38:D39"/>
    <mergeCell ref="E38:E39"/>
    <mergeCell ref="F3:G3"/>
    <mergeCell ref="F35:G35"/>
    <mergeCell ref="S6:T6"/>
    <mergeCell ref="A29:L29"/>
    <mergeCell ref="F32:G32"/>
    <mergeCell ref="A33:L33"/>
    <mergeCell ref="A28:B28"/>
    <mergeCell ref="A6:A7"/>
    <mergeCell ref="B6:B7"/>
    <mergeCell ref="C6:C7"/>
    <mergeCell ref="D6:D7"/>
    <mergeCell ref="E6:E7"/>
    <mergeCell ref="F6:F7"/>
    <mergeCell ref="O6:P6"/>
    <mergeCell ref="Q6:R6"/>
    <mergeCell ref="A97:L97"/>
    <mergeCell ref="A98:L98"/>
    <mergeCell ref="B100:L100"/>
    <mergeCell ref="B101:L101"/>
    <mergeCell ref="A102:A103"/>
    <mergeCell ref="B102:B103"/>
    <mergeCell ref="C102:C103"/>
    <mergeCell ref="D102:D103"/>
    <mergeCell ref="E102:E103"/>
    <mergeCell ref="F102:F103"/>
    <mergeCell ref="G102:G103"/>
    <mergeCell ref="H102:K102"/>
    <mergeCell ref="L102:L103"/>
    <mergeCell ref="F99:G99"/>
    <mergeCell ref="C127:D127"/>
    <mergeCell ref="C128:D128"/>
    <mergeCell ref="F128:G128"/>
    <mergeCell ref="A129:L129"/>
    <mergeCell ref="O102:P102"/>
    <mergeCell ref="Q102:R102"/>
    <mergeCell ref="S102:T102"/>
    <mergeCell ref="A124:B124"/>
    <mergeCell ref="A125:L125"/>
    <mergeCell ref="C159:D159"/>
    <mergeCell ref="C160:D160"/>
    <mergeCell ref="F160:G160"/>
    <mergeCell ref="O134:P134"/>
    <mergeCell ref="Q134:R134"/>
    <mergeCell ref="S134:T134"/>
    <mergeCell ref="A156:B156"/>
    <mergeCell ref="A157:L157"/>
    <mergeCell ref="A130:L130"/>
    <mergeCell ref="B132:L132"/>
    <mergeCell ref="B133:L133"/>
    <mergeCell ref="A134:A135"/>
    <mergeCell ref="B134:B135"/>
    <mergeCell ref="C134:C135"/>
    <mergeCell ref="D134:D135"/>
    <mergeCell ref="E134:E135"/>
    <mergeCell ref="F134:F135"/>
    <mergeCell ref="G134:G135"/>
    <mergeCell ref="H134:K134"/>
    <mergeCell ref="L134:L135"/>
    <mergeCell ref="F131:G131"/>
  </mergeCells>
  <dataValidations count="3">
    <dataValidation type="whole" allowBlank="1" showInputMessage="1" showErrorMessage="1" error="Prim Gün Sayısı en fazla 30 olabilir." sqref="C8:C27 C40:C59 C72:C91 C104:C123 C136:C155" xr:uid="{00000000-0002-0000-06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G8 F8:F27 F40:F59 F72:F91 F104:F123 F136:F155" xr:uid="{00000000-0002-0000-0600-000001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G72:G91 G40:G59 G9:G27 G104:G123 G136:G155" xr:uid="{00000000-0002-0000-0600-000002000000}">
      <formula1>0</formula1>
      <formula2>T9</formula2>
    </dataValidation>
  </dataValidations>
  <pageMargins left="0.19685039370078741" right="0.19685039370078741" top="0.39370078740157483" bottom="0.39370078740157483" header="0.31496062992125984" footer="0.31496062992125984"/>
  <pageSetup paperSize="9" scale="62" orientation="landscape" r:id="rId1"/>
  <rowBreaks count="2" manualBreakCount="2">
    <brk id="32" max="9" man="1"/>
    <brk id="64"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ayfa8"/>
  <dimension ref="A1:AA160"/>
  <sheetViews>
    <sheetView zoomScale="70" zoomScaleNormal="70" workbookViewId="0">
      <selection activeCell="C8" sqref="C8"/>
    </sheetView>
  </sheetViews>
  <sheetFormatPr defaultColWidth="9.125" defaultRowHeight="16.3" x14ac:dyDescent="0.3"/>
  <cols>
    <col min="1" max="1" width="10.125" style="7" bestFit="1" customWidth="1"/>
    <col min="2" max="2" width="40.75" style="7" customWidth="1"/>
    <col min="3" max="3" width="10.75" style="6" customWidth="1"/>
    <col min="4" max="12" width="18.75" style="7" customWidth="1"/>
    <col min="13" max="13" width="113.25" style="120" customWidth="1"/>
    <col min="14" max="14" width="12.75" style="7" hidden="1" customWidth="1"/>
    <col min="15" max="18" width="12.75" style="6" hidden="1" customWidth="1"/>
    <col min="19" max="20" width="12.75" style="7" hidden="1" customWidth="1"/>
    <col min="21" max="22" width="9.125" style="7" hidden="1" customWidth="1"/>
    <col min="23" max="16384" width="9.125" style="7"/>
  </cols>
  <sheetData>
    <row r="1" spans="1:27" ht="26.15" customHeight="1" x14ac:dyDescent="0.3">
      <c r="A1" s="356" t="s">
        <v>28</v>
      </c>
      <c r="B1" s="356"/>
      <c r="C1" s="356"/>
      <c r="D1" s="356"/>
      <c r="E1" s="356"/>
      <c r="F1" s="356"/>
      <c r="G1" s="356"/>
      <c r="H1" s="356"/>
      <c r="I1" s="356"/>
      <c r="J1" s="356"/>
      <c r="K1" s="356"/>
      <c r="L1" s="356"/>
      <c r="M1" s="119"/>
      <c r="N1" s="1"/>
      <c r="O1" s="128"/>
      <c r="V1" s="30" t="str">
        <f>CONCATENATE("A1:L",SUM(U:U)*32)</f>
        <v>A1:L32</v>
      </c>
    </row>
    <row r="2" spans="1:27" ht="26.15" customHeight="1" x14ac:dyDescent="0.3">
      <c r="A2" s="363" t="str">
        <f>IF(Yil&gt;0,CONCATENATE(Yil," yılına aittir"),"")</f>
        <v/>
      </c>
      <c r="B2" s="363"/>
      <c r="C2" s="363"/>
      <c r="D2" s="363"/>
      <c r="E2" s="363"/>
      <c r="F2" s="363"/>
      <c r="G2" s="363"/>
      <c r="H2" s="363"/>
      <c r="I2" s="363"/>
      <c r="J2" s="363"/>
      <c r="K2" s="363"/>
      <c r="L2" s="363"/>
    </row>
    <row r="3" spans="1:27" ht="26.15" customHeight="1" thickBot="1" x14ac:dyDescent="0.35">
      <c r="B3" s="8"/>
      <c r="D3" s="8"/>
      <c r="E3" s="8"/>
      <c r="F3" s="377" t="str">
        <f>IF(Yil&gt;0,IF(ProjeNo=5189901,"MAYIS",IF(ProjeNo=5169902,"TEMMUZ","NİSAN")),"")</f>
        <v/>
      </c>
      <c r="G3" s="377"/>
      <c r="H3" s="8"/>
      <c r="I3" s="8"/>
      <c r="J3" s="8"/>
      <c r="K3" s="8"/>
      <c r="L3" s="228" t="s">
        <v>35</v>
      </c>
    </row>
    <row r="4" spans="1:27" ht="26.15" customHeight="1" thickBot="1" x14ac:dyDescent="0.35">
      <c r="A4" s="233" t="s">
        <v>1</v>
      </c>
      <c r="B4" s="364" t="str">
        <f>IF(ProjeNo&gt;0,ProjeNo,"")</f>
        <v/>
      </c>
      <c r="C4" s="365"/>
      <c r="D4" s="365"/>
      <c r="E4" s="365"/>
      <c r="F4" s="365"/>
      <c r="G4" s="365"/>
      <c r="H4" s="365"/>
      <c r="I4" s="365"/>
      <c r="J4" s="365"/>
      <c r="K4" s="365"/>
      <c r="L4" s="366"/>
    </row>
    <row r="5" spans="1:27" ht="26.15" customHeight="1" thickBot="1" x14ac:dyDescent="0.35">
      <c r="A5" s="234" t="s">
        <v>11</v>
      </c>
      <c r="B5" s="367" t="str">
        <f>IF(ProjeAdi&gt;0,ProjeAdi,"")</f>
        <v/>
      </c>
      <c r="C5" s="368"/>
      <c r="D5" s="368"/>
      <c r="E5" s="368"/>
      <c r="F5" s="368"/>
      <c r="G5" s="368"/>
      <c r="H5" s="368"/>
      <c r="I5" s="368"/>
      <c r="J5" s="368"/>
      <c r="K5" s="368"/>
      <c r="L5" s="369"/>
    </row>
    <row r="6" spans="1:27" ht="26.15" customHeight="1" thickBot="1" x14ac:dyDescent="0.35">
      <c r="A6" s="370" t="s">
        <v>7</v>
      </c>
      <c r="B6" s="370" t="s">
        <v>8</v>
      </c>
      <c r="C6" s="370" t="s">
        <v>29</v>
      </c>
      <c r="D6" s="370" t="s">
        <v>97</v>
      </c>
      <c r="E6" s="370" t="s">
        <v>117</v>
      </c>
      <c r="F6" s="370" t="s">
        <v>32</v>
      </c>
      <c r="G6" s="372" t="s">
        <v>30</v>
      </c>
      <c r="H6" s="374" t="s">
        <v>95</v>
      </c>
      <c r="I6" s="375"/>
      <c r="J6" s="375"/>
      <c r="K6" s="376"/>
      <c r="L6" s="370" t="s">
        <v>31</v>
      </c>
      <c r="O6" s="357" t="s">
        <v>36</v>
      </c>
      <c r="P6" s="357"/>
      <c r="Q6" s="357" t="s">
        <v>42</v>
      </c>
      <c r="R6" s="357"/>
      <c r="S6" s="357" t="s">
        <v>43</v>
      </c>
      <c r="T6" s="357"/>
    </row>
    <row r="7" spans="1:27" s="9" customFormat="1" ht="82.05" customHeight="1" thickBot="1" x14ac:dyDescent="0.35">
      <c r="A7" s="371"/>
      <c r="B7" s="371"/>
      <c r="C7" s="371"/>
      <c r="D7" s="371"/>
      <c r="E7" s="371"/>
      <c r="F7" s="371"/>
      <c r="G7" s="373"/>
      <c r="H7" s="229" t="s">
        <v>91</v>
      </c>
      <c r="I7" s="230" t="s">
        <v>96</v>
      </c>
      <c r="J7" s="229" t="s">
        <v>152</v>
      </c>
      <c r="K7" s="229" t="s">
        <v>153</v>
      </c>
      <c r="L7" s="371"/>
      <c r="M7" s="121"/>
      <c r="N7" s="231" t="s">
        <v>10</v>
      </c>
      <c r="O7" s="232" t="s">
        <v>92</v>
      </c>
      <c r="P7" s="232" t="s">
        <v>34</v>
      </c>
      <c r="Q7" s="232" t="s">
        <v>41</v>
      </c>
      <c r="R7" s="232" t="s">
        <v>30</v>
      </c>
      <c r="S7" s="232" t="s">
        <v>41</v>
      </c>
      <c r="T7" s="232" t="s">
        <v>34</v>
      </c>
      <c r="AA7" s="7"/>
    </row>
    <row r="8" spans="1:27" ht="26.15" customHeight="1" x14ac:dyDescent="0.3">
      <c r="A8" s="235">
        <v>1</v>
      </c>
      <c r="B8" s="36" t="str">
        <f>IF('Proje ve Personel Bilgileri'!B14&gt;0,'Proje ve Personel Bilgileri'!B14,"")</f>
        <v/>
      </c>
      <c r="C8" s="10"/>
      <c r="D8" s="11"/>
      <c r="E8" s="11"/>
      <c r="F8" s="11"/>
      <c r="G8" s="11"/>
      <c r="H8" s="11"/>
      <c r="I8" s="11"/>
      <c r="J8" s="11"/>
      <c r="K8" s="11"/>
      <c r="L8" s="33" t="str">
        <f>IF(B8&lt;&gt;"",IF(OR(F8&gt;S8,G8&gt;T8),0,D8+E8+F8+G8-H8-I8-J8-K8),"")</f>
        <v/>
      </c>
      <c r="M8" s="122" t="str">
        <f t="shared" ref="M8:M27" si="0">IF(OR(F8&gt;S8,G8&gt;T8),"Toplam maliyetin hesaplanabilmesi için SGK işveren payı ve işsizlik sigortası işveren payının tavan değerleri aşmaması gerekmektedir.","")</f>
        <v/>
      </c>
      <c r="N8" s="31">
        <f>'Proje ve Personel Bilgileri'!E14</f>
        <v>0</v>
      </c>
      <c r="O8" s="32">
        <f t="shared" ref="O8:O27" si="1">IFERROR(IF(ProjeNo&lt;&gt;5169902,IF(N8="EVET",VLOOKUP(VALUE(Yil&amp;1),SGKTAVAN,2,0)*0.2475,VLOOKUP(VALUE(Yil&amp;1),SGKTAVAN,2,0)*0.2075),IF(N8="EVET",VLOOKUP(VALUE(Yil&amp;2),SGKTAVAN,2,0)*0.2475,VLOOKUP(VALUE(Yil&amp;2),SGKTAVAN,2,0)*0.2075)),0)</f>
        <v>0</v>
      </c>
      <c r="P8" s="32">
        <f t="shared" ref="P8:P27" si="2">IFERROR(IF(ProjeNo&lt;&gt;5169902,IF(N8="EVET",0,VLOOKUP(VALUE(Yil&amp;1),SGKTAVAN,2,0)*0.02),IF(N8="EVET",0,VLOOKUP(VALUE(Yil&amp;2),SGKTAVAN,2,0)*0.02)),0)</f>
        <v>0</v>
      </c>
      <c r="Q8" s="32">
        <f t="shared" ref="Q8:Q27" si="3">IF(N8="EVET",(D8+E8)*0.2475,(D8+E8)*0.2075)</f>
        <v>0</v>
      </c>
      <c r="R8" s="32">
        <f>IF(N8="EVET",0,(D8+E8)*0.02)</f>
        <v>0</v>
      </c>
      <c r="S8" s="32">
        <f>IF(ISERROR(ROUNDUP(MIN(O8,Q8),0)),0,ROUNDUP(MIN(O8,Q8),0))</f>
        <v>0</v>
      </c>
      <c r="T8" s="32">
        <f>IF(ISERROR(ROUNDUP(MIN(P8,R8),0)),0,ROUNDUP(MIN(P8,R8),0))</f>
        <v>0</v>
      </c>
    </row>
    <row r="9" spans="1:27" ht="26.15" customHeight="1" x14ac:dyDescent="0.3">
      <c r="A9" s="236">
        <v>2</v>
      </c>
      <c r="B9" s="37" t="str">
        <f>IF('Proje ve Personel Bilgileri'!B15&gt;0,'Proje ve Personel Bilgileri'!B15,"")</f>
        <v/>
      </c>
      <c r="C9" s="127"/>
      <c r="D9" s="12"/>
      <c r="E9" s="12"/>
      <c r="F9" s="12"/>
      <c r="G9" s="12"/>
      <c r="H9" s="12"/>
      <c r="I9" s="12"/>
      <c r="J9" s="12"/>
      <c r="K9" s="12"/>
      <c r="L9" s="34" t="str">
        <f t="shared" ref="L9:L27" si="4">IF(B9&lt;&gt;"",IF(OR(F9&gt;S9,G9&gt;T9),0,D9+E9+F9+G9-H9-I9-J9-K9),"")</f>
        <v/>
      </c>
      <c r="M9" s="122" t="str">
        <f t="shared" si="0"/>
        <v/>
      </c>
      <c r="N9" s="31">
        <f>'Proje ve Personel Bilgileri'!E15</f>
        <v>0</v>
      </c>
      <c r="O9" s="32">
        <f t="shared" si="1"/>
        <v>0</v>
      </c>
      <c r="P9" s="32">
        <f t="shared" si="2"/>
        <v>0</v>
      </c>
      <c r="Q9" s="32">
        <f t="shared" si="3"/>
        <v>0</v>
      </c>
      <c r="R9" s="32">
        <f t="shared" ref="R9:R27" si="5">IF(N9="EVET",0,(D9+E9)*0.02)</f>
        <v>0</v>
      </c>
      <c r="S9" s="32">
        <f t="shared" ref="S9:T27" si="6">IF(ISERROR(ROUNDUP(MIN(O9,Q9),0)),0,ROUNDUP(MIN(O9,Q9),0))</f>
        <v>0</v>
      </c>
      <c r="T9" s="32">
        <f t="shared" si="6"/>
        <v>0</v>
      </c>
    </row>
    <row r="10" spans="1:27" ht="26.15" customHeight="1" x14ac:dyDescent="0.3">
      <c r="A10" s="236">
        <v>3</v>
      </c>
      <c r="B10" s="37" t="str">
        <f>IF('Proje ve Personel Bilgileri'!B16&gt;0,'Proje ve Personel Bilgileri'!B16,"")</f>
        <v/>
      </c>
      <c r="C10" s="127"/>
      <c r="D10" s="12"/>
      <c r="E10" s="12"/>
      <c r="F10" s="12"/>
      <c r="G10" s="12"/>
      <c r="H10" s="12"/>
      <c r="I10" s="12"/>
      <c r="J10" s="12"/>
      <c r="K10" s="12"/>
      <c r="L10" s="34" t="str">
        <f t="shared" si="4"/>
        <v/>
      </c>
      <c r="M10" s="122" t="str">
        <f t="shared" si="0"/>
        <v/>
      </c>
      <c r="N10" s="31">
        <f>'Proje ve Personel Bilgileri'!E16</f>
        <v>0</v>
      </c>
      <c r="O10" s="32">
        <f t="shared" si="1"/>
        <v>0</v>
      </c>
      <c r="P10" s="32">
        <f t="shared" si="2"/>
        <v>0</v>
      </c>
      <c r="Q10" s="32">
        <f t="shared" si="3"/>
        <v>0</v>
      </c>
      <c r="R10" s="32">
        <f t="shared" si="5"/>
        <v>0</v>
      </c>
      <c r="S10" s="32">
        <f t="shared" si="6"/>
        <v>0</v>
      </c>
      <c r="T10" s="32">
        <f t="shared" si="6"/>
        <v>0</v>
      </c>
    </row>
    <row r="11" spans="1:27" ht="26.15" customHeight="1" x14ac:dyDescent="0.3">
      <c r="A11" s="236">
        <v>4</v>
      </c>
      <c r="B11" s="37" t="str">
        <f>IF('Proje ve Personel Bilgileri'!B17&gt;0,'Proje ve Personel Bilgileri'!B17,"")</f>
        <v/>
      </c>
      <c r="C11" s="127"/>
      <c r="D11" s="12"/>
      <c r="E11" s="12"/>
      <c r="F11" s="12"/>
      <c r="G11" s="12"/>
      <c r="H11" s="12"/>
      <c r="I11" s="12"/>
      <c r="J11" s="12"/>
      <c r="K11" s="12"/>
      <c r="L11" s="34" t="str">
        <f t="shared" si="4"/>
        <v/>
      </c>
      <c r="M11" s="122" t="str">
        <f t="shared" si="0"/>
        <v/>
      </c>
      <c r="N11" s="31">
        <f>'Proje ve Personel Bilgileri'!E17</f>
        <v>0</v>
      </c>
      <c r="O11" s="32">
        <f t="shared" si="1"/>
        <v>0</v>
      </c>
      <c r="P11" s="32">
        <f t="shared" si="2"/>
        <v>0</v>
      </c>
      <c r="Q11" s="32">
        <f t="shared" si="3"/>
        <v>0</v>
      </c>
      <c r="R11" s="32">
        <f t="shared" si="5"/>
        <v>0</v>
      </c>
      <c r="S11" s="32">
        <f t="shared" si="6"/>
        <v>0</v>
      </c>
      <c r="T11" s="32">
        <f t="shared" si="6"/>
        <v>0</v>
      </c>
    </row>
    <row r="12" spans="1:27" ht="26.15" customHeight="1" x14ac:dyDescent="0.3">
      <c r="A12" s="236">
        <v>5</v>
      </c>
      <c r="B12" s="37" t="str">
        <f>IF('Proje ve Personel Bilgileri'!B18&gt;0,'Proje ve Personel Bilgileri'!B18,"")</f>
        <v/>
      </c>
      <c r="C12" s="127"/>
      <c r="D12" s="12"/>
      <c r="E12" s="12"/>
      <c r="F12" s="12"/>
      <c r="G12" s="12"/>
      <c r="H12" s="12"/>
      <c r="I12" s="12"/>
      <c r="J12" s="12"/>
      <c r="K12" s="12"/>
      <c r="L12" s="34" t="str">
        <f t="shared" si="4"/>
        <v/>
      </c>
      <c r="M12" s="122" t="str">
        <f t="shared" si="0"/>
        <v/>
      </c>
      <c r="N12" s="31">
        <f>'Proje ve Personel Bilgileri'!E18</f>
        <v>0</v>
      </c>
      <c r="O12" s="32">
        <f t="shared" si="1"/>
        <v>0</v>
      </c>
      <c r="P12" s="32">
        <f t="shared" si="2"/>
        <v>0</v>
      </c>
      <c r="Q12" s="32">
        <f t="shared" si="3"/>
        <v>0</v>
      </c>
      <c r="R12" s="32">
        <f t="shared" si="5"/>
        <v>0</v>
      </c>
      <c r="S12" s="32">
        <f t="shared" si="6"/>
        <v>0</v>
      </c>
      <c r="T12" s="32">
        <f t="shared" si="6"/>
        <v>0</v>
      </c>
    </row>
    <row r="13" spans="1:27" ht="26.15" customHeight="1" x14ac:dyDescent="0.3">
      <c r="A13" s="236">
        <v>6</v>
      </c>
      <c r="B13" s="37" t="str">
        <f>IF('Proje ve Personel Bilgileri'!B19&gt;0,'Proje ve Personel Bilgileri'!B19,"")</f>
        <v/>
      </c>
      <c r="C13" s="127"/>
      <c r="D13" s="12"/>
      <c r="E13" s="12"/>
      <c r="F13" s="12"/>
      <c r="G13" s="12"/>
      <c r="H13" s="12"/>
      <c r="I13" s="12"/>
      <c r="J13" s="12"/>
      <c r="K13" s="12"/>
      <c r="L13" s="34" t="str">
        <f t="shared" si="4"/>
        <v/>
      </c>
      <c r="M13" s="122" t="str">
        <f t="shared" si="0"/>
        <v/>
      </c>
      <c r="N13" s="31">
        <f>'Proje ve Personel Bilgileri'!E19</f>
        <v>0</v>
      </c>
      <c r="O13" s="32">
        <f t="shared" si="1"/>
        <v>0</v>
      </c>
      <c r="P13" s="32">
        <f t="shared" si="2"/>
        <v>0</v>
      </c>
      <c r="Q13" s="32">
        <f t="shared" si="3"/>
        <v>0</v>
      </c>
      <c r="R13" s="32">
        <f t="shared" si="5"/>
        <v>0</v>
      </c>
      <c r="S13" s="32">
        <f t="shared" si="6"/>
        <v>0</v>
      </c>
      <c r="T13" s="32">
        <f t="shared" si="6"/>
        <v>0</v>
      </c>
    </row>
    <row r="14" spans="1:27" ht="26.15" customHeight="1" x14ac:dyDescent="0.3">
      <c r="A14" s="236">
        <v>7</v>
      </c>
      <c r="B14" s="37" t="str">
        <f>IF('Proje ve Personel Bilgileri'!B20&gt;0,'Proje ve Personel Bilgileri'!B20,"")</f>
        <v/>
      </c>
      <c r="C14" s="127"/>
      <c r="D14" s="12"/>
      <c r="E14" s="12"/>
      <c r="F14" s="12"/>
      <c r="G14" s="12"/>
      <c r="H14" s="12"/>
      <c r="I14" s="12"/>
      <c r="J14" s="12"/>
      <c r="K14" s="12"/>
      <c r="L14" s="34" t="str">
        <f t="shared" si="4"/>
        <v/>
      </c>
      <c r="M14" s="122" t="str">
        <f t="shared" si="0"/>
        <v/>
      </c>
      <c r="N14" s="31">
        <f>'Proje ve Personel Bilgileri'!E20</f>
        <v>0</v>
      </c>
      <c r="O14" s="32">
        <f t="shared" si="1"/>
        <v>0</v>
      </c>
      <c r="P14" s="32">
        <f t="shared" si="2"/>
        <v>0</v>
      </c>
      <c r="Q14" s="32">
        <f t="shared" si="3"/>
        <v>0</v>
      </c>
      <c r="R14" s="32">
        <f t="shared" si="5"/>
        <v>0</v>
      </c>
      <c r="S14" s="32">
        <f t="shared" si="6"/>
        <v>0</v>
      </c>
      <c r="T14" s="32">
        <f t="shared" si="6"/>
        <v>0</v>
      </c>
    </row>
    <row r="15" spans="1:27" ht="26.15" customHeight="1" x14ac:dyDescent="0.3">
      <c r="A15" s="236">
        <v>8</v>
      </c>
      <c r="B15" s="37" t="str">
        <f>IF('Proje ve Personel Bilgileri'!B21&gt;0,'Proje ve Personel Bilgileri'!B21,"")</f>
        <v/>
      </c>
      <c r="C15" s="127"/>
      <c r="D15" s="12"/>
      <c r="E15" s="12"/>
      <c r="F15" s="12"/>
      <c r="G15" s="12"/>
      <c r="H15" s="12"/>
      <c r="I15" s="12"/>
      <c r="J15" s="12"/>
      <c r="K15" s="12"/>
      <c r="L15" s="34" t="str">
        <f t="shared" si="4"/>
        <v/>
      </c>
      <c r="M15" s="122" t="str">
        <f t="shared" si="0"/>
        <v/>
      </c>
      <c r="N15" s="31">
        <f>'Proje ve Personel Bilgileri'!E21</f>
        <v>0</v>
      </c>
      <c r="O15" s="32">
        <f t="shared" si="1"/>
        <v>0</v>
      </c>
      <c r="P15" s="32">
        <f t="shared" si="2"/>
        <v>0</v>
      </c>
      <c r="Q15" s="32">
        <f t="shared" si="3"/>
        <v>0</v>
      </c>
      <c r="R15" s="32">
        <f t="shared" si="5"/>
        <v>0</v>
      </c>
      <c r="S15" s="32">
        <f t="shared" si="6"/>
        <v>0</v>
      </c>
      <c r="T15" s="32">
        <f t="shared" si="6"/>
        <v>0</v>
      </c>
    </row>
    <row r="16" spans="1:27" ht="26.15" customHeight="1" x14ac:dyDescent="0.3">
      <c r="A16" s="236">
        <v>9</v>
      </c>
      <c r="B16" s="37" t="str">
        <f>IF('Proje ve Personel Bilgileri'!B22&gt;0,'Proje ve Personel Bilgileri'!B22,"")</f>
        <v/>
      </c>
      <c r="C16" s="127"/>
      <c r="D16" s="12"/>
      <c r="E16" s="12"/>
      <c r="F16" s="12"/>
      <c r="G16" s="12"/>
      <c r="H16" s="12"/>
      <c r="I16" s="12"/>
      <c r="J16" s="12"/>
      <c r="K16" s="12"/>
      <c r="L16" s="34" t="str">
        <f t="shared" si="4"/>
        <v/>
      </c>
      <c r="M16" s="122" t="str">
        <f t="shared" si="0"/>
        <v/>
      </c>
      <c r="N16" s="31">
        <f>'Proje ve Personel Bilgileri'!E22</f>
        <v>0</v>
      </c>
      <c r="O16" s="32">
        <f t="shared" si="1"/>
        <v>0</v>
      </c>
      <c r="P16" s="32">
        <f t="shared" si="2"/>
        <v>0</v>
      </c>
      <c r="Q16" s="32">
        <f t="shared" si="3"/>
        <v>0</v>
      </c>
      <c r="R16" s="32">
        <f t="shared" si="5"/>
        <v>0</v>
      </c>
      <c r="S16" s="32">
        <f t="shared" si="6"/>
        <v>0</v>
      </c>
      <c r="T16" s="32">
        <f t="shared" si="6"/>
        <v>0</v>
      </c>
    </row>
    <row r="17" spans="1:21" ht="26.15" customHeight="1" x14ac:dyDescent="0.3">
      <c r="A17" s="236">
        <v>10</v>
      </c>
      <c r="B17" s="37" t="str">
        <f>IF('Proje ve Personel Bilgileri'!B23&gt;0,'Proje ve Personel Bilgileri'!B23,"")</f>
        <v/>
      </c>
      <c r="C17" s="127"/>
      <c r="D17" s="12"/>
      <c r="E17" s="12"/>
      <c r="F17" s="12"/>
      <c r="G17" s="12"/>
      <c r="H17" s="12"/>
      <c r="I17" s="12"/>
      <c r="J17" s="12"/>
      <c r="K17" s="12"/>
      <c r="L17" s="34" t="str">
        <f t="shared" si="4"/>
        <v/>
      </c>
      <c r="M17" s="122" t="str">
        <f t="shared" si="0"/>
        <v/>
      </c>
      <c r="N17" s="31">
        <f>'Proje ve Personel Bilgileri'!E23</f>
        <v>0</v>
      </c>
      <c r="O17" s="32">
        <f t="shared" si="1"/>
        <v>0</v>
      </c>
      <c r="P17" s="32">
        <f t="shared" si="2"/>
        <v>0</v>
      </c>
      <c r="Q17" s="32">
        <f t="shared" si="3"/>
        <v>0</v>
      </c>
      <c r="R17" s="32">
        <f t="shared" si="5"/>
        <v>0</v>
      </c>
      <c r="S17" s="32">
        <f t="shared" si="6"/>
        <v>0</v>
      </c>
      <c r="T17" s="32">
        <f t="shared" si="6"/>
        <v>0</v>
      </c>
    </row>
    <row r="18" spans="1:21" ht="26.15" customHeight="1" x14ac:dyDescent="0.3">
      <c r="A18" s="236">
        <v>11</v>
      </c>
      <c r="B18" s="37" t="str">
        <f>IF('Proje ve Personel Bilgileri'!B24&gt;0,'Proje ve Personel Bilgileri'!B24,"")</f>
        <v/>
      </c>
      <c r="C18" s="127"/>
      <c r="D18" s="12"/>
      <c r="E18" s="12"/>
      <c r="F18" s="12"/>
      <c r="G18" s="12"/>
      <c r="H18" s="12"/>
      <c r="I18" s="12"/>
      <c r="J18" s="12"/>
      <c r="K18" s="12"/>
      <c r="L18" s="34" t="str">
        <f t="shared" si="4"/>
        <v/>
      </c>
      <c r="M18" s="122" t="str">
        <f t="shared" si="0"/>
        <v/>
      </c>
      <c r="N18" s="31">
        <f>'Proje ve Personel Bilgileri'!E24</f>
        <v>0</v>
      </c>
      <c r="O18" s="32">
        <f t="shared" si="1"/>
        <v>0</v>
      </c>
      <c r="P18" s="32">
        <f t="shared" si="2"/>
        <v>0</v>
      </c>
      <c r="Q18" s="32">
        <f t="shared" si="3"/>
        <v>0</v>
      </c>
      <c r="R18" s="32">
        <f t="shared" si="5"/>
        <v>0</v>
      </c>
      <c r="S18" s="32">
        <f t="shared" si="6"/>
        <v>0</v>
      </c>
      <c r="T18" s="32">
        <f t="shared" si="6"/>
        <v>0</v>
      </c>
    </row>
    <row r="19" spans="1:21" ht="26.15" customHeight="1" x14ac:dyDescent="0.3">
      <c r="A19" s="236">
        <v>12</v>
      </c>
      <c r="B19" s="37" t="str">
        <f>IF('Proje ve Personel Bilgileri'!B25&gt;0,'Proje ve Personel Bilgileri'!B25,"")</f>
        <v/>
      </c>
      <c r="C19" s="127"/>
      <c r="D19" s="12"/>
      <c r="E19" s="12"/>
      <c r="F19" s="12"/>
      <c r="G19" s="12"/>
      <c r="H19" s="12"/>
      <c r="I19" s="12"/>
      <c r="J19" s="12"/>
      <c r="K19" s="12"/>
      <c r="L19" s="34" t="str">
        <f t="shared" si="4"/>
        <v/>
      </c>
      <c r="M19" s="122" t="str">
        <f t="shared" si="0"/>
        <v/>
      </c>
      <c r="N19" s="31">
        <f>'Proje ve Personel Bilgileri'!E25</f>
        <v>0</v>
      </c>
      <c r="O19" s="32">
        <f t="shared" si="1"/>
        <v>0</v>
      </c>
      <c r="P19" s="32">
        <f t="shared" si="2"/>
        <v>0</v>
      </c>
      <c r="Q19" s="32">
        <f t="shared" si="3"/>
        <v>0</v>
      </c>
      <c r="R19" s="32">
        <f t="shared" si="5"/>
        <v>0</v>
      </c>
      <c r="S19" s="32">
        <f t="shared" si="6"/>
        <v>0</v>
      </c>
      <c r="T19" s="32">
        <f t="shared" si="6"/>
        <v>0</v>
      </c>
    </row>
    <row r="20" spans="1:21" ht="26.15" customHeight="1" x14ac:dyDescent="0.3">
      <c r="A20" s="236">
        <v>13</v>
      </c>
      <c r="B20" s="37" t="str">
        <f>IF('Proje ve Personel Bilgileri'!B26&gt;0,'Proje ve Personel Bilgileri'!B26,"")</f>
        <v/>
      </c>
      <c r="C20" s="127"/>
      <c r="D20" s="12"/>
      <c r="E20" s="12"/>
      <c r="F20" s="12"/>
      <c r="G20" s="12"/>
      <c r="H20" s="12"/>
      <c r="I20" s="12"/>
      <c r="J20" s="12"/>
      <c r="K20" s="12"/>
      <c r="L20" s="34" t="str">
        <f t="shared" si="4"/>
        <v/>
      </c>
      <c r="M20" s="122" t="str">
        <f t="shared" si="0"/>
        <v/>
      </c>
      <c r="N20" s="31">
        <f>'Proje ve Personel Bilgileri'!E26</f>
        <v>0</v>
      </c>
      <c r="O20" s="32">
        <f t="shared" si="1"/>
        <v>0</v>
      </c>
      <c r="P20" s="32">
        <f t="shared" si="2"/>
        <v>0</v>
      </c>
      <c r="Q20" s="32">
        <f t="shared" si="3"/>
        <v>0</v>
      </c>
      <c r="R20" s="32">
        <f t="shared" si="5"/>
        <v>0</v>
      </c>
      <c r="S20" s="32">
        <f t="shared" si="6"/>
        <v>0</v>
      </c>
      <c r="T20" s="32">
        <f t="shared" si="6"/>
        <v>0</v>
      </c>
    </row>
    <row r="21" spans="1:21" ht="26.15" customHeight="1" x14ac:dyDescent="0.3">
      <c r="A21" s="236">
        <v>14</v>
      </c>
      <c r="B21" s="37" t="str">
        <f>IF('Proje ve Personel Bilgileri'!B27&gt;0,'Proje ve Personel Bilgileri'!B27,"")</f>
        <v/>
      </c>
      <c r="C21" s="127"/>
      <c r="D21" s="12"/>
      <c r="E21" s="12"/>
      <c r="F21" s="12"/>
      <c r="G21" s="12"/>
      <c r="H21" s="12"/>
      <c r="I21" s="12"/>
      <c r="J21" s="12"/>
      <c r="K21" s="12"/>
      <c r="L21" s="34" t="str">
        <f t="shared" si="4"/>
        <v/>
      </c>
      <c r="M21" s="122" t="str">
        <f t="shared" si="0"/>
        <v/>
      </c>
      <c r="N21" s="31">
        <f>'Proje ve Personel Bilgileri'!E27</f>
        <v>0</v>
      </c>
      <c r="O21" s="32">
        <f t="shared" si="1"/>
        <v>0</v>
      </c>
      <c r="P21" s="32">
        <f t="shared" si="2"/>
        <v>0</v>
      </c>
      <c r="Q21" s="32">
        <f t="shared" si="3"/>
        <v>0</v>
      </c>
      <c r="R21" s="32">
        <f t="shared" si="5"/>
        <v>0</v>
      </c>
      <c r="S21" s="32">
        <f t="shared" si="6"/>
        <v>0</v>
      </c>
      <c r="T21" s="32">
        <f t="shared" si="6"/>
        <v>0</v>
      </c>
    </row>
    <row r="22" spans="1:21" ht="26.15" customHeight="1" x14ac:dyDescent="0.3">
      <c r="A22" s="236">
        <v>15</v>
      </c>
      <c r="B22" s="37" t="str">
        <f>IF('Proje ve Personel Bilgileri'!B28&gt;0,'Proje ve Personel Bilgileri'!B28,"")</f>
        <v/>
      </c>
      <c r="C22" s="127"/>
      <c r="D22" s="12"/>
      <c r="E22" s="12"/>
      <c r="F22" s="12"/>
      <c r="G22" s="12"/>
      <c r="H22" s="12"/>
      <c r="I22" s="12"/>
      <c r="J22" s="12"/>
      <c r="K22" s="12"/>
      <c r="L22" s="34" t="str">
        <f t="shared" si="4"/>
        <v/>
      </c>
      <c r="M22" s="122" t="str">
        <f t="shared" si="0"/>
        <v/>
      </c>
      <c r="N22" s="31">
        <f>'Proje ve Personel Bilgileri'!E28</f>
        <v>0</v>
      </c>
      <c r="O22" s="32">
        <f t="shared" si="1"/>
        <v>0</v>
      </c>
      <c r="P22" s="32">
        <f t="shared" si="2"/>
        <v>0</v>
      </c>
      <c r="Q22" s="32">
        <f t="shared" si="3"/>
        <v>0</v>
      </c>
      <c r="R22" s="32">
        <f t="shared" si="5"/>
        <v>0</v>
      </c>
      <c r="S22" s="32">
        <f t="shared" si="6"/>
        <v>0</v>
      </c>
      <c r="T22" s="32">
        <f t="shared" si="6"/>
        <v>0</v>
      </c>
    </row>
    <row r="23" spans="1:21" ht="26.15" customHeight="1" x14ac:dyDescent="0.3">
      <c r="A23" s="236">
        <v>16</v>
      </c>
      <c r="B23" s="37" t="str">
        <f>IF('Proje ve Personel Bilgileri'!B29&gt;0,'Proje ve Personel Bilgileri'!B29,"")</f>
        <v/>
      </c>
      <c r="C23" s="127"/>
      <c r="D23" s="12"/>
      <c r="E23" s="12"/>
      <c r="F23" s="12"/>
      <c r="G23" s="12"/>
      <c r="H23" s="12"/>
      <c r="I23" s="12"/>
      <c r="J23" s="12"/>
      <c r="K23" s="12"/>
      <c r="L23" s="34" t="str">
        <f t="shared" si="4"/>
        <v/>
      </c>
      <c r="M23" s="122" t="str">
        <f t="shared" si="0"/>
        <v/>
      </c>
      <c r="N23" s="31">
        <f>'Proje ve Personel Bilgileri'!E29</f>
        <v>0</v>
      </c>
      <c r="O23" s="32">
        <f t="shared" si="1"/>
        <v>0</v>
      </c>
      <c r="P23" s="32">
        <f t="shared" si="2"/>
        <v>0</v>
      </c>
      <c r="Q23" s="32">
        <f t="shared" si="3"/>
        <v>0</v>
      </c>
      <c r="R23" s="32">
        <f t="shared" si="5"/>
        <v>0</v>
      </c>
      <c r="S23" s="32">
        <f t="shared" si="6"/>
        <v>0</v>
      </c>
      <c r="T23" s="32">
        <f t="shared" si="6"/>
        <v>0</v>
      </c>
    </row>
    <row r="24" spans="1:21" ht="26.15" customHeight="1" x14ac:dyDescent="0.3">
      <c r="A24" s="236">
        <v>17</v>
      </c>
      <c r="B24" s="37" t="str">
        <f>IF('Proje ve Personel Bilgileri'!B30&gt;0,'Proje ve Personel Bilgileri'!B30,"")</f>
        <v/>
      </c>
      <c r="C24" s="127"/>
      <c r="D24" s="12"/>
      <c r="E24" s="12"/>
      <c r="F24" s="12"/>
      <c r="G24" s="12"/>
      <c r="H24" s="12"/>
      <c r="I24" s="12"/>
      <c r="J24" s="12"/>
      <c r="K24" s="12"/>
      <c r="L24" s="34" t="str">
        <f t="shared" si="4"/>
        <v/>
      </c>
      <c r="M24" s="122" t="str">
        <f t="shared" si="0"/>
        <v/>
      </c>
      <c r="N24" s="31">
        <f>'Proje ve Personel Bilgileri'!E30</f>
        <v>0</v>
      </c>
      <c r="O24" s="32">
        <f t="shared" si="1"/>
        <v>0</v>
      </c>
      <c r="P24" s="32">
        <f t="shared" si="2"/>
        <v>0</v>
      </c>
      <c r="Q24" s="32">
        <f t="shared" si="3"/>
        <v>0</v>
      </c>
      <c r="R24" s="32">
        <f t="shared" si="5"/>
        <v>0</v>
      </c>
      <c r="S24" s="32">
        <f t="shared" si="6"/>
        <v>0</v>
      </c>
      <c r="T24" s="32">
        <f t="shared" si="6"/>
        <v>0</v>
      </c>
    </row>
    <row r="25" spans="1:21" ht="26.15" customHeight="1" x14ac:dyDescent="0.3">
      <c r="A25" s="236">
        <v>18</v>
      </c>
      <c r="B25" s="37" t="str">
        <f>IF('Proje ve Personel Bilgileri'!B31&gt;0,'Proje ve Personel Bilgileri'!B31,"")</f>
        <v/>
      </c>
      <c r="C25" s="127"/>
      <c r="D25" s="12"/>
      <c r="E25" s="12"/>
      <c r="F25" s="12"/>
      <c r="G25" s="12"/>
      <c r="H25" s="12"/>
      <c r="I25" s="12"/>
      <c r="J25" s="12"/>
      <c r="K25" s="12"/>
      <c r="L25" s="34" t="str">
        <f t="shared" si="4"/>
        <v/>
      </c>
      <c r="M25" s="122" t="str">
        <f t="shared" si="0"/>
        <v/>
      </c>
      <c r="N25" s="31">
        <f>'Proje ve Personel Bilgileri'!E31</f>
        <v>0</v>
      </c>
      <c r="O25" s="32">
        <f t="shared" si="1"/>
        <v>0</v>
      </c>
      <c r="P25" s="32">
        <f t="shared" si="2"/>
        <v>0</v>
      </c>
      <c r="Q25" s="32">
        <f t="shared" si="3"/>
        <v>0</v>
      </c>
      <c r="R25" s="32">
        <f t="shared" si="5"/>
        <v>0</v>
      </c>
      <c r="S25" s="32">
        <f t="shared" si="6"/>
        <v>0</v>
      </c>
      <c r="T25" s="32">
        <f t="shared" si="6"/>
        <v>0</v>
      </c>
    </row>
    <row r="26" spans="1:21" ht="26.15" customHeight="1" x14ac:dyDescent="0.3">
      <c r="A26" s="236">
        <v>19</v>
      </c>
      <c r="B26" s="37" t="str">
        <f>IF('Proje ve Personel Bilgileri'!B32&gt;0,'Proje ve Personel Bilgileri'!B32,"")</f>
        <v/>
      </c>
      <c r="C26" s="127"/>
      <c r="D26" s="12"/>
      <c r="E26" s="12"/>
      <c r="F26" s="12"/>
      <c r="G26" s="12"/>
      <c r="H26" s="12"/>
      <c r="I26" s="12"/>
      <c r="J26" s="12"/>
      <c r="K26" s="12"/>
      <c r="L26" s="34" t="str">
        <f t="shared" si="4"/>
        <v/>
      </c>
      <c r="M26" s="122" t="str">
        <f t="shared" si="0"/>
        <v/>
      </c>
      <c r="N26" s="31">
        <f>'Proje ve Personel Bilgileri'!E32</f>
        <v>0</v>
      </c>
      <c r="O26" s="32">
        <f t="shared" si="1"/>
        <v>0</v>
      </c>
      <c r="P26" s="32">
        <f t="shared" si="2"/>
        <v>0</v>
      </c>
      <c r="Q26" s="32">
        <f t="shared" si="3"/>
        <v>0</v>
      </c>
      <c r="R26" s="32">
        <f t="shared" si="5"/>
        <v>0</v>
      </c>
      <c r="S26" s="32">
        <f t="shared" si="6"/>
        <v>0</v>
      </c>
      <c r="T26" s="32">
        <f t="shared" si="6"/>
        <v>0</v>
      </c>
    </row>
    <row r="27" spans="1:21" ht="26.15" customHeight="1" thickBot="1" x14ac:dyDescent="0.35">
      <c r="A27" s="237">
        <v>20</v>
      </c>
      <c r="B27" s="38" t="str">
        <f>IF('Proje ve Personel Bilgileri'!B33&gt;0,'Proje ve Personel Bilgileri'!B33,"")</f>
        <v/>
      </c>
      <c r="C27" s="13"/>
      <c r="D27" s="14"/>
      <c r="E27" s="14"/>
      <c r="F27" s="14"/>
      <c r="G27" s="14"/>
      <c r="H27" s="14"/>
      <c r="I27" s="14"/>
      <c r="J27" s="14"/>
      <c r="K27" s="14"/>
      <c r="L27" s="35" t="str">
        <f t="shared" si="4"/>
        <v/>
      </c>
      <c r="M27" s="122" t="str">
        <f t="shared" si="0"/>
        <v/>
      </c>
      <c r="N27" s="31">
        <f>'Proje ve Personel Bilgileri'!E33</f>
        <v>0</v>
      </c>
      <c r="O27" s="32">
        <f t="shared" si="1"/>
        <v>0</v>
      </c>
      <c r="P27" s="32">
        <f t="shared" si="2"/>
        <v>0</v>
      </c>
      <c r="Q27" s="32">
        <f t="shared" si="3"/>
        <v>0</v>
      </c>
      <c r="R27" s="32">
        <f t="shared" si="5"/>
        <v>0</v>
      </c>
      <c r="S27" s="32">
        <f t="shared" si="6"/>
        <v>0</v>
      </c>
      <c r="T27" s="32">
        <f t="shared" si="6"/>
        <v>0</v>
      </c>
      <c r="U27" s="30">
        <v>1</v>
      </c>
    </row>
    <row r="28" spans="1:21" ht="26.15" customHeight="1" thickBot="1" x14ac:dyDescent="0.35">
      <c r="A28" s="358" t="s">
        <v>40</v>
      </c>
      <c r="B28" s="359"/>
      <c r="C28" s="39" t="str">
        <f t="shared" ref="C28:K28" si="7">IF($L$28&gt;0,SUM(C8:C27),"")</f>
        <v/>
      </c>
      <c r="D28" s="40" t="str">
        <f t="shared" si="7"/>
        <v/>
      </c>
      <c r="E28" s="40" t="str">
        <f t="shared" si="7"/>
        <v/>
      </c>
      <c r="F28" s="40" t="str">
        <f t="shared" si="7"/>
        <v/>
      </c>
      <c r="G28" s="40" t="str">
        <f t="shared" si="7"/>
        <v/>
      </c>
      <c r="H28" s="40" t="str">
        <f t="shared" si="7"/>
        <v/>
      </c>
      <c r="I28" s="40" t="str">
        <f t="shared" si="7"/>
        <v/>
      </c>
      <c r="J28" s="40" t="str">
        <f t="shared" si="7"/>
        <v/>
      </c>
      <c r="K28" s="40" t="str">
        <f t="shared" si="7"/>
        <v/>
      </c>
      <c r="L28" s="41">
        <f>SUM(L8:L27)</f>
        <v>0</v>
      </c>
      <c r="M28" s="123"/>
      <c r="N28" s="6"/>
      <c r="O28" s="15"/>
      <c r="P28" s="16"/>
      <c r="S28" s="6"/>
      <c r="T28" s="6"/>
    </row>
    <row r="29" spans="1:21" s="17" customFormat="1" ht="30.1" customHeight="1" x14ac:dyDescent="0.3">
      <c r="A29" s="360" t="s">
        <v>139</v>
      </c>
      <c r="B29" s="360"/>
      <c r="C29" s="360"/>
      <c r="D29" s="360"/>
      <c r="E29" s="360"/>
      <c r="F29" s="360"/>
      <c r="G29" s="360"/>
      <c r="H29" s="360"/>
      <c r="I29" s="360"/>
      <c r="J29" s="360"/>
      <c r="K29" s="360"/>
      <c r="L29" s="360"/>
      <c r="M29" s="83"/>
      <c r="O29" s="18"/>
      <c r="P29" s="18"/>
      <c r="Q29" s="18"/>
      <c r="R29" s="18"/>
      <c r="S29" s="18"/>
      <c r="T29" s="18"/>
    </row>
    <row r="30" spans="1:21" ht="26.15" customHeight="1" x14ac:dyDescent="0.3"/>
    <row r="31" spans="1:21" ht="26.15" customHeight="1" x14ac:dyDescent="0.35">
      <c r="A31" s="308" t="s">
        <v>37</v>
      </c>
      <c r="B31" s="307">
        <f ca="1">IF(imzatarihi&gt;0,imzatarihi,"")</f>
        <v>45653</v>
      </c>
      <c r="C31" s="361" t="s">
        <v>38</v>
      </c>
      <c r="D31" s="361"/>
      <c r="E31" s="306" t="str">
        <f>IF(kurulusyetkilisi&gt;0,kurulusyetkilisi,"")</f>
        <v/>
      </c>
      <c r="F31" s="265"/>
      <c r="G31" s="265"/>
      <c r="H31" s="304"/>
      <c r="I31" s="304"/>
      <c r="J31" s="304"/>
    </row>
    <row r="32" spans="1:21" ht="26.15" customHeight="1" x14ac:dyDescent="0.35">
      <c r="A32" s="311"/>
      <c r="B32" s="311"/>
      <c r="C32" s="361" t="s">
        <v>39</v>
      </c>
      <c r="D32" s="361"/>
      <c r="E32" s="309"/>
      <c r="F32" s="362"/>
      <c r="G32" s="362"/>
      <c r="H32" s="6"/>
      <c r="I32" s="6"/>
      <c r="J32" s="6"/>
    </row>
    <row r="33" spans="1:20" ht="26.15" customHeight="1" x14ac:dyDescent="0.3">
      <c r="A33" s="356" t="s">
        <v>28</v>
      </c>
      <c r="B33" s="356"/>
      <c r="C33" s="356"/>
      <c r="D33" s="356"/>
      <c r="E33" s="356"/>
      <c r="F33" s="356"/>
      <c r="G33" s="356"/>
      <c r="H33" s="356"/>
      <c r="I33" s="356"/>
      <c r="J33" s="356"/>
      <c r="K33" s="356"/>
      <c r="L33" s="356"/>
      <c r="M33" s="119"/>
      <c r="N33" s="1"/>
      <c r="O33" s="128"/>
    </row>
    <row r="34" spans="1:20" ht="26.15" customHeight="1" x14ac:dyDescent="0.3">
      <c r="A34" s="363" t="str">
        <f>IF(Yil&gt;0,CONCATENATE(Yil," yılına aittir"),"")</f>
        <v/>
      </c>
      <c r="B34" s="363"/>
      <c r="C34" s="363"/>
      <c r="D34" s="363"/>
      <c r="E34" s="363"/>
      <c r="F34" s="363"/>
      <c r="G34" s="363"/>
      <c r="H34" s="363"/>
      <c r="I34" s="363"/>
      <c r="J34" s="363"/>
      <c r="K34" s="363"/>
      <c r="L34" s="363"/>
    </row>
    <row r="35" spans="1:20" ht="26.15" customHeight="1" thickBot="1" x14ac:dyDescent="0.35">
      <c r="B35" s="8"/>
      <c r="D35" s="8"/>
      <c r="E35" s="8"/>
      <c r="F35" s="377" t="str">
        <f>IF(Yil&gt;0,IF(ProjeNo=5189901,"MAYIS",IF(ProjeNo=5169902,"TEMMUZ","NİSAN")),"")</f>
        <v/>
      </c>
      <c r="G35" s="377"/>
      <c r="H35" s="8"/>
      <c r="I35" s="8"/>
      <c r="J35" s="8"/>
      <c r="K35" s="8"/>
      <c r="L35" s="228" t="s">
        <v>35</v>
      </c>
    </row>
    <row r="36" spans="1:20" ht="26.15" customHeight="1" thickBot="1" x14ac:dyDescent="0.35">
      <c r="A36" s="233" t="s">
        <v>1</v>
      </c>
      <c r="B36" s="364" t="str">
        <f>IF(ProjeNo&gt;0,ProjeNo,"")</f>
        <v/>
      </c>
      <c r="C36" s="365"/>
      <c r="D36" s="365"/>
      <c r="E36" s="365"/>
      <c r="F36" s="365"/>
      <c r="G36" s="365"/>
      <c r="H36" s="365"/>
      <c r="I36" s="365"/>
      <c r="J36" s="365"/>
      <c r="K36" s="365"/>
      <c r="L36" s="366"/>
    </row>
    <row r="37" spans="1:20" ht="26.15" customHeight="1" thickBot="1" x14ac:dyDescent="0.35">
      <c r="A37" s="234" t="s">
        <v>11</v>
      </c>
      <c r="B37" s="367" t="str">
        <f>IF(ProjeAdi&gt;0,ProjeAdi,"")</f>
        <v/>
      </c>
      <c r="C37" s="368"/>
      <c r="D37" s="368"/>
      <c r="E37" s="368"/>
      <c r="F37" s="368"/>
      <c r="G37" s="368"/>
      <c r="H37" s="368"/>
      <c r="I37" s="368"/>
      <c r="J37" s="368"/>
      <c r="K37" s="368"/>
      <c r="L37" s="369"/>
    </row>
    <row r="38" spans="1:20" ht="26.15" customHeight="1" thickBot="1" x14ac:dyDescent="0.35">
      <c r="A38" s="370" t="s">
        <v>7</v>
      </c>
      <c r="B38" s="370" t="s">
        <v>8</v>
      </c>
      <c r="C38" s="370" t="s">
        <v>29</v>
      </c>
      <c r="D38" s="370" t="s">
        <v>97</v>
      </c>
      <c r="E38" s="370" t="s">
        <v>117</v>
      </c>
      <c r="F38" s="370" t="s">
        <v>32</v>
      </c>
      <c r="G38" s="372" t="s">
        <v>30</v>
      </c>
      <c r="H38" s="374" t="s">
        <v>95</v>
      </c>
      <c r="I38" s="375"/>
      <c r="J38" s="375"/>
      <c r="K38" s="376"/>
      <c r="L38" s="370" t="s">
        <v>31</v>
      </c>
      <c r="O38" s="357" t="s">
        <v>36</v>
      </c>
      <c r="P38" s="357"/>
      <c r="Q38" s="357" t="s">
        <v>42</v>
      </c>
      <c r="R38" s="357"/>
      <c r="S38" s="357" t="s">
        <v>43</v>
      </c>
      <c r="T38" s="357"/>
    </row>
    <row r="39" spans="1:20" s="9" customFormat="1" ht="82.05" customHeight="1" thickBot="1" x14ac:dyDescent="0.3">
      <c r="A39" s="371"/>
      <c r="B39" s="371"/>
      <c r="C39" s="371"/>
      <c r="D39" s="371"/>
      <c r="E39" s="371"/>
      <c r="F39" s="371"/>
      <c r="G39" s="373"/>
      <c r="H39" s="229" t="s">
        <v>91</v>
      </c>
      <c r="I39" s="230" t="s">
        <v>96</v>
      </c>
      <c r="J39" s="229" t="s">
        <v>152</v>
      </c>
      <c r="K39" s="229" t="s">
        <v>153</v>
      </c>
      <c r="L39" s="371"/>
      <c r="M39" s="121"/>
      <c r="N39" s="231" t="s">
        <v>10</v>
      </c>
      <c r="O39" s="232" t="s">
        <v>33</v>
      </c>
      <c r="P39" s="232" t="s">
        <v>34</v>
      </c>
      <c r="Q39" s="232" t="s">
        <v>41</v>
      </c>
      <c r="R39" s="232" t="s">
        <v>30</v>
      </c>
      <c r="S39" s="232" t="s">
        <v>41</v>
      </c>
      <c r="T39" s="232" t="s">
        <v>34</v>
      </c>
    </row>
    <row r="40" spans="1:20" ht="26.15" customHeight="1" x14ac:dyDescent="0.3">
      <c r="A40" s="235">
        <v>21</v>
      </c>
      <c r="B40" s="36" t="str">
        <f>IF('Proje ve Personel Bilgileri'!B34&gt;0,'Proje ve Personel Bilgileri'!B34,"")</f>
        <v/>
      </c>
      <c r="C40" s="10"/>
      <c r="D40" s="11"/>
      <c r="E40" s="11"/>
      <c r="F40" s="11"/>
      <c r="G40" s="11"/>
      <c r="H40" s="11"/>
      <c r="I40" s="11"/>
      <c r="J40" s="11"/>
      <c r="K40" s="11"/>
      <c r="L40" s="33" t="str">
        <f>IF(B40&lt;&gt;"",IF(OR(F40&gt;S40,G40&gt;T40),0,D40+E40+F40+G40-H40-I40-J40-K40),"")</f>
        <v/>
      </c>
      <c r="M40" s="122" t="str">
        <f t="shared" ref="M40:M59" si="8">IF(OR(F40&gt;S40,G40&gt;T40),"Toplam maliyetin hesaplanabilmesi için SGK işveren payı ve işsizlik sigortası işveren payının tavan değerleri aşmaması gerekmektedir.","")</f>
        <v/>
      </c>
      <c r="N40" s="31">
        <f>'Proje ve Personel Bilgileri'!E34</f>
        <v>0</v>
      </c>
      <c r="O40" s="32">
        <f t="shared" ref="O40:O59" si="9">IFERROR(IF(ProjeNo&lt;&gt;5169902,IF(N40="EVET",VLOOKUP(VALUE(Yil&amp;1),SGKTAVAN,2,0)*0.2475,VLOOKUP(VALUE(Yil&amp;1),SGKTAVAN,2,0)*0.2075),IF(N40="EVET",VLOOKUP(VALUE(Yil&amp;2),SGKTAVAN,2,0)*0.2475,VLOOKUP(VALUE(Yil&amp;2),SGKTAVAN,2,0)*0.2075)),0)</f>
        <v>0</v>
      </c>
      <c r="P40" s="32">
        <f t="shared" ref="P40:P59" si="10">IFERROR(IF(ProjeNo&lt;&gt;5169902,IF(N40="EVET",0,VLOOKUP(VALUE(Yil&amp;1),SGKTAVAN,2,0)*0.02),IF(N40="EVET",0,VLOOKUP(VALUE(Yil&amp;2),SGKTAVAN,2,0)*0.02)),0)</f>
        <v>0</v>
      </c>
      <c r="Q40" s="32">
        <f t="shared" ref="Q40:Q59" si="11">IF(N40="EVET",(D40+E40)*0.2475,(D40+E40)*0.2075)</f>
        <v>0</v>
      </c>
      <c r="R40" s="32">
        <f>IF(N40="EVET",0,(D40+E40)*0.02)</f>
        <v>0</v>
      </c>
      <c r="S40" s="32">
        <f>IF(ISERROR(ROUNDUP(MIN(O40,Q40),0)),0,ROUNDUP(MIN(O40,Q40),0))</f>
        <v>0</v>
      </c>
      <c r="T40" s="32">
        <f>IF(ISERROR(ROUNDUP(MIN(P40,R40),0)),0,ROUNDUP(MIN(P40,R40),0))</f>
        <v>0</v>
      </c>
    </row>
    <row r="41" spans="1:20" ht="26.15" customHeight="1" x14ac:dyDescent="0.3">
      <c r="A41" s="236">
        <v>22</v>
      </c>
      <c r="B41" s="37" t="str">
        <f>IF('Proje ve Personel Bilgileri'!B35&gt;0,'Proje ve Personel Bilgileri'!B35,"")</f>
        <v/>
      </c>
      <c r="C41" s="127"/>
      <c r="D41" s="12"/>
      <c r="E41" s="12"/>
      <c r="F41" s="12"/>
      <c r="G41" s="12"/>
      <c r="H41" s="12"/>
      <c r="I41" s="12"/>
      <c r="J41" s="12"/>
      <c r="K41" s="12"/>
      <c r="L41" s="34" t="str">
        <f t="shared" ref="L41:L59" si="12">IF(B41&lt;&gt;"",IF(OR(F41&gt;S41,G41&gt;T41),0,D41+E41+F41+G41-H41-I41-J41-K41),"")</f>
        <v/>
      </c>
      <c r="M41" s="122" t="str">
        <f t="shared" si="8"/>
        <v/>
      </c>
      <c r="N41" s="31">
        <f>'Proje ve Personel Bilgileri'!E35</f>
        <v>0</v>
      </c>
      <c r="O41" s="32">
        <f t="shared" si="9"/>
        <v>0</v>
      </c>
      <c r="P41" s="32">
        <f t="shared" si="10"/>
        <v>0</v>
      </c>
      <c r="Q41" s="32">
        <f t="shared" si="11"/>
        <v>0</v>
      </c>
      <c r="R41" s="32">
        <f t="shared" ref="R41:R59" si="13">IF(N41="EVET",0,(D41+E41)*0.02)</f>
        <v>0</v>
      </c>
      <c r="S41" s="32">
        <f t="shared" ref="S41:T59" si="14">IF(ISERROR(ROUNDUP(MIN(O41,Q41),0)),0,ROUNDUP(MIN(O41,Q41),0))</f>
        <v>0</v>
      </c>
      <c r="T41" s="32">
        <f t="shared" si="14"/>
        <v>0</v>
      </c>
    </row>
    <row r="42" spans="1:20" ht="26.15" customHeight="1" x14ac:dyDescent="0.3">
      <c r="A42" s="236">
        <v>23</v>
      </c>
      <c r="B42" s="37" t="str">
        <f>IF('Proje ve Personel Bilgileri'!B36&gt;0,'Proje ve Personel Bilgileri'!B36,"")</f>
        <v/>
      </c>
      <c r="C42" s="127"/>
      <c r="D42" s="12"/>
      <c r="E42" s="12"/>
      <c r="F42" s="12"/>
      <c r="G42" s="12"/>
      <c r="H42" s="12"/>
      <c r="I42" s="12"/>
      <c r="J42" s="12"/>
      <c r="K42" s="12"/>
      <c r="L42" s="34" t="str">
        <f t="shared" si="12"/>
        <v/>
      </c>
      <c r="M42" s="122" t="str">
        <f t="shared" si="8"/>
        <v/>
      </c>
      <c r="N42" s="31">
        <f>'Proje ve Personel Bilgileri'!E36</f>
        <v>0</v>
      </c>
      <c r="O42" s="32">
        <f t="shared" si="9"/>
        <v>0</v>
      </c>
      <c r="P42" s="32">
        <f t="shared" si="10"/>
        <v>0</v>
      </c>
      <c r="Q42" s="32">
        <f t="shared" si="11"/>
        <v>0</v>
      </c>
      <c r="R42" s="32">
        <f t="shared" si="13"/>
        <v>0</v>
      </c>
      <c r="S42" s="32">
        <f t="shared" si="14"/>
        <v>0</v>
      </c>
      <c r="T42" s="32">
        <f t="shared" si="14"/>
        <v>0</v>
      </c>
    </row>
    <row r="43" spans="1:20" ht="26.15" customHeight="1" x14ac:dyDescent="0.3">
      <c r="A43" s="236">
        <v>24</v>
      </c>
      <c r="B43" s="37" t="str">
        <f>IF('Proje ve Personel Bilgileri'!B37&gt;0,'Proje ve Personel Bilgileri'!B37,"")</f>
        <v/>
      </c>
      <c r="C43" s="127"/>
      <c r="D43" s="12"/>
      <c r="E43" s="12"/>
      <c r="F43" s="12"/>
      <c r="G43" s="12"/>
      <c r="H43" s="12"/>
      <c r="I43" s="12"/>
      <c r="J43" s="12"/>
      <c r="K43" s="12"/>
      <c r="L43" s="34" t="str">
        <f t="shared" si="12"/>
        <v/>
      </c>
      <c r="M43" s="122" t="str">
        <f t="shared" si="8"/>
        <v/>
      </c>
      <c r="N43" s="31">
        <f>'Proje ve Personel Bilgileri'!E37</f>
        <v>0</v>
      </c>
      <c r="O43" s="32">
        <f t="shared" si="9"/>
        <v>0</v>
      </c>
      <c r="P43" s="32">
        <f t="shared" si="10"/>
        <v>0</v>
      </c>
      <c r="Q43" s="32">
        <f t="shared" si="11"/>
        <v>0</v>
      </c>
      <c r="R43" s="32">
        <f t="shared" si="13"/>
        <v>0</v>
      </c>
      <c r="S43" s="32">
        <f t="shared" si="14"/>
        <v>0</v>
      </c>
      <c r="T43" s="32">
        <f t="shared" si="14"/>
        <v>0</v>
      </c>
    </row>
    <row r="44" spans="1:20" ht="26.15" customHeight="1" x14ac:dyDescent="0.3">
      <c r="A44" s="236">
        <v>25</v>
      </c>
      <c r="B44" s="37" t="str">
        <f>IF('Proje ve Personel Bilgileri'!B38&gt;0,'Proje ve Personel Bilgileri'!B38,"")</f>
        <v/>
      </c>
      <c r="C44" s="127"/>
      <c r="D44" s="12"/>
      <c r="E44" s="12"/>
      <c r="F44" s="12"/>
      <c r="G44" s="12"/>
      <c r="H44" s="12"/>
      <c r="I44" s="12"/>
      <c r="J44" s="12"/>
      <c r="K44" s="12"/>
      <c r="L44" s="34" t="str">
        <f t="shared" si="12"/>
        <v/>
      </c>
      <c r="M44" s="122" t="str">
        <f t="shared" si="8"/>
        <v/>
      </c>
      <c r="N44" s="31">
        <f>'Proje ve Personel Bilgileri'!E38</f>
        <v>0</v>
      </c>
      <c r="O44" s="32">
        <f t="shared" si="9"/>
        <v>0</v>
      </c>
      <c r="P44" s="32">
        <f t="shared" si="10"/>
        <v>0</v>
      </c>
      <c r="Q44" s="32">
        <f t="shared" si="11"/>
        <v>0</v>
      </c>
      <c r="R44" s="32">
        <f t="shared" si="13"/>
        <v>0</v>
      </c>
      <c r="S44" s="32">
        <f t="shared" si="14"/>
        <v>0</v>
      </c>
      <c r="T44" s="32">
        <f t="shared" si="14"/>
        <v>0</v>
      </c>
    </row>
    <row r="45" spans="1:20" ht="26.15" customHeight="1" x14ac:dyDescent="0.3">
      <c r="A45" s="236">
        <v>26</v>
      </c>
      <c r="B45" s="37" t="str">
        <f>IF('Proje ve Personel Bilgileri'!B39&gt;0,'Proje ve Personel Bilgileri'!B39,"")</f>
        <v/>
      </c>
      <c r="C45" s="127"/>
      <c r="D45" s="12"/>
      <c r="E45" s="12"/>
      <c r="F45" s="12"/>
      <c r="G45" s="12"/>
      <c r="H45" s="12"/>
      <c r="I45" s="12"/>
      <c r="J45" s="12"/>
      <c r="K45" s="12"/>
      <c r="L45" s="34" t="str">
        <f t="shared" si="12"/>
        <v/>
      </c>
      <c r="M45" s="122" t="str">
        <f t="shared" si="8"/>
        <v/>
      </c>
      <c r="N45" s="31">
        <f>'Proje ve Personel Bilgileri'!E39</f>
        <v>0</v>
      </c>
      <c r="O45" s="32">
        <f t="shared" si="9"/>
        <v>0</v>
      </c>
      <c r="P45" s="32">
        <f t="shared" si="10"/>
        <v>0</v>
      </c>
      <c r="Q45" s="32">
        <f t="shared" si="11"/>
        <v>0</v>
      </c>
      <c r="R45" s="32">
        <f t="shared" si="13"/>
        <v>0</v>
      </c>
      <c r="S45" s="32">
        <f t="shared" si="14"/>
        <v>0</v>
      </c>
      <c r="T45" s="32">
        <f t="shared" si="14"/>
        <v>0</v>
      </c>
    </row>
    <row r="46" spans="1:20" ht="26.15" customHeight="1" x14ac:dyDescent="0.3">
      <c r="A46" s="236">
        <v>27</v>
      </c>
      <c r="B46" s="37" t="str">
        <f>IF('Proje ve Personel Bilgileri'!B40&gt;0,'Proje ve Personel Bilgileri'!B40,"")</f>
        <v/>
      </c>
      <c r="C46" s="127"/>
      <c r="D46" s="12"/>
      <c r="E46" s="12"/>
      <c r="F46" s="12"/>
      <c r="G46" s="12"/>
      <c r="H46" s="12"/>
      <c r="I46" s="12"/>
      <c r="J46" s="12"/>
      <c r="K46" s="12"/>
      <c r="L46" s="34" t="str">
        <f t="shared" si="12"/>
        <v/>
      </c>
      <c r="M46" s="122" t="str">
        <f t="shared" si="8"/>
        <v/>
      </c>
      <c r="N46" s="31">
        <f>'Proje ve Personel Bilgileri'!E40</f>
        <v>0</v>
      </c>
      <c r="O46" s="32">
        <f t="shared" si="9"/>
        <v>0</v>
      </c>
      <c r="P46" s="32">
        <f t="shared" si="10"/>
        <v>0</v>
      </c>
      <c r="Q46" s="32">
        <f t="shared" si="11"/>
        <v>0</v>
      </c>
      <c r="R46" s="32">
        <f t="shared" si="13"/>
        <v>0</v>
      </c>
      <c r="S46" s="32">
        <f t="shared" si="14"/>
        <v>0</v>
      </c>
      <c r="T46" s="32">
        <f t="shared" si="14"/>
        <v>0</v>
      </c>
    </row>
    <row r="47" spans="1:20" ht="26.15" customHeight="1" x14ac:dyDescent="0.3">
      <c r="A47" s="236">
        <v>28</v>
      </c>
      <c r="B47" s="37" t="str">
        <f>IF('Proje ve Personel Bilgileri'!B41&gt;0,'Proje ve Personel Bilgileri'!B41,"")</f>
        <v/>
      </c>
      <c r="C47" s="127"/>
      <c r="D47" s="12"/>
      <c r="E47" s="12"/>
      <c r="F47" s="12"/>
      <c r="G47" s="12"/>
      <c r="H47" s="12"/>
      <c r="I47" s="12"/>
      <c r="J47" s="12"/>
      <c r="K47" s="12"/>
      <c r="L47" s="34" t="str">
        <f t="shared" si="12"/>
        <v/>
      </c>
      <c r="M47" s="122" t="str">
        <f t="shared" si="8"/>
        <v/>
      </c>
      <c r="N47" s="31">
        <f>'Proje ve Personel Bilgileri'!E41</f>
        <v>0</v>
      </c>
      <c r="O47" s="32">
        <f t="shared" si="9"/>
        <v>0</v>
      </c>
      <c r="P47" s="32">
        <f t="shared" si="10"/>
        <v>0</v>
      </c>
      <c r="Q47" s="32">
        <f t="shared" si="11"/>
        <v>0</v>
      </c>
      <c r="R47" s="32">
        <f t="shared" si="13"/>
        <v>0</v>
      </c>
      <c r="S47" s="32">
        <f t="shared" si="14"/>
        <v>0</v>
      </c>
      <c r="T47" s="32">
        <f t="shared" si="14"/>
        <v>0</v>
      </c>
    </row>
    <row r="48" spans="1:20" ht="26.15" customHeight="1" x14ac:dyDescent="0.3">
      <c r="A48" s="236">
        <v>29</v>
      </c>
      <c r="B48" s="37" t="str">
        <f>IF('Proje ve Personel Bilgileri'!B42&gt;0,'Proje ve Personel Bilgileri'!B42,"")</f>
        <v/>
      </c>
      <c r="C48" s="127"/>
      <c r="D48" s="12"/>
      <c r="E48" s="12"/>
      <c r="F48" s="12"/>
      <c r="G48" s="12"/>
      <c r="H48" s="12"/>
      <c r="I48" s="12"/>
      <c r="J48" s="12"/>
      <c r="K48" s="12"/>
      <c r="L48" s="34" t="str">
        <f t="shared" si="12"/>
        <v/>
      </c>
      <c r="M48" s="122" t="str">
        <f t="shared" si="8"/>
        <v/>
      </c>
      <c r="N48" s="31">
        <f>'Proje ve Personel Bilgileri'!E42</f>
        <v>0</v>
      </c>
      <c r="O48" s="32">
        <f t="shared" si="9"/>
        <v>0</v>
      </c>
      <c r="P48" s="32">
        <f t="shared" si="10"/>
        <v>0</v>
      </c>
      <c r="Q48" s="32">
        <f t="shared" si="11"/>
        <v>0</v>
      </c>
      <c r="R48" s="32">
        <f t="shared" si="13"/>
        <v>0</v>
      </c>
      <c r="S48" s="32">
        <f t="shared" si="14"/>
        <v>0</v>
      </c>
      <c r="T48" s="32">
        <f t="shared" si="14"/>
        <v>0</v>
      </c>
    </row>
    <row r="49" spans="1:21" ht="26.15" customHeight="1" x14ac:dyDescent="0.3">
      <c r="A49" s="236">
        <v>30</v>
      </c>
      <c r="B49" s="37" t="str">
        <f>IF('Proje ve Personel Bilgileri'!B43&gt;0,'Proje ve Personel Bilgileri'!B43,"")</f>
        <v/>
      </c>
      <c r="C49" s="127"/>
      <c r="D49" s="12"/>
      <c r="E49" s="12"/>
      <c r="F49" s="12"/>
      <c r="G49" s="12"/>
      <c r="H49" s="12"/>
      <c r="I49" s="12"/>
      <c r="J49" s="12"/>
      <c r="K49" s="12"/>
      <c r="L49" s="34" t="str">
        <f t="shared" si="12"/>
        <v/>
      </c>
      <c r="M49" s="122" t="str">
        <f t="shared" si="8"/>
        <v/>
      </c>
      <c r="N49" s="31">
        <f>'Proje ve Personel Bilgileri'!E43</f>
        <v>0</v>
      </c>
      <c r="O49" s="32">
        <f t="shared" si="9"/>
        <v>0</v>
      </c>
      <c r="P49" s="32">
        <f t="shared" si="10"/>
        <v>0</v>
      </c>
      <c r="Q49" s="32">
        <f t="shared" si="11"/>
        <v>0</v>
      </c>
      <c r="R49" s="32">
        <f t="shared" si="13"/>
        <v>0</v>
      </c>
      <c r="S49" s="32">
        <f t="shared" si="14"/>
        <v>0</v>
      </c>
      <c r="T49" s="32">
        <f t="shared" si="14"/>
        <v>0</v>
      </c>
    </row>
    <row r="50" spans="1:21" ht="26.15" customHeight="1" x14ac:dyDescent="0.3">
      <c r="A50" s="236">
        <v>31</v>
      </c>
      <c r="B50" s="37" t="str">
        <f>IF('Proje ve Personel Bilgileri'!B44&gt;0,'Proje ve Personel Bilgileri'!B44,"")</f>
        <v/>
      </c>
      <c r="C50" s="127"/>
      <c r="D50" s="12"/>
      <c r="E50" s="12"/>
      <c r="F50" s="12"/>
      <c r="G50" s="12"/>
      <c r="H50" s="12"/>
      <c r="I50" s="12"/>
      <c r="J50" s="12"/>
      <c r="K50" s="12"/>
      <c r="L50" s="34" t="str">
        <f t="shared" si="12"/>
        <v/>
      </c>
      <c r="M50" s="122" t="str">
        <f t="shared" si="8"/>
        <v/>
      </c>
      <c r="N50" s="31">
        <f>'Proje ve Personel Bilgileri'!E44</f>
        <v>0</v>
      </c>
      <c r="O50" s="32">
        <f t="shared" si="9"/>
        <v>0</v>
      </c>
      <c r="P50" s="32">
        <f t="shared" si="10"/>
        <v>0</v>
      </c>
      <c r="Q50" s="32">
        <f t="shared" si="11"/>
        <v>0</v>
      </c>
      <c r="R50" s="32">
        <f t="shared" si="13"/>
        <v>0</v>
      </c>
      <c r="S50" s="32">
        <f t="shared" si="14"/>
        <v>0</v>
      </c>
      <c r="T50" s="32">
        <f t="shared" si="14"/>
        <v>0</v>
      </c>
    </row>
    <row r="51" spans="1:21" ht="26.15" customHeight="1" x14ac:dyDescent="0.3">
      <c r="A51" s="236">
        <v>32</v>
      </c>
      <c r="B51" s="37" t="str">
        <f>IF('Proje ve Personel Bilgileri'!B45&gt;0,'Proje ve Personel Bilgileri'!B45,"")</f>
        <v/>
      </c>
      <c r="C51" s="127"/>
      <c r="D51" s="12"/>
      <c r="E51" s="12"/>
      <c r="F51" s="12"/>
      <c r="G51" s="12"/>
      <c r="H51" s="12"/>
      <c r="I51" s="12"/>
      <c r="J51" s="12"/>
      <c r="K51" s="12"/>
      <c r="L51" s="34" t="str">
        <f t="shared" si="12"/>
        <v/>
      </c>
      <c r="M51" s="122" t="str">
        <f t="shared" si="8"/>
        <v/>
      </c>
      <c r="N51" s="31">
        <f>'Proje ve Personel Bilgileri'!E45</f>
        <v>0</v>
      </c>
      <c r="O51" s="32">
        <f t="shared" si="9"/>
        <v>0</v>
      </c>
      <c r="P51" s="32">
        <f t="shared" si="10"/>
        <v>0</v>
      </c>
      <c r="Q51" s="32">
        <f t="shared" si="11"/>
        <v>0</v>
      </c>
      <c r="R51" s="32">
        <f t="shared" si="13"/>
        <v>0</v>
      </c>
      <c r="S51" s="32">
        <f t="shared" si="14"/>
        <v>0</v>
      </c>
      <c r="T51" s="32">
        <f t="shared" si="14"/>
        <v>0</v>
      </c>
    </row>
    <row r="52" spans="1:21" ht="26.15" customHeight="1" x14ac:dyDescent="0.3">
      <c r="A52" s="236">
        <v>33</v>
      </c>
      <c r="B52" s="37" t="str">
        <f>IF('Proje ve Personel Bilgileri'!B46&gt;0,'Proje ve Personel Bilgileri'!B46,"")</f>
        <v/>
      </c>
      <c r="C52" s="127"/>
      <c r="D52" s="12"/>
      <c r="E52" s="12"/>
      <c r="F52" s="12"/>
      <c r="G52" s="12"/>
      <c r="H52" s="12"/>
      <c r="I52" s="12"/>
      <c r="J52" s="12"/>
      <c r="K52" s="12"/>
      <c r="L52" s="34" t="str">
        <f t="shared" si="12"/>
        <v/>
      </c>
      <c r="M52" s="122" t="str">
        <f t="shared" si="8"/>
        <v/>
      </c>
      <c r="N52" s="31">
        <f>'Proje ve Personel Bilgileri'!E46</f>
        <v>0</v>
      </c>
      <c r="O52" s="32">
        <f t="shared" si="9"/>
        <v>0</v>
      </c>
      <c r="P52" s="32">
        <f t="shared" si="10"/>
        <v>0</v>
      </c>
      <c r="Q52" s="32">
        <f t="shared" si="11"/>
        <v>0</v>
      </c>
      <c r="R52" s="32">
        <f t="shared" si="13"/>
        <v>0</v>
      </c>
      <c r="S52" s="32">
        <f t="shared" si="14"/>
        <v>0</v>
      </c>
      <c r="T52" s="32">
        <f t="shared" si="14"/>
        <v>0</v>
      </c>
    </row>
    <row r="53" spans="1:21" ht="26.15" customHeight="1" x14ac:dyDescent="0.3">
      <c r="A53" s="236">
        <v>34</v>
      </c>
      <c r="B53" s="37" t="str">
        <f>IF('Proje ve Personel Bilgileri'!B47&gt;0,'Proje ve Personel Bilgileri'!B47,"")</f>
        <v/>
      </c>
      <c r="C53" s="127"/>
      <c r="D53" s="12"/>
      <c r="E53" s="12"/>
      <c r="F53" s="12"/>
      <c r="G53" s="12"/>
      <c r="H53" s="12"/>
      <c r="I53" s="12"/>
      <c r="J53" s="12"/>
      <c r="K53" s="12"/>
      <c r="L53" s="34" t="str">
        <f t="shared" si="12"/>
        <v/>
      </c>
      <c r="M53" s="122" t="str">
        <f t="shared" si="8"/>
        <v/>
      </c>
      <c r="N53" s="31">
        <f>'Proje ve Personel Bilgileri'!E47</f>
        <v>0</v>
      </c>
      <c r="O53" s="32">
        <f t="shared" si="9"/>
        <v>0</v>
      </c>
      <c r="P53" s="32">
        <f t="shared" si="10"/>
        <v>0</v>
      </c>
      <c r="Q53" s="32">
        <f t="shared" si="11"/>
        <v>0</v>
      </c>
      <c r="R53" s="32">
        <f t="shared" si="13"/>
        <v>0</v>
      </c>
      <c r="S53" s="32">
        <f t="shared" si="14"/>
        <v>0</v>
      </c>
      <c r="T53" s="32">
        <f t="shared" si="14"/>
        <v>0</v>
      </c>
    </row>
    <row r="54" spans="1:21" ht="26.15" customHeight="1" x14ac:dyDescent="0.3">
      <c r="A54" s="236">
        <v>35</v>
      </c>
      <c r="B54" s="37" t="str">
        <f>IF('Proje ve Personel Bilgileri'!B48&gt;0,'Proje ve Personel Bilgileri'!B48,"")</f>
        <v/>
      </c>
      <c r="C54" s="127"/>
      <c r="D54" s="12"/>
      <c r="E54" s="12"/>
      <c r="F54" s="12"/>
      <c r="G54" s="12"/>
      <c r="H54" s="12"/>
      <c r="I54" s="12"/>
      <c r="J54" s="12"/>
      <c r="K54" s="12"/>
      <c r="L54" s="34" t="str">
        <f t="shared" si="12"/>
        <v/>
      </c>
      <c r="M54" s="122" t="str">
        <f t="shared" si="8"/>
        <v/>
      </c>
      <c r="N54" s="31">
        <f>'Proje ve Personel Bilgileri'!E48</f>
        <v>0</v>
      </c>
      <c r="O54" s="32">
        <f t="shared" si="9"/>
        <v>0</v>
      </c>
      <c r="P54" s="32">
        <f t="shared" si="10"/>
        <v>0</v>
      </c>
      <c r="Q54" s="32">
        <f t="shared" si="11"/>
        <v>0</v>
      </c>
      <c r="R54" s="32">
        <f t="shared" si="13"/>
        <v>0</v>
      </c>
      <c r="S54" s="32">
        <f t="shared" si="14"/>
        <v>0</v>
      </c>
      <c r="T54" s="32">
        <f t="shared" si="14"/>
        <v>0</v>
      </c>
    </row>
    <row r="55" spans="1:21" ht="26.15" customHeight="1" x14ac:dyDescent="0.3">
      <c r="A55" s="236">
        <v>36</v>
      </c>
      <c r="B55" s="37" t="str">
        <f>IF('Proje ve Personel Bilgileri'!B49&gt;0,'Proje ve Personel Bilgileri'!B49,"")</f>
        <v/>
      </c>
      <c r="C55" s="127"/>
      <c r="D55" s="12"/>
      <c r="E55" s="12"/>
      <c r="F55" s="12"/>
      <c r="G55" s="12"/>
      <c r="H55" s="12"/>
      <c r="I55" s="12"/>
      <c r="J55" s="12"/>
      <c r="K55" s="12"/>
      <c r="L55" s="34" t="str">
        <f t="shared" si="12"/>
        <v/>
      </c>
      <c r="M55" s="122" t="str">
        <f t="shared" si="8"/>
        <v/>
      </c>
      <c r="N55" s="31">
        <f>'Proje ve Personel Bilgileri'!E49</f>
        <v>0</v>
      </c>
      <c r="O55" s="32">
        <f t="shared" si="9"/>
        <v>0</v>
      </c>
      <c r="P55" s="32">
        <f t="shared" si="10"/>
        <v>0</v>
      </c>
      <c r="Q55" s="32">
        <f t="shared" si="11"/>
        <v>0</v>
      </c>
      <c r="R55" s="32">
        <f t="shared" si="13"/>
        <v>0</v>
      </c>
      <c r="S55" s="32">
        <f t="shared" si="14"/>
        <v>0</v>
      </c>
      <c r="T55" s="32">
        <f t="shared" si="14"/>
        <v>0</v>
      </c>
    </row>
    <row r="56" spans="1:21" ht="26.15" customHeight="1" x14ac:dyDescent="0.3">
      <c r="A56" s="236">
        <v>37</v>
      </c>
      <c r="B56" s="37" t="str">
        <f>IF('Proje ve Personel Bilgileri'!B50&gt;0,'Proje ve Personel Bilgileri'!B50,"")</f>
        <v/>
      </c>
      <c r="C56" s="127"/>
      <c r="D56" s="12"/>
      <c r="E56" s="12"/>
      <c r="F56" s="12"/>
      <c r="G56" s="12"/>
      <c r="H56" s="12"/>
      <c r="I56" s="12"/>
      <c r="J56" s="12"/>
      <c r="K56" s="12"/>
      <c r="L56" s="34" t="str">
        <f t="shared" si="12"/>
        <v/>
      </c>
      <c r="M56" s="122" t="str">
        <f t="shared" si="8"/>
        <v/>
      </c>
      <c r="N56" s="31">
        <f>'Proje ve Personel Bilgileri'!E50</f>
        <v>0</v>
      </c>
      <c r="O56" s="32">
        <f t="shared" si="9"/>
        <v>0</v>
      </c>
      <c r="P56" s="32">
        <f t="shared" si="10"/>
        <v>0</v>
      </c>
      <c r="Q56" s="32">
        <f t="shared" si="11"/>
        <v>0</v>
      </c>
      <c r="R56" s="32">
        <f t="shared" si="13"/>
        <v>0</v>
      </c>
      <c r="S56" s="32">
        <f t="shared" si="14"/>
        <v>0</v>
      </c>
      <c r="T56" s="32">
        <f t="shared" si="14"/>
        <v>0</v>
      </c>
    </row>
    <row r="57" spans="1:21" ht="26.15" customHeight="1" x14ac:dyDescent="0.3">
      <c r="A57" s="236">
        <v>38</v>
      </c>
      <c r="B57" s="37" t="str">
        <f>IF('Proje ve Personel Bilgileri'!B51&gt;0,'Proje ve Personel Bilgileri'!B51,"")</f>
        <v/>
      </c>
      <c r="C57" s="127"/>
      <c r="D57" s="12"/>
      <c r="E57" s="12"/>
      <c r="F57" s="12"/>
      <c r="G57" s="12"/>
      <c r="H57" s="12"/>
      <c r="I57" s="12"/>
      <c r="J57" s="12"/>
      <c r="K57" s="12"/>
      <c r="L57" s="34" t="str">
        <f t="shared" si="12"/>
        <v/>
      </c>
      <c r="M57" s="122" t="str">
        <f t="shared" si="8"/>
        <v/>
      </c>
      <c r="N57" s="31">
        <f>'Proje ve Personel Bilgileri'!E51</f>
        <v>0</v>
      </c>
      <c r="O57" s="32">
        <f t="shared" si="9"/>
        <v>0</v>
      </c>
      <c r="P57" s="32">
        <f t="shared" si="10"/>
        <v>0</v>
      </c>
      <c r="Q57" s="32">
        <f t="shared" si="11"/>
        <v>0</v>
      </c>
      <c r="R57" s="32">
        <f t="shared" si="13"/>
        <v>0</v>
      </c>
      <c r="S57" s="32">
        <f t="shared" si="14"/>
        <v>0</v>
      </c>
      <c r="T57" s="32">
        <f t="shared" si="14"/>
        <v>0</v>
      </c>
    </row>
    <row r="58" spans="1:21" ht="26.15" customHeight="1" x14ac:dyDescent="0.3">
      <c r="A58" s="236">
        <v>39</v>
      </c>
      <c r="B58" s="37" t="str">
        <f>IF('Proje ve Personel Bilgileri'!B52&gt;0,'Proje ve Personel Bilgileri'!B52,"")</f>
        <v/>
      </c>
      <c r="C58" s="127"/>
      <c r="D58" s="12"/>
      <c r="E58" s="12"/>
      <c r="F58" s="12"/>
      <c r="G58" s="12"/>
      <c r="H58" s="12"/>
      <c r="I58" s="12"/>
      <c r="J58" s="12"/>
      <c r="K58" s="12"/>
      <c r="L58" s="34" t="str">
        <f t="shared" si="12"/>
        <v/>
      </c>
      <c r="M58" s="122" t="str">
        <f t="shared" si="8"/>
        <v/>
      </c>
      <c r="N58" s="31">
        <f>'Proje ve Personel Bilgileri'!E52</f>
        <v>0</v>
      </c>
      <c r="O58" s="32">
        <f t="shared" si="9"/>
        <v>0</v>
      </c>
      <c r="P58" s="32">
        <f t="shared" si="10"/>
        <v>0</v>
      </c>
      <c r="Q58" s="32">
        <f t="shared" si="11"/>
        <v>0</v>
      </c>
      <c r="R58" s="32">
        <f t="shared" si="13"/>
        <v>0</v>
      </c>
      <c r="S58" s="32">
        <f t="shared" si="14"/>
        <v>0</v>
      </c>
      <c r="T58" s="32">
        <f t="shared" si="14"/>
        <v>0</v>
      </c>
    </row>
    <row r="59" spans="1:21" ht="26.15" customHeight="1" thickBot="1" x14ac:dyDescent="0.35">
      <c r="A59" s="237">
        <v>40</v>
      </c>
      <c r="B59" s="38" t="str">
        <f>IF('Proje ve Personel Bilgileri'!B53&gt;0,'Proje ve Personel Bilgileri'!B53,"")</f>
        <v/>
      </c>
      <c r="C59" s="13"/>
      <c r="D59" s="14"/>
      <c r="E59" s="14"/>
      <c r="F59" s="14"/>
      <c r="G59" s="14"/>
      <c r="H59" s="14"/>
      <c r="I59" s="14"/>
      <c r="J59" s="14"/>
      <c r="K59" s="14"/>
      <c r="L59" s="35" t="str">
        <f t="shared" si="12"/>
        <v/>
      </c>
      <c r="M59" s="122" t="str">
        <f t="shared" si="8"/>
        <v/>
      </c>
      <c r="N59" s="31">
        <f>'Proje ve Personel Bilgileri'!E53</f>
        <v>0</v>
      </c>
      <c r="O59" s="32">
        <f t="shared" si="9"/>
        <v>0</v>
      </c>
      <c r="P59" s="32">
        <f t="shared" si="10"/>
        <v>0</v>
      </c>
      <c r="Q59" s="32">
        <f t="shared" si="11"/>
        <v>0</v>
      </c>
      <c r="R59" s="32">
        <f t="shared" si="13"/>
        <v>0</v>
      </c>
      <c r="S59" s="32">
        <f t="shared" si="14"/>
        <v>0</v>
      </c>
      <c r="T59" s="32">
        <f t="shared" si="14"/>
        <v>0</v>
      </c>
      <c r="U59" s="30">
        <f>IF(COUNTA(C40:K59)&gt;0,1,0)</f>
        <v>0</v>
      </c>
    </row>
    <row r="60" spans="1:21" ht="26.15" customHeight="1" thickBot="1" x14ac:dyDescent="0.35">
      <c r="A60" s="358" t="s">
        <v>40</v>
      </c>
      <c r="B60" s="359"/>
      <c r="C60" s="39" t="str">
        <f t="shared" ref="C60:K60" si="15">IF($L$60&gt;0,SUM(C40:C59)+C28,"")</f>
        <v/>
      </c>
      <c r="D60" s="40" t="str">
        <f t="shared" si="15"/>
        <v/>
      </c>
      <c r="E60" s="40" t="str">
        <f t="shared" si="15"/>
        <v/>
      </c>
      <c r="F60" s="40" t="str">
        <f t="shared" si="15"/>
        <v/>
      </c>
      <c r="G60" s="40" t="str">
        <f t="shared" si="15"/>
        <v/>
      </c>
      <c r="H60" s="40" t="str">
        <f t="shared" si="15"/>
        <v/>
      </c>
      <c r="I60" s="40" t="str">
        <f t="shared" si="15"/>
        <v/>
      </c>
      <c r="J60" s="40" t="str">
        <f t="shared" si="15"/>
        <v/>
      </c>
      <c r="K60" s="40" t="str">
        <f t="shared" si="15"/>
        <v/>
      </c>
      <c r="L60" s="41">
        <f>SUM(L40:L59)+L28</f>
        <v>0</v>
      </c>
      <c r="M60" s="123"/>
      <c r="N60" s="6"/>
      <c r="O60" s="15"/>
      <c r="P60" s="16"/>
      <c r="S60" s="6"/>
      <c r="T60" s="6"/>
    </row>
    <row r="61" spans="1:21" s="17" customFormat="1" ht="30.1" customHeight="1" x14ac:dyDescent="0.3">
      <c r="A61" s="360" t="s">
        <v>139</v>
      </c>
      <c r="B61" s="360"/>
      <c r="C61" s="360"/>
      <c r="D61" s="360"/>
      <c r="E61" s="360"/>
      <c r="F61" s="360"/>
      <c r="G61" s="360"/>
      <c r="H61" s="360"/>
      <c r="I61" s="360"/>
      <c r="J61" s="360"/>
      <c r="K61" s="360"/>
      <c r="L61" s="360"/>
      <c r="M61" s="83"/>
      <c r="O61" s="18"/>
      <c r="P61" s="18"/>
      <c r="Q61" s="18"/>
      <c r="R61" s="18"/>
      <c r="S61" s="18"/>
      <c r="T61" s="18"/>
    </row>
    <row r="62" spans="1:21" ht="26.15" customHeight="1" x14ac:dyDescent="0.3"/>
    <row r="63" spans="1:21" ht="26.15" customHeight="1" x14ac:dyDescent="0.35">
      <c r="A63" s="308" t="s">
        <v>37</v>
      </c>
      <c r="B63" s="307">
        <f ca="1">IF(imzatarihi&gt;0,imzatarihi,"")</f>
        <v>45653</v>
      </c>
      <c r="C63" s="361" t="s">
        <v>38</v>
      </c>
      <c r="D63" s="361"/>
      <c r="E63" s="306" t="str">
        <f>IF(kurulusyetkilisi&gt;0,kurulusyetkilisi,"")</f>
        <v/>
      </c>
      <c r="F63" s="265"/>
      <c r="G63" s="265"/>
      <c r="H63" s="304"/>
      <c r="I63" s="304"/>
      <c r="J63" s="304"/>
    </row>
    <row r="64" spans="1:21" ht="26.15" customHeight="1" x14ac:dyDescent="0.35">
      <c r="A64" s="311"/>
      <c r="B64" s="311"/>
      <c r="C64" s="361" t="s">
        <v>39</v>
      </c>
      <c r="D64" s="361"/>
      <c r="E64" s="309"/>
      <c r="F64" s="362"/>
      <c r="G64" s="362"/>
      <c r="H64" s="6"/>
      <c r="I64" s="6"/>
      <c r="J64" s="6"/>
    </row>
    <row r="65" spans="1:20" ht="26.15" customHeight="1" x14ac:dyDescent="0.3">
      <c r="A65" s="356" t="s">
        <v>28</v>
      </c>
      <c r="B65" s="356"/>
      <c r="C65" s="356"/>
      <c r="D65" s="356"/>
      <c r="E65" s="356"/>
      <c r="F65" s="356"/>
      <c r="G65" s="356"/>
      <c r="H65" s="356"/>
      <c r="I65" s="356"/>
      <c r="J65" s="356"/>
      <c r="K65" s="356"/>
      <c r="L65" s="356"/>
      <c r="M65" s="119"/>
      <c r="N65" s="1"/>
      <c r="O65" s="128"/>
    </row>
    <row r="66" spans="1:20" ht="26.15" customHeight="1" x14ac:dyDescent="0.3">
      <c r="A66" s="363" t="str">
        <f>IF(Yil&gt;0,CONCATENATE(Yil," yılına aittir"),"")</f>
        <v/>
      </c>
      <c r="B66" s="363"/>
      <c r="C66" s="363"/>
      <c r="D66" s="363"/>
      <c r="E66" s="363"/>
      <c r="F66" s="363"/>
      <c r="G66" s="363"/>
      <c r="H66" s="363"/>
      <c r="I66" s="363"/>
      <c r="J66" s="363"/>
      <c r="K66" s="363"/>
      <c r="L66" s="363"/>
    </row>
    <row r="67" spans="1:20" ht="26.15" customHeight="1" thickBot="1" x14ac:dyDescent="0.35">
      <c r="B67" s="8"/>
      <c r="D67" s="8"/>
      <c r="E67" s="8"/>
      <c r="F67" s="377" t="str">
        <f>IF(Yil&gt;0,IF(ProjeNo=5189901,"MAYIS",IF(ProjeNo=5169902,"TEMMUZ","NİSAN")),"")</f>
        <v/>
      </c>
      <c r="G67" s="377"/>
      <c r="H67" s="8"/>
      <c r="I67" s="8"/>
      <c r="J67" s="8"/>
      <c r="K67" s="8"/>
      <c r="L67" s="228" t="s">
        <v>35</v>
      </c>
    </row>
    <row r="68" spans="1:20" ht="26.15" customHeight="1" thickBot="1" x14ac:dyDescent="0.35">
      <c r="A68" s="233" t="s">
        <v>1</v>
      </c>
      <c r="B68" s="364" t="str">
        <f>IF(ProjeNo&gt;0,ProjeNo,"")</f>
        <v/>
      </c>
      <c r="C68" s="365"/>
      <c r="D68" s="365"/>
      <c r="E68" s="365"/>
      <c r="F68" s="365"/>
      <c r="G68" s="365"/>
      <c r="H68" s="365"/>
      <c r="I68" s="365"/>
      <c r="J68" s="365"/>
      <c r="K68" s="365"/>
      <c r="L68" s="366"/>
    </row>
    <row r="69" spans="1:20" ht="26.15" customHeight="1" thickBot="1" x14ac:dyDescent="0.35">
      <c r="A69" s="234" t="s">
        <v>11</v>
      </c>
      <c r="B69" s="367" t="str">
        <f>IF(ProjeAdi&gt;0,ProjeAdi,"")</f>
        <v/>
      </c>
      <c r="C69" s="368"/>
      <c r="D69" s="368"/>
      <c r="E69" s="368"/>
      <c r="F69" s="368"/>
      <c r="G69" s="368"/>
      <c r="H69" s="368"/>
      <c r="I69" s="368"/>
      <c r="J69" s="368"/>
      <c r="K69" s="368"/>
      <c r="L69" s="369"/>
    </row>
    <row r="70" spans="1:20" ht="26.15" customHeight="1" thickBot="1" x14ac:dyDescent="0.35">
      <c r="A70" s="370" t="s">
        <v>7</v>
      </c>
      <c r="B70" s="370" t="s">
        <v>8</v>
      </c>
      <c r="C70" s="370" t="s">
        <v>29</v>
      </c>
      <c r="D70" s="370" t="s">
        <v>97</v>
      </c>
      <c r="E70" s="370" t="s">
        <v>117</v>
      </c>
      <c r="F70" s="370" t="s">
        <v>32</v>
      </c>
      <c r="G70" s="372" t="s">
        <v>30</v>
      </c>
      <c r="H70" s="374" t="s">
        <v>95</v>
      </c>
      <c r="I70" s="375"/>
      <c r="J70" s="375"/>
      <c r="K70" s="376"/>
      <c r="L70" s="370" t="s">
        <v>31</v>
      </c>
      <c r="O70" s="357" t="s">
        <v>36</v>
      </c>
      <c r="P70" s="357"/>
      <c r="Q70" s="357" t="s">
        <v>42</v>
      </c>
      <c r="R70" s="357"/>
      <c r="S70" s="357" t="s">
        <v>43</v>
      </c>
      <c r="T70" s="357"/>
    </row>
    <row r="71" spans="1:20" s="9" customFormat="1" ht="82.05" customHeight="1" thickBot="1" x14ac:dyDescent="0.3">
      <c r="A71" s="371"/>
      <c r="B71" s="371"/>
      <c r="C71" s="371"/>
      <c r="D71" s="371"/>
      <c r="E71" s="371"/>
      <c r="F71" s="371"/>
      <c r="G71" s="373"/>
      <c r="H71" s="229" t="s">
        <v>91</v>
      </c>
      <c r="I71" s="230" t="s">
        <v>96</v>
      </c>
      <c r="J71" s="229" t="s">
        <v>152</v>
      </c>
      <c r="K71" s="229" t="s">
        <v>153</v>
      </c>
      <c r="L71" s="371"/>
      <c r="M71" s="121"/>
      <c r="N71" s="231" t="s">
        <v>10</v>
      </c>
      <c r="O71" s="232" t="s">
        <v>33</v>
      </c>
      <c r="P71" s="232" t="s">
        <v>34</v>
      </c>
      <c r="Q71" s="232" t="s">
        <v>41</v>
      </c>
      <c r="R71" s="232" t="s">
        <v>30</v>
      </c>
      <c r="S71" s="232" t="s">
        <v>41</v>
      </c>
      <c r="T71" s="232" t="s">
        <v>34</v>
      </c>
    </row>
    <row r="72" spans="1:20" ht="26.15" customHeight="1" x14ac:dyDescent="0.3">
      <c r="A72" s="235">
        <v>41</v>
      </c>
      <c r="B72" s="36" t="str">
        <f>IF('Proje ve Personel Bilgileri'!B54&gt;0,'Proje ve Personel Bilgileri'!B54,"")</f>
        <v/>
      </c>
      <c r="C72" s="10"/>
      <c r="D72" s="11"/>
      <c r="E72" s="11"/>
      <c r="F72" s="11"/>
      <c r="G72" s="11"/>
      <c r="H72" s="11"/>
      <c r="I72" s="11"/>
      <c r="J72" s="11"/>
      <c r="K72" s="11"/>
      <c r="L72" s="33" t="str">
        <f>IF(B72&lt;&gt;"",IF(OR(F72&gt;S72,G72&gt;T72),0,D72+E72+F72+G72-H72-I72-J72-K72),"")</f>
        <v/>
      </c>
      <c r="M72" s="122" t="str">
        <f t="shared" ref="M72:M91" si="16">IF(OR(F72&gt;S72,G72&gt;T72),"Toplam maliyetin hesaplanabilmesi için SGK işveren payı ve işsizlik sigortası işveren payının tavan değerleri aşmaması gerekmektedir.","")</f>
        <v/>
      </c>
      <c r="N72" s="31">
        <f>'Proje ve Personel Bilgileri'!E54</f>
        <v>0</v>
      </c>
      <c r="O72" s="32">
        <f t="shared" ref="O72:O91" si="17">IFERROR(IF(ProjeNo&lt;&gt;5169902,IF(N72="EVET",VLOOKUP(VALUE(Yil&amp;1),SGKTAVAN,2,0)*0.2475,VLOOKUP(VALUE(Yil&amp;1),SGKTAVAN,2,0)*0.2075),IF(N72="EVET",VLOOKUP(VALUE(Yil&amp;2),SGKTAVAN,2,0)*0.2475,VLOOKUP(VALUE(Yil&amp;2),SGKTAVAN,2,0)*0.2075)),0)</f>
        <v>0</v>
      </c>
      <c r="P72" s="32">
        <f t="shared" ref="P72:P91" si="18">IFERROR(IF(ProjeNo&lt;&gt;5169902,IF(N72="EVET",0,VLOOKUP(VALUE(Yil&amp;1),SGKTAVAN,2,0)*0.02),IF(N72="EVET",0,VLOOKUP(VALUE(Yil&amp;2),SGKTAVAN,2,0)*0.02)),0)</f>
        <v>0</v>
      </c>
      <c r="Q72" s="32">
        <f t="shared" ref="Q72:Q91" si="19">IF(N72="EVET",(D72+E72)*0.2475,(D72+E72)*0.2075)</f>
        <v>0</v>
      </c>
      <c r="R72" s="32">
        <f>IF(N72="EVET",0,(D72+E72)*0.02)</f>
        <v>0</v>
      </c>
      <c r="S72" s="32">
        <f>IF(ISERROR(ROUNDUP(MIN(O72,Q72),0)),0,ROUNDUP(MIN(O72,Q72),0))</f>
        <v>0</v>
      </c>
      <c r="T72" s="32">
        <f>IF(ISERROR(ROUNDUP(MIN(P72,R72),0)),0,ROUNDUP(MIN(P72,R72),0))</f>
        <v>0</v>
      </c>
    </row>
    <row r="73" spans="1:20" ht="26.15" customHeight="1" x14ac:dyDescent="0.3">
      <c r="A73" s="236">
        <v>42</v>
      </c>
      <c r="B73" s="37" t="str">
        <f>IF('Proje ve Personel Bilgileri'!B55&gt;0,'Proje ve Personel Bilgileri'!B55,"")</f>
        <v/>
      </c>
      <c r="C73" s="127"/>
      <c r="D73" s="12"/>
      <c r="E73" s="12"/>
      <c r="F73" s="12"/>
      <c r="G73" s="12"/>
      <c r="H73" s="12"/>
      <c r="I73" s="12"/>
      <c r="J73" s="12"/>
      <c r="K73" s="12"/>
      <c r="L73" s="34" t="str">
        <f t="shared" ref="L73:L91" si="20">IF(B73&lt;&gt;"",IF(OR(F73&gt;S73,G73&gt;T73),0,D73+E73+F73+G73-H73-I73-J73-K73),"")</f>
        <v/>
      </c>
      <c r="M73" s="122" t="str">
        <f t="shared" si="16"/>
        <v/>
      </c>
      <c r="N73" s="31">
        <f>'Proje ve Personel Bilgileri'!E55</f>
        <v>0</v>
      </c>
      <c r="O73" s="32">
        <f t="shared" si="17"/>
        <v>0</v>
      </c>
      <c r="P73" s="32">
        <f t="shared" si="18"/>
        <v>0</v>
      </c>
      <c r="Q73" s="32">
        <f t="shared" si="19"/>
        <v>0</v>
      </c>
      <c r="R73" s="32">
        <f t="shared" ref="R73:R91" si="21">IF(N73="EVET",0,(D73+E73)*0.02)</f>
        <v>0</v>
      </c>
      <c r="S73" s="32">
        <f t="shared" ref="S73:T91" si="22">IF(ISERROR(ROUNDUP(MIN(O73,Q73),0)),0,ROUNDUP(MIN(O73,Q73),0))</f>
        <v>0</v>
      </c>
      <c r="T73" s="32">
        <f t="shared" si="22"/>
        <v>0</v>
      </c>
    </row>
    <row r="74" spans="1:20" ht="26.15" customHeight="1" x14ac:dyDescent="0.3">
      <c r="A74" s="236">
        <v>43</v>
      </c>
      <c r="B74" s="37" t="str">
        <f>IF('Proje ve Personel Bilgileri'!B56&gt;0,'Proje ve Personel Bilgileri'!B56,"")</f>
        <v/>
      </c>
      <c r="C74" s="127"/>
      <c r="D74" s="12"/>
      <c r="E74" s="12"/>
      <c r="F74" s="12"/>
      <c r="G74" s="12"/>
      <c r="H74" s="12"/>
      <c r="I74" s="12"/>
      <c r="J74" s="12"/>
      <c r="K74" s="12"/>
      <c r="L74" s="34" t="str">
        <f t="shared" si="20"/>
        <v/>
      </c>
      <c r="M74" s="122" t="str">
        <f t="shared" si="16"/>
        <v/>
      </c>
      <c r="N74" s="31">
        <f>'Proje ve Personel Bilgileri'!E56</f>
        <v>0</v>
      </c>
      <c r="O74" s="32">
        <f t="shared" si="17"/>
        <v>0</v>
      </c>
      <c r="P74" s="32">
        <f t="shared" si="18"/>
        <v>0</v>
      </c>
      <c r="Q74" s="32">
        <f t="shared" si="19"/>
        <v>0</v>
      </c>
      <c r="R74" s="32">
        <f t="shared" si="21"/>
        <v>0</v>
      </c>
      <c r="S74" s="32">
        <f t="shared" si="22"/>
        <v>0</v>
      </c>
      <c r="T74" s="32">
        <f t="shared" si="22"/>
        <v>0</v>
      </c>
    </row>
    <row r="75" spans="1:20" ht="26.15" customHeight="1" x14ac:dyDescent="0.3">
      <c r="A75" s="236">
        <v>44</v>
      </c>
      <c r="B75" s="37" t="str">
        <f>IF('Proje ve Personel Bilgileri'!B57&gt;0,'Proje ve Personel Bilgileri'!B57,"")</f>
        <v/>
      </c>
      <c r="C75" s="127"/>
      <c r="D75" s="12"/>
      <c r="E75" s="12"/>
      <c r="F75" s="12"/>
      <c r="G75" s="12"/>
      <c r="H75" s="12"/>
      <c r="I75" s="12"/>
      <c r="J75" s="12"/>
      <c r="K75" s="12"/>
      <c r="L75" s="34" t="str">
        <f t="shared" si="20"/>
        <v/>
      </c>
      <c r="M75" s="122" t="str">
        <f t="shared" si="16"/>
        <v/>
      </c>
      <c r="N75" s="31">
        <f>'Proje ve Personel Bilgileri'!E57</f>
        <v>0</v>
      </c>
      <c r="O75" s="32">
        <f t="shared" si="17"/>
        <v>0</v>
      </c>
      <c r="P75" s="32">
        <f t="shared" si="18"/>
        <v>0</v>
      </c>
      <c r="Q75" s="32">
        <f t="shared" si="19"/>
        <v>0</v>
      </c>
      <c r="R75" s="32">
        <f t="shared" si="21"/>
        <v>0</v>
      </c>
      <c r="S75" s="32">
        <f t="shared" si="22"/>
        <v>0</v>
      </c>
      <c r="T75" s="32">
        <f t="shared" si="22"/>
        <v>0</v>
      </c>
    </row>
    <row r="76" spans="1:20" ht="26.15" customHeight="1" x14ac:dyDescent="0.3">
      <c r="A76" s="236">
        <v>45</v>
      </c>
      <c r="B76" s="37" t="str">
        <f>IF('Proje ve Personel Bilgileri'!B58&gt;0,'Proje ve Personel Bilgileri'!B58,"")</f>
        <v/>
      </c>
      <c r="C76" s="127"/>
      <c r="D76" s="12"/>
      <c r="E76" s="12"/>
      <c r="F76" s="12"/>
      <c r="G76" s="12"/>
      <c r="H76" s="12"/>
      <c r="I76" s="12"/>
      <c r="J76" s="12"/>
      <c r="K76" s="12"/>
      <c r="L76" s="34" t="str">
        <f t="shared" si="20"/>
        <v/>
      </c>
      <c r="M76" s="122" t="str">
        <f t="shared" si="16"/>
        <v/>
      </c>
      <c r="N76" s="31">
        <f>'Proje ve Personel Bilgileri'!E58</f>
        <v>0</v>
      </c>
      <c r="O76" s="32">
        <f t="shared" si="17"/>
        <v>0</v>
      </c>
      <c r="P76" s="32">
        <f t="shared" si="18"/>
        <v>0</v>
      </c>
      <c r="Q76" s="32">
        <f t="shared" si="19"/>
        <v>0</v>
      </c>
      <c r="R76" s="32">
        <f t="shared" si="21"/>
        <v>0</v>
      </c>
      <c r="S76" s="32">
        <f t="shared" si="22"/>
        <v>0</v>
      </c>
      <c r="T76" s="32">
        <f t="shared" si="22"/>
        <v>0</v>
      </c>
    </row>
    <row r="77" spans="1:20" ht="26.15" customHeight="1" x14ac:dyDescent="0.3">
      <c r="A77" s="236">
        <v>46</v>
      </c>
      <c r="B77" s="37" t="str">
        <f>IF('Proje ve Personel Bilgileri'!B59&gt;0,'Proje ve Personel Bilgileri'!B59,"")</f>
        <v/>
      </c>
      <c r="C77" s="127"/>
      <c r="D77" s="12"/>
      <c r="E77" s="12"/>
      <c r="F77" s="12"/>
      <c r="G77" s="12"/>
      <c r="H77" s="12"/>
      <c r="I77" s="12"/>
      <c r="J77" s="12"/>
      <c r="K77" s="12"/>
      <c r="L77" s="34" t="str">
        <f t="shared" si="20"/>
        <v/>
      </c>
      <c r="M77" s="122" t="str">
        <f t="shared" si="16"/>
        <v/>
      </c>
      <c r="N77" s="31">
        <f>'Proje ve Personel Bilgileri'!E59</f>
        <v>0</v>
      </c>
      <c r="O77" s="32">
        <f t="shared" si="17"/>
        <v>0</v>
      </c>
      <c r="P77" s="32">
        <f t="shared" si="18"/>
        <v>0</v>
      </c>
      <c r="Q77" s="32">
        <f t="shared" si="19"/>
        <v>0</v>
      </c>
      <c r="R77" s="32">
        <f t="shared" si="21"/>
        <v>0</v>
      </c>
      <c r="S77" s="32">
        <f t="shared" si="22"/>
        <v>0</v>
      </c>
      <c r="T77" s="32">
        <f t="shared" si="22"/>
        <v>0</v>
      </c>
    </row>
    <row r="78" spans="1:20" ht="26.15" customHeight="1" x14ac:dyDescent="0.3">
      <c r="A78" s="236">
        <v>47</v>
      </c>
      <c r="B78" s="37" t="str">
        <f>IF('Proje ve Personel Bilgileri'!B60&gt;0,'Proje ve Personel Bilgileri'!B60,"")</f>
        <v/>
      </c>
      <c r="C78" s="127"/>
      <c r="D78" s="12"/>
      <c r="E78" s="12"/>
      <c r="F78" s="12"/>
      <c r="G78" s="12"/>
      <c r="H78" s="12"/>
      <c r="I78" s="12"/>
      <c r="J78" s="12"/>
      <c r="K78" s="12"/>
      <c r="L78" s="34" t="str">
        <f t="shared" si="20"/>
        <v/>
      </c>
      <c r="M78" s="122" t="str">
        <f t="shared" si="16"/>
        <v/>
      </c>
      <c r="N78" s="31">
        <f>'Proje ve Personel Bilgileri'!E60</f>
        <v>0</v>
      </c>
      <c r="O78" s="32">
        <f t="shared" si="17"/>
        <v>0</v>
      </c>
      <c r="P78" s="32">
        <f t="shared" si="18"/>
        <v>0</v>
      </c>
      <c r="Q78" s="32">
        <f t="shared" si="19"/>
        <v>0</v>
      </c>
      <c r="R78" s="32">
        <f t="shared" si="21"/>
        <v>0</v>
      </c>
      <c r="S78" s="32">
        <f t="shared" si="22"/>
        <v>0</v>
      </c>
      <c r="T78" s="32">
        <f t="shared" si="22"/>
        <v>0</v>
      </c>
    </row>
    <row r="79" spans="1:20" ht="26.15" customHeight="1" x14ac:dyDescent="0.3">
      <c r="A79" s="236">
        <v>48</v>
      </c>
      <c r="B79" s="37" t="str">
        <f>IF('Proje ve Personel Bilgileri'!B61&gt;0,'Proje ve Personel Bilgileri'!B61,"")</f>
        <v/>
      </c>
      <c r="C79" s="127"/>
      <c r="D79" s="12"/>
      <c r="E79" s="12"/>
      <c r="F79" s="12"/>
      <c r="G79" s="12"/>
      <c r="H79" s="12"/>
      <c r="I79" s="12"/>
      <c r="J79" s="12"/>
      <c r="K79" s="12"/>
      <c r="L79" s="34" t="str">
        <f t="shared" si="20"/>
        <v/>
      </c>
      <c r="M79" s="122" t="str">
        <f t="shared" si="16"/>
        <v/>
      </c>
      <c r="N79" s="31">
        <f>'Proje ve Personel Bilgileri'!E61</f>
        <v>0</v>
      </c>
      <c r="O79" s="32">
        <f t="shared" si="17"/>
        <v>0</v>
      </c>
      <c r="P79" s="32">
        <f t="shared" si="18"/>
        <v>0</v>
      </c>
      <c r="Q79" s="32">
        <f t="shared" si="19"/>
        <v>0</v>
      </c>
      <c r="R79" s="32">
        <f t="shared" si="21"/>
        <v>0</v>
      </c>
      <c r="S79" s="32">
        <f t="shared" si="22"/>
        <v>0</v>
      </c>
      <c r="T79" s="32">
        <f t="shared" si="22"/>
        <v>0</v>
      </c>
    </row>
    <row r="80" spans="1:20" ht="26.15" customHeight="1" x14ac:dyDescent="0.3">
      <c r="A80" s="236">
        <v>49</v>
      </c>
      <c r="B80" s="37" t="str">
        <f>IF('Proje ve Personel Bilgileri'!B62&gt;0,'Proje ve Personel Bilgileri'!B62,"")</f>
        <v/>
      </c>
      <c r="C80" s="127"/>
      <c r="D80" s="12"/>
      <c r="E80" s="12"/>
      <c r="F80" s="12"/>
      <c r="G80" s="12"/>
      <c r="H80" s="12"/>
      <c r="I80" s="12"/>
      <c r="J80" s="12"/>
      <c r="K80" s="12"/>
      <c r="L80" s="34" t="str">
        <f t="shared" si="20"/>
        <v/>
      </c>
      <c r="M80" s="122" t="str">
        <f t="shared" si="16"/>
        <v/>
      </c>
      <c r="N80" s="31">
        <f>'Proje ve Personel Bilgileri'!E62</f>
        <v>0</v>
      </c>
      <c r="O80" s="32">
        <f t="shared" si="17"/>
        <v>0</v>
      </c>
      <c r="P80" s="32">
        <f t="shared" si="18"/>
        <v>0</v>
      </c>
      <c r="Q80" s="32">
        <f t="shared" si="19"/>
        <v>0</v>
      </c>
      <c r="R80" s="32">
        <f t="shared" si="21"/>
        <v>0</v>
      </c>
      <c r="S80" s="32">
        <f t="shared" si="22"/>
        <v>0</v>
      </c>
      <c r="T80" s="32">
        <f t="shared" si="22"/>
        <v>0</v>
      </c>
    </row>
    <row r="81" spans="1:21" ht="26.15" customHeight="1" x14ac:dyDescent="0.3">
      <c r="A81" s="236">
        <v>50</v>
      </c>
      <c r="B81" s="37" t="str">
        <f>IF('Proje ve Personel Bilgileri'!B63&gt;0,'Proje ve Personel Bilgileri'!B63,"")</f>
        <v/>
      </c>
      <c r="C81" s="127"/>
      <c r="D81" s="12"/>
      <c r="E81" s="12"/>
      <c r="F81" s="12"/>
      <c r="G81" s="12"/>
      <c r="H81" s="12"/>
      <c r="I81" s="12"/>
      <c r="J81" s="12"/>
      <c r="K81" s="12"/>
      <c r="L81" s="34" t="str">
        <f t="shared" si="20"/>
        <v/>
      </c>
      <c r="M81" s="122" t="str">
        <f t="shared" si="16"/>
        <v/>
      </c>
      <c r="N81" s="31">
        <f>'Proje ve Personel Bilgileri'!E63</f>
        <v>0</v>
      </c>
      <c r="O81" s="32">
        <f t="shared" si="17"/>
        <v>0</v>
      </c>
      <c r="P81" s="32">
        <f t="shared" si="18"/>
        <v>0</v>
      </c>
      <c r="Q81" s="32">
        <f t="shared" si="19"/>
        <v>0</v>
      </c>
      <c r="R81" s="32">
        <f t="shared" si="21"/>
        <v>0</v>
      </c>
      <c r="S81" s="32">
        <f t="shared" si="22"/>
        <v>0</v>
      </c>
      <c r="T81" s="32">
        <f t="shared" si="22"/>
        <v>0</v>
      </c>
    </row>
    <row r="82" spans="1:21" ht="26.15" customHeight="1" x14ac:dyDescent="0.3">
      <c r="A82" s="236">
        <v>51</v>
      </c>
      <c r="B82" s="37" t="str">
        <f>IF('Proje ve Personel Bilgileri'!B64&gt;0,'Proje ve Personel Bilgileri'!B64,"")</f>
        <v/>
      </c>
      <c r="C82" s="127"/>
      <c r="D82" s="12"/>
      <c r="E82" s="12"/>
      <c r="F82" s="12"/>
      <c r="G82" s="12"/>
      <c r="H82" s="12"/>
      <c r="I82" s="12"/>
      <c r="J82" s="12"/>
      <c r="K82" s="12"/>
      <c r="L82" s="34" t="str">
        <f t="shared" si="20"/>
        <v/>
      </c>
      <c r="M82" s="122" t="str">
        <f t="shared" si="16"/>
        <v/>
      </c>
      <c r="N82" s="31">
        <f>'Proje ve Personel Bilgileri'!E64</f>
        <v>0</v>
      </c>
      <c r="O82" s="32">
        <f t="shared" si="17"/>
        <v>0</v>
      </c>
      <c r="P82" s="32">
        <f t="shared" si="18"/>
        <v>0</v>
      </c>
      <c r="Q82" s="32">
        <f t="shared" si="19"/>
        <v>0</v>
      </c>
      <c r="R82" s="32">
        <f t="shared" si="21"/>
        <v>0</v>
      </c>
      <c r="S82" s="32">
        <f t="shared" si="22"/>
        <v>0</v>
      </c>
      <c r="T82" s="32">
        <f t="shared" si="22"/>
        <v>0</v>
      </c>
    </row>
    <row r="83" spans="1:21" ht="26.15" customHeight="1" x14ac:dyDescent="0.3">
      <c r="A83" s="236">
        <v>52</v>
      </c>
      <c r="B83" s="37" t="str">
        <f>IF('Proje ve Personel Bilgileri'!B65&gt;0,'Proje ve Personel Bilgileri'!B65,"")</f>
        <v/>
      </c>
      <c r="C83" s="127"/>
      <c r="D83" s="12"/>
      <c r="E83" s="12"/>
      <c r="F83" s="12"/>
      <c r="G83" s="12"/>
      <c r="H83" s="12"/>
      <c r="I83" s="12"/>
      <c r="J83" s="12"/>
      <c r="K83" s="12"/>
      <c r="L83" s="34" t="str">
        <f t="shared" si="20"/>
        <v/>
      </c>
      <c r="M83" s="122" t="str">
        <f t="shared" si="16"/>
        <v/>
      </c>
      <c r="N83" s="31">
        <f>'Proje ve Personel Bilgileri'!E65</f>
        <v>0</v>
      </c>
      <c r="O83" s="32">
        <f t="shared" si="17"/>
        <v>0</v>
      </c>
      <c r="P83" s="32">
        <f t="shared" si="18"/>
        <v>0</v>
      </c>
      <c r="Q83" s="32">
        <f t="shared" si="19"/>
        <v>0</v>
      </c>
      <c r="R83" s="32">
        <f t="shared" si="21"/>
        <v>0</v>
      </c>
      <c r="S83" s="32">
        <f t="shared" si="22"/>
        <v>0</v>
      </c>
      <c r="T83" s="32">
        <f t="shared" si="22"/>
        <v>0</v>
      </c>
    </row>
    <row r="84" spans="1:21" ht="26.15" customHeight="1" x14ac:dyDescent="0.3">
      <c r="A84" s="236">
        <v>53</v>
      </c>
      <c r="B84" s="37" t="str">
        <f>IF('Proje ve Personel Bilgileri'!B66&gt;0,'Proje ve Personel Bilgileri'!B66,"")</f>
        <v/>
      </c>
      <c r="C84" s="127"/>
      <c r="D84" s="12"/>
      <c r="E84" s="12"/>
      <c r="F84" s="12"/>
      <c r="G84" s="12"/>
      <c r="H84" s="12"/>
      <c r="I84" s="12"/>
      <c r="J84" s="12"/>
      <c r="K84" s="12"/>
      <c r="L84" s="34" t="str">
        <f t="shared" si="20"/>
        <v/>
      </c>
      <c r="M84" s="122" t="str">
        <f t="shared" si="16"/>
        <v/>
      </c>
      <c r="N84" s="31">
        <f>'Proje ve Personel Bilgileri'!E66</f>
        <v>0</v>
      </c>
      <c r="O84" s="32">
        <f t="shared" si="17"/>
        <v>0</v>
      </c>
      <c r="P84" s="32">
        <f t="shared" si="18"/>
        <v>0</v>
      </c>
      <c r="Q84" s="32">
        <f t="shared" si="19"/>
        <v>0</v>
      </c>
      <c r="R84" s="32">
        <f t="shared" si="21"/>
        <v>0</v>
      </c>
      <c r="S84" s="32">
        <f t="shared" si="22"/>
        <v>0</v>
      </c>
      <c r="T84" s="32">
        <f t="shared" si="22"/>
        <v>0</v>
      </c>
    </row>
    <row r="85" spans="1:21" ht="26.15" customHeight="1" x14ac:dyDescent="0.3">
      <c r="A85" s="236">
        <v>54</v>
      </c>
      <c r="B85" s="37" t="str">
        <f>IF('Proje ve Personel Bilgileri'!B67&gt;0,'Proje ve Personel Bilgileri'!B67,"")</f>
        <v/>
      </c>
      <c r="C85" s="127"/>
      <c r="D85" s="12"/>
      <c r="E85" s="12"/>
      <c r="F85" s="12"/>
      <c r="G85" s="12"/>
      <c r="H85" s="12"/>
      <c r="I85" s="12"/>
      <c r="J85" s="12"/>
      <c r="K85" s="12"/>
      <c r="L85" s="34" t="str">
        <f t="shared" si="20"/>
        <v/>
      </c>
      <c r="M85" s="122" t="str">
        <f t="shared" si="16"/>
        <v/>
      </c>
      <c r="N85" s="31">
        <f>'Proje ve Personel Bilgileri'!E67</f>
        <v>0</v>
      </c>
      <c r="O85" s="32">
        <f t="shared" si="17"/>
        <v>0</v>
      </c>
      <c r="P85" s="32">
        <f t="shared" si="18"/>
        <v>0</v>
      </c>
      <c r="Q85" s="32">
        <f t="shared" si="19"/>
        <v>0</v>
      </c>
      <c r="R85" s="32">
        <f t="shared" si="21"/>
        <v>0</v>
      </c>
      <c r="S85" s="32">
        <f t="shared" si="22"/>
        <v>0</v>
      </c>
      <c r="T85" s="32">
        <f t="shared" si="22"/>
        <v>0</v>
      </c>
    </row>
    <row r="86" spans="1:21" ht="26.15" customHeight="1" x14ac:dyDescent="0.3">
      <c r="A86" s="236">
        <v>55</v>
      </c>
      <c r="B86" s="37" t="str">
        <f>IF('Proje ve Personel Bilgileri'!B68&gt;0,'Proje ve Personel Bilgileri'!B68,"")</f>
        <v/>
      </c>
      <c r="C86" s="127"/>
      <c r="D86" s="12"/>
      <c r="E86" s="12"/>
      <c r="F86" s="12"/>
      <c r="G86" s="12"/>
      <c r="H86" s="12"/>
      <c r="I86" s="12"/>
      <c r="J86" s="12"/>
      <c r="K86" s="12"/>
      <c r="L86" s="34" t="str">
        <f t="shared" si="20"/>
        <v/>
      </c>
      <c r="M86" s="122" t="str">
        <f t="shared" si="16"/>
        <v/>
      </c>
      <c r="N86" s="31">
        <f>'Proje ve Personel Bilgileri'!E68</f>
        <v>0</v>
      </c>
      <c r="O86" s="32">
        <f t="shared" si="17"/>
        <v>0</v>
      </c>
      <c r="P86" s="32">
        <f t="shared" si="18"/>
        <v>0</v>
      </c>
      <c r="Q86" s="32">
        <f t="shared" si="19"/>
        <v>0</v>
      </c>
      <c r="R86" s="32">
        <f t="shared" si="21"/>
        <v>0</v>
      </c>
      <c r="S86" s="32">
        <f t="shared" si="22"/>
        <v>0</v>
      </c>
      <c r="T86" s="32">
        <f t="shared" si="22"/>
        <v>0</v>
      </c>
    </row>
    <row r="87" spans="1:21" ht="26.15" customHeight="1" x14ac:dyDescent="0.3">
      <c r="A87" s="236">
        <v>56</v>
      </c>
      <c r="B87" s="37" t="str">
        <f>IF('Proje ve Personel Bilgileri'!B69&gt;0,'Proje ve Personel Bilgileri'!B69,"")</f>
        <v/>
      </c>
      <c r="C87" s="127"/>
      <c r="D87" s="12"/>
      <c r="E87" s="12"/>
      <c r="F87" s="12"/>
      <c r="G87" s="12"/>
      <c r="H87" s="12"/>
      <c r="I87" s="12"/>
      <c r="J87" s="12"/>
      <c r="K87" s="12"/>
      <c r="L87" s="34" t="str">
        <f t="shared" si="20"/>
        <v/>
      </c>
      <c r="M87" s="122" t="str">
        <f t="shared" si="16"/>
        <v/>
      </c>
      <c r="N87" s="31">
        <f>'Proje ve Personel Bilgileri'!E69</f>
        <v>0</v>
      </c>
      <c r="O87" s="32">
        <f t="shared" si="17"/>
        <v>0</v>
      </c>
      <c r="P87" s="32">
        <f t="shared" si="18"/>
        <v>0</v>
      </c>
      <c r="Q87" s="32">
        <f t="shared" si="19"/>
        <v>0</v>
      </c>
      <c r="R87" s="32">
        <f t="shared" si="21"/>
        <v>0</v>
      </c>
      <c r="S87" s="32">
        <f t="shared" si="22"/>
        <v>0</v>
      </c>
      <c r="T87" s="32">
        <f t="shared" si="22"/>
        <v>0</v>
      </c>
    </row>
    <row r="88" spans="1:21" ht="26.15" customHeight="1" x14ac:dyDescent="0.3">
      <c r="A88" s="236">
        <v>57</v>
      </c>
      <c r="B88" s="37" t="str">
        <f>IF('Proje ve Personel Bilgileri'!B70&gt;0,'Proje ve Personel Bilgileri'!B70,"")</f>
        <v/>
      </c>
      <c r="C88" s="127"/>
      <c r="D88" s="12"/>
      <c r="E88" s="12"/>
      <c r="F88" s="12"/>
      <c r="G88" s="12"/>
      <c r="H88" s="12"/>
      <c r="I88" s="12"/>
      <c r="J88" s="12"/>
      <c r="K88" s="12"/>
      <c r="L88" s="34" t="str">
        <f t="shared" si="20"/>
        <v/>
      </c>
      <c r="M88" s="122" t="str">
        <f t="shared" si="16"/>
        <v/>
      </c>
      <c r="N88" s="31">
        <f>'Proje ve Personel Bilgileri'!E70</f>
        <v>0</v>
      </c>
      <c r="O88" s="32">
        <f t="shared" si="17"/>
        <v>0</v>
      </c>
      <c r="P88" s="32">
        <f t="shared" si="18"/>
        <v>0</v>
      </c>
      <c r="Q88" s="32">
        <f t="shared" si="19"/>
        <v>0</v>
      </c>
      <c r="R88" s="32">
        <f t="shared" si="21"/>
        <v>0</v>
      </c>
      <c r="S88" s="32">
        <f t="shared" si="22"/>
        <v>0</v>
      </c>
      <c r="T88" s="32">
        <f t="shared" si="22"/>
        <v>0</v>
      </c>
    </row>
    <row r="89" spans="1:21" ht="26.15" customHeight="1" x14ac:dyDescent="0.3">
      <c r="A89" s="236">
        <v>58</v>
      </c>
      <c r="B89" s="37" t="str">
        <f>IF('Proje ve Personel Bilgileri'!B71&gt;0,'Proje ve Personel Bilgileri'!B71,"")</f>
        <v/>
      </c>
      <c r="C89" s="127"/>
      <c r="D89" s="12"/>
      <c r="E89" s="12"/>
      <c r="F89" s="12"/>
      <c r="G89" s="12"/>
      <c r="H89" s="12"/>
      <c r="I89" s="12"/>
      <c r="J89" s="12"/>
      <c r="K89" s="12"/>
      <c r="L89" s="34" t="str">
        <f t="shared" si="20"/>
        <v/>
      </c>
      <c r="M89" s="122" t="str">
        <f t="shared" si="16"/>
        <v/>
      </c>
      <c r="N89" s="31">
        <f>'Proje ve Personel Bilgileri'!E71</f>
        <v>0</v>
      </c>
      <c r="O89" s="32">
        <f t="shared" si="17"/>
        <v>0</v>
      </c>
      <c r="P89" s="32">
        <f t="shared" si="18"/>
        <v>0</v>
      </c>
      <c r="Q89" s="32">
        <f t="shared" si="19"/>
        <v>0</v>
      </c>
      <c r="R89" s="32">
        <f t="shared" si="21"/>
        <v>0</v>
      </c>
      <c r="S89" s="32">
        <f t="shared" si="22"/>
        <v>0</v>
      </c>
      <c r="T89" s="32">
        <f t="shared" si="22"/>
        <v>0</v>
      </c>
    </row>
    <row r="90" spans="1:21" ht="26.15" customHeight="1" x14ac:dyDescent="0.3">
      <c r="A90" s="236">
        <v>59</v>
      </c>
      <c r="B90" s="37" t="str">
        <f>IF('Proje ve Personel Bilgileri'!B72&gt;0,'Proje ve Personel Bilgileri'!B72,"")</f>
        <v/>
      </c>
      <c r="C90" s="127"/>
      <c r="D90" s="12"/>
      <c r="E90" s="12"/>
      <c r="F90" s="12"/>
      <c r="G90" s="12"/>
      <c r="H90" s="12"/>
      <c r="I90" s="12"/>
      <c r="J90" s="12"/>
      <c r="K90" s="12"/>
      <c r="L90" s="34" t="str">
        <f t="shared" si="20"/>
        <v/>
      </c>
      <c r="M90" s="122" t="str">
        <f t="shared" si="16"/>
        <v/>
      </c>
      <c r="N90" s="31">
        <f>'Proje ve Personel Bilgileri'!E72</f>
        <v>0</v>
      </c>
      <c r="O90" s="32">
        <f t="shared" si="17"/>
        <v>0</v>
      </c>
      <c r="P90" s="32">
        <f t="shared" si="18"/>
        <v>0</v>
      </c>
      <c r="Q90" s="32">
        <f t="shared" si="19"/>
        <v>0</v>
      </c>
      <c r="R90" s="32">
        <f t="shared" si="21"/>
        <v>0</v>
      </c>
      <c r="S90" s="32">
        <f t="shared" si="22"/>
        <v>0</v>
      </c>
      <c r="T90" s="32">
        <f t="shared" si="22"/>
        <v>0</v>
      </c>
    </row>
    <row r="91" spans="1:21" ht="26.15" customHeight="1" thickBot="1" x14ac:dyDescent="0.35">
      <c r="A91" s="237">
        <v>60</v>
      </c>
      <c r="B91" s="38" t="str">
        <f>IF('Proje ve Personel Bilgileri'!B73&gt;0,'Proje ve Personel Bilgileri'!B73,"")</f>
        <v/>
      </c>
      <c r="C91" s="13"/>
      <c r="D91" s="14"/>
      <c r="E91" s="14"/>
      <c r="F91" s="14"/>
      <c r="G91" s="14"/>
      <c r="H91" s="14"/>
      <c r="I91" s="14"/>
      <c r="J91" s="14"/>
      <c r="K91" s="14"/>
      <c r="L91" s="35" t="str">
        <f t="shared" si="20"/>
        <v/>
      </c>
      <c r="M91" s="122" t="str">
        <f t="shared" si="16"/>
        <v/>
      </c>
      <c r="N91" s="31">
        <f>'Proje ve Personel Bilgileri'!E73</f>
        <v>0</v>
      </c>
      <c r="O91" s="32">
        <f t="shared" si="17"/>
        <v>0</v>
      </c>
      <c r="P91" s="32">
        <f t="shared" si="18"/>
        <v>0</v>
      </c>
      <c r="Q91" s="32">
        <f t="shared" si="19"/>
        <v>0</v>
      </c>
      <c r="R91" s="32">
        <f t="shared" si="21"/>
        <v>0</v>
      </c>
      <c r="S91" s="32">
        <f t="shared" si="22"/>
        <v>0</v>
      </c>
      <c r="T91" s="32">
        <f t="shared" si="22"/>
        <v>0</v>
      </c>
      <c r="U91" s="30">
        <f>IF(COUNTA(C72:K91)&gt;0,1,0)</f>
        <v>0</v>
      </c>
    </row>
    <row r="92" spans="1:21" ht="26.15" customHeight="1" thickBot="1" x14ac:dyDescent="0.35">
      <c r="A92" s="358" t="s">
        <v>40</v>
      </c>
      <c r="B92" s="359"/>
      <c r="C92" s="39" t="str">
        <f t="shared" ref="C92:K92" si="23">IF($L$92&gt;0,SUM(C72:C91)+C60,"")</f>
        <v/>
      </c>
      <c r="D92" s="40" t="str">
        <f t="shared" si="23"/>
        <v/>
      </c>
      <c r="E92" s="40" t="str">
        <f t="shared" si="23"/>
        <v/>
      </c>
      <c r="F92" s="40" t="str">
        <f t="shared" si="23"/>
        <v/>
      </c>
      <c r="G92" s="40" t="str">
        <f t="shared" si="23"/>
        <v/>
      </c>
      <c r="H92" s="40" t="str">
        <f t="shared" si="23"/>
        <v/>
      </c>
      <c r="I92" s="40" t="str">
        <f t="shared" si="23"/>
        <v/>
      </c>
      <c r="J92" s="40" t="str">
        <f t="shared" si="23"/>
        <v/>
      </c>
      <c r="K92" s="40" t="str">
        <f t="shared" si="23"/>
        <v/>
      </c>
      <c r="L92" s="41">
        <f>SUM(L72:L91)+L60</f>
        <v>0</v>
      </c>
      <c r="M92" s="123"/>
      <c r="N92" s="6"/>
      <c r="O92" s="15"/>
      <c r="P92" s="16"/>
      <c r="S92" s="6"/>
      <c r="T92" s="6"/>
    </row>
    <row r="93" spans="1:21" s="17" customFormat="1" ht="30.1" customHeight="1" x14ac:dyDescent="0.3">
      <c r="A93" s="360" t="s">
        <v>139</v>
      </c>
      <c r="B93" s="360"/>
      <c r="C93" s="360"/>
      <c r="D93" s="360"/>
      <c r="E93" s="360"/>
      <c r="F93" s="360"/>
      <c r="G93" s="360"/>
      <c r="H93" s="360"/>
      <c r="I93" s="360"/>
      <c r="J93" s="360"/>
      <c r="K93" s="360"/>
      <c r="L93" s="360"/>
      <c r="M93" s="83"/>
      <c r="O93" s="18"/>
      <c r="P93" s="18"/>
      <c r="Q93" s="18"/>
      <c r="R93" s="18"/>
      <c r="S93" s="18"/>
      <c r="T93" s="18"/>
    </row>
    <row r="94" spans="1:21" ht="26.15" customHeight="1" x14ac:dyDescent="0.3"/>
    <row r="95" spans="1:21" ht="26.15" customHeight="1" x14ac:dyDescent="0.35">
      <c r="A95" s="308" t="s">
        <v>37</v>
      </c>
      <c r="B95" s="307">
        <f ca="1">IF(imzatarihi&gt;0,imzatarihi,"")</f>
        <v>45653</v>
      </c>
      <c r="C95" s="361" t="s">
        <v>38</v>
      </c>
      <c r="D95" s="361"/>
      <c r="E95" s="306" t="str">
        <f>IF(kurulusyetkilisi&gt;0,kurulusyetkilisi,"")</f>
        <v/>
      </c>
      <c r="F95" s="265"/>
      <c r="G95" s="265"/>
      <c r="H95" s="304"/>
      <c r="I95" s="304"/>
      <c r="J95" s="304"/>
    </row>
    <row r="96" spans="1:21" ht="26.15" customHeight="1" x14ac:dyDescent="0.35">
      <c r="A96" s="311"/>
      <c r="B96" s="311"/>
      <c r="C96" s="361" t="s">
        <v>39</v>
      </c>
      <c r="D96" s="361"/>
      <c r="E96" s="309"/>
      <c r="F96" s="362"/>
      <c r="G96" s="362"/>
      <c r="H96" s="6"/>
      <c r="I96" s="6"/>
      <c r="J96" s="6"/>
    </row>
    <row r="97" spans="1:20" ht="26.15" customHeight="1" x14ac:dyDescent="0.3">
      <c r="A97" s="356" t="s">
        <v>28</v>
      </c>
      <c r="B97" s="356"/>
      <c r="C97" s="356"/>
      <c r="D97" s="356"/>
      <c r="E97" s="356"/>
      <c r="F97" s="356"/>
      <c r="G97" s="356"/>
      <c r="H97" s="356"/>
      <c r="I97" s="356"/>
      <c r="J97" s="356"/>
      <c r="K97" s="356"/>
      <c r="L97" s="356"/>
      <c r="M97" s="119"/>
      <c r="N97" s="1"/>
      <c r="O97" s="128"/>
    </row>
    <row r="98" spans="1:20" ht="26.15" customHeight="1" x14ac:dyDescent="0.3">
      <c r="A98" s="363" t="str">
        <f>IF(Yil&gt;0,CONCATENATE(Yil," yılına aittir"),"")</f>
        <v/>
      </c>
      <c r="B98" s="363"/>
      <c r="C98" s="363"/>
      <c r="D98" s="363"/>
      <c r="E98" s="363"/>
      <c r="F98" s="363"/>
      <c r="G98" s="363"/>
      <c r="H98" s="363"/>
      <c r="I98" s="363"/>
      <c r="J98" s="363"/>
      <c r="K98" s="363"/>
      <c r="L98" s="363"/>
    </row>
    <row r="99" spans="1:20" ht="26.15" customHeight="1" thickBot="1" x14ac:dyDescent="0.35">
      <c r="B99" s="8"/>
      <c r="D99" s="8"/>
      <c r="E99" s="8"/>
      <c r="F99" s="377" t="str">
        <f>IF(Yil&gt;0,IF(ProjeNo=5189901,"MAYIS",IF(ProjeNo=5169902,"TEMMUZ","NİSAN")),"")</f>
        <v/>
      </c>
      <c r="G99" s="377"/>
      <c r="H99" s="8"/>
      <c r="I99" s="8"/>
      <c r="J99" s="8"/>
      <c r="K99" s="8"/>
      <c r="L99" s="228" t="s">
        <v>35</v>
      </c>
    </row>
    <row r="100" spans="1:20" ht="26.15" customHeight="1" thickBot="1" x14ac:dyDescent="0.35">
      <c r="A100" s="233" t="s">
        <v>1</v>
      </c>
      <c r="B100" s="364" t="str">
        <f>IF(ProjeNo&gt;0,ProjeNo,"")</f>
        <v/>
      </c>
      <c r="C100" s="365"/>
      <c r="D100" s="365"/>
      <c r="E100" s="365"/>
      <c r="F100" s="365"/>
      <c r="G100" s="365"/>
      <c r="H100" s="365"/>
      <c r="I100" s="365"/>
      <c r="J100" s="365"/>
      <c r="K100" s="365"/>
      <c r="L100" s="366"/>
    </row>
    <row r="101" spans="1:20" ht="26.15" customHeight="1" thickBot="1" x14ac:dyDescent="0.35">
      <c r="A101" s="234" t="s">
        <v>11</v>
      </c>
      <c r="B101" s="367" t="str">
        <f>IF(ProjeAdi&gt;0,ProjeAdi,"")</f>
        <v/>
      </c>
      <c r="C101" s="368"/>
      <c r="D101" s="368"/>
      <c r="E101" s="368"/>
      <c r="F101" s="368"/>
      <c r="G101" s="368"/>
      <c r="H101" s="368"/>
      <c r="I101" s="368"/>
      <c r="J101" s="368"/>
      <c r="K101" s="368"/>
      <c r="L101" s="369"/>
    </row>
    <row r="102" spans="1:20" ht="26.15" customHeight="1" thickBot="1" x14ac:dyDescent="0.35">
      <c r="A102" s="370" t="s">
        <v>7</v>
      </c>
      <c r="B102" s="370" t="s">
        <v>8</v>
      </c>
      <c r="C102" s="370" t="s">
        <v>29</v>
      </c>
      <c r="D102" s="370" t="s">
        <v>97</v>
      </c>
      <c r="E102" s="370" t="s">
        <v>117</v>
      </c>
      <c r="F102" s="370" t="s">
        <v>32</v>
      </c>
      <c r="G102" s="372" t="s">
        <v>30</v>
      </c>
      <c r="H102" s="374" t="s">
        <v>95</v>
      </c>
      <c r="I102" s="375"/>
      <c r="J102" s="375"/>
      <c r="K102" s="376"/>
      <c r="L102" s="370" t="s">
        <v>31</v>
      </c>
      <c r="O102" s="357" t="s">
        <v>36</v>
      </c>
      <c r="P102" s="357"/>
      <c r="Q102" s="357" t="s">
        <v>42</v>
      </c>
      <c r="R102" s="357"/>
      <c r="S102" s="357" t="s">
        <v>43</v>
      </c>
      <c r="T102" s="357"/>
    </row>
    <row r="103" spans="1:20" s="9" customFormat="1" ht="82.05" customHeight="1" thickBot="1" x14ac:dyDescent="0.3">
      <c r="A103" s="371"/>
      <c r="B103" s="371"/>
      <c r="C103" s="371"/>
      <c r="D103" s="371"/>
      <c r="E103" s="371"/>
      <c r="F103" s="371"/>
      <c r="G103" s="373"/>
      <c r="H103" s="229" t="s">
        <v>91</v>
      </c>
      <c r="I103" s="230" t="s">
        <v>96</v>
      </c>
      <c r="J103" s="229" t="s">
        <v>152</v>
      </c>
      <c r="K103" s="229" t="s">
        <v>153</v>
      </c>
      <c r="L103" s="371"/>
      <c r="M103" s="121"/>
      <c r="N103" s="231" t="s">
        <v>10</v>
      </c>
      <c r="O103" s="232" t="s">
        <v>33</v>
      </c>
      <c r="P103" s="232" t="s">
        <v>34</v>
      </c>
      <c r="Q103" s="232" t="s">
        <v>41</v>
      </c>
      <c r="R103" s="232" t="s">
        <v>30</v>
      </c>
      <c r="S103" s="232" t="s">
        <v>41</v>
      </c>
      <c r="T103" s="232" t="s">
        <v>34</v>
      </c>
    </row>
    <row r="104" spans="1:20" ht="26.15" customHeight="1" x14ac:dyDescent="0.3">
      <c r="A104" s="235">
        <v>61</v>
      </c>
      <c r="B104" s="36" t="str">
        <f>IF('Proje ve Personel Bilgileri'!B74&gt;0,'Proje ve Personel Bilgileri'!B74,"")</f>
        <v/>
      </c>
      <c r="C104" s="10"/>
      <c r="D104" s="11"/>
      <c r="E104" s="11"/>
      <c r="F104" s="11"/>
      <c r="G104" s="11"/>
      <c r="H104" s="11"/>
      <c r="I104" s="11"/>
      <c r="J104" s="11"/>
      <c r="K104" s="11"/>
      <c r="L104" s="33" t="str">
        <f>IF(B104&lt;&gt;"",IF(OR(F104&gt;S104,G104&gt;T104),0,D104+E104+F104+G104-H104-I104-J104-K104),"")</f>
        <v/>
      </c>
      <c r="M104" s="122" t="str">
        <f t="shared" ref="M104:M123" si="24">IF(OR(F104&gt;S104,G104&gt;T104),"Toplam maliyetin hesaplanabilmesi için SGK işveren payı ve işsizlik sigortası işveren payının tavan değerleri aşmaması gerekmektedir.","")</f>
        <v/>
      </c>
      <c r="N104" s="31">
        <f>'Proje ve Personel Bilgileri'!E74</f>
        <v>0</v>
      </c>
      <c r="O104" s="32">
        <f t="shared" ref="O104:O123" si="25">IFERROR(IF(ProjeNo&lt;&gt;5169902,IF(N104="EVET",VLOOKUP(VALUE(Yil&amp;1),SGKTAVAN,2,0)*0.2475,VLOOKUP(VALUE(Yil&amp;1),SGKTAVAN,2,0)*0.2075),IF(N104="EVET",VLOOKUP(VALUE(Yil&amp;2),SGKTAVAN,2,0)*0.2475,VLOOKUP(VALUE(Yil&amp;2),SGKTAVAN,2,0)*0.2075)),0)</f>
        <v>0</v>
      </c>
      <c r="P104" s="32">
        <f t="shared" ref="P104:P123" si="26">IFERROR(IF(ProjeNo&lt;&gt;5169902,IF(N104="EVET",0,VLOOKUP(VALUE(Yil&amp;1),SGKTAVAN,2,0)*0.02),IF(N104="EVET",0,VLOOKUP(VALUE(Yil&amp;2),SGKTAVAN,2,0)*0.02)),0)</f>
        <v>0</v>
      </c>
      <c r="Q104" s="32">
        <f t="shared" ref="Q104:Q123" si="27">IF(N104="EVET",(D104+E104)*0.2475,(D104+E104)*0.2075)</f>
        <v>0</v>
      </c>
      <c r="R104" s="32">
        <f>IF(N104="EVET",0,(D104+E104)*0.02)</f>
        <v>0</v>
      </c>
      <c r="S104" s="32">
        <f>IF(ISERROR(ROUNDUP(MIN(O104,Q104),0)),0,ROUNDUP(MIN(O104,Q104),0))</f>
        <v>0</v>
      </c>
      <c r="T104" s="32">
        <f>IF(ISERROR(ROUNDUP(MIN(P104,R104),0)),0,ROUNDUP(MIN(P104,R104),0))</f>
        <v>0</v>
      </c>
    </row>
    <row r="105" spans="1:20" ht="26.15" customHeight="1" x14ac:dyDescent="0.3">
      <c r="A105" s="236">
        <v>62</v>
      </c>
      <c r="B105" s="37" t="str">
        <f>IF('Proje ve Personel Bilgileri'!B75&gt;0,'Proje ve Personel Bilgileri'!B75,"")</f>
        <v/>
      </c>
      <c r="C105" s="127"/>
      <c r="D105" s="12"/>
      <c r="E105" s="12"/>
      <c r="F105" s="12"/>
      <c r="G105" s="12"/>
      <c r="H105" s="12"/>
      <c r="I105" s="12"/>
      <c r="J105" s="12"/>
      <c r="K105" s="12"/>
      <c r="L105" s="34" t="str">
        <f t="shared" ref="L105:L123" si="28">IF(B105&lt;&gt;"",IF(OR(F105&gt;S105,G105&gt;T105),0,D105+E105+F105+G105-H105-I105-J105-K105),"")</f>
        <v/>
      </c>
      <c r="M105" s="122" t="str">
        <f t="shared" si="24"/>
        <v/>
      </c>
      <c r="N105" s="31">
        <f>'Proje ve Personel Bilgileri'!E75</f>
        <v>0</v>
      </c>
      <c r="O105" s="32">
        <f t="shared" si="25"/>
        <v>0</v>
      </c>
      <c r="P105" s="32">
        <f t="shared" si="26"/>
        <v>0</v>
      </c>
      <c r="Q105" s="32">
        <f t="shared" si="27"/>
        <v>0</v>
      </c>
      <c r="R105" s="32">
        <f t="shared" ref="R105:R123" si="29">IF(N105="EVET",0,(D105+E105)*0.02)</f>
        <v>0</v>
      </c>
      <c r="S105" s="32">
        <f t="shared" ref="S105:T123" si="30">IF(ISERROR(ROUNDUP(MIN(O105,Q105),0)),0,ROUNDUP(MIN(O105,Q105),0))</f>
        <v>0</v>
      </c>
      <c r="T105" s="32">
        <f t="shared" si="30"/>
        <v>0</v>
      </c>
    </row>
    <row r="106" spans="1:20" ht="26.15" customHeight="1" x14ac:dyDescent="0.3">
      <c r="A106" s="236">
        <v>63</v>
      </c>
      <c r="B106" s="37" t="str">
        <f>IF('Proje ve Personel Bilgileri'!B76&gt;0,'Proje ve Personel Bilgileri'!B76,"")</f>
        <v/>
      </c>
      <c r="C106" s="127"/>
      <c r="D106" s="12"/>
      <c r="E106" s="12"/>
      <c r="F106" s="12"/>
      <c r="G106" s="12"/>
      <c r="H106" s="12"/>
      <c r="I106" s="12"/>
      <c r="J106" s="12"/>
      <c r="K106" s="12"/>
      <c r="L106" s="34" t="str">
        <f t="shared" si="28"/>
        <v/>
      </c>
      <c r="M106" s="122" t="str">
        <f t="shared" si="24"/>
        <v/>
      </c>
      <c r="N106" s="31">
        <f>'Proje ve Personel Bilgileri'!E76</f>
        <v>0</v>
      </c>
      <c r="O106" s="32">
        <f t="shared" si="25"/>
        <v>0</v>
      </c>
      <c r="P106" s="32">
        <f t="shared" si="26"/>
        <v>0</v>
      </c>
      <c r="Q106" s="32">
        <f t="shared" si="27"/>
        <v>0</v>
      </c>
      <c r="R106" s="32">
        <f t="shared" si="29"/>
        <v>0</v>
      </c>
      <c r="S106" s="32">
        <f t="shared" si="30"/>
        <v>0</v>
      </c>
      <c r="T106" s="32">
        <f t="shared" si="30"/>
        <v>0</v>
      </c>
    </row>
    <row r="107" spans="1:20" ht="26.15" customHeight="1" x14ac:dyDescent="0.3">
      <c r="A107" s="236">
        <v>64</v>
      </c>
      <c r="B107" s="37" t="str">
        <f>IF('Proje ve Personel Bilgileri'!B77&gt;0,'Proje ve Personel Bilgileri'!B77,"")</f>
        <v/>
      </c>
      <c r="C107" s="127"/>
      <c r="D107" s="12"/>
      <c r="E107" s="12"/>
      <c r="F107" s="12"/>
      <c r="G107" s="12"/>
      <c r="H107" s="12"/>
      <c r="I107" s="12"/>
      <c r="J107" s="12"/>
      <c r="K107" s="12"/>
      <c r="L107" s="34" t="str">
        <f t="shared" si="28"/>
        <v/>
      </c>
      <c r="M107" s="122" t="str">
        <f t="shared" si="24"/>
        <v/>
      </c>
      <c r="N107" s="31">
        <f>'Proje ve Personel Bilgileri'!E77</f>
        <v>0</v>
      </c>
      <c r="O107" s="32">
        <f t="shared" si="25"/>
        <v>0</v>
      </c>
      <c r="P107" s="32">
        <f t="shared" si="26"/>
        <v>0</v>
      </c>
      <c r="Q107" s="32">
        <f t="shared" si="27"/>
        <v>0</v>
      </c>
      <c r="R107" s="32">
        <f t="shared" si="29"/>
        <v>0</v>
      </c>
      <c r="S107" s="32">
        <f t="shared" si="30"/>
        <v>0</v>
      </c>
      <c r="T107" s="32">
        <f t="shared" si="30"/>
        <v>0</v>
      </c>
    </row>
    <row r="108" spans="1:20" ht="26.15" customHeight="1" x14ac:dyDescent="0.3">
      <c r="A108" s="236">
        <v>65</v>
      </c>
      <c r="B108" s="37" t="str">
        <f>IF('Proje ve Personel Bilgileri'!B78&gt;0,'Proje ve Personel Bilgileri'!B78,"")</f>
        <v/>
      </c>
      <c r="C108" s="127"/>
      <c r="D108" s="12"/>
      <c r="E108" s="12"/>
      <c r="F108" s="12"/>
      <c r="G108" s="12"/>
      <c r="H108" s="12"/>
      <c r="I108" s="12"/>
      <c r="J108" s="12"/>
      <c r="K108" s="12"/>
      <c r="L108" s="34" t="str">
        <f t="shared" si="28"/>
        <v/>
      </c>
      <c r="M108" s="122" t="str">
        <f t="shared" si="24"/>
        <v/>
      </c>
      <c r="N108" s="31">
        <f>'Proje ve Personel Bilgileri'!E78</f>
        <v>0</v>
      </c>
      <c r="O108" s="32">
        <f t="shared" si="25"/>
        <v>0</v>
      </c>
      <c r="P108" s="32">
        <f t="shared" si="26"/>
        <v>0</v>
      </c>
      <c r="Q108" s="32">
        <f t="shared" si="27"/>
        <v>0</v>
      </c>
      <c r="R108" s="32">
        <f t="shared" si="29"/>
        <v>0</v>
      </c>
      <c r="S108" s="32">
        <f t="shared" si="30"/>
        <v>0</v>
      </c>
      <c r="T108" s="32">
        <f t="shared" si="30"/>
        <v>0</v>
      </c>
    </row>
    <row r="109" spans="1:20" ht="26.15" customHeight="1" x14ac:dyDescent="0.3">
      <c r="A109" s="236">
        <v>66</v>
      </c>
      <c r="B109" s="37" t="str">
        <f>IF('Proje ve Personel Bilgileri'!B79&gt;0,'Proje ve Personel Bilgileri'!B79,"")</f>
        <v/>
      </c>
      <c r="C109" s="127"/>
      <c r="D109" s="12"/>
      <c r="E109" s="12"/>
      <c r="F109" s="12"/>
      <c r="G109" s="12"/>
      <c r="H109" s="12"/>
      <c r="I109" s="12"/>
      <c r="J109" s="12"/>
      <c r="K109" s="12"/>
      <c r="L109" s="34" t="str">
        <f t="shared" si="28"/>
        <v/>
      </c>
      <c r="M109" s="122" t="str">
        <f t="shared" si="24"/>
        <v/>
      </c>
      <c r="N109" s="31">
        <f>'Proje ve Personel Bilgileri'!E79</f>
        <v>0</v>
      </c>
      <c r="O109" s="32">
        <f t="shared" si="25"/>
        <v>0</v>
      </c>
      <c r="P109" s="32">
        <f t="shared" si="26"/>
        <v>0</v>
      </c>
      <c r="Q109" s="32">
        <f t="shared" si="27"/>
        <v>0</v>
      </c>
      <c r="R109" s="32">
        <f t="shared" si="29"/>
        <v>0</v>
      </c>
      <c r="S109" s="32">
        <f t="shared" si="30"/>
        <v>0</v>
      </c>
      <c r="T109" s="32">
        <f t="shared" si="30"/>
        <v>0</v>
      </c>
    </row>
    <row r="110" spans="1:20" ht="26.15" customHeight="1" x14ac:dyDescent="0.3">
      <c r="A110" s="236">
        <v>67</v>
      </c>
      <c r="B110" s="37" t="str">
        <f>IF('Proje ve Personel Bilgileri'!B80&gt;0,'Proje ve Personel Bilgileri'!B80,"")</f>
        <v/>
      </c>
      <c r="C110" s="127"/>
      <c r="D110" s="12"/>
      <c r="E110" s="12"/>
      <c r="F110" s="12"/>
      <c r="G110" s="12"/>
      <c r="H110" s="12"/>
      <c r="I110" s="12"/>
      <c r="J110" s="12"/>
      <c r="K110" s="12"/>
      <c r="L110" s="34" t="str">
        <f t="shared" si="28"/>
        <v/>
      </c>
      <c r="M110" s="122" t="str">
        <f t="shared" si="24"/>
        <v/>
      </c>
      <c r="N110" s="31">
        <f>'Proje ve Personel Bilgileri'!E80</f>
        <v>0</v>
      </c>
      <c r="O110" s="32">
        <f t="shared" si="25"/>
        <v>0</v>
      </c>
      <c r="P110" s="32">
        <f t="shared" si="26"/>
        <v>0</v>
      </c>
      <c r="Q110" s="32">
        <f t="shared" si="27"/>
        <v>0</v>
      </c>
      <c r="R110" s="32">
        <f t="shared" si="29"/>
        <v>0</v>
      </c>
      <c r="S110" s="32">
        <f t="shared" si="30"/>
        <v>0</v>
      </c>
      <c r="T110" s="32">
        <f t="shared" si="30"/>
        <v>0</v>
      </c>
    </row>
    <row r="111" spans="1:20" ht="26.15" customHeight="1" x14ac:dyDescent="0.3">
      <c r="A111" s="236">
        <v>68</v>
      </c>
      <c r="B111" s="37" t="str">
        <f>IF('Proje ve Personel Bilgileri'!B81&gt;0,'Proje ve Personel Bilgileri'!B81,"")</f>
        <v/>
      </c>
      <c r="C111" s="127"/>
      <c r="D111" s="12"/>
      <c r="E111" s="12"/>
      <c r="F111" s="12"/>
      <c r="G111" s="12"/>
      <c r="H111" s="12"/>
      <c r="I111" s="12"/>
      <c r="J111" s="12"/>
      <c r="K111" s="12"/>
      <c r="L111" s="34" t="str">
        <f t="shared" si="28"/>
        <v/>
      </c>
      <c r="M111" s="122" t="str">
        <f t="shared" si="24"/>
        <v/>
      </c>
      <c r="N111" s="31">
        <f>'Proje ve Personel Bilgileri'!E81</f>
        <v>0</v>
      </c>
      <c r="O111" s="32">
        <f t="shared" si="25"/>
        <v>0</v>
      </c>
      <c r="P111" s="32">
        <f t="shared" si="26"/>
        <v>0</v>
      </c>
      <c r="Q111" s="32">
        <f t="shared" si="27"/>
        <v>0</v>
      </c>
      <c r="R111" s="32">
        <f t="shared" si="29"/>
        <v>0</v>
      </c>
      <c r="S111" s="32">
        <f t="shared" si="30"/>
        <v>0</v>
      </c>
      <c r="T111" s="32">
        <f t="shared" si="30"/>
        <v>0</v>
      </c>
    </row>
    <row r="112" spans="1:20" ht="26.15" customHeight="1" x14ac:dyDescent="0.3">
      <c r="A112" s="236">
        <v>69</v>
      </c>
      <c r="B112" s="37" t="str">
        <f>IF('Proje ve Personel Bilgileri'!B82&gt;0,'Proje ve Personel Bilgileri'!B82,"")</f>
        <v/>
      </c>
      <c r="C112" s="127"/>
      <c r="D112" s="12"/>
      <c r="E112" s="12"/>
      <c r="F112" s="12"/>
      <c r="G112" s="12"/>
      <c r="H112" s="12"/>
      <c r="I112" s="12"/>
      <c r="J112" s="12"/>
      <c r="K112" s="12"/>
      <c r="L112" s="34" t="str">
        <f t="shared" si="28"/>
        <v/>
      </c>
      <c r="M112" s="122" t="str">
        <f t="shared" si="24"/>
        <v/>
      </c>
      <c r="N112" s="31">
        <f>'Proje ve Personel Bilgileri'!E82</f>
        <v>0</v>
      </c>
      <c r="O112" s="32">
        <f t="shared" si="25"/>
        <v>0</v>
      </c>
      <c r="P112" s="32">
        <f t="shared" si="26"/>
        <v>0</v>
      </c>
      <c r="Q112" s="32">
        <f t="shared" si="27"/>
        <v>0</v>
      </c>
      <c r="R112" s="32">
        <f t="shared" si="29"/>
        <v>0</v>
      </c>
      <c r="S112" s="32">
        <f t="shared" si="30"/>
        <v>0</v>
      </c>
      <c r="T112" s="32">
        <f t="shared" si="30"/>
        <v>0</v>
      </c>
    </row>
    <row r="113" spans="1:21" ht="26.15" customHeight="1" x14ac:dyDescent="0.3">
      <c r="A113" s="236">
        <v>70</v>
      </c>
      <c r="B113" s="37" t="str">
        <f>IF('Proje ve Personel Bilgileri'!B83&gt;0,'Proje ve Personel Bilgileri'!B83,"")</f>
        <v/>
      </c>
      <c r="C113" s="127"/>
      <c r="D113" s="12"/>
      <c r="E113" s="12"/>
      <c r="F113" s="12"/>
      <c r="G113" s="12"/>
      <c r="H113" s="12"/>
      <c r="I113" s="12"/>
      <c r="J113" s="12"/>
      <c r="K113" s="12"/>
      <c r="L113" s="34" t="str">
        <f t="shared" si="28"/>
        <v/>
      </c>
      <c r="M113" s="122" t="str">
        <f t="shared" si="24"/>
        <v/>
      </c>
      <c r="N113" s="31">
        <f>'Proje ve Personel Bilgileri'!E83</f>
        <v>0</v>
      </c>
      <c r="O113" s="32">
        <f t="shared" si="25"/>
        <v>0</v>
      </c>
      <c r="P113" s="32">
        <f t="shared" si="26"/>
        <v>0</v>
      </c>
      <c r="Q113" s="32">
        <f t="shared" si="27"/>
        <v>0</v>
      </c>
      <c r="R113" s="32">
        <f t="shared" si="29"/>
        <v>0</v>
      </c>
      <c r="S113" s="32">
        <f t="shared" si="30"/>
        <v>0</v>
      </c>
      <c r="T113" s="32">
        <f t="shared" si="30"/>
        <v>0</v>
      </c>
    </row>
    <row r="114" spans="1:21" ht="26.15" customHeight="1" x14ac:dyDescent="0.3">
      <c r="A114" s="236">
        <v>71</v>
      </c>
      <c r="B114" s="37" t="str">
        <f>IF('Proje ve Personel Bilgileri'!B84&gt;0,'Proje ve Personel Bilgileri'!B84,"")</f>
        <v/>
      </c>
      <c r="C114" s="127"/>
      <c r="D114" s="12"/>
      <c r="E114" s="12"/>
      <c r="F114" s="12"/>
      <c r="G114" s="12"/>
      <c r="H114" s="12"/>
      <c r="I114" s="12"/>
      <c r="J114" s="12"/>
      <c r="K114" s="12"/>
      <c r="L114" s="34" t="str">
        <f t="shared" si="28"/>
        <v/>
      </c>
      <c r="M114" s="122" t="str">
        <f t="shared" si="24"/>
        <v/>
      </c>
      <c r="N114" s="31">
        <f>'Proje ve Personel Bilgileri'!E84</f>
        <v>0</v>
      </c>
      <c r="O114" s="32">
        <f t="shared" si="25"/>
        <v>0</v>
      </c>
      <c r="P114" s="32">
        <f t="shared" si="26"/>
        <v>0</v>
      </c>
      <c r="Q114" s="32">
        <f t="shared" si="27"/>
        <v>0</v>
      </c>
      <c r="R114" s="32">
        <f t="shared" si="29"/>
        <v>0</v>
      </c>
      <c r="S114" s="32">
        <f t="shared" si="30"/>
        <v>0</v>
      </c>
      <c r="T114" s="32">
        <f t="shared" si="30"/>
        <v>0</v>
      </c>
    </row>
    <row r="115" spans="1:21" ht="26.15" customHeight="1" x14ac:dyDescent="0.3">
      <c r="A115" s="236">
        <v>72</v>
      </c>
      <c r="B115" s="37" t="str">
        <f>IF('Proje ve Personel Bilgileri'!B85&gt;0,'Proje ve Personel Bilgileri'!B85,"")</f>
        <v/>
      </c>
      <c r="C115" s="127"/>
      <c r="D115" s="12"/>
      <c r="E115" s="12"/>
      <c r="F115" s="12"/>
      <c r="G115" s="12"/>
      <c r="H115" s="12"/>
      <c r="I115" s="12"/>
      <c r="J115" s="12"/>
      <c r="K115" s="12"/>
      <c r="L115" s="34" t="str">
        <f t="shared" si="28"/>
        <v/>
      </c>
      <c r="M115" s="122" t="str">
        <f t="shared" si="24"/>
        <v/>
      </c>
      <c r="N115" s="31">
        <f>'Proje ve Personel Bilgileri'!E85</f>
        <v>0</v>
      </c>
      <c r="O115" s="32">
        <f t="shared" si="25"/>
        <v>0</v>
      </c>
      <c r="P115" s="32">
        <f t="shared" si="26"/>
        <v>0</v>
      </c>
      <c r="Q115" s="32">
        <f t="shared" si="27"/>
        <v>0</v>
      </c>
      <c r="R115" s="32">
        <f t="shared" si="29"/>
        <v>0</v>
      </c>
      <c r="S115" s="32">
        <f t="shared" si="30"/>
        <v>0</v>
      </c>
      <c r="T115" s="32">
        <f t="shared" si="30"/>
        <v>0</v>
      </c>
    </row>
    <row r="116" spans="1:21" ht="26.15" customHeight="1" x14ac:dyDescent="0.3">
      <c r="A116" s="236">
        <v>73</v>
      </c>
      <c r="B116" s="37" t="str">
        <f>IF('Proje ve Personel Bilgileri'!B86&gt;0,'Proje ve Personel Bilgileri'!B86,"")</f>
        <v/>
      </c>
      <c r="C116" s="127"/>
      <c r="D116" s="12"/>
      <c r="E116" s="12"/>
      <c r="F116" s="12"/>
      <c r="G116" s="12"/>
      <c r="H116" s="12"/>
      <c r="I116" s="12"/>
      <c r="J116" s="12"/>
      <c r="K116" s="12"/>
      <c r="L116" s="34" t="str">
        <f t="shared" si="28"/>
        <v/>
      </c>
      <c r="M116" s="122" t="str">
        <f t="shared" si="24"/>
        <v/>
      </c>
      <c r="N116" s="31">
        <f>'Proje ve Personel Bilgileri'!E86</f>
        <v>0</v>
      </c>
      <c r="O116" s="32">
        <f t="shared" si="25"/>
        <v>0</v>
      </c>
      <c r="P116" s="32">
        <f t="shared" si="26"/>
        <v>0</v>
      </c>
      <c r="Q116" s="32">
        <f t="shared" si="27"/>
        <v>0</v>
      </c>
      <c r="R116" s="32">
        <f t="shared" si="29"/>
        <v>0</v>
      </c>
      <c r="S116" s="32">
        <f t="shared" si="30"/>
        <v>0</v>
      </c>
      <c r="T116" s="32">
        <f t="shared" si="30"/>
        <v>0</v>
      </c>
    </row>
    <row r="117" spans="1:21" ht="26.15" customHeight="1" x14ac:dyDescent="0.3">
      <c r="A117" s="236">
        <v>74</v>
      </c>
      <c r="B117" s="37" t="str">
        <f>IF('Proje ve Personel Bilgileri'!B87&gt;0,'Proje ve Personel Bilgileri'!B87,"")</f>
        <v/>
      </c>
      <c r="C117" s="127"/>
      <c r="D117" s="12"/>
      <c r="E117" s="12"/>
      <c r="F117" s="12"/>
      <c r="G117" s="12"/>
      <c r="H117" s="12"/>
      <c r="I117" s="12"/>
      <c r="J117" s="12"/>
      <c r="K117" s="12"/>
      <c r="L117" s="34" t="str">
        <f t="shared" si="28"/>
        <v/>
      </c>
      <c r="M117" s="122" t="str">
        <f t="shared" si="24"/>
        <v/>
      </c>
      <c r="N117" s="31">
        <f>'Proje ve Personel Bilgileri'!E87</f>
        <v>0</v>
      </c>
      <c r="O117" s="32">
        <f t="shared" si="25"/>
        <v>0</v>
      </c>
      <c r="P117" s="32">
        <f t="shared" si="26"/>
        <v>0</v>
      </c>
      <c r="Q117" s="32">
        <f t="shared" si="27"/>
        <v>0</v>
      </c>
      <c r="R117" s="32">
        <f t="shared" si="29"/>
        <v>0</v>
      </c>
      <c r="S117" s="32">
        <f t="shared" si="30"/>
        <v>0</v>
      </c>
      <c r="T117" s="32">
        <f t="shared" si="30"/>
        <v>0</v>
      </c>
    </row>
    <row r="118" spans="1:21" ht="26.15" customHeight="1" x14ac:dyDescent="0.3">
      <c r="A118" s="236">
        <v>75</v>
      </c>
      <c r="B118" s="37" t="str">
        <f>IF('Proje ve Personel Bilgileri'!B88&gt;0,'Proje ve Personel Bilgileri'!B88,"")</f>
        <v/>
      </c>
      <c r="C118" s="127"/>
      <c r="D118" s="12"/>
      <c r="E118" s="12"/>
      <c r="F118" s="12"/>
      <c r="G118" s="12"/>
      <c r="H118" s="12"/>
      <c r="I118" s="12"/>
      <c r="J118" s="12"/>
      <c r="K118" s="12"/>
      <c r="L118" s="34" t="str">
        <f t="shared" si="28"/>
        <v/>
      </c>
      <c r="M118" s="122" t="str">
        <f t="shared" si="24"/>
        <v/>
      </c>
      <c r="N118" s="31">
        <f>'Proje ve Personel Bilgileri'!E88</f>
        <v>0</v>
      </c>
      <c r="O118" s="32">
        <f t="shared" si="25"/>
        <v>0</v>
      </c>
      <c r="P118" s="32">
        <f t="shared" si="26"/>
        <v>0</v>
      </c>
      <c r="Q118" s="32">
        <f t="shared" si="27"/>
        <v>0</v>
      </c>
      <c r="R118" s="32">
        <f t="shared" si="29"/>
        <v>0</v>
      </c>
      <c r="S118" s="32">
        <f t="shared" si="30"/>
        <v>0</v>
      </c>
      <c r="T118" s="32">
        <f t="shared" si="30"/>
        <v>0</v>
      </c>
    </row>
    <row r="119" spans="1:21" ht="26.15" customHeight="1" x14ac:dyDescent="0.3">
      <c r="A119" s="236">
        <v>76</v>
      </c>
      <c r="B119" s="37" t="str">
        <f>IF('Proje ve Personel Bilgileri'!B89&gt;0,'Proje ve Personel Bilgileri'!B89,"")</f>
        <v/>
      </c>
      <c r="C119" s="127"/>
      <c r="D119" s="12"/>
      <c r="E119" s="12"/>
      <c r="F119" s="12"/>
      <c r="G119" s="12"/>
      <c r="H119" s="12"/>
      <c r="I119" s="12"/>
      <c r="J119" s="12"/>
      <c r="K119" s="12"/>
      <c r="L119" s="34" t="str">
        <f t="shared" si="28"/>
        <v/>
      </c>
      <c r="M119" s="122" t="str">
        <f t="shared" si="24"/>
        <v/>
      </c>
      <c r="N119" s="31">
        <f>'Proje ve Personel Bilgileri'!E89</f>
        <v>0</v>
      </c>
      <c r="O119" s="32">
        <f t="shared" si="25"/>
        <v>0</v>
      </c>
      <c r="P119" s="32">
        <f t="shared" si="26"/>
        <v>0</v>
      </c>
      <c r="Q119" s="32">
        <f t="shared" si="27"/>
        <v>0</v>
      </c>
      <c r="R119" s="32">
        <f t="shared" si="29"/>
        <v>0</v>
      </c>
      <c r="S119" s="32">
        <f t="shared" si="30"/>
        <v>0</v>
      </c>
      <c r="T119" s="32">
        <f t="shared" si="30"/>
        <v>0</v>
      </c>
    </row>
    <row r="120" spans="1:21" ht="26.15" customHeight="1" x14ac:dyDescent="0.3">
      <c r="A120" s="236">
        <v>77</v>
      </c>
      <c r="B120" s="37" t="str">
        <f>IF('Proje ve Personel Bilgileri'!B90&gt;0,'Proje ve Personel Bilgileri'!B90,"")</f>
        <v/>
      </c>
      <c r="C120" s="127"/>
      <c r="D120" s="12"/>
      <c r="E120" s="12"/>
      <c r="F120" s="12"/>
      <c r="G120" s="12"/>
      <c r="H120" s="12"/>
      <c r="I120" s="12"/>
      <c r="J120" s="12"/>
      <c r="K120" s="12"/>
      <c r="L120" s="34" t="str">
        <f t="shared" si="28"/>
        <v/>
      </c>
      <c r="M120" s="122" t="str">
        <f t="shared" si="24"/>
        <v/>
      </c>
      <c r="N120" s="31">
        <f>'Proje ve Personel Bilgileri'!E90</f>
        <v>0</v>
      </c>
      <c r="O120" s="32">
        <f t="shared" si="25"/>
        <v>0</v>
      </c>
      <c r="P120" s="32">
        <f t="shared" si="26"/>
        <v>0</v>
      </c>
      <c r="Q120" s="32">
        <f t="shared" si="27"/>
        <v>0</v>
      </c>
      <c r="R120" s="32">
        <f t="shared" si="29"/>
        <v>0</v>
      </c>
      <c r="S120" s="32">
        <f t="shared" si="30"/>
        <v>0</v>
      </c>
      <c r="T120" s="32">
        <f t="shared" si="30"/>
        <v>0</v>
      </c>
    </row>
    <row r="121" spans="1:21" ht="26.15" customHeight="1" x14ac:dyDescent="0.3">
      <c r="A121" s="236">
        <v>78</v>
      </c>
      <c r="B121" s="37" t="str">
        <f>IF('Proje ve Personel Bilgileri'!B91&gt;0,'Proje ve Personel Bilgileri'!B91,"")</f>
        <v/>
      </c>
      <c r="C121" s="127"/>
      <c r="D121" s="12"/>
      <c r="E121" s="12"/>
      <c r="F121" s="12"/>
      <c r="G121" s="12"/>
      <c r="H121" s="12"/>
      <c r="I121" s="12"/>
      <c r="J121" s="12"/>
      <c r="K121" s="12"/>
      <c r="L121" s="34" t="str">
        <f t="shared" si="28"/>
        <v/>
      </c>
      <c r="M121" s="122" t="str">
        <f t="shared" si="24"/>
        <v/>
      </c>
      <c r="N121" s="31">
        <f>'Proje ve Personel Bilgileri'!E91</f>
        <v>0</v>
      </c>
      <c r="O121" s="32">
        <f t="shared" si="25"/>
        <v>0</v>
      </c>
      <c r="P121" s="32">
        <f t="shared" si="26"/>
        <v>0</v>
      </c>
      <c r="Q121" s="32">
        <f t="shared" si="27"/>
        <v>0</v>
      </c>
      <c r="R121" s="32">
        <f t="shared" si="29"/>
        <v>0</v>
      </c>
      <c r="S121" s="32">
        <f t="shared" si="30"/>
        <v>0</v>
      </c>
      <c r="T121" s="32">
        <f t="shared" si="30"/>
        <v>0</v>
      </c>
    </row>
    <row r="122" spans="1:21" ht="26.15" customHeight="1" x14ac:dyDescent="0.3">
      <c r="A122" s="236">
        <v>79</v>
      </c>
      <c r="B122" s="37" t="str">
        <f>IF('Proje ve Personel Bilgileri'!B92&gt;0,'Proje ve Personel Bilgileri'!B92,"")</f>
        <v/>
      </c>
      <c r="C122" s="127"/>
      <c r="D122" s="12"/>
      <c r="E122" s="12"/>
      <c r="F122" s="12"/>
      <c r="G122" s="12"/>
      <c r="H122" s="12"/>
      <c r="I122" s="12"/>
      <c r="J122" s="12"/>
      <c r="K122" s="12"/>
      <c r="L122" s="34" t="str">
        <f t="shared" si="28"/>
        <v/>
      </c>
      <c r="M122" s="122" t="str">
        <f t="shared" si="24"/>
        <v/>
      </c>
      <c r="N122" s="31">
        <f>'Proje ve Personel Bilgileri'!E92</f>
        <v>0</v>
      </c>
      <c r="O122" s="32">
        <f t="shared" si="25"/>
        <v>0</v>
      </c>
      <c r="P122" s="32">
        <f t="shared" si="26"/>
        <v>0</v>
      </c>
      <c r="Q122" s="32">
        <f t="shared" si="27"/>
        <v>0</v>
      </c>
      <c r="R122" s="32">
        <f t="shared" si="29"/>
        <v>0</v>
      </c>
      <c r="S122" s="32">
        <f t="shared" si="30"/>
        <v>0</v>
      </c>
      <c r="T122" s="32">
        <f t="shared" si="30"/>
        <v>0</v>
      </c>
    </row>
    <row r="123" spans="1:21" ht="26.15" customHeight="1" thickBot="1" x14ac:dyDescent="0.35">
      <c r="A123" s="237">
        <v>80</v>
      </c>
      <c r="B123" s="38" t="str">
        <f>IF('Proje ve Personel Bilgileri'!B93&gt;0,'Proje ve Personel Bilgileri'!B93,"")</f>
        <v/>
      </c>
      <c r="C123" s="13"/>
      <c r="D123" s="14"/>
      <c r="E123" s="14"/>
      <c r="F123" s="14"/>
      <c r="G123" s="14"/>
      <c r="H123" s="14"/>
      <c r="I123" s="14"/>
      <c r="J123" s="14"/>
      <c r="K123" s="14"/>
      <c r="L123" s="35" t="str">
        <f t="shared" si="28"/>
        <v/>
      </c>
      <c r="M123" s="122" t="str">
        <f t="shared" si="24"/>
        <v/>
      </c>
      <c r="N123" s="31">
        <f>'Proje ve Personel Bilgileri'!E93</f>
        <v>0</v>
      </c>
      <c r="O123" s="32">
        <f t="shared" si="25"/>
        <v>0</v>
      </c>
      <c r="P123" s="32">
        <f t="shared" si="26"/>
        <v>0</v>
      </c>
      <c r="Q123" s="32">
        <f t="shared" si="27"/>
        <v>0</v>
      </c>
      <c r="R123" s="32">
        <f t="shared" si="29"/>
        <v>0</v>
      </c>
      <c r="S123" s="32">
        <f t="shared" si="30"/>
        <v>0</v>
      </c>
      <c r="T123" s="32">
        <f t="shared" si="30"/>
        <v>0</v>
      </c>
      <c r="U123" s="30">
        <f>IF(COUNTA(C104:K123)&gt;0,1,0)</f>
        <v>0</v>
      </c>
    </row>
    <row r="124" spans="1:21" ht="26.15" customHeight="1" thickBot="1" x14ac:dyDescent="0.35">
      <c r="A124" s="358" t="s">
        <v>40</v>
      </c>
      <c r="B124" s="359"/>
      <c r="C124" s="39" t="str">
        <f t="shared" ref="C124:K124" si="31">IF($L$92&gt;0,SUM(C104:C123)+C92,"")</f>
        <v/>
      </c>
      <c r="D124" s="40" t="str">
        <f t="shared" si="31"/>
        <v/>
      </c>
      <c r="E124" s="40" t="str">
        <f t="shared" si="31"/>
        <v/>
      </c>
      <c r="F124" s="40" t="str">
        <f t="shared" si="31"/>
        <v/>
      </c>
      <c r="G124" s="40" t="str">
        <f t="shared" si="31"/>
        <v/>
      </c>
      <c r="H124" s="40" t="str">
        <f t="shared" si="31"/>
        <v/>
      </c>
      <c r="I124" s="40" t="str">
        <f t="shared" si="31"/>
        <v/>
      </c>
      <c r="J124" s="40" t="str">
        <f t="shared" si="31"/>
        <v/>
      </c>
      <c r="K124" s="40" t="str">
        <f t="shared" si="31"/>
        <v/>
      </c>
      <c r="L124" s="41">
        <f>SUM(L104:L123)+L92</f>
        <v>0</v>
      </c>
      <c r="M124" s="123"/>
      <c r="N124" s="6"/>
      <c r="O124" s="15"/>
      <c r="P124" s="16"/>
      <c r="S124" s="6"/>
      <c r="T124" s="6"/>
    </row>
    <row r="125" spans="1:21" s="17" customFormat="1" ht="30.1" customHeight="1" x14ac:dyDescent="0.3">
      <c r="A125" s="360" t="s">
        <v>139</v>
      </c>
      <c r="B125" s="360"/>
      <c r="C125" s="360"/>
      <c r="D125" s="360"/>
      <c r="E125" s="360"/>
      <c r="F125" s="360"/>
      <c r="G125" s="360"/>
      <c r="H125" s="360"/>
      <c r="I125" s="360"/>
      <c r="J125" s="360"/>
      <c r="K125" s="360"/>
      <c r="L125" s="360"/>
      <c r="M125" s="83"/>
      <c r="O125" s="18"/>
      <c r="P125" s="18"/>
      <c r="Q125" s="18"/>
      <c r="R125" s="18"/>
      <c r="S125" s="18"/>
      <c r="T125" s="18"/>
    </row>
    <row r="126" spans="1:21" ht="26.15" customHeight="1" x14ac:dyDescent="0.3"/>
    <row r="127" spans="1:21" ht="26.15" customHeight="1" x14ac:dyDescent="0.35">
      <c r="A127" s="308" t="s">
        <v>37</v>
      </c>
      <c r="B127" s="307">
        <f ca="1">IF(imzatarihi&gt;0,imzatarihi,"")</f>
        <v>45653</v>
      </c>
      <c r="C127" s="361" t="s">
        <v>38</v>
      </c>
      <c r="D127" s="361"/>
      <c r="E127" s="306" t="str">
        <f>IF(kurulusyetkilisi&gt;0,kurulusyetkilisi,"")</f>
        <v/>
      </c>
      <c r="F127" s="265"/>
      <c r="G127" s="265"/>
      <c r="H127" s="304"/>
      <c r="I127" s="304"/>
      <c r="J127" s="304"/>
    </row>
    <row r="128" spans="1:21" ht="26.15" customHeight="1" x14ac:dyDescent="0.35">
      <c r="A128" s="311"/>
      <c r="B128" s="311"/>
      <c r="C128" s="361" t="s">
        <v>39</v>
      </c>
      <c r="D128" s="361"/>
      <c r="E128" s="309"/>
      <c r="F128" s="362"/>
      <c r="G128" s="362"/>
      <c r="H128" s="6"/>
      <c r="I128" s="6"/>
      <c r="J128" s="6"/>
    </row>
    <row r="129" spans="1:20" ht="26.15" customHeight="1" x14ac:dyDescent="0.3">
      <c r="A129" s="356" t="s">
        <v>28</v>
      </c>
      <c r="B129" s="356"/>
      <c r="C129" s="356"/>
      <c r="D129" s="356"/>
      <c r="E129" s="356"/>
      <c r="F129" s="356"/>
      <c r="G129" s="356"/>
      <c r="H129" s="356"/>
      <c r="I129" s="356"/>
      <c r="J129" s="356"/>
      <c r="K129" s="356"/>
      <c r="L129" s="356"/>
      <c r="M129" s="119"/>
      <c r="N129" s="1"/>
      <c r="O129" s="128"/>
    </row>
    <row r="130" spans="1:20" ht="26.15" customHeight="1" x14ac:dyDescent="0.3">
      <c r="A130" s="363" t="str">
        <f>IF(Yil&gt;0,CONCATENATE(Yil," yılına aittir"),"")</f>
        <v/>
      </c>
      <c r="B130" s="363"/>
      <c r="C130" s="363"/>
      <c r="D130" s="363"/>
      <c r="E130" s="363"/>
      <c r="F130" s="363"/>
      <c r="G130" s="363"/>
      <c r="H130" s="363"/>
      <c r="I130" s="363"/>
      <c r="J130" s="363"/>
      <c r="K130" s="363"/>
      <c r="L130" s="363"/>
    </row>
    <row r="131" spans="1:20" ht="26.15" customHeight="1" thickBot="1" x14ac:dyDescent="0.35">
      <c r="B131" s="8"/>
      <c r="D131" s="8"/>
      <c r="E131" s="8"/>
      <c r="F131" s="377" t="str">
        <f>IF(Yil&gt;0,IF(ProjeNo=5189901,"MAYIS",IF(ProjeNo=5169902,"TEMMUZ","NİSAN")),"")</f>
        <v/>
      </c>
      <c r="G131" s="377"/>
      <c r="H131" s="8"/>
      <c r="I131" s="8"/>
      <c r="J131" s="8"/>
      <c r="K131" s="8"/>
      <c r="L131" s="228" t="s">
        <v>35</v>
      </c>
    </row>
    <row r="132" spans="1:20" ht="26.15" customHeight="1" thickBot="1" x14ac:dyDescent="0.35">
      <c r="A132" s="233" t="s">
        <v>1</v>
      </c>
      <c r="B132" s="364" t="str">
        <f>IF(ProjeNo&gt;0,ProjeNo,"")</f>
        <v/>
      </c>
      <c r="C132" s="365"/>
      <c r="D132" s="365"/>
      <c r="E132" s="365"/>
      <c r="F132" s="365"/>
      <c r="G132" s="365"/>
      <c r="H132" s="365"/>
      <c r="I132" s="365"/>
      <c r="J132" s="365"/>
      <c r="K132" s="365"/>
      <c r="L132" s="366"/>
    </row>
    <row r="133" spans="1:20" ht="26.15" customHeight="1" thickBot="1" x14ac:dyDescent="0.35">
      <c r="A133" s="234" t="s">
        <v>11</v>
      </c>
      <c r="B133" s="367" t="str">
        <f>IF(ProjeAdi&gt;0,ProjeAdi,"")</f>
        <v/>
      </c>
      <c r="C133" s="368"/>
      <c r="D133" s="368"/>
      <c r="E133" s="368"/>
      <c r="F133" s="368"/>
      <c r="G133" s="368"/>
      <c r="H133" s="368"/>
      <c r="I133" s="368"/>
      <c r="J133" s="368"/>
      <c r="K133" s="368"/>
      <c r="L133" s="369"/>
    </row>
    <row r="134" spans="1:20" ht="26.15" customHeight="1" thickBot="1" x14ac:dyDescent="0.35">
      <c r="A134" s="370" t="s">
        <v>7</v>
      </c>
      <c r="B134" s="370" t="s">
        <v>8</v>
      </c>
      <c r="C134" s="370" t="s">
        <v>29</v>
      </c>
      <c r="D134" s="370" t="s">
        <v>97</v>
      </c>
      <c r="E134" s="370" t="s">
        <v>117</v>
      </c>
      <c r="F134" s="370" t="s">
        <v>32</v>
      </c>
      <c r="G134" s="372" t="s">
        <v>30</v>
      </c>
      <c r="H134" s="374" t="s">
        <v>95</v>
      </c>
      <c r="I134" s="375"/>
      <c r="J134" s="375"/>
      <c r="K134" s="376"/>
      <c r="L134" s="370" t="s">
        <v>31</v>
      </c>
      <c r="O134" s="357" t="s">
        <v>36</v>
      </c>
      <c r="P134" s="357"/>
      <c r="Q134" s="357" t="s">
        <v>42</v>
      </c>
      <c r="R134" s="357"/>
      <c r="S134" s="357" t="s">
        <v>43</v>
      </c>
      <c r="T134" s="357"/>
    </row>
    <row r="135" spans="1:20" s="9" customFormat="1" ht="82.05" customHeight="1" thickBot="1" x14ac:dyDescent="0.3">
      <c r="A135" s="371"/>
      <c r="B135" s="371"/>
      <c r="C135" s="371"/>
      <c r="D135" s="371"/>
      <c r="E135" s="371"/>
      <c r="F135" s="371"/>
      <c r="G135" s="373"/>
      <c r="H135" s="229" t="s">
        <v>91</v>
      </c>
      <c r="I135" s="230" t="s">
        <v>96</v>
      </c>
      <c r="J135" s="229" t="s">
        <v>152</v>
      </c>
      <c r="K135" s="229" t="s">
        <v>153</v>
      </c>
      <c r="L135" s="371"/>
      <c r="M135" s="121"/>
      <c r="N135" s="231" t="s">
        <v>10</v>
      </c>
      <c r="O135" s="232" t="s">
        <v>33</v>
      </c>
      <c r="P135" s="232" t="s">
        <v>34</v>
      </c>
      <c r="Q135" s="232" t="s">
        <v>41</v>
      </c>
      <c r="R135" s="232" t="s">
        <v>30</v>
      </c>
      <c r="S135" s="232" t="s">
        <v>41</v>
      </c>
      <c r="T135" s="232" t="s">
        <v>34</v>
      </c>
    </row>
    <row r="136" spans="1:20" ht="26.15" customHeight="1" x14ac:dyDescent="0.3">
      <c r="A136" s="235">
        <v>81</v>
      </c>
      <c r="B136" s="36" t="str">
        <f>IF('Proje ve Personel Bilgileri'!B94&gt;0,'Proje ve Personel Bilgileri'!B94,"")</f>
        <v/>
      </c>
      <c r="C136" s="10"/>
      <c r="D136" s="11"/>
      <c r="E136" s="11"/>
      <c r="F136" s="11"/>
      <c r="G136" s="11"/>
      <c r="H136" s="11"/>
      <c r="I136" s="11"/>
      <c r="J136" s="11"/>
      <c r="K136" s="11"/>
      <c r="L136" s="33" t="str">
        <f>IF(B136&lt;&gt;"",IF(OR(F136&gt;S136,G136&gt;T136),0,D136+E136+F136+G136-H136-I136-J136-K136),"")</f>
        <v/>
      </c>
      <c r="M136" s="122" t="str">
        <f t="shared" ref="M136:M155" si="32">IF(OR(F136&gt;S136,G136&gt;T136),"Toplam maliyetin hesaplanabilmesi için SGK işveren payı ve işsizlik sigortası işveren payının tavan değerleri aşmaması gerekmektedir.","")</f>
        <v/>
      </c>
      <c r="N136" s="31">
        <f>'Proje ve Personel Bilgileri'!E94</f>
        <v>0</v>
      </c>
      <c r="O136" s="32">
        <f t="shared" ref="O136:O155" si="33">IFERROR(IF(ProjeNo&lt;&gt;5169902,IF(N136="EVET",VLOOKUP(VALUE(Yil&amp;1),SGKTAVAN,2,0)*0.2475,VLOOKUP(VALUE(Yil&amp;1),SGKTAVAN,2,0)*0.2075),IF(N136="EVET",VLOOKUP(VALUE(Yil&amp;2),SGKTAVAN,2,0)*0.2475,VLOOKUP(VALUE(Yil&amp;2),SGKTAVAN,2,0)*0.2075)),0)</f>
        <v>0</v>
      </c>
      <c r="P136" s="32">
        <f t="shared" ref="P136:P155" si="34">IFERROR(IF(ProjeNo&lt;&gt;5169902,IF(N136="EVET",0,VLOOKUP(VALUE(Yil&amp;1),SGKTAVAN,2,0)*0.02),IF(N136="EVET",0,VLOOKUP(VALUE(Yil&amp;2),SGKTAVAN,2,0)*0.02)),0)</f>
        <v>0</v>
      </c>
      <c r="Q136" s="32">
        <f t="shared" ref="Q136:Q155" si="35">IF(N136="EVET",(D136+E136)*0.2475,(D136+E136)*0.2075)</f>
        <v>0</v>
      </c>
      <c r="R136" s="32">
        <f>IF(N136="EVET",0,(D136+E136)*0.02)</f>
        <v>0</v>
      </c>
      <c r="S136" s="32">
        <f>IF(ISERROR(ROUNDUP(MIN(O136,Q136),0)),0,ROUNDUP(MIN(O136,Q136),0))</f>
        <v>0</v>
      </c>
      <c r="T136" s="32">
        <f>IF(ISERROR(ROUNDUP(MIN(P136,R136),0)),0,ROUNDUP(MIN(P136,R136),0))</f>
        <v>0</v>
      </c>
    </row>
    <row r="137" spans="1:20" ht="26.15" customHeight="1" x14ac:dyDescent="0.3">
      <c r="A137" s="236">
        <v>82</v>
      </c>
      <c r="B137" s="37" t="str">
        <f>IF('Proje ve Personel Bilgileri'!B95&gt;0,'Proje ve Personel Bilgileri'!B95,"")</f>
        <v/>
      </c>
      <c r="C137" s="127"/>
      <c r="D137" s="12"/>
      <c r="E137" s="12"/>
      <c r="F137" s="12"/>
      <c r="G137" s="12"/>
      <c r="H137" s="12"/>
      <c r="I137" s="12"/>
      <c r="J137" s="12"/>
      <c r="K137" s="12"/>
      <c r="L137" s="34" t="str">
        <f t="shared" ref="L137:L155" si="36">IF(B137&lt;&gt;"",IF(OR(F137&gt;S137,G137&gt;T137),0,D137+E137+F137+G137-H137-I137-J137-K137),"")</f>
        <v/>
      </c>
      <c r="M137" s="122" t="str">
        <f t="shared" si="32"/>
        <v/>
      </c>
      <c r="N137" s="31">
        <f>'Proje ve Personel Bilgileri'!E95</f>
        <v>0</v>
      </c>
      <c r="O137" s="32">
        <f t="shared" si="33"/>
        <v>0</v>
      </c>
      <c r="P137" s="32">
        <f t="shared" si="34"/>
        <v>0</v>
      </c>
      <c r="Q137" s="32">
        <f t="shared" si="35"/>
        <v>0</v>
      </c>
      <c r="R137" s="32">
        <f t="shared" ref="R137:R155" si="37">IF(N137="EVET",0,(D137+E137)*0.02)</f>
        <v>0</v>
      </c>
      <c r="S137" s="32">
        <f t="shared" ref="S137:T155" si="38">IF(ISERROR(ROUNDUP(MIN(O137,Q137),0)),0,ROUNDUP(MIN(O137,Q137),0))</f>
        <v>0</v>
      </c>
      <c r="T137" s="32">
        <f t="shared" si="38"/>
        <v>0</v>
      </c>
    </row>
    <row r="138" spans="1:20" ht="26.15" customHeight="1" x14ac:dyDescent="0.3">
      <c r="A138" s="236">
        <v>83</v>
      </c>
      <c r="B138" s="37" t="str">
        <f>IF('Proje ve Personel Bilgileri'!B96&gt;0,'Proje ve Personel Bilgileri'!B96,"")</f>
        <v/>
      </c>
      <c r="C138" s="127"/>
      <c r="D138" s="12"/>
      <c r="E138" s="12"/>
      <c r="F138" s="12"/>
      <c r="G138" s="12"/>
      <c r="H138" s="12"/>
      <c r="I138" s="12"/>
      <c r="J138" s="12"/>
      <c r="K138" s="12"/>
      <c r="L138" s="34" t="str">
        <f t="shared" si="36"/>
        <v/>
      </c>
      <c r="M138" s="122" t="str">
        <f t="shared" si="32"/>
        <v/>
      </c>
      <c r="N138" s="31">
        <f>'Proje ve Personel Bilgileri'!E96</f>
        <v>0</v>
      </c>
      <c r="O138" s="32">
        <f t="shared" si="33"/>
        <v>0</v>
      </c>
      <c r="P138" s="32">
        <f t="shared" si="34"/>
        <v>0</v>
      </c>
      <c r="Q138" s="32">
        <f t="shared" si="35"/>
        <v>0</v>
      </c>
      <c r="R138" s="32">
        <f t="shared" si="37"/>
        <v>0</v>
      </c>
      <c r="S138" s="32">
        <f t="shared" si="38"/>
        <v>0</v>
      </c>
      <c r="T138" s="32">
        <f t="shared" si="38"/>
        <v>0</v>
      </c>
    </row>
    <row r="139" spans="1:20" ht="26.15" customHeight="1" x14ac:dyDescent="0.3">
      <c r="A139" s="236">
        <v>84</v>
      </c>
      <c r="B139" s="37" t="str">
        <f>IF('Proje ve Personel Bilgileri'!B97&gt;0,'Proje ve Personel Bilgileri'!B97,"")</f>
        <v/>
      </c>
      <c r="C139" s="127"/>
      <c r="D139" s="12"/>
      <c r="E139" s="12"/>
      <c r="F139" s="12"/>
      <c r="G139" s="12"/>
      <c r="H139" s="12"/>
      <c r="I139" s="12"/>
      <c r="J139" s="12"/>
      <c r="K139" s="12"/>
      <c r="L139" s="34" t="str">
        <f t="shared" si="36"/>
        <v/>
      </c>
      <c r="M139" s="122" t="str">
        <f t="shared" si="32"/>
        <v/>
      </c>
      <c r="N139" s="31">
        <f>'Proje ve Personel Bilgileri'!E97</f>
        <v>0</v>
      </c>
      <c r="O139" s="32">
        <f t="shared" si="33"/>
        <v>0</v>
      </c>
      <c r="P139" s="32">
        <f t="shared" si="34"/>
        <v>0</v>
      </c>
      <c r="Q139" s="32">
        <f t="shared" si="35"/>
        <v>0</v>
      </c>
      <c r="R139" s="32">
        <f t="shared" si="37"/>
        <v>0</v>
      </c>
      <c r="S139" s="32">
        <f t="shared" si="38"/>
        <v>0</v>
      </c>
      <c r="T139" s="32">
        <f t="shared" si="38"/>
        <v>0</v>
      </c>
    </row>
    <row r="140" spans="1:20" ht="26.15" customHeight="1" x14ac:dyDescent="0.3">
      <c r="A140" s="236">
        <v>85</v>
      </c>
      <c r="B140" s="37" t="str">
        <f>IF('Proje ve Personel Bilgileri'!B98&gt;0,'Proje ve Personel Bilgileri'!B98,"")</f>
        <v/>
      </c>
      <c r="C140" s="127"/>
      <c r="D140" s="12"/>
      <c r="E140" s="12"/>
      <c r="F140" s="12"/>
      <c r="G140" s="12"/>
      <c r="H140" s="12"/>
      <c r="I140" s="12"/>
      <c r="J140" s="12"/>
      <c r="K140" s="12"/>
      <c r="L140" s="34" t="str">
        <f t="shared" si="36"/>
        <v/>
      </c>
      <c r="M140" s="122" t="str">
        <f t="shared" si="32"/>
        <v/>
      </c>
      <c r="N140" s="31">
        <f>'Proje ve Personel Bilgileri'!E98</f>
        <v>0</v>
      </c>
      <c r="O140" s="32">
        <f t="shared" si="33"/>
        <v>0</v>
      </c>
      <c r="P140" s="32">
        <f t="shared" si="34"/>
        <v>0</v>
      </c>
      <c r="Q140" s="32">
        <f t="shared" si="35"/>
        <v>0</v>
      </c>
      <c r="R140" s="32">
        <f t="shared" si="37"/>
        <v>0</v>
      </c>
      <c r="S140" s="32">
        <f t="shared" si="38"/>
        <v>0</v>
      </c>
      <c r="T140" s="32">
        <f t="shared" si="38"/>
        <v>0</v>
      </c>
    </row>
    <row r="141" spans="1:20" ht="26.15" customHeight="1" x14ac:dyDescent="0.3">
      <c r="A141" s="236">
        <v>86</v>
      </c>
      <c r="B141" s="37" t="str">
        <f>IF('Proje ve Personel Bilgileri'!B99&gt;0,'Proje ve Personel Bilgileri'!B99,"")</f>
        <v/>
      </c>
      <c r="C141" s="127"/>
      <c r="D141" s="12"/>
      <c r="E141" s="12"/>
      <c r="F141" s="12"/>
      <c r="G141" s="12"/>
      <c r="H141" s="12"/>
      <c r="I141" s="12"/>
      <c r="J141" s="12"/>
      <c r="K141" s="12"/>
      <c r="L141" s="34" t="str">
        <f t="shared" si="36"/>
        <v/>
      </c>
      <c r="M141" s="122" t="str">
        <f t="shared" si="32"/>
        <v/>
      </c>
      <c r="N141" s="31">
        <f>'Proje ve Personel Bilgileri'!E99</f>
        <v>0</v>
      </c>
      <c r="O141" s="32">
        <f t="shared" si="33"/>
        <v>0</v>
      </c>
      <c r="P141" s="32">
        <f t="shared" si="34"/>
        <v>0</v>
      </c>
      <c r="Q141" s="32">
        <f t="shared" si="35"/>
        <v>0</v>
      </c>
      <c r="R141" s="32">
        <f t="shared" si="37"/>
        <v>0</v>
      </c>
      <c r="S141" s="32">
        <f t="shared" si="38"/>
        <v>0</v>
      </c>
      <c r="T141" s="32">
        <f t="shared" si="38"/>
        <v>0</v>
      </c>
    </row>
    <row r="142" spans="1:20" ht="26.15" customHeight="1" x14ac:dyDescent="0.3">
      <c r="A142" s="236">
        <v>87</v>
      </c>
      <c r="B142" s="37" t="str">
        <f>IF('Proje ve Personel Bilgileri'!B100&gt;0,'Proje ve Personel Bilgileri'!B100,"")</f>
        <v/>
      </c>
      <c r="C142" s="127"/>
      <c r="D142" s="12"/>
      <c r="E142" s="12"/>
      <c r="F142" s="12"/>
      <c r="G142" s="12"/>
      <c r="H142" s="12"/>
      <c r="I142" s="12"/>
      <c r="J142" s="12"/>
      <c r="K142" s="12"/>
      <c r="L142" s="34" t="str">
        <f t="shared" si="36"/>
        <v/>
      </c>
      <c r="M142" s="122" t="str">
        <f t="shared" si="32"/>
        <v/>
      </c>
      <c r="N142" s="31">
        <f>'Proje ve Personel Bilgileri'!E100</f>
        <v>0</v>
      </c>
      <c r="O142" s="32">
        <f t="shared" si="33"/>
        <v>0</v>
      </c>
      <c r="P142" s="32">
        <f t="shared" si="34"/>
        <v>0</v>
      </c>
      <c r="Q142" s="32">
        <f t="shared" si="35"/>
        <v>0</v>
      </c>
      <c r="R142" s="32">
        <f t="shared" si="37"/>
        <v>0</v>
      </c>
      <c r="S142" s="32">
        <f t="shared" si="38"/>
        <v>0</v>
      </c>
      <c r="T142" s="32">
        <f t="shared" si="38"/>
        <v>0</v>
      </c>
    </row>
    <row r="143" spans="1:20" ht="26.15" customHeight="1" x14ac:dyDescent="0.3">
      <c r="A143" s="236">
        <v>88</v>
      </c>
      <c r="B143" s="37" t="str">
        <f>IF('Proje ve Personel Bilgileri'!B101&gt;0,'Proje ve Personel Bilgileri'!B101,"")</f>
        <v/>
      </c>
      <c r="C143" s="127"/>
      <c r="D143" s="12"/>
      <c r="E143" s="12"/>
      <c r="F143" s="12"/>
      <c r="G143" s="12"/>
      <c r="H143" s="12"/>
      <c r="I143" s="12"/>
      <c r="J143" s="12"/>
      <c r="K143" s="12"/>
      <c r="L143" s="34" t="str">
        <f t="shared" si="36"/>
        <v/>
      </c>
      <c r="M143" s="122" t="str">
        <f t="shared" si="32"/>
        <v/>
      </c>
      <c r="N143" s="31">
        <f>'Proje ve Personel Bilgileri'!E101</f>
        <v>0</v>
      </c>
      <c r="O143" s="32">
        <f t="shared" si="33"/>
        <v>0</v>
      </c>
      <c r="P143" s="32">
        <f t="shared" si="34"/>
        <v>0</v>
      </c>
      <c r="Q143" s="32">
        <f t="shared" si="35"/>
        <v>0</v>
      </c>
      <c r="R143" s="32">
        <f t="shared" si="37"/>
        <v>0</v>
      </c>
      <c r="S143" s="32">
        <f t="shared" si="38"/>
        <v>0</v>
      </c>
      <c r="T143" s="32">
        <f t="shared" si="38"/>
        <v>0</v>
      </c>
    </row>
    <row r="144" spans="1:20" ht="26.15" customHeight="1" x14ac:dyDescent="0.3">
      <c r="A144" s="236">
        <v>89</v>
      </c>
      <c r="B144" s="37" t="str">
        <f>IF('Proje ve Personel Bilgileri'!B102&gt;0,'Proje ve Personel Bilgileri'!B102,"")</f>
        <v/>
      </c>
      <c r="C144" s="127"/>
      <c r="D144" s="12"/>
      <c r="E144" s="12"/>
      <c r="F144" s="12"/>
      <c r="G144" s="12"/>
      <c r="H144" s="12"/>
      <c r="I144" s="12"/>
      <c r="J144" s="12"/>
      <c r="K144" s="12"/>
      <c r="L144" s="34" t="str">
        <f t="shared" si="36"/>
        <v/>
      </c>
      <c r="M144" s="122" t="str">
        <f t="shared" si="32"/>
        <v/>
      </c>
      <c r="N144" s="31">
        <f>'Proje ve Personel Bilgileri'!E102</f>
        <v>0</v>
      </c>
      <c r="O144" s="32">
        <f t="shared" si="33"/>
        <v>0</v>
      </c>
      <c r="P144" s="32">
        <f t="shared" si="34"/>
        <v>0</v>
      </c>
      <c r="Q144" s="32">
        <f t="shared" si="35"/>
        <v>0</v>
      </c>
      <c r="R144" s="32">
        <f t="shared" si="37"/>
        <v>0</v>
      </c>
      <c r="S144" s="32">
        <f t="shared" si="38"/>
        <v>0</v>
      </c>
      <c r="T144" s="32">
        <f t="shared" si="38"/>
        <v>0</v>
      </c>
    </row>
    <row r="145" spans="1:21" ht="26.15" customHeight="1" x14ac:dyDescent="0.3">
      <c r="A145" s="236">
        <v>90</v>
      </c>
      <c r="B145" s="37" t="str">
        <f>IF('Proje ve Personel Bilgileri'!B103&gt;0,'Proje ve Personel Bilgileri'!B103,"")</f>
        <v/>
      </c>
      <c r="C145" s="127"/>
      <c r="D145" s="12"/>
      <c r="E145" s="12"/>
      <c r="F145" s="12"/>
      <c r="G145" s="12"/>
      <c r="H145" s="12"/>
      <c r="I145" s="12"/>
      <c r="J145" s="12"/>
      <c r="K145" s="12"/>
      <c r="L145" s="34" t="str">
        <f t="shared" si="36"/>
        <v/>
      </c>
      <c r="M145" s="122" t="str">
        <f t="shared" si="32"/>
        <v/>
      </c>
      <c r="N145" s="31">
        <f>'Proje ve Personel Bilgileri'!E103</f>
        <v>0</v>
      </c>
      <c r="O145" s="32">
        <f t="shared" si="33"/>
        <v>0</v>
      </c>
      <c r="P145" s="32">
        <f t="shared" si="34"/>
        <v>0</v>
      </c>
      <c r="Q145" s="32">
        <f t="shared" si="35"/>
        <v>0</v>
      </c>
      <c r="R145" s="32">
        <f t="shared" si="37"/>
        <v>0</v>
      </c>
      <c r="S145" s="32">
        <f t="shared" si="38"/>
        <v>0</v>
      </c>
      <c r="T145" s="32">
        <f t="shared" si="38"/>
        <v>0</v>
      </c>
    </row>
    <row r="146" spans="1:21" ht="26.15" customHeight="1" x14ac:dyDescent="0.3">
      <c r="A146" s="236">
        <v>91</v>
      </c>
      <c r="B146" s="37" t="str">
        <f>IF('Proje ve Personel Bilgileri'!B104&gt;0,'Proje ve Personel Bilgileri'!B104,"")</f>
        <v/>
      </c>
      <c r="C146" s="127"/>
      <c r="D146" s="12"/>
      <c r="E146" s="12"/>
      <c r="F146" s="12"/>
      <c r="G146" s="12"/>
      <c r="H146" s="12"/>
      <c r="I146" s="12"/>
      <c r="J146" s="12"/>
      <c r="K146" s="12"/>
      <c r="L146" s="34" t="str">
        <f t="shared" si="36"/>
        <v/>
      </c>
      <c r="M146" s="122" t="str">
        <f t="shared" si="32"/>
        <v/>
      </c>
      <c r="N146" s="31">
        <f>'Proje ve Personel Bilgileri'!E104</f>
        <v>0</v>
      </c>
      <c r="O146" s="32">
        <f t="shared" si="33"/>
        <v>0</v>
      </c>
      <c r="P146" s="32">
        <f t="shared" si="34"/>
        <v>0</v>
      </c>
      <c r="Q146" s="32">
        <f t="shared" si="35"/>
        <v>0</v>
      </c>
      <c r="R146" s="32">
        <f t="shared" si="37"/>
        <v>0</v>
      </c>
      <c r="S146" s="32">
        <f t="shared" si="38"/>
        <v>0</v>
      </c>
      <c r="T146" s="32">
        <f t="shared" si="38"/>
        <v>0</v>
      </c>
    </row>
    <row r="147" spans="1:21" ht="26.15" customHeight="1" x14ac:dyDescent="0.3">
      <c r="A147" s="236">
        <v>92</v>
      </c>
      <c r="B147" s="37" t="str">
        <f>IF('Proje ve Personel Bilgileri'!B105&gt;0,'Proje ve Personel Bilgileri'!B105,"")</f>
        <v/>
      </c>
      <c r="C147" s="127"/>
      <c r="D147" s="12"/>
      <c r="E147" s="12"/>
      <c r="F147" s="12"/>
      <c r="G147" s="12"/>
      <c r="H147" s="12"/>
      <c r="I147" s="12"/>
      <c r="J147" s="12"/>
      <c r="K147" s="12"/>
      <c r="L147" s="34" t="str">
        <f t="shared" si="36"/>
        <v/>
      </c>
      <c r="M147" s="122" t="str">
        <f t="shared" si="32"/>
        <v/>
      </c>
      <c r="N147" s="31">
        <f>'Proje ve Personel Bilgileri'!E105</f>
        <v>0</v>
      </c>
      <c r="O147" s="32">
        <f t="shared" si="33"/>
        <v>0</v>
      </c>
      <c r="P147" s="32">
        <f t="shared" si="34"/>
        <v>0</v>
      </c>
      <c r="Q147" s="32">
        <f t="shared" si="35"/>
        <v>0</v>
      </c>
      <c r="R147" s="32">
        <f t="shared" si="37"/>
        <v>0</v>
      </c>
      <c r="S147" s="32">
        <f t="shared" si="38"/>
        <v>0</v>
      </c>
      <c r="T147" s="32">
        <f t="shared" si="38"/>
        <v>0</v>
      </c>
    </row>
    <row r="148" spans="1:21" ht="26.15" customHeight="1" x14ac:dyDescent="0.3">
      <c r="A148" s="236">
        <v>93</v>
      </c>
      <c r="B148" s="37" t="str">
        <f>IF('Proje ve Personel Bilgileri'!B106&gt;0,'Proje ve Personel Bilgileri'!B106,"")</f>
        <v/>
      </c>
      <c r="C148" s="127"/>
      <c r="D148" s="12"/>
      <c r="E148" s="12"/>
      <c r="F148" s="12"/>
      <c r="G148" s="12"/>
      <c r="H148" s="12"/>
      <c r="I148" s="12"/>
      <c r="J148" s="12"/>
      <c r="K148" s="12"/>
      <c r="L148" s="34" t="str">
        <f t="shared" si="36"/>
        <v/>
      </c>
      <c r="M148" s="122" t="str">
        <f t="shared" si="32"/>
        <v/>
      </c>
      <c r="N148" s="31">
        <f>'Proje ve Personel Bilgileri'!E106</f>
        <v>0</v>
      </c>
      <c r="O148" s="32">
        <f t="shared" si="33"/>
        <v>0</v>
      </c>
      <c r="P148" s="32">
        <f t="shared" si="34"/>
        <v>0</v>
      </c>
      <c r="Q148" s="32">
        <f t="shared" si="35"/>
        <v>0</v>
      </c>
      <c r="R148" s="32">
        <f t="shared" si="37"/>
        <v>0</v>
      </c>
      <c r="S148" s="32">
        <f t="shared" si="38"/>
        <v>0</v>
      </c>
      <c r="T148" s="32">
        <f t="shared" si="38"/>
        <v>0</v>
      </c>
    </row>
    <row r="149" spans="1:21" ht="26.15" customHeight="1" x14ac:dyDescent="0.3">
      <c r="A149" s="236">
        <v>94</v>
      </c>
      <c r="B149" s="37" t="str">
        <f>IF('Proje ve Personel Bilgileri'!B107&gt;0,'Proje ve Personel Bilgileri'!B107,"")</f>
        <v/>
      </c>
      <c r="C149" s="127"/>
      <c r="D149" s="12"/>
      <c r="E149" s="12"/>
      <c r="F149" s="12"/>
      <c r="G149" s="12"/>
      <c r="H149" s="12"/>
      <c r="I149" s="12"/>
      <c r="J149" s="12"/>
      <c r="K149" s="12"/>
      <c r="L149" s="34" t="str">
        <f t="shared" si="36"/>
        <v/>
      </c>
      <c r="M149" s="122" t="str">
        <f t="shared" si="32"/>
        <v/>
      </c>
      <c r="N149" s="31">
        <f>'Proje ve Personel Bilgileri'!E107</f>
        <v>0</v>
      </c>
      <c r="O149" s="32">
        <f t="shared" si="33"/>
        <v>0</v>
      </c>
      <c r="P149" s="32">
        <f t="shared" si="34"/>
        <v>0</v>
      </c>
      <c r="Q149" s="32">
        <f t="shared" si="35"/>
        <v>0</v>
      </c>
      <c r="R149" s="32">
        <f t="shared" si="37"/>
        <v>0</v>
      </c>
      <c r="S149" s="32">
        <f t="shared" si="38"/>
        <v>0</v>
      </c>
      <c r="T149" s="32">
        <f t="shared" si="38"/>
        <v>0</v>
      </c>
    </row>
    <row r="150" spans="1:21" ht="26.15" customHeight="1" x14ac:dyDescent="0.3">
      <c r="A150" s="236">
        <v>95</v>
      </c>
      <c r="B150" s="37" t="str">
        <f>IF('Proje ve Personel Bilgileri'!B108&gt;0,'Proje ve Personel Bilgileri'!B108,"")</f>
        <v/>
      </c>
      <c r="C150" s="127"/>
      <c r="D150" s="12"/>
      <c r="E150" s="12"/>
      <c r="F150" s="12"/>
      <c r="G150" s="12"/>
      <c r="H150" s="12"/>
      <c r="I150" s="12"/>
      <c r="J150" s="12"/>
      <c r="K150" s="12"/>
      <c r="L150" s="34" t="str">
        <f t="shared" si="36"/>
        <v/>
      </c>
      <c r="M150" s="122" t="str">
        <f t="shared" si="32"/>
        <v/>
      </c>
      <c r="N150" s="31">
        <f>'Proje ve Personel Bilgileri'!E108</f>
        <v>0</v>
      </c>
      <c r="O150" s="32">
        <f t="shared" si="33"/>
        <v>0</v>
      </c>
      <c r="P150" s="32">
        <f t="shared" si="34"/>
        <v>0</v>
      </c>
      <c r="Q150" s="32">
        <f t="shared" si="35"/>
        <v>0</v>
      </c>
      <c r="R150" s="32">
        <f t="shared" si="37"/>
        <v>0</v>
      </c>
      <c r="S150" s="32">
        <f t="shared" si="38"/>
        <v>0</v>
      </c>
      <c r="T150" s="32">
        <f t="shared" si="38"/>
        <v>0</v>
      </c>
    </row>
    <row r="151" spans="1:21" ht="26.15" customHeight="1" x14ac:dyDescent="0.3">
      <c r="A151" s="236">
        <v>96</v>
      </c>
      <c r="B151" s="37" t="str">
        <f>IF('Proje ve Personel Bilgileri'!B109&gt;0,'Proje ve Personel Bilgileri'!B109,"")</f>
        <v/>
      </c>
      <c r="C151" s="127"/>
      <c r="D151" s="12"/>
      <c r="E151" s="12"/>
      <c r="F151" s="12"/>
      <c r="G151" s="12"/>
      <c r="H151" s="12"/>
      <c r="I151" s="12"/>
      <c r="J151" s="12"/>
      <c r="K151" s="12"/>
      <c r="L151" s="34" t="str">
        <f t="shared" si="36"/>
        <v/>
      </c>
      <c r="M151" s="122" t="str">
        <f t="shared" si="32"/>
        <v/>
      </c>
      <c r="N151" s="31">
        <f>'Proje ve Personel Bilgileri'!E109</f>
        <v>0</v>
      </c>
      <c r="O151" s="32">
        <f t="shared" si="33"/>
        <v>0</v>
      </c>
      <c r="P151" s="32">
        <f t="shared" si="34"/>
        <v>0</v>
      </c>
      <c r="Q151" s="32">
        <f t="shared" si="35"/>
        <v>0</v>
      </c>
      <c r="R151" s="32">
        <f t="shared" si="37"/>
        <v>0</v>
      </c>
      <c r="S151" s="32">
        <f t="shared" si="38"/>
        <v>0</v>
      </c>
      <c r="T151" s="32">
        <f t="shared" si="38"/>
        <v>0</v>
      </c>
    </row>
    <row r="152" spans="1:21" ht="26.15" customHeight="1" x14ac:dyDescent="0.3">
      <c r="A152" s="236">
        <v>97</v>
      </c>
      <c r="B152" s="37" t="str">
        <f>IF('Proje ve Personel Bilgileri'!B110&gt;0,'Proje ve Personel Bilgileri'!B110,"")</f>
        <v/>
      </c>
      <c r="C152" s="127"/>
      <c r="D152" s="12"/>
      <c r="E152" s="12"/>
      <c r="F152" s="12"/>
      <c r="G152" s="12"/>
      <c r="H152" s="12"/>
      <c r="I152" s="12"/>
      <c r="J152" s="12"/>
      <c r="K152" s="12"/>
      <c r="L152" s="34" t="str">
        <f t="shared" si="36"/>
        <v/>
      </c>
      <c r="M152" s="122" t="str">
        <f t="shared" si="32"/>
        <v/>
      </c>
      <c r="N152" s="31">
        <f>'Proje ve Personel Bilgileri'!E110</f>
        <v>0</v>
      </c>
      <c r="O152" s="32">
        <f t="shared" si="33"/>
        <v>0</v>
      </c>
      <c r="P152" s="32">
        <f t="shared" si="34"/>
        <v>0</v>
      </c>
      <c r="Q152" s="32">
        <f t="shared" si="35"/>
        <v>0</v>
      </c>
      <c r="R152" s="32">
        <f t="shared" si="37"/>
        <v>0</v>
      </c>
      <c r="S152" s="32">
        <f t="shared" si="38"/>
        <v>0</v>
      </c>
      <c r="T152" s="32">
        <f t="shared" si="38"/>
        <v>0</v>
      </c>
    </row>
    <row r="153" spans="1:21" ht="26.15" customHeight="1" x14ac:dyDescent="0.3">
      <c r="A153" s="236">
        <v>98</v>
      </c>
      <c r="B153" s="37" t="str">
        <f>IF('Proje ve Personel Bilgileri'!B111&gt;0,'Proje ve Personel Bilgileri'!B111,"")</f>
        <v/>
      </c>
      <c r="C153" s="127"/>
      <c r="D153" s="12"/>
      <c r="E153" s="12"/>
      <c r="F153" s="12"/>
      <c r="G153" s="12"/>
      <c r="H153" s="12"/>
      <c r="I153" s="12"/>
      <c r="J153" s="12"/>
      <c r="K153" s="12"/>
      <c r="L153" s="34" t="str">
        <f t="shared" si="36"/>
        <v/>
      </c>
      <c r="M153" s="122" t="str">
        <f t="shared" si="32"/>
        <v/>
      </c>
      <c r="N153" s="31">
        <f>'Proje ve Personel Bilgileri'!E111</f>
        <v>0</v>
      </c>
      <c r="O153" s="32">
        <f t="shared" si="33"/>
        <v>0</v>
      </c>
      <c r="P153" s="32">
        <f t="shared" si="34"/>
        <v>0</v>
      </c>
      <c r="Q153" s="32">
        <f t="shared" si="35"/>
        <v>0</v>
      </c>
      <c r="R153" s="32">
        <f t="shared" si="37"/>
        <v>0</v>
      </c>
      <c r="S153" s="32">
        <f t="shared" si="38"/>
        <v>0</v>
      </c>
      <c r="T153" s="32">
        <f t="shared" si="38"/>
        <v>0</v>
      </c>
    </row>
    <row r="154" spans="1:21" ht="26.15" customHeight="1" x14ac:dyDescent="0.3">
      <c r="A154" s="236">
        <v>99</v>
      </c>
      <c r="B154" s="37" t="str">
        <f>IF('Proje ve Personel Bilgileri'!B112&gt;0,'Proje ve Personel Bilgileri'!B112,"")</f>
        <v/>
      </c>
      <c r="C154" s="127"/>
      <c r="D154" s="12"/>
      <c r="E154" s="12"/>
      <c r="F154" s="12"/>
      <c r="G154" s="12"/>
      <c r="H154" s="12"/>
      <c r="I154" s="12"/>
      <c r="J154" s="12"/>
      <c r="K154" s="12"/>
      <c r="L154" s="34" t="str">
        <f t="shared" si="36"/>
        <v/>
      </c>
      <c r="M154" s="122" t="str">
        <f t="shared" si="32"/>
        <v/>
      </c>
      <c r="N154" s="31">
        <f>'Proje ve Personel Bilgileri'!E112</f>
        <v>0</v>
      </c>
      <c r="O154" s="32">
        <f t="shared" si="33"/>
        <v>0</v>
      </c>
      <c r="P154" s="32">
        <f t="shared" si="34"/>
        <v>0</v>
      </c>
      <c r="Q154" s="32">
        <f t="shared" si="35"/>
        <v>0</v>
      </c>
      <c r="R154" s="32">
        <f t="shared" si="37"/>
        <v>0</v>
      </c>
      <c r="S154" s="32">
        <f t="shared" si="38"/>
        <v>0</v>
      </c>
      <c r="T154" s="32">
        <f t="shared" si="38"/>
        <v>0</v>
      </c>
    </row>
    <row r="155" spans="1:21" ht="26.15" customHeight="1" thickBot="1" x14ac:dyDescent="0.35">
      <c r="A155" s="237">
        <v>100</v>
      </c>
      <c r="B155" s="38" t="str">
        <f>IF('Proje ve Personel Bilgileri'!B113&gt;0,'Proje ve Personel Bilgileri'!B113,"")</f>
        <v/>
      </c>
      <c r="C155" s="13"/>
      <c r="D155" s="14"/>
      <c r="E155" s="14"/>
      <c r="F155" s="14"/>
      <c r="G155" s="14"/>
      <c r="H155" s="14"/>
      <c r="I155" s="14"/>
      <c r="J155" s="14"/>
      <c r="K155" s="14"/>
      <c r="L155" s="35" t="str">
        <f t="shared" si="36"/>
        <v/>
      </c>
      <c r="M155" s="122" t="str">
        <f t="shared" si="32"/>
        <v/>
      </c>
      <c r="N155" s="31">
        <f>'Proje ve Personel Bilgileri'!E113</f>
        <v>0</v>
      </c>
      <c r="O155" s="32">
        <f t="shared" si="33"/>
        <v>0</v>
      </c>
      <c r="P155" s="32">
        <f t="shared" si="34"/>
        <v>0</v>
      </c>
      <c r="Q155" s="32">
        <f t="shared" si="35"/>
        <v>0</v>
      </c>
      <c r="R155" s="32">
        <f t="shared" si="37"/>
        <v>0</v>
      </c>
      <c r="S155" s="32">
        <f t="shared" si="38"/>
        <v>0</v>
      </c>
      <c r="T155" s="32">
        <f t="shared" si="38"/>
        <v>0</v>
      </c>
      <c r="U155" s="30">
        <f>IF(COUNTA(C136:K155)&gt;0,1,0)</f>
        <v>0</v>
      </c>
    </row>
    <row r="156" spans="1:21" ht="26.15" customHeight="1" thickBot="1" x14ac:dyDescent="0.35">
      <c r="A156" s="358" t="s">
        <v>40</v>
      </c>
      <c r="B156" s="359"/>
      <c r="C156" s="39" t="str">
        <f>IF($L$92&gt;0,SUM(C136:C155)+C124,"")</f>
        <v/>
      </c>
      <c r="D156" s="40" t="str">
        <f t="shared" ref="D156:E156" si="39">IF($L$92&gt;0,SUM(D136:D155)+D124,"")</f>
        <v/>
      </c>
      <c r="E156" s="40" t="str">
        <f t="shared" si="39"/>
        <v/>
      </c>
      <c r="F156" s="40" t="str">
        <f t="shared" ref="F156:K156" si="40">IF($L$92&gt;0,SUM(F136:F155)+F124,"")</f>
        <v/>
      </c>
      <c r="G156" s="40" t="str">
        <f t="shared" si="40"/>
        <v/>
      </c>
      <c r="H156" s="40" t="str">
        <f t="shared" si="40"/>
        <v/>
      </c>
      <c r="I156" s="40" t="str">
        <f t="shared" si="40"/>
        <v/>
      </c>
      <c r="J156" s="40" t="str">
        <f t="shared" si="40"/>
        <v/>
      </c>
      <c r="K156" s="40" t="str">
        <f t="shared" si="40"/>
        <v/>
      </c>
      <c r="L156" s="41">
        <f>SUM(L136:L155)+L124</f>
        <v>0</v>
      </c>
      <c r="M156" s="123"/>
      <c r="N156" s="6"/>
      <c r="O156" s="15"/>
      <c r="P156" s="16"/>
      <c r="S156" s="6"/>
      <c r="T156" s="6"/>
    </row>
    <row r="157" spans="1:21" s="17" customFormat="1" ht="30.1" customHeight="1" x14ac:dyDescent="0.3">
      <c r="A157" s="360" t="s">
        <v>139</v>
      </c>
      <c r="B157" s="360"/>
      <c r="C157" s="360"/>
      <c r="D157" s="360"/>
      <c r="E157" s="360"/>
      <c r="F157" s="360"/>
      <c r="G157" s="360"/>
      <c r="H157" s="360"/>
      <c r="I157" s="360"/>
      <c r="J157" s="360"/>
      <c r="K157" s="360"/>
      <c r="L157" s="360"/>
      <c r="M157" s="83"/>
      <c r="O157" s="18"/>
      <c r="P157" s="18"/>
      <c r="Q157" s="18"/>
      <c r="R157" s="18"/>
      <c r="S157" s="18"/>
      <c r="T157" s="18"/>
    </row>
    <row r="158" spans="1:21" ht="26.15" customHeight="1" x14ac:dyDescent="0.3"/>
    <row r="159" spans="1:21" ht="26.15" customHeight="1" x14ac:dyDescent="0.35">
      <c r="A159" s="308" t="s">
        <v>37</v>
      </c>
      <c r="B159" s="307">
        <f ca="1">IF(imzatarihi&gt;0,imzatarihi,"")</f>
        <v>45653</v>
      </c>
      <c r="C159" s="361" t="s">
        <v>38</v>
      </c>
      <c r="D159" s="361"/>
      <c r="E159" s="306" t="str">
        <f>IF(kurulusyetkilisi&gt;0,kurulusyetkilisi,"")</f>
        <v/>
      </c>
      <c r="F159" s="265"/>
      <c r="G159" s="265"/>
      <c r="H159" s="304"/>
      <c r="I159" s="304"/>
      <c r="J159" s="304"/>
    </row>
    <row r="160" spans="1:21" ht="26.15" customHeight="1" x14ac:dyDescent="0.35">
      <c r="A160" s="311"/>
      <c r="B160" s="311"/>
      <c r="C160" s="361" t="s">
        <v>39</v>
      </c>
      <c r="D160" s="361"/>
      <c r="E160" s="309"/>
      <c r="F160" s="362"/>
      <c r="G160" s="362"/>
      <c r="H160" s="6"/>
      <c r="I160" s="6"/>
      <c r="J160" s="6"/>
    </row>
  </sheetData>
  <sheetProtection algorithmName="SHA-512" hashValue="zi8C52r9VnlIQvgRvLzPiHIriYTHuek+LnCfJCuKDursyuESQ+qt5dk82Ct2mEaC2zEQlVALy1aHvceFgzVX0g==" saltValue="KScrVeqCThG7RDc8OsM8LQ==" spinCount="100000" sheet="1" objects="1" scenarios="1"/>
  <mergeCells count="110">
    <mergeCell ref="C96:D96"/>
    <mergeCell ref="H70:K70"/>
    <mergeCell ref="L70:L71"/>
    <mergeCell ref="O70:P70"/>
    <mergeCell ref="Q70:R70"/>
    <mergeCell ref="S70:T70"/>
    <mergeCell ref="A93:L93"/>
    <mergeCell ref="F96:G96"/>
    <mergeCell ref="C64:D64"/>
    <mergeCell ref="F67:G67"/>
    <mergeCell ref="O38:P38"/>
    <mergeCell ref="Q38:R38"/>
    <mergeCell ref="S38:T38"/>
    <mergeCell ref="A61:L61"/>
    <mergeCell ref="A92:B92"/>
    <mergeCell ref="C95:D95"/>
    <mergeCell ref="A70:A71"/>
    <mergeCell ref="B70:B71"/>
    <mergeCell ref="C70:C71"/>
    <mergeCell ref="D70:D71"/>
    <mergeCell ref="E70:E71"/>
    <mergeCell ref="F70:F71"/>
    <mergeCell ref="B69:L69"/>
    <mergeCell ref="G70:G71"/>
    <mergeCell ref="F38:F39"/>
    <mergeCell ref="F64:G64"/>
    <mergeCell ref="A65:L65"/>
    <mergeCell ref="A66:L66"/>
    <mergeCell ref="B68:L68"/>
    <mergeCell ref="A34:L34"/>
    <mergeCell ref="B36:L36"/>
    <mergeCell ref="B37:L37"/>
    <mergeCell ref="G38:G39"/>
    <mergeCell ref="H38:K38"/>
    <mergeCell ref="L38:L39"/>
    <mergeCell ref="A60:B60"/>
    <mergeCell ref="C63:D63"/>
    <mergeCell ref="A1:L1"/>
    <mergeCell ref="A2:L2"/>
    <mergeCell ref="B4:L4"/>
    <mergeCell ref="B5:L5"/>
    <mergeCell ref="C31:D31"/>
    <mergeCell ref="C32:D32"/>
    <mergeCell ref="G6:G7"/>
    <mergeCell ref="H6:K6"/>
    <mergeCell ref="L6:L7"/>
    <mergeCell ref="A38:A39"/>
    <mergeCell ref="B38:B39"/>
    <mergeCell ref="C38:C39"/>
    <mergeCell ref="D38:D39"/>
    <mergeCell ref="E38:E39"/>
    <mergeCell ref="F3:G3"/>
    <mergeCell ref="F35:G35"/>
    <mergeCell ref="S6:T6"/>
    <mergeCell ref="A29:L29"/>
    <mergeCell ref="F32:G32"/>
    <mergeCell ref="A33:L33"/>
    <mergeCell ref="A28:B28"/>
    <mergeCell ref="A6:A7"/>
    <mergeCell ref="B6:B7"/>
    <mergeCell ref="C6:C7"/>
    <mergeCell ref="D6:D7"/>
    <mergeCell ref="E6:E7"/>
    <mergeCell ref="F6:F7"/>
    <mergeCell ref="O6:P6"/>
    <mergeCell ref="Q6:R6"/>
    <mergeCell ref="A97:L97"/>
    <mergeCell ref="A98:L98"/>
    <mergeCell ref="B100:L100"/>
    <mergeCell ref="B101:L101"/>
    <mergeCell ref="A102:A103"/>
    <mergeCell ref="B102:B103"/>
    <mergeCell ref="C102:C103"/>
    <mergeCell ref="D102:D103"/>
    <mergeCell ref="E102:E103"/>
    <mergeCell ref="F102:F103"/>
    <mergeCell ref="G102:G103"/>
    <mergeCell ref="H102:K102"/>
    <mergeCell ref="L102:L103"/>
    <mergeCell ref="F99:G99"/>
    <mergeCell ref="C127:D127"/>
    <mergeCell ref="C128:D128"/>
    <mergeCell ref="F128:G128"/>
    <mergeCell ref="A129:L129"/>
    <mergeCell ref="O102:P102"/>
    <mergeCell ref="Q102:R102"/>
    <mergeCell ref="S102:T102"/>
    <mergeCell ref="A124:B124"/>
    <mergeCell ref="A125:L125"/>
    <mergeCell ref="C159:D159"/>
    <mergeCell ref="C160:D160"/>
    <mergeCell ref="F160:G160"/>
    <mergeCell ref="O134:P134"/>
    <mergeCell ref="Q134:R134"/>
    <mergeCell ref="S134:T134"/>
    <mergeCell ref="A156:B156"/>
    <mergeCell ref="A157:L157"/>
    <mergeCell ref="A130:L130"/>
    <mergeCell ref="B132:L132"/>
    <mergeCell ref="B133:L133"/>
    <mergeCell ref="A134:A135"/>
    <mergeCell ref="B134:B135"/>
    <mergeCell ref="C134:C135"/>
    <mergeCell ref="D134:D135"/>
    <mergeCell ref="E134:E135"/>
    <mergeCell ref="F134:F135"/>
    <mergeCell ref="G134:G135"/>
    <mergeCell ref="H134:K134"/>
    <mergeCell ref="L134:L135"/>
    <mergeCell ref="F131:G131"/>
  </mergeCells>
  <dataValidations count="3">
    <dataValidation type="whole" allowBlank="1" showInputMessage="1" showErrorMessage="1" error="Prim Gün Sayısı en fazla 30 olabilir." sqref="C8:C27 C40:C59 C72:C91 C104:C123 C136:C155" xr:uid="{00000000-0002-0000-07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G8 F8:F27 F40:F59 F72:F91 F104:F123 F136:F155" xr:uid="{00000000-0002-0000-0700-000001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G72:G91 G40:G59 G9:G27 G104:G123 G136:G155" xr:uid="{00000000-0002-0000-0700-000002000000}">
      <formula1>0</formula1>
      <formula2>T9</formula2>
    </dataValidation>
  </dataValidations>
  <pageMargins left="0.19685039370078741" right="0.19685039370078741" top="0.39370078740157483" bottom="0.39370078740157483" header="0.31496062992125984" footer="0.31496062992125984"/>
  <pageSetup paperSize="9" scale="61" orientation="landscape" r:id="rId1"/>
  <rowBreaks count="2" manualBreakCount="2">
    <brk id="32" max="9" man="1"/>
    <brk id="64" max="9"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ayfa9"/>
  <dimension ref="A1:AA160"/>
  <sheetViews>
    <sheetView zoomScale="70" zoomScaleNormal="70" workbookViewId="0">
      <selection activeCell="C8" sqref="C8"/>
    </sheetView>
  </sheetViews>
  <sheetFormatPr defaultColWidth="9.125" defaultRowHeight="16.3" x14ac:dyDescent="0.3"/>
  <cols>
    <col min="1" max="1" width="10.125" style="7" bestFit="1" customWidth="1"/>
    <col min="2" max="2" width="40.75" style="7" customWidth="1"/>
    <col min="3" max="3" width="10.75" style="6" customWidth="1"/>
    <col min="4" max="12" width="18.75" style="7" customWidth="1"/>
    <col min="13" max="13" width="113.25" style="120" customWidth="1"/>
    <col min="14" max="14" width="12.75" style="7" hidden="1" customWidth="1"/>
    <col min="15" max="18" width="12.75" style="6" hidden="1" customWidth="1"/>
    <col min="19" max="20" width="12.75" style="7" hidden="1" customWidth="1"/>
    <col min="21" max="22" width="9.125" style="7" hidden="1" customWidth="1"/>
    <col min="23" max="16384" width="9.125" style="7"/>
  </cols>
  <sheetData>
    <row r="1" spans="1:27" ht="26.15" customHeight="1" x14ac:dyDescent="0.3">
      <c r="A1" s="356" t="s">
        <v>28</v>
      </c>
      <c r="B1" s="356"/>
      <c r="C1" s="356"/>
      <c r="D1" s="356"/>
      <c r="E1" s="356"/>
      <c r="F1" s="356"/>
      <c r="G1" s="356"/>
      <c r="H1" s="356"/>
      <c r="I1" s="356"/>
      <c r="J1" s="356"/>
      <c r="K1" s="356"/>
      <c r="L1" s="356"/>
      <c r="M1" s="119"/>
      <c r="N1" s="1"/>
      <c r="O1" s="128"/>
      <c r="V1" s="30" t="str">
        <f>CONCATENATE("A1:L",SUM(U:U)*32)</f>
        <v>A1:L32</v>
      </c>
    </row>
    <row r="2" spans="1:27" ht="26.15" customHeight="1" x14ac:dyDescent="0.3">
      <c r="A2" s="363" t="str">
        <f>IF(Yil&gt;0,CONCATENATE(Yil," yılına aittir"),"")</f>
        <v/>
      </c>
      <c r="B2" s="363"/>
      <c r="C2" s="363"/>
      <c r="D2" s="363"/>
      <c r="E2" s="363"/>
      <c r="F2" s="363"/>
      <c r="G2" s="363"/>
      <c r="H2" s="363"/>
      <c r="I2" s="363"/>
      <c r="J2" s="363"/>
      <c r="K2" s="363"/>
      <c r="L2" s="363"/>
    </row>
    <row r="3" spans="1:27" ht="26.15" customHeight="1" thickBot="1" x14ac:dyDescent="0.35">
      <c r="B3" s="8"/>
      <c r="D3" s="8"/>
      <c r="E3" s="8"/>
      <c r="F3" s="377" t="str">
        <f>IF(Yil&gt;0,IF(ProjeNo=5189901,"HAZİRAN",IF(ProjeNo=5169902,"AĞUSTOS","MAYIS")),"")</f>
        <v/>
      </c>
      <c r="G3" s="377"/>
      <c r="H3" s="8"/>
      <c r="I3" s="8"/>
      <c r="J3" s="8"/>
      <c r="K3" s="8"/>
      <c r="L3" s="228" t="s">
        <v>35</v>
      </c>
    </row>
    <row r="4" spans="1:27" ht="26.15" customHeight="1" thickBot="1" x14ac:dyDescent="0.35">
      <c r="A4" s="233" t="s">
        <v>1</v>
      </c>
      <c r="B4" s="364" t="str">
        <f>IF(ProjeNo&gt;0,ProjeNo,"")</f>
        <v/>
      </c>
      <c r="C4" s="365"/>
      <c r="D4" s="365"/>
      <c r="E4" s="365"/>
      <c r="F4" s="365"/>
      <c r="G4" s="365"/>
      <c r="H4" s="365"/>
      <c r="I4" s="365"/>
      <c r="J4" s="365"/>
      <c r="K4" s="365"/>
      <c r="L4" s="366"/>
    </row>
    <row r="5" spans="1:27" ht="26.15" customHeight="1" thickBot="1" x14ac:dyDescent="0.35">
      <c r="A5" s="234" t="s">
        <v>11</v>
      </c>
      <c r="B5" s="367" t="str">
        <f>IF(ProjeAdi&gt;0,ProjeAdi,"")</f>
        <v/>
      </c>
      <c r="C5" s="368"/>
      <c r="D5" s="368"/>
      <c r="E5" s="368"/>
      <c r="F5" s="368"/>
      <c r="G5" s="368"/>
      <c r="H5" s="368"/>
      <c r="I5" s="368"/>
      <c r="J5" s="368"/>
      <c r="K5" s="368"/>
      <c r="L5" s="369"/>
    </row>
    <row r="6" spans="1:27" ht="26.15" customHeight="1" thickBot="1" x14ac:dyDescent="0.35">
      <c r="A6" s="370" t="s">
        <v>7</v>
      </c>
      <c r="B6" s="370" t="s">
        <v>8</v>
      </c>
      <c r="C6" s="370" t="s">
        <v>29</v>
      </c>
      <c r="D6" s="370" t="s">
        <v>97</v>
      </c>
      <c r="E6" s="370" t="s">
        <v>117</v>
      </c>
      <c r="F6" s="370" t="s">
        <v>32</v>
      </c>
      <c r="G6" s="372" t="s">
        <v>30</v>
      </c>
      <c r="H6" s="374" t="s">
        <v>95</v>
      </c>
      <c r="I6" s="375"/>
      <c r="J6" s="375"/>
      <c r="K6" s="376"/>
      <c r="L6" s="370" t="s">
        <v>31</v>
      </c>
      <c r="O6" s="357" t="s">
        <v>36</v>
      </c>
      <c r="P6" s="357"/>
      <c r="Q6" s="357" t="s">
        <v>42</v>
      </c>
      <c r="R6" s="357"/>
      <c r="S6" s="357" t="s">
        <v>43</v>
      </c>
      <c r="T6" s="357"/>
    </row>
    <row r="7" spans="1:27" s="9" customFormat="1" ht="82.05" customHeight="1" thickBot="1" x14ac:dyDescent="0.35">
      <c r="A7" s="371"/>
      <c r="B7" s="371"/>
      <c r="C7" s="371"/>
      <c r="D7" s="371"/>
      <c r="E7" s="371"/>
      <c r="F7" s="371"/>
      <c r="G7" s="373"/>
      <c r="H7" s="229" t="s">
        <v>91</v>
      </c>
      <c r="I7" s="230" t="s">
        <v>96</v>
      </c>
      <c r="J7" s="229" t="s">
        <v>152</v>
      </c>
      <c r="K7" s="229" t="s">
        <v>153</v>
      </c>
      <c r="L7" s="371"/>
      <c r="M7" s="121"/>
      <c r="N7" s="231" t="s">
        <v>10</v>
      </c>
      <c r="O7" s="232" t="s">
        <v>92</v>
      </c>
      <c r="P7" s="232" t="s">
        <v>34</v>
      </c>
      <c r="Q7" s="232" t="s">
        <v>41</v>
      </c>
      <c r="R7" s="232" t="s">
        <v>30</v>
      </c>
      <c r="S7" s="232" t="s">
        <v>41</v>
      </c>
      <c r="T7" s="232" t="s">
        <v>34</v>
      </c>
      <c r="AA7" s="7"/>
    </row>
    <row r="8" spans="1:27" ht="26.15" customHeight="1" x14ac:dyDescent="0.3">
      <c r="A8" s="235">
        <v>1</v>
      </c>
      <c r="B8" s="36" t="str">
        <f>IF('Proje ve Personel Bilgileri'!B14&gt;0,'Proje ve Personel Bilgileri'!B14,"")</f>
        <v/>
      </c>
      <c r="C8" s="10"/>
      <c r="D8" s="11"/>
      <c r="E8" s="11"/>
      <c r="F8" s="11"/>
      <c r="G8" s="11"/>
      <c r="H8" s="11"/>
      <c r="I8" s="11"/>
      <c r="J8" s="11"/>
      <c r="K8" s="11"/>
      <c r="L8" s="33" t="str">
        <f>IF(B8&lt;&gt;"",IF(OR(F8&gt;S8,G8&gt;T8),0,D8+E8+F8+G8-H8-I8-J8-K8),"")</f>
        <v/>
      </c>
      <c r="M8" s="122" t="str">
        <f t="shared" ref="M8:M27" si="0">IF(OR(F8&gt;S8,G8&gt;T8),"Toplam maliyetin hesaplanabilmesi için SGK işveren payı ve işsizlik sigortası işveren payının tavan değerleri aşmaması gerekmektedir.","")</f>
        <v/>
      </c>
      <c r="N8" s="31">
        <f>'Proje ve Personel Bilgileri'!E14</f>
        <v>0</v>
      </c>
      <c r="O8" s="32">
        <f t="shared" ref="O8:O27" si="1">IFERROR(IF(ProjeNo&lt;&gt;5169902,IF(N8="EVET",VLOOKUP(VALUE(Yil&amp;1),SGKTAVAN,2,0)*0.2475,VLOOKUP(VALUE(Yil&amp;1),SGKTAVAN,2,0)*0.2075),IF(N8="EVET",VLOOKUP(VALUE(Yil&amp;2),SGKTAVAN,2,0)*0.2475,VLOOKUP(VALUE(Yil&amp;2),SGKTAVAN,2,0)*0.2075)),0)</f>
        <v>0</v>
      </c>
      <c r="P8" s="32">
        <f t="shared" ref="P8:P27" si="2">IFERROR(IF(ProjeNo&lt;&gt;5169902,IF(N8="EVET",0,VLOOKUP(VALUE(Yil&amp;1),SGKTAVAN,2,0)*0.02),IF(N8="EVET",0,VLOOKUP(VALUE(Yil&amp;2),SGKTAVAN,2,0)*0.02)),0)</f>
        <v>0</v>
      </c>
      <c r="Q8" s="32">
        <f t="shared" ref="Q8:Q27" si="3">IF(N8="EVET",(D8+E8)*0.2475,(D8+E8)*0.2075)</f>
        <v>0</v>
      </c>
      <c r="R8" s="32">
        <f>IF(N8="EVET",0,(D8+E8)*0.02)</f>
        <v>0</v>
      </c>
      <c r="S8" s="32">
        <f>IF(ISERROR(ROUNDUP(MIN(O8,Q8),0)),0,ROUNDUP(MIN(O8,Q8),0))</f>
        <v>0</v>
      </c>
      <c r="T8" s="32">
        <f>IF(ISERROR(ROUNDUP(MIN(P8,R8),0)),0,ROUNDUP(MIN(P8,R8),0))</f>
        <v>0</v>
      </c>
    </row>
    <row r="9" spans="1:27" ht="26.15" customHeight="1" x14ac:dyDescent="0.3">
      <c r="A9" s="236">
        <v>2</v>
      </c>
      <c r="B9" s="37" t="str">
        <f>IF('Proje ve Personel Bilgileri'!B15&gt;0,'Proje ve Personel Bilgileri'!B15,"")</f>
        <v/>
      </c>
      <c r="C9" s="127"/>
      <c r="D9" s="12"/>
      <c r="E9" s="12"/>
      <c r="F9" s="12"/>
      <c r="G9" s="12"/>
      <c r="H9" s="12"/>
      <c r="I9" s="12"/>
      <c r="J9" s="12"/>
      <c r="K9" s="12"/>
      <c r="L9" s="34" t="str">
        <f t="shared" ref="L9:L27" si="4">IF(B9&lt;&gt;"",IF(OR(F9&gt;S9,G9&gt;T9),0,D9+E9+F9+G9-H9-I9-J9-K9),"")</f>
        <v/>
      </c>
      <c r="M9" s="122" t="str">
        <f t="shared" si="0"/>
        <v/>
      </c>
      <c r="N9" s="31">
        <f>'Proje ve Personel Bilgileri'!E15</f>
        <v>0</v>
      </c>
      <c r="O9" s="32">
        <f t="shared" si="1"/>
        <v>0</v>
      </c>
      <c r="P9" s="32">
        <f t="shared" si="2"/>
        <v>0</v>
      </c>
      <c r="Q9" s="32">
        <f t="shared" si="3"/>
        <v>0</v>
      </c>
      <c r="R9" s="32">
        <f t="shared" ref="R9:R27" si="5">IF(N9="EVET",0,(D9+E9)*0.02)</f>
        <v>0</v>
      </c>
      <c r="S9" s="32">
        <f t="shared" ref="S9:T27" si="6">IF(ISERROR(ROUNDUP(MIN(O9,Q9),0)),0,ROUNDUP(MIN(O9,Q9),0))</f>
        <v>0</v>
      </c>
      <c r="T9" s="32">
        <f t="shared" si="6"/>
        <v>0</v>
      </c>
    </row>
    <row r="10" spans="1:27" ht="26.15" customHeight="1" x14ac:dyDescent="0.3">
      <c r="A10" s="236">
        <v>3</v>
      </c>
      <c r="B10" s="37" t="str">
        <f>IF('Proje ve Personel Bilgileri'!B16&gt;0,'Proje ve Personel Bilgileri'!B16,"")</f>
        <v/>
      </c>
      <c r="C10" s="127"/>
      <c r="D10" s="12"/>
      <c r="E10" s="12"/>
      <c r="F10" s="12"/>
      <c r="G10" s="12"/>
      <c r="H10" s="12"/>
      <c r="I10" s="12"/>
      <c r="J10" s="12"/>
      <c r="K10" s="12"/>
      <c r="L10" s="34" t="str">
        <f t="shared" si="4"/>
        <v/>
      </c>
      <c r="M10" s="122" t="str">
        <f t="shared" si="0"/>
        <v/>
      </c>
      <c r="N10" s="31">
        <f>'Proje ve Personel Bilgileri'!E16</f>
        <v>0</v>
      </c>
      <c r="O10" s="32">
        <f t="shared" si="1"/>
        <v>0</v>
      </c>
      <c r="P10" s="32">
        <f t="shared" si="2"/>
        <v>0</v>
      </c>
      <c r="Q10" s="32">
        <f t="shared" si="3"/>
        <v>0</v>
      </c>
      <c r="R10" s="32">
        <f t="shared" si="5"/>
        <v>0</v>
      </c>
      <c r="S10" s="32">
        <f t="shared" si="6"/>
        <v>0</v>
      </c>
      <c r="T10" s="32">
        <f t="shared" si="6"/>
        <v>0</v>
      </c>
    </row>
    <row r="11" spans="1:27" ht="26.15" customHeight="1" x14ac:dyDescent="0.3">
      <c r="A11" s="236">
        <v>4</v>
      </c>
      <c r="B11" s="37" t="str">
        <f>IF('Proje ve Personel Bilgileri'!B17&gt;0,'Proje ve Personel Bilgileri'!B17,"")</f>
        <v/>
      </c>
      <c r="C11" s="127"/>
      <c r="D11" s="12"/>
      <c r="E11" s="12"/>
      <c r="F11" s="12"/>
      <c r="G11" s="12"/>
      <c r="H11" s="12"/>
      <c r="I11" s="12"/>
      <c r="J11" s="12"/>
      <c r="K11" s="12"/>
      <c r="L11" s="34" t="str">
        <f t="shared" si="4"/>
        <v/>
      </c>
      <c r="M11" s="122" t="str">
        <f t="shared" si="0"/>
        <v/>
      </c>
      <c r="N11" s="31">
        <f>'Proje ve Personel Bilgileri'!E17</f>
        <v>0</v>
      </c>
      <c r="O11" s="32">
        <f t="shared" si="1"/>
        <v>0</v>
      </c>
      <c r="P11" s="32">
        <f t="shared" si="2"/>
        <v>0</v>
      </c>
      <c r="Q11" s="32">
        <f t="shared" si="3"/>
        <v>0</v>
      </c>
      <c r="R11" s="32">
        <f t="shared" si="5"/>
        <v>0</v>
      </c>
      <c r="S11" s="32">
        <f t="shared" si="6"/>
        <v>0</v>
      </c>
      <c r="T11" s="32">
        <f t="shared" si="6"/>
        <v>0</v>
      </c>
    </row>
    <row r="12" spans="1:27" ht="26.15" customHeight="1" x14ac:dyDescent="0.3">
      <c r="A12" s="236">
        <v>5</v>
      </c>
      <c r="B12" s="37" t="str">
        <f>IF('Proje ve Personel Bilgileri'!B18&gt;0,'Proje ve Personel Bilgileri'!B18,"")</f>
        <v/>
      </c>
      <c r="C12" s="127"/>
      <c r="D12" s="12"/>
      <c r="E12" s="12"/>
      <c r="F12" s="12"/>
      <c r="G12" s="12"/>
      <c r="H12" s="12"/>
      <c r="I12" s="12"/>
      <c r="J12" s="12"/>
      <c r="K12" s="12"/>
      <c r="L12" s="34" t="str">
        <f t="shared" si="4"/>
        <v/>
      </c>
      <c r="M12" s="122" t="str">
        <f t="shared" si="0"/>
        <v/>
      </c>
      <c r="N12" s="31">
        <f>'Proje ve Personel Bilgileri'!E18</f>
        <v>0</v>
      </c>
      <c r="O12" s="32">
        <f t="shared" si="1"/>
        <v>0</v>
      </c>
      <c r="P12" s="32">
        <f t="shared" si="2"/>
        <v>0</v>
      </c>
      <c r="Q12" s="32">
        <f t="shared" si="3"/>
        <v>0</v>
      </c>
      <c r="R12" s="32">
        <f t="shared" si="5"/>
        <v>0</v>
      </c>
      <c r="S12" s="32">
        <f t="shared" si="6"/>
        <v>0</v>
      </c>
      <c r="T12" s="32">
        <f t="shared" si="6"/>
        <v>0</v>
      </c>
    </row>
    <row r="13" spans="1:27" ht="26.15" customHeight="1" x14ac:dyDescent="0.3">
      <c r="A13" s="236">
        <v>6</v>
      </c>
      <c r="B13" s="37" t="str">
        <f>IF('Proje ve Personel Bilgileri'!B19&gt;0,'Proje ve Personel Bilgileri'!B19,"")</f>
        <v/>
      </c>
      <c r="C13" s="127"/>
      <c r="D13" s="12"/>
      <c r="E13" s="12"/>
      <c r="F13" s="12"/>
      <c r="G13" s="12"/>
      <c r="H13" s="12"/>
      <c r="I13" s="12"/>
      <c r="J13" s="12"/>
      <c r="K13" s="12"/>
      <c r="L13" s="34" t="str">
        <f t="shared" si="4"/>
        <v/>
      </c>
      <c r="M13" s="122" t="str">
        <f t="shared" si="0"/>
        <v/>
      </c>
      <c r="N13" s="31">
        <f>'Proje ve Personel Bilgileri'!E19</f>
        <v>0</v>
      </c>
      <c r="O13" s="32">
        <f t="shared" si="1"/>
        <v>0</v>
      </c>
      <c r="P13" s="32">
        <f t="shared" si="2"/>
        <v>0</v>
      </c>
      <c r="Q13" s="32">
        <f t="shared" si="3"/>
        <v>0</v>
      </c>
      <c r="R13" s="32">
        <f t="shared" si="5"/>
        <v>0</v>
      </c>
      <c r="S13" s="32">
        <f t="shared" si="6"/>
        <v>0</v>
      </c>
      <c r="T13" s="32">
        <f t="shared" si="6"/>
        <v>0</v>
      </c>
    </row>
    <row r="14" spans="1:27" ht="26.15" customHeight="1" x14ac:dyDescent="0.3">
      <c r="A14" s="236">
        <v>7</v>
      </c>
      <c r="B14" s="37" t="str">
        <f>IF('Proje ve Personel Bilgileri'!B20&gt;0,'Proje ve Personel Bilgileri'!B20,"")</f>
        <v/>
      </c>
      <c r="C14" s="127"/>
      <c r="D14" s="12"/>
      <c r="E14" s="12"/>
      <c r="F14" s="12"/>
      <c r="G14" s="12"/>
      <c r="H14" s="12"/>
      <c r="I14" s="12"/>
      <c r="J14" s="12"/>
      <c r="K14" s="12"/>
      <c r="L14" s="34" t="str">
        <f t="shared" si="4"/>
        <v/>
      </c>
      <c r="M14" s="122" t="str">
        <f t="shared" si="0"/>
        <v/>
      </c>
      <c r="N14" s="31">
        <f>'Proje ve Personel Bilgileri'!E20</f>
        <v>0</v>
      </c>
      <c r="O14" s="32">
        <f t="shared" si="1"/>
        <v>0</v>
      </c>
      <c r="P14" s="32">
        <f t="shared" si="2"/>
        <v>0</v>
      </c>
      <c r="Q14" s="32">
        <f t="shared" si="3"/>
        <v>0</v>
      </c>
      <c r="R14" s="32">
        <f t="shared" si="5"/>
        <v>0</v>
      </c>
      <c r="S14" s="32">
        <f t="shared" si="6"/>
        <v>0</v>
      </c>
      <c r="T14" s="32">
        <f t="shared" si="6"/>
        <v>0</v>
      </c>
    </row>
    <row r="15" spans="1:27" ht="26.15" customHeight="1" x14ac:dyDescent="0.3">
      <c r="A15" s="236">
        <v>8</v>
      </c>
      <c r="B15" s="37" t="str">
        <f>IF('Proje ve Personel Bilgileri'!B21&gt;0,'Proje ve Personel Bilgileri'!B21,"")</f>
        <v/>
      </c>
      <c r="C15" s="127"/>
      <c r="D15" s="12"/>
      <c r="E15" s="12"/>
      <c r="F15" s="12"/>
      <c r="G15" s="12"/>
      <c r="H15" s="12"/>
      <c r="I15" s="12"/>
      <c r="J15" s="12"/>
      <c r="K15" s="12"/>
      <c r="L15" s="34" t="str">
        <f t="shared" si="4"/>
        <v/>
      </c>
      <c r="M15" s="122" t="str">
        <f t="shared" si="0"/>
        <v/>
      </c>
      <c r="N15" s="31">
        <f>'Proje ve Personel Bilgileri'!E21</f>
        <v>0</v>
      </c>
      <c r="O15" s="32">
        <f t="shared" si="1"/>
        <v>0</v>
      </c>
      <c r="P15" s="32">
        <f t="shared" si="2"/>
        <v>0</v>
      </c>
      <c r="Q15" s="32">
        <f t="shared" si="3"/>
        <v>0</v>
      </c>
      <c r="R15" s="32">
        <f t="shared" si="5"/>
        <v>0</v>
      </c>
      <c r="S15" s="32">
        <f t="shared" si="6"/>
        <v>0</v>
      </c>
      <c r="T15" s="32">
        <f t="shared" si="6"/>
        <v>0</v>
      </c>
    </row>
    <row r="16" spans="1:27" ht="26.15" customHeight="1" x14ac:dyDescent="0.3">
      <c r="A16" s="236">
        <v>9</v>
      </c>
      <c r="B16" s="37" t="str">
        <f>IF('Proje ve Personel Bilgileri'!B22&gt;0,'Proje ve Personel Bilgileri'!B22,"")</f>
        <v/>
      </c>
      <c r="C16" s="127"/>
      <c r="D16" s="12"/>
      <c r="E16" s="12"/>
      <c r="F16" s="12"/>
      <c r="G16" s="12"/>
      <c r="H16" s="12"/>
      <c r="I16" s="12"/>
      <c r="J16" s="12"/>
      <c r="K16" s="12"/>
      <c r="L16" s="34" t="str">
        <f t="shared" si="4"/>
        <v/>
      </c>
      <c r="M16" s="122" t="str">
        <f t="shared" si="0"/>
        <v/>
      </c>
      <c r="N16" s="31">
        <f>'Proje ve Personel Bilgileri'!E22</f>
        <v>0</v>
      </c>
      <c r="O16" s="32">
        <f t="shared" si="1"/>
        <v>0</v>
      </c>
      <c r="P16" s="32">
        <f t="shared" si="2"/>
        <v>0</v>
      </c>
      <c r="Q16" s="32">
        <f t="shared" si="3"/>
        <v>0</v>
      </c>
      <c r="R16" s="32">
        <f t="shared" si="5"/>
        <v>0</v>
      </c>
      <c r="S16" s="32">
        <f t="shared" si="6"/>
        <v>0</v>
      </c>
      <c r="T16" s="32">
        <f t="shared" si="6"/>
        <v>0</v>
      </c>
    </row>
    <row r="17" spans="1:21" ht="26.15" customHeight="1" x14ac:dyDescent="0.3">
      <c r="A17" s="236">
        <v>10</v>
      </c>
      <c r="B17" s="37" t="str">
        <f>IF('Proje ve Personel Bilgileri'!B23&gt;0,'Proje ve Personel Bilgileri'!B23,"")</f>
        <v/>
      </c>
      <c r="C17" s="127"/>
      <c r="D17" s="12"/>
      <c r="E17" s="12"/>
      <c r="F17" s="12"/>
      <c r="G17" s="12"/>
      <c r="H17" s="12"/>
      <c r="I17" s="12"/>
      <c r="J17" s="12"/>
      <c r="K17" s="12"/>
      <c r="L17" s="34" t="str">
        <f t="shared" si="4"/>
        <v/>
      </c>
      <c r="M17" s="122" t="str">
        <f t="shared" si="0"/>
        <v/>
      </c>
      <c r="N17" s="31">
        <f>'Proje ve Personel Bilgileri'!E23</f>
        <v>0</v>
      </c>
      <c r="O17" s="32">
        <f t="shared" si="1"/>
        <v>0</v>
      </c>
      <c r="P17" s="32">
        <f t="shared" si="2"/>
        <v>0</v>
      </c>
      <c r="Q17" s="32">
        <f t="shared" si="3"/>
        <v>0</v>
      </c>
      <c r="R17" s="32">
        <f t="shared" si="5"/>
        <v>0</v>
      </c>
      <c r="S17" s="32">
        <f t="shared" si="6"/>
        <v>0</v>
      </c>
      <c r="T17" s="32">
        <f t="shared" si="6"/>
        <v>0</v>
      </c>
    </row>
    <row r="18" spans="1:21" ht="26.15" customHeight="1" x14ac:dyDescent="0.3">
      <c r="A18" s="236">
        <v>11</v>
      </c>
      <c r="B18" s="37" t="str">
        <f>IF('Proje ve Personel Bilgileri'!B24&gt;0,'Proje ve Personel Bilgileri'!B24,"")</f>
        <v/>
      </c>
      <c r="C18" s="127"/>
      <c r="D18" s="12"/>
      <c r="E18" s="12"/>
      <c r="F18" s="12"/>
      <c r="G18" s="12"/>
      <c r="H18" s="12"/>
      <c r="I18" s="12"/>
      <c r="J18" s="12"/>
      <c r="K18" s="12"/>
      <c r="L18" s="34" t="str">
        <f t="shared" si="4"/>
        <v/>
      </c>
      <c r="M18" s="122" t="str">
        <f t="shared" si="0"/>
        <v/>
      </c>
      <c r="N18" s="31">
        <f>'Proje ve Personel Bilgileri'!E24</f>
        <v>0</v>
      </c>
      <c r="O18" s="32">
        <f t="shared" si="1"/>
        <v>0</v>
      </c>
      <c r="P18" s="32">
        <f t="shared" si="2"/>
        <v>0</v>
      </c>
      <c r="Q18" s="32">
        <f t="shared" si="3"/>
        <v>0</v>
      </c>
      <c r="R18" s="32">
        <f t="shared" si="5"/>
        <v>0</v>
      </c>
      <c r="S18" s="32">
        <f t="shared" si="6"/>
        <v>0</v>
      </c>
      <c r="T18" s="32">
        <f t="shared" si="6"/>
        <v>0</v>
      </c>
    </row>
    <row r="19" spans="1:21" ht="26.15" customHeight="1" x14ac:dyDescent="0.3">
      <c r="A19" s="236">
        <v>12</v>
      </c>
      <c r="B19" s="37" t="str">
        <f>IF('Proje ve Personel Bilgileri'!B25&gt;0,'Proje ve Personel Bilgileri'!B25,"")</f>
        <v/>
      </c>
      <c r="C19" s="127"/>
      <c r="D19" s="12"/>
      <c r="E19" s="12"/>
      <c r="F19" s="12"/>
      <c r="G19" s="12"/>
      <c r="H19" s="12"/>
      <c r="I19" s="12"/>
      <c r="J19" s="12"/>
      <c r="K19" s="12"/>
      <c r="L19" s="34" t="str">
        <f t="shared" si="4"/>
        <v/>
      </c>
      <c r="M19" s="122" t="str">
        <f t="shared" si="0"/>
        <v/>
      </c>
      <c r="N19" s="31">
        <f>'Proje ve Personel Bilgileri'!E25</f>
        <v>0</v>
      </c>
      <c r="O19" s="32">
        <f t="shared" si="1"/>
        <v>0</v>
      </c>
      <c r="P19" s="32">
        <f t="shared" si="2"/>
        <v>0</v>
      </c>
      <c r="Q19" s="32">
        <f t="shared" si="3"/>
        <v>0</v>
      </c>
      <c r="R19" s="32">
        <f t="shared" si="5"/>
        <v>0</v>
      </c>
      <c r="S19" s="32">
        <f t="shared" si="6"/>
        <v>0</v>
      </c>
      <c r="T19" s="32">
        <f t="shared" si="6"/>
        <v>0</v>
      </c>
    </row>
    <row r="20" spans="1:21" ht="26.15" customHeight="1" x14ac:dyDescent="0.3">
      <c r="A20" s="236">
        <v>13</v>
      </c>
      <c r="B20" s="37" t="str">
        <f>IF('Proje ve Personel Bilgileri'!B26&gt;0,'Proje ve Personel Bilgileri'!B26,"")</f>
        <v/>
      </c>
      <c r="C20" s="127"/>
      <c r="D20" s="12"/>
      <c r="E20" s="12"/>
      <c r="F20" s="12"/>
      <c r="G20" s="12"/>
      <c r="H20" s="12"/>
      <c r="I20" s="12"/>
      <c r="J20" s="12"/>
      <c r="K20" s="12"/>
      <c r="L20" s="34" t="str">
        <f t="shared" si="4"/>
        <v/>
      </c>
      <c r="M20" s="122" t="str">
        <f t="shared" si="0"/>
        <v/>
      </c>
      <c r="N20" s="31">
        <f>'Proje ve Personel Bilgileri'!E26</f>
        <v>0</v>
      </c>
      <c r="O20" s="32">
        <f t="shared" si="1"/>
        <v>0</v>
      </c>
      <c r="P20" s="32">
        <f t="shared" si="2"/>
        <v>0</v>
      </c>
      <c r="Q20" s="32">
        <f t="shared" si="3"/>
        <v>0</v>
      </c>
      <c r="R20" s="32">
        <f t="shared" si="5"/>
        <v>0</v>
      </c>
      <c r="S20" s="32">
        <f t="shared" si="6"/>
        <v>0</v>
      </c>
      <c r="T20" s="32">
        <f t="shared" si="6"/>
        <v>0</v>
      </c>
    </row>
    <row r="21" spans="1:21" ht="26.15" customHeight="1" x14ac:dyDescent="0.3">
      <c r="A21" s="236">
        <v>14</v>
      </c>
      <c r="B21" s="37" t="str">
        <f>IF('Proje ve Personel Bilgileri'!B27&gt;0,'Proje ve Personel Bilgileri'!B27,"")</f>
        <v/>
      </c>
      <c r="C21" s="127"/>
      <c r="D21" s="12"/>
      <c r="E21" s="12"/>
      <c r="F21" s="12"/>
      <c r="G21" s="12"/>
      <c r="H21" s="12"/>
      <c r="I21" s="12"/>
      <c r="J21" s="12"/>
      <c r="K21" s="12"/>
      <c r="L21" s="34" t="str">
        <f t="shared" si="4"/>
        <v/>
      </c>
      <c r="M21" s="122" t="str">
        <f t="shared" si="0"/>
        <v/>
      </c>
      <c r="N21" s="31">
        <f>'Proje ve Personel Bilgileri'!E27</f>
        <v>0</v>
      </c>
      <c r="O21" s="32">
        <f t="shared" si="1"/>
        <v>0</v>
      </c>
      <c r="P21" s="32">
        <f t="shared" si="2"/>
        <v>0</v>
      </c>
      <c r="Q21" s="32">
        <f t="shared" si="3"/>
        <v>0</v>
      </c>
      <c r="R21" s="32">
        <f t="shared" si="5"/>
        <v>0</v>
      </c>
      <c r="S21" s="32">
        <f t="shared" si="6"/>
        <v>0</v>
      </c>
      <c r="T21" s="32">
        <f t="shared" si="6"/>
        <v>0</v>
      </c>
    </row>
    <row r="22" spans="1:21" ht="26.15" customHeight="1" x14ac:dyDescent="0.3">
      <c r="A22" s="236">
        <v>15</v>
      </c>
      <c r="B22" s="37" t="str">
        <f>IF('Proje ve Personel Bilgileri'!B28&gt;0,'Proje ve Personel Bilgileri'!B28,"")</f>
        <v/>
      </c>
      <c r="C22" s="127"/>
      <c r="D22" s="12"/>
      <c r="E22" s="12"/>
      <c r="F22" s="12"/>
      <c r="G22" s="12"/>
      <c r="H22" s="12"/>
      <c r="I22" s="12"/>
      <c r="J22" s="12"/>
      <c r="K22" s="12"/>
      <c r="L22" s="34" t="str">
        <f t="shared" si="4"/>
        <v/>
      </c>
      <c r="M22" s="122" t="str">
        <f t="shared" si="0"/>
        <v/>
      </c>
      <c r="N22" s="31">
        <f>'Proje ve Personel Bilgileri'!E28</f>
        <v>0</v>
      </c>
      <c r="O22" s="32">
        <f t="shared" si="1"/>
        <v>0</v>
      </c>
      <c r="P22" s="32">
        <f t="shared" si="2"/>
        <v>0</v>
      </c>
      <c r="Q22" s="32">
        <f t="shared" si="3"/>
        <v>0</v>
      </c>
      <c r="R22" s="32">
        <f t="shared" si="5"/>
        <v>0</v>
      </c>
      <c r="S22" s="32">
        <f t="shared" si="6"/>
        <v>0</v>
      </c>
      <c r="T22" s="32">
        <f t="shared" si="6"/>
        <v>0</v>
      </c>
    </row>
    <row r="23" spans="1:21" ht="26.15" customHeight="1" x14ac:dyDescent="0.3">
      <c r="A23" s="236">
        <v>16</v>
      </c>
      <c r="B23" s="37" t="str">
        <f>IF('Proje ve Personel Bilgileri'!B29&gt;0,'Proje ve Personel Bilgileri'!B29,"")</f>
        <v/>
      </c>
      <c r="C23" s="127"/>
      <c r="D23" s="12"/>
      <c r="E23" s="12"/>
      <c r="F23" s="12"/>
      <c r="G23" s="12"/>
      <c r="H23" s="12"/>
      <c r="I23" s="12"/>
      <c r="J23" s="12"/>
      <c r="K23" s="12"/>
      <c r="L23" s="34" t="str">
        <f t="shared" si="4"/>
        <v/>
      </c>
      <c r="M23" s="122" t="str">
        <f t="shared" si="0"/>
        <v/>
      </c>
      <c r="N23" s="31">
        <f>'Proje ve Personel Bilgileri'!E29</f>
        <v>0</v>
      </c>
      <c r="O23" s="32">
        <f t="shared" si="1"/>
        <v>0</v>
      </c>
      <c r="P23" s="32">
        <f t="shared" si="2"/>
        <v>0</v>
      </c>
      <c r="Q23" s="32">
        <f t="shared" si="3"/>
        <v>0</v>
      </c>
      <c r="R23" s="32">
        <f t="shared" si="5"/>
        <v>0</v>
      </c>
      <c r="S23" s="32">
        <f t="shared" si="6"/>
        <v>0</v>
      </c>
      <c r="T23" s="32">
        <f t="shared" si="6"/>
        <v>0</v>
      </c>
    </row>
    <row r="24" spans="1:21" ht="26.15" customHeight="1" x14ac:dyDescent="0.3">
      <c r="A24" s="236">
        <v>17</v>
      </c>
      <c r="B24" s="37" t="str">
        <f>IF('Proje ve Personel Bilgileri'!B30&gt;0,'Proje ve Personel Bilgileri'!B30,"")</f>
        <v/>
      </c>
      <c r="C24" s="127"/>
      <c r="D24" s="12"/>
      <c r="E24" s="12"/>
      <c r="F24" s="12"/>
      <c r="G24" s="12"/>
      <c r="H24" s="12"/>
      <c r="I24" s="12"/>
      <c r="J24" s="12"/>
      <c r="K24" s="12"/>
      <c r="L24" s="34" t="str">
        <f t="shared" si="4"/>
        <v/>
      </c>
      <c r="M24" s="122" t="str">
        <f t="shared" si="0"/>
        <v/>
      </c>
      <c r="N24" s="31">
        <f>'Proje ve Personel Bilgileri'!E30</f>
        <v>0</v>
      </c>
      <c r="O24" s="32">
        <f t="shared" si="1"/>
        <v>0</v>
      </c>
      <c r="P24" s="32">
        <f t="shared" si="2"/>
        <v>0</v>
      </c>
      <c r="Q24" s="32">
        <f t="shared" si="3"/>
        <v>0</v>
      </c>
      <c r="R24" s="32">
        <f t="shared" si="5"/>
        <v>0</v>
      </c>
      <c r="S24" s="32">
        <f t="shared" si="6"/>
        <v>0</v>
      </c>
      <c r="T24" s="32">
        <f t="shared" si="6"/>
        <v>0</v>
      </c>
    </row>
    <row r="25" spans="1:21" ht="26.15" customHeight="1" x14ac:dyDescent="0.3">
      <c r="A25" s="236">
        <v>18</v>
      </c>
      <c r="B25" s="37" t="str">
        <f>IF('Proje ve Personel Bilgileri'!B31&gt;0,'Proje ve Personel Bilgileri'!B31,"")</f>
        <v/>
      </c>
      <c r="C25" s="127"/>
      <c r="D25" s="12"/>
      <c r="E25" s="12"/>
      <c r="F25" s="12"/>
      <c r="G25" s="12"/>
      <c r="H25" s="12"/>
      <c r="I25" s="12"/>
      <c r="J25" s="12"/>
      <c r="K25" s="12"/>
      <c r="L25" s="34" t="str">
        <f t="shared" si="4"/>
        <v/>
      </c>
      <c r="M25" s="122" t="str">
        <f t="shared" si="0"/>
        <v/>
      </c>
      <c r="N25" s="31">
        <f>'Proje ve Personel Bilgileri'!E31</f>
        <v>0</v>
      </c>
      <c r="O25" s="32">
        <f t="shared" si="1"/>
        <v>0</v>
      </c>
      <c r="P25" s="32">
        <f t="shared" si="2"/>
        <v>0</v>
      </c>
      <c r="Q25" s="32">
        <f t="shared" si="3"/>
        <v>0</v>
      </c>
      <c r="R25" s="32">
        <f t="shared" si="5"/>
        <v>0</v>
      </c>
      <c r="S25" s="32">
        <f t="shared" si="6"/>
        <v>0</v>
      </c>
      <c r="T25" s="32">
        <f t="shared" si="6"/>
        <v>0</v>
      </c>
    </row>
    <row r="26" spans="1:21" ht="26.15" customHeight="1" x14ac:dyDescent="0.3">
      <c r="A26" s="236">
        <v>19</v>
      </c>
      <c r="B26" s="37" t="str">
        <f>IF('Proje ve Personel Bilgileri'!B32&gt;0,'Proje ve Personel Bilgileri'!B32,"")</f>
        <v/>
      </c>
      <c r="C26" s="127"/>
      <c r="D26" s="12"/>
      <c r="E26" s="12"/>
      <c r="F26" s="12"/>
      <c r="G26" s="12"/>
      <c r="H26" s="12"/>
      <c r="I26" s="12"/>
      <c r="J26" s="12"/>
      <c r="K26" s="12"/>
      <c r="L26" s="34" t="str">
        <f t="shared" si="4"/>
        <v/>
      </c>
      <c r="M26" s="122" t="str">
        <f t="shared" si="0"/>
        <v/>
      </c>
      <c r="N26" s="31">
        <f>'Proje ve Personel Bilgileri'!E32</f>
        <v>0</v>
      </c>
      <c r="O26" s="32">
        <f t="shared" si="1"/>
        <v>0</v>
      </c>
      <c r="P26" s="32">
        <f t="shared" si="2"/>
        <v>0</v>
      </c>
      <c r="Q26" s="32">
        <f t="shared" si="3"/>
        <v>0</v>
      </c>
      <c r="R26" s="32">
        <f t="shared" si="5"/>
        <v>0</v>
      </c>
      <c r="S26" s="32">
        <f t="shared" si="6"/>
        <v>0</v>
      </c>
      <c r="T26" s="32">
        <f t="shared" si="6"/>
        <v>0</v>
      </c>
    </row>
    <row r="27" spans="1:21" ht="26.15" customHeight="1" thickBot="1" x14ac:dyDescent="0.35">
      <c r="A27" s="237">
        <v>20</v>
      </c>
      <c r="B27" s="38" t="str">
        <f>IF('Proje ve Personel Bilgileri'!B33&gt;0,'Proje ve Personel Bilgileri'!B33,"")</f>
        <v/>
      </c>
      <c r="C27" s="13"/>
      <c r="D27" s="14"/>
      <c r="E27" s="14"/>
      <c r="F27" s="14"/>
      <c r="G27" s="14"/>
      <c r="H27" s="14"/>
      <c r="I27" s="14"/>
      <c r="J27" s="14"/>
      <c r="K27" s="14"/>
      <c r="L27" s="35" t="str">
        <f t="shared" si="4"/>
        <v/>
      </c>
      <c r="M27" s="122" t="str">
        <f t="shared" si="0"/>
        <v/>
      </c>
      <c r="N27" s="31">
        <f>'Proje ve Personel Bilgileri'!E33</f>
        <v>0</v>
      </c>
      <c r="O27" s="32">
        <f t="shared" si="1"/>
        <v>0</v>
      </c>
      <c r="P27" s="32">
        <f t="shared" si="2"/>
        <v>0</v>
      </c>
      <c r="Q27" s="32">
        <f t="shared" si="3"/>
        <v>0</v>
      </c>
      <c r="R27" s="32">
        <f t="shared" si="5"/>
        <v>0</v>
      </c>
      <c r="S27" s="32">
        <f t="shared" si="6"/>
        <v>0</v>
      </c>
      <c r="T27" s="32">
        <f t="shared" si="6"/>
        <v>0</v>
      </c>
      <c r="U27" s="30">
        <v>1</v>
      </c>
    </row>
    <row r="28" spans="1:21" ht="26.15" customHeight="1" thickBot="1" x14ac:dyDescent="0.35">
      <c r="A28" s="358" t="s">
        <v>40</v>
      </c>
      <c r="B28" s="359"/>
      <c r="C28" s="39" t="str">
        <f t="shared" ref="C28:K28" si="7">IF($L$28&gt;0,SUM(C8:C27),"")</f>
        <v/>
      </c>
      <c r="D28" s="40" t="str">
        <f t="shared" si="7"/>
        <v/>
      </c>
      <c r="E28" s="40" t="str">
        <f t="shared" si="7"/>
        <v/>
      </c>
      <c r="F28" s="40" t="str">
        <f t="shared" si="7"/>
        <v/>
      </c>
      <c r="G28" s="40" t="str">
        <f t="shared" si="7"/>
        <v/>
      </c>
      <c r="H28" s="40" t="str">
        <f t="shared" si="7"/>
        <v/>
      </c>
      <c r="I28" s="40" t="str">
        <f t="shared" si="7"/>
        <v/>
      </c>
      <c r="J28" s="40" t="str">
        <f t="shared" si="7"/>
        <v/>
      </c>
      <c r="K28" s="40" t="str">
        <f t="shared" si="7"/>
        <v/>
      </c>
      <c r="L28" s="41">
        <f>SUM(L8:L27)</f>
        <v>0</v>
      </c>
      <c r="M28" s="123"/>
      <c r="N28" s="6"/>
      <c r="O28" s="15"/>
      <c r="P28" s="16"/>
      <c r="S28" s="6"/>
      <c r="T28" s="6"/>
    </row>
    <row r="29" spans="1:21" s="17" customFormat="1" ht="30.1" customHeight="1" x14ac:dyDescent="0.3">
      <c r="A29" s="360" t="s">
        <v>139</v>
      </c>
      <c r="B29" s="360"/>
      <c r="C29" s="360"/>
      <c r="D29" s="360"/>
      <c r="E29" s="360"/>
      <c r="F29" s="360"/>
      <c r="G29" s="360"/>
      <c r="H29" s="360"/>
      <c r="I29" s="360"/>
      <c r="J29" s="360"/>
      <c r="K29" s="360"/>
      <c r="L29" s="360"/>
      <c r="M29" s="83"/>
      <c r="O29" s="18"/>
      <c r="P29" s="18"/>
      <c r="Q29" s="18"/>
      <c r="R29" s="18"/>
      <c r="S29" s="18"/>
      <c r="T29" s="18"/>
    </row>
    <row r="30" spans="1:21" ht="26.15" customHeight="1" x14ac:dyDescent="0.3"/>
    <row r="31" spans="1:21" ht="26.15" customHeight="1" x14ac:dyDescent="0.35">
      <c r="A31" s="308" t="s">
        <v>37</v>
      </c>
      <c r="B31" s="307">
        <f ca="1">IF(imzatarihi&gt;0,imzatarihi,"")</f>
        <v>45653</v>
      </c>
      <c r="C31" s="361" t="s">
        <v>38</v>
      </c>
      <c r="D31" s="361"/>
      <c r="E31" s="306" t="str">
        <f>IF(kurulusyetkilisi&gt;0,kurulusyetkilisi,"")</f>
        <v/>
      </c>
      <c r="F31" s="265"/>
      <c r="G31" s="265"/>
      <c r="H31" s="304"/>
      <c r="I31" s="304"/>
      <c r="J31" s="304"/>
    </row>
    <row r="32" spans="1:21" ht="26.15" customHeight="1" x14ac:dyDescent="0.35">
      <c r="A32" s="311"/>
      <c r="B32" s="311"/>
      <c r="C32" s="361" t="s">
        <v>39</v>
      </c>
      <c r="D32" s="361"/>
      <c r="E32" s="309"/>
      <c r="F32" s="362"/>
      <c r="G32" s="362"/>
      <c r="H32" s="6"/>
      <c r="I32" s="6"/>
      <c r="J32" s="6"/>
    </row>
    <row r="33" spans="1:20" ht="26.15" customHeight="1" x14ac:dyDescent="0.3">
      <c r="A33" s="356" t="s">
        <v>28</v>
      </c>
      <c r="B33" s="356"/>
      <c r="C33" s="356"/>
      <c r="D33" s="356"/>
      <c r="E33" s="356"/>
      <c r="F33" s="356"/>
      <c r="G33" s="356"/>
      <c r="H33" s="356"/>
      <c r="I33" s="356"/>
      <c r="J33" s="356"/>
      <c r="K33" s="356"/>
      <c r="L33" s="356"/>
      <c r="M33" s="119"/>
      <c r="N33" s="1"/>
      <c r="O33" s="128"/>
    </row>
    <row r="34" spans="1:20" ht="26.15" customHeight="1" x14ac:dyDescent="0.3">
      <c r="A34" s="363" t="str">
        <f>IF(Yil&gt;0,CONCATENATE(Yil," yılına aittir"),"")</f>
        <v/>
      </c>
      <c r="B34" s="363"/>
      <c r="C34" s="363"/>
      <c r="D34" s="363"/>
      <c r="E34" s="363"/>
      <c r="F34" s="363"/>
      <c r="G34" s="363"/>
      <c r="H34" s="363"/>
      <c r="I34" s="363"/>
      <c r="J34" s="363"/>
      <c r="K34" s="363"/>
      <c r="L34" s="363"/>
    </row>
    <row r="35" spans="1:20" ht="26.15" customHeight="1" thickBot="1" x14ac:dyDescent="0.35">
      <c r="B35" s="8"/>
      <c r="D35" s="8"/>
      <c r="E35" s="8"/>
      <c r="F35" s="377" t="str">
        <f>IF(Yil&gt;0,IF(ProjeNo=5189901,"HAZİRAN",IF(ProjeNo=5169902,"AĞUSTOS","MAYIS")),"")</f>
        <v/>
      </c>
      <c r="G35" s="377"/>
      <c r="H35" s="8"/>
      <c r="I35" s="8"/>
      <c r="J35" s="8"/>
      <c r="K35" s="8"/>
      <c r="L35" s="228" t="s">
        <v>35</v>
      </c>
    </row>
    <row r="36" spans="1:20" ht="26.15" customHeight="1" thickBot="1" x14ac:dyDescent="0.35">
      <c r="A36" s="233" t="s">
        <v>1</v>
      </c>
      <c r="B36" s="364" t="str">
        <f>IF(ProjeNo&gt;0,ProjeNo,"")</f>
        <v/>
      </c>
      <c r="C36" s="365"/>
      <c r="D36" s="365"/>
      <c r="E36" s="365"/>
      <c r="F36" s="365"/>
      <c r="G36" s="365"/>
      <c r="H36" s="365"/>
      <c r="I36" s="365"/>
      <c r="J36" s="365"/>
      <c r="K36" s="365"/>
      <c r="L36" s="366"/>
    </row>
    <row r="37" spans="1:20" ht="26.15" customHeight="1" thickBot="1" x14ac:dyDescent="0.35">
      <c r="A37" s="234" t="s">
        <v>11</v>
      </c>
      <c r="B37" s="367" t="str">
        <f>IF(ProjeAdi&gt;0,ProjeAdi,"")</f>
        <v/>
      </c>
      <c r="C37" s="368"/>
      <c r="D37" s="368"/>
      <c r="E37" s="368"/>
      <c r="F37" s="368"/>
      <c r="G37" s="368"/>
      <c r="H37" s="368"/>
      <c r="I37" s="368"/>
      <c r="J37" s="368"/>
      <c r="K37" s="368"/>
      <c r="L37" s="369"/>
    </row>
    <row r="38" spans="1:20" ht="26.15" customHeight="1" thickBot="1" x14ac:dyDescent="0.35">
      <c r="A38" s="370" t="s">
        <v>7</v>
      </c>
      <c r="B38" s="370" t="s">
        <v>8</v>
      </c>
      <c r="C38" s="370" t="s">
        <v>29</v>
      </c>
      <c r="D38" s="370" t="s">
        <v>97</v>
      </c>
      <c r="E38" s="370" t="s">
        <v>117</v>
      </c>
      <c r="F38" s="370" t="s">
        <v>32</v>
      </c>
      <c r="G38" s="372" t="s">
        <v>30</v>
      </c>
      <c r="H38" s="374" t="s">
        <v>95</v>
      </c>
      <c r="I38" s="375"/>
      <c r="J38" s="375"/>
      <c r="K38" s="376"/>
      <c r="L38" s="370" t="s">
        <v>31</v>
      </c>
      <c r="O38" s="357" t="s">
        <v>36</v>
      </c>
      <c r="P38" s="357"/>
      <c r="Q38" s="357" t="s">
        <v>42</v>
      </c>
      <c r="R38" s="357"/>
      <c r="S38" s="357" t="s">
        <v>43</v>
      </c>
      <c r="T38" s="357"/>
    </row>
    <row r="39" spans="1:20" s="9" customFormat="1" ht="82.05" customHeight="1" thickBot="1" x14ac:dyDescent="0.3">
      <c r="A39" s="371"/>
      <c r="B39" s="371"/>
      <c r="C39" s="371"/>
      <c r="D39" s="371"/>
      <c r="E39" s="371"/>
      <c r="F39" s="371"/>
      <c r="G39" s="373"/>
      <c r="H39" s="229" t="s">
        <v>91</v>
      </c>
      <c r="I39" s="230" t="s">
        <v>96</v>
      </c>
      <c r="J39" s="229" t="s">
        <v>152</v>
      </c>
      <c r="K39" s="229" t="s">
        <v>153</v>
      </c>
      <c r="L39" s="371"/>
      <c r="M39" s="121"/>
      <c r="N39" s="231" t="s">
        <v>10</v>
      </c>
      <c r="O39" s="232" t="s">
        <v>33</v>
      </c>
      <c r="P39" s="232" t="s">
        <v>34</v>
      </c>
      <c r="Q39" s="232" t="s">
        <v>41</v>
      </c>
      <c r="R39" s="232" t="s">
        <v>30</v>
      </c>
      <c r="S39" s="232" t="s">
        <v>41</v>
      </c>
      <c r="T39" s="232" t="s">
        <v>34</v>
      </c>
    </row>
    <row r="40" spans="1:20" ht="26.15" customHeight="1" x14ac:dyDescent="0.3">
      <c r="A40" s="235">
        <v>21</v>
      </c>
      <c r="B40" s="36" t="str">
        <f>IF('Proje ve Personel Bilgileri'!B34&gt;0,'Proje ve Personel Bilgileri'!B34,"")</f>
        <v/>
      </c>
      <c r="C40" s="10"/>
      <c r="D40" s="11"/>
      <c r="E40" s="11"/>
      <c r="F40" s="11"/>
      <c r="G40" s="11"/>
      <c r="H40" s="11"/>
      <c r="I40" s="11"/>
      <c r="J40" s="11"/>
      <c r="K40" s="11"/>
      <c r="L40" s="33" t="str">
        <f>IF(B40&lt;&gt;"",IF(OR(F40&gt;S40,G40&gt;T40),0,D40+E40+F40+G40-H40-I40-J40-K40),"")</f>
        <v/>
      </c>
      <c r="M40" s="122" t="str">
        <f t="shared" ref="M40:M59" si="8">IF(OR(F40&gt;S40,G40&gt;T40),"Toplam maliyetin hesaplanabilmesi için SGK işveren payı ve işsizlik sigortası işveren payının tavan değerleri aşmaması gerekmektedir.","")</f>
        <v/>
      </c>
      <c r="N40" s="31">
        <f>'Proje ve Personel Bilgileri'!E34</f>
        <v>0</v>
      </c>
      <c r="O40" s="32">
        <f t="shared" ref="O40:O59" si="9">IFERROR(IF(ProjeNo&lt;&gt;5169902,IF(N40="EVET",VLOOKUP(VALUE(Yil&amp;1),SGKTAVAN,2,0)*0.2475,VLOOKUP(VALUE(Yil&amp;1),SGKTAVAN,2,0)*0.2075),IF(N40="EVET",VLOOKUP(VALUE(Yil&amp;2),SGKTAVAN,2,0)*0.2475,VLOOKUP(VALUE(Yil&amp;2),SGKTAVAN,2,0)*0.2075)),0)</f>
        <v>0</v>
      </c>
      <c r="P40" s="32">
        <f t="shared" ref="P40:P59" si="10">IFERROR(IF(ProjeNo&lt;&gt;5169902,IF(N40="EVET",0,VLOOKUP(VALUE(Yil&amp;1),SGKTAVAN,2,0)*0.02),IF(N40="EVET",0,VLOOKUP(VALUE(Yil&amp;2),SGKTAVAN,2,0)*0.02)),0)</f>
        <v>0</v>
      </c>
      <c r="Q40" s="32">
        <f t="shared" ref="Q40:Q59" si="11">IF(N40="EVET",(D40+E40)*0.2475,(D40+E40)*0.2075)</f>
        <v>0</v>
      </c>
      <c r="R40" s="32">
        <f>IF(N40="EVET",0,(D40+E40)*0.02)</f>
        <v>0</v>
      </c>
      <c r="S40" s="32">
        <f>IF(ISERROR(ROUNDUP(MIN(O40,Q40),0)),0,ROUNDUP(MIN(O40,Q40),0))</f>
        <v>0</v>
      </c>
      <c r="T40" s="32">
        <f>IF(ISERROR(ROUNDUP(MIN(P40,R40),0)),0,ROUNDUP(MIN(P40,R40),0))</f>
        <v>0</v>
      </c>
    </row>
    <row r="41" spans="1:20" ht="26.15" customHeight="1" x14ac:dyDescent="0.3">
      <c r="A41" s="236">
        <v>22</v>
      </c>
      <c r="B41" s="37" t="str">
        <f>IF('Proje ve Personel Bilgileri'!B35&gt;0,'Proje ve Personel Bilgileri'!B35,"")</f>
        <v/>
      </c>
      <c r="C41" s="127"/>
      <c r="D41" s="12"/>
      <c r="E41" s="12"/>
      <c r="F41" s="12"/>
      <c r="G41" s="12"/>
      <c r="H41" s="12"/>
      <c r="I41" s="12"/>
      <c r="J41" s="12"/>
      <c r="K41" s="12"/>
      <c r="L41" s="34" t="str">
        <f t="shared" ref="L41:L59" si="12">IF(B41&lt;&gt;"",IF(OR(F41&gt;S41,G41&gt;T41),0,D41+E41+F41+G41-H41-I41-J41-K41),"")</f>
        <v/>
      </c>
      <c r="M41" s="122" t="str">
        <f t="shared" si="8"/>
        <v/>
      </c>
      <c r="N41" s="31">
        <f>'Proje ve Personel Bilgileri'!E35</f>
        <v>0</v>
      </c>
      <c r="O41" s="32">
        <f t="shared" si="9"/>
        <v>0</v>
      </c>
      <c r="P41" s="32">
        <f t="shared" si="10"/>
        <v>0</v>
      </c>
      <c r="Q41" s="32">
        <f t="shared" si="11"/>
        <v>0</v>
      </c>
      <c r="R41" s="32">
        <f t="shared" ref="R41:R59" si="13">IF(N41="EVET",0,(D41+E41)*0.02)</f>
        <v>0</v>
      </c>
      <c r="S41" s="32">
        <f t="shared" ref="S41:T59" si="14">IF(ISERROR(ROUNDUP(MIN(O41,Q41),0)),0,ROUNDUP(MIN(O41,Q41),0))</f>
        <v>0</v>
      </c>
      <c r="T41" s="32">
        <f t="shared" si="14"/>
        <v>0</v>
      </c>
    </row>
    <row r="42" spans="1:20" ht="26.15" customHeight="1" x14ac:dyDescent="0.3">
      <c r="A42" s="236">
        <v>23</v>
      </c>
      <c r="B42" s="37" t="str">
        <f>IF('Proje ve Personel Bilgileri'!B36&gt;0,'Proje ve Personel Bilgileri'!B36,"")</f>
        <v/>
      </c>
      <c r="C42" s="127"/>
      <c r="D42" s="12"/>
      <c r="E42" s="12"/>
      <c r="F42" s="12"/>
      <c r="G42" s="12"/>
      <c r="H42" s="12"/>
      <c r="I42" s="12"/>
      <c r="J42" s="12"/>
      <c r="K42" s="12"/>
      <c r="L42" s="34" t="str">
        <f t="shared" si="12"/>
        <v/>
      </c>
      <c r="M42" s="122" t="str">
        <f t="shared" si="8"/>
        <v/>
      </c>
      <c r="N42" s="31">
        <f>'Proje ve Personel Bilgileri'!E36</f>
        <v>0</v>
      </c>
      <c r="O42" s="32">
        <f t="shared" si="9"/>
        <v>0</v>
      </c>
      <c r="P42" s="32">
        <f t="shared" si="10"/>
        <v>0</v>
      </c>
      <c r="Q42" s="32">
        <f t="shared" si="11"/>
        <v>0</v>
      </c>
      <c r="R42" s="32">
        <f t="shared" si="13"/>
        <v>0</v>
      </c>
      <c r="S42" s="32">
        <f t="shared" si="14"/>
        <v>0</v>
      </c>
      <c r="T42" s="32">
        <f t="shared" si="14"/>
        <v>0</v>
      </c>
    </row>
    <row r="43" spans="1:20" ht="26.15" customHeight="1" x14ac:dyDescent="0.3">
      <c r="A43" s="236">
        <v>24</v>
      </c>
      <c r="B43" s="37" t="str">
        <f>IF('Proje ve Personel Bilgileri'!B37&gt;0,'Proje ve Personel Bilgileri'!B37,"")</f>
        <v/>
      </c>
      <c r="C43" s="127"/>
      <c r="D43" s="12"/>
      <c r="E43" s="12"/>
      <c r="F43" s="12"/>
      <c r="G43" s="12"/>
      <c r="H43" s="12"/>
      <c r="I43" s="12"/>
      <c r="J43" s="12"/>
      <c r="K43" s="12"/>
      <c r="L43" s="34" t="str">
        <f t="shared" si="12"/>
        <v/>
      </c>
      <c r="M43" s="122" t="str">
        <f t="shared" si="8"/>
        <v/>
      </c>
      <c r="N43" s="31">
        <f>'Proje ve Personel Bilgileri'!E37</f>
        <v>0</v>
      </c>
      <c r="O43" s="32">
        <f t="shared" si="9"/>
        <v>0</v>
      </c>
      <c r="P43" s="32">
        <f t="shared" si="10"/>
        <v>0</v>
      </c>
      <c r="Q43" s="32">
        <f t="shared" si="11"/>
        <v>0</v>
      </c>
      <c r="R43" s="32">
        <f t="shared" si="13"/>
        <v>0</v>
      </c>
      <c r="S43" s="32">
        <f t="shared" si="14"/>
        <v>0</v>
      </c>
      <c r="T43" s="32">
        <f t="shared" si="14"/>
        <v>0</v>
      </c>
    </row>
    <row r="44" spans="1:20" ht="26.15" customHeight="1" x14ac:dyDescent="0.3">
      <c r="A44" s="236">
        <v>25</v>
      </c>
      <c r="B44" s="37" t="str">
        <f>IF('Proje ve Personel Bilgileri'!B38&gt;0,'Proje ve Personel Bilgileri'!B38,"")</f>
        <v/>
      </c>
      <c r="C44" s="127"/>
      <c r="D44" s="12"/>
      <c r="E44" s="12"/>
      <c r="F44" s="12"/>
      <c r="G44" s="12"/>
      <c r="H44" s="12"/>
      <c r="I44" s="12"/>
      <c r="J44" s="12"/>
      <c r="K44" s="12"/>
      <c r="L44" s="34" t="str">
        <f t="shared" si="12"/>
        <v/>
      </c>
      <c r="M44" s="122" t="str">
        <f t="shared" si="8"/>
        <v/>
      </c>
      <c r="N44" s="31">
        <f>'Proje ve Personel Bilgileri'!E38</f>
        <v>0</v>
      </c>
      <c r="O44" s="32">
        <f t="shared" si="9"/>
        <v>0</v>
      </c>
      <c r="P44" s="32">
        <f t="shared" si="10"/>
        <v>0</v>
      </c>
      <c r="Q44" s="32">
        <f t="shared" si="11"/>
        <v>0</v>
      </c>
      <c r="R44" s="32">
        <f t="shared" si="13"/>
        <v>0</v>
      </c>
      <c r="S44" s="32">
        <f t="shared" si="14"/>
        <v>0</v>
      </c>
      <c r="T44" s="32">
        <f t="shared" si="14"/>
        <v>0</v>
      </c>
    </row>
    <row r="45" spans="1:20" ht="26.15" customHeight="1" x14ac:dyDescent="0.3">
      <c r="A45" s="236">
        <v>26</v>
      </c>
      <c r="B45" s="37" t="str">
        <f>IF('Proje ve Personel Bilgileri'!B39&gt;0,'Proje ve Personel Bilgileri'!B39,"")</f>
        <v/>
      </c>
      <c r="C45" s="127"/>
      <c r="D45" s="12"/>
      <c r="E45" s="12"/>
      <c r="F45" s="12"/>
      <c r="G45" s="12"/>
      <c r="H45" s="12"/>
      <c r="I45" s="12"/>
      <c r="J45" s="12"/>
      <c r="K45" s="12"/>
      <c r="L45" s="34" t="str">
        <f t="shared" si="12"/>
        <v/>
      </c>
      <c r="M45" s="122" t="str">
        <f t="shared" si="8"/>
        <v/>
      </c>
      <c r="N45" s="31">
        <f>'Proje ve Personel Bilgileri'!E39</f>
        <v>0</v>
      </c>
      <c r="O45" s="32">
        <f t="shared" si="9"/>
        <v>0</v>
      </c>
      <c r="P45" s="32">
        <f t="shared" si="10"/>
        <v>0</v>
      </c>
      <c r="Q45" s="32">
        <f t="shared" si="11"/>
        <v>0</v>
      </c>
      <c r="R45" s="32">
        <f t="shared" si="13"/>
        <v>0</v>
      </c>
      <c r="S45" s="32">
        <f t="shared" si="14"/>
        <v>0</v>
      </c>
      <c r="T45" s="32">
        <f t="shared" si="14"/>
        <v>0</v>
      </c>
    </row>
    <row r="46" spans="1:20" ht="26.15" customHeight="1" x14ac:dyDescent="0.3">
      <c r="A46" s="236">
        <v>27</v>
      </c>
      <c r="B46" s="37" t="str">
        <f>IF('Proje ve Personel Bilgileri'!B40&gt;0,'Proje ve Personel Bilgileri'!B40,"")</f>
        <v/>
      </c>
      <c r="C46" s="127"/>
      <c r="D46" s="12"/>
      <c r="E46" s="12"/>
      <c r="F46" s="12"/>
      <c r="G46" s="12"/>
      <c r="H46" s="12"/>
      <c r="I46" s="12"/>
      <c r="J46" s="12"/>
      <c r="K46" s="12"/>
      <c r="L46" s="34" t="str">
        <f t="shared" si="12"/>
        <v/>
      </c>
      <c r="M46" s="122" t="str">
        <f t="shared" si="8"/>
        <v/>
      </c>
      <c r="N46" s="31">
        <f>'Proje ve Personel Bilgileri'!E40</f>
        <v>0</v>
      </c>
      <c r="O46" s="32">
        <f t="shared" si="9"/>
        <v>0</v>
      </c>
      <c r="P46" s="32">
        <f t="shared" si="10"/>
        <v>0</v>
      </c>
      <c r="Q46" s="32">
        <f t="shared" si="11"/>
        <v>0</v>
      </c>
      <c r="R46" s="32">
        <f t="shared" si="13"/>
        <v>0</v>
      </c>
      <c r="S46" s="32">
        <f t="shared" si="14"/>
        <v>0</v>
      </c>
      <c r="T46" s="32">
        <f t="shared" si="14"/>
        <v>0</v>
      </c>
    </row>
    <row r="47" spans="1:20" ht="26.15" customHeight="1" x14ac:dyDescent="0.3">
      <c r="A47" s="236">
        <v>28</v>
      </c>
      <c r="B47" s="37" t="str">
        <f>IF('Proje ve Personel Bilgileri'!B41&gt;0,'Proje ve Personel Bilgileri'!B41,"")</f>
        <v/>
      </c>
      <c r="C47" s="127"/>
      <c r="D47" s="12"/>
      <c r="E47" s="12"/>
      <c r="F47" s="12"/>
      <c r="G47" s="12"/>
      <c r="H47" s="12"/>
      <c r="I47" s="12"/>
      <c r="J47" s="12"/>
      <c r="K47" s="12"/>
      <c r="L47" s="34" t="str">
        <f t="shared" si="12"/>
        <v/>
      </c>
      <c r="M47" s="122" t="str">
        <f t="shared" si="8"/>
        <v/>
      </c>
      <c r="N47" s="31">
        <f>'Proje ve Personel Bilgileri'!E41</f>
        <v>0</v>
      </c>
      <c r="O47" s="32">
        <f t="shared" si="9"/>
        <v>0</v>
      </c>
      <c r="P47" s="32">
        <f t="shared" si="10"/>
        <v>0</v>
      </c>
      <c r="Q47" s="32">
        <f t="shared" si="11"/>
        <v>0</v>
      </c>
      <c r="R47" s="32">
        <f t="shared" si="13"/>
        <v>0</v>
      </c>
      <c r="S47" s="32">
        <f t="shared" si="14"/>
        <v>0</v>
      </c>
      <c r="T47" s="32">
        <f t="shared" si="14"/>
        <v>0</v>
      </c>
    </row>
    <row r="48" spans="1:20" ht="26.15" customHeight="1" x14ac:dyDescent="0.3">
      <c r="A48" s="236">
        <v>29</v>
      </c>
      <c r="B48" s="37" t="str">
        <f>IF('Proje ve Personel Bilgileri'!B42&gt;0,'Proje ve Personel Bilgileri'!B42,"")</f>
        <v/>
      </c>
      <c r="C48" s="127"/>
      <c r="D48" s="12"/>
      <c r="E48" s="12"/>
      <c r="F48" s="12"/>
      <c r="G48" s="12"/>
      <c r="H48" s="12"/>
      <c r="I48" s="12"/>
      <c r="J48" s="12"/>
      <c r="K48" s="12"/>
      <c r="L48" s="34" t="str">
        <f t="shared" si="12"/>
        <v/>
      </c>
      <c r="M48" s="122" t="str">
        <f t="shared" si="8"/>
        <v/>
      </c>
      <c r="N48" s="31">
        <f>'Proje ve Personel Bilgileri'!E42</f>
        <v>0</v>
      </c>
      <c r="O48" s="32">
        <f t="shared" si="9"/>
        <v>0</v>
      </c>
      <c r="P48" s="32">
        <f t="shared" si="10"/>
        <v>0</v>
      </c>
      <c r="Q48" s="32">
        <f t="shared" si="11"/>
        <v>0</v>
      </c>
      <c r="R48" s="32">
        <f t="shared" si="13"/>
        <v>0</v>
      </c>
      <c r="S48" s="32">
        <f t="shared" si="14"/>
        <v>0</v>
      </c>
      <c r="T48" s="32">
        <f t="shared" si="14"/>
        <v>0</v>
      </c>
    </row>
    <row r="49" spans="1:21" ht="26.15" customHeight="1" x14ac:dyDescent="0.3">
      <c r="A49" s="236">
        <v>30</v>
      </c>
      <c r="B49" s="37" t="str">
        <f>IF('Proje ve Personel Bilgileri'!B43&gt;0,'Proje ve Personel Bilgileri'!B43,"")</f>
        <v/>
      </c>
      <c r="C49" s="127"/>
      <c r="D49" s="12"/>
      <c r="E49" s="12"/>
      <c r="F49" s="12"/>
      <c r="G49" s="12"/>
      <c r="H49" s="12"/>
      <c r="I49" s="12"/>
      <c r="J49" s="12"/>
      <c r="K49" s="12"/>
      <c r="L49" s="34" t="str">
        <f t="shared" si="12"/>
        <v/>
      </c>
      <c r="M49" s="122" t="str">
        <f t="shared" si="8"/>
        <v/>
      </c>
      <c r="N49" s="31">
        <f>'Proje ve Personel Bilgileri'!E43</f>
        <v>0</v>
      </c>
      <c r="O49" s="32">
        <f t="shared" si="9"/>
        <v>0</v>
      </c>
      <c r="P49" s="32">
        <f t="shared" si="10"/>
        <v>0</v>
      </c>
      <c r="Q49" s="32">
        <f t="shared" si="11"/>
        <v>0</v>
      </c>
      <c r="R49" s="32">
        <f t="shared" si="13"/>
        <v>0</v>
      </c>
      <c r="S49" s="32">
        <f t="shared" si="14"/>
        <v>0</v>
      </c>
      <c r="T49" s="32">
        <f t="shared" si="14"/>
        <v>0</v>
      </c>
    </row>
    <row r="50" spans="1:21" ht="26.15" customHeight="1" x14ac:dyDescent="0.3">
      <c r="A50" s="236">
        <v>31</v>
      </c>
      <c r="B50" s="37" t="str">
        <f>IF('Proje ve Personel Bilgileri'!B44&gt;0,'Proje ve Personel Bilgileri'!B44,"")</f>
        <v/>
      </c>
      <c r="C50" s="127"/>
      <c r="D50" s="12"/>
      <c r="E50" s="12"/>
      <c r="F50" s="12"/>
      <c r="G50" s="12"/>
      <c r="H50" s="12"/>
      <c r="I50" s="12"/>
      <c r="J50" s="12"/>
      <c r="K50" s="12"/>
      <c r="L50" s="34" t="str">
        <f t="shared" si="12"/>
        <v/>
      </c>
      <c r="M50" s="122" t="str">
        <f t="shared" si="8"/>
        <v/>
      </c>
      <c r="N50" s="31">
        <f>'Proje ve Personel Bilgileri'!E44</f>
        <v>0</v>
      </c>
      <c r="O50" s="32">
        <f t="shared" si="9"/>
        <v>0</v>
      </c>
      <c r="P50" s="32">
        <f t="shared" si="10"/>
        <v>0</v>
      </c>
      <c r="Q50" s="32">
        <f t="shared" si="11"/>
        <v>0</v>
      </c>
      <c r="R50" s="32">
        <f t="shared" si="13"/>
        <v>0</v>
      </c>
      <c r="S50" s="32">
        <f t="shared" si="14"/>
        <v>0</v>
      </c>
      <c r="T50" s="32">
        <f t="shared" si="14"/>
        <v>0</v>
      </c>
    </row>
    <row r="51" spans="1:21" ht="26.15" customHeight="1" x14ac:dyDescent="0.3">
      <c r="A51" s="236">
        <v>32</v>
      </c>
      <c r="B51" s="37" t="str">
        <f>IF('Proje ve Personel Bilgileri'!B45&gt;0,'Proje ve Personel Bilgileri'!B45,"")</f>
        <v/>
      </c>
      <c r="C51" s="127"/>
      <c r="D51" s="12"/>
      <c r="E51" s="12"/>
      <c r="F51" s="12"/>
      <c r="G51" s="12"/>
      <c r="H51" s="12"/>
      <c r="I51" s="12"/>
      <c r="J51" s="12"/>
      <c r="K51" s="12"/>
      <c r="L51" s="34" t="str">
        <f t="shared" si="12"/>
        <v/>
      </c>
      <c r="M51" s="122" t="str">
        <f t="shared" si="8"/>
        <v/>
      </c>
      <c r="N51" s="31">
        <f>'Proje ve Personel Bilgileri'!E45</f>
        <v>0</v>
      </c>
      <c r="O51" s="32">
        <f t="shared" si="9"/>
        <v>0</v>
      </c>
      <c r="P51" s="32">
        <f t="shared" si="10"/>
        <v>0</v>
      </c>
      <c r="Q51" s="32">
        <f t="shared" si="11"/>
        <v>0</v>
      </c>
      <c r="R51" s="32">
        <f t="shared" si="13"/>
        <v>0</v>
      </c>
      <c r="S51" s="32">
        <f t="shared" si="14"/>
        <v>0</v>
      </c>
      <c r="T51" s="32">
        <f t="shared" si="14"/>
        <v>0</v>
      </c>
    </row>
    <row r="52" spans="1:21" ht="26.15" customHeight="1" x14ac:dyDescent="0.3">
      <c r="A52" s="236">
        <v>33</v>
      </c>
      <c r="B52" s="37" t="str">
        <f>IF('Proje ve Personel Bilgileri'!B46&gt;0,'Proje ve Personel Bilgileri'!B46,"")</f>
        <v/>
      </c>
      <c r="C52" s="127"/>
      <c r="D52" s="12"/>
      <c r="E52" s="12"/>
      <c r="F52" s="12"/>
      <c r="G52" s="12"/>
      <c r="H52" s="12"/>
      <c r="I52" s="12"/>
      <c r="J52" s="12"/>
      <c r="K52" s="12"/>
      <c r="L52" s="34" t="str">
        <f t="shared" si="12"/>
        <v/>
      </c>
      <c r="M52" s="122" t="str">
        <f t="shared" si="8"/>
        <v/>
      </c>
      <c r="N52" s="31">
        <f>'Proje ve Personel Bilgileri'!E46</f>
        <v>0</v>
      </c>
      <c r="O52" s="32">
        <f t="shared" si="9"/>
        <v>0</v>
      </c>
      <c r="P52" s="32">
        <f t="shared" si="10"/>
        <v>0</v>
      </c>
      <c r="Q52" s="32">
        <f t="shared" si="11"/>
        <v>0</v>
      </c>
      <c r="R52" s="32">
        <f t="shared" si="13"/>
        <v>0</v>
      </c>
      <c r="S52" s="32">
        <f t="shared" si="14"/>
        <v>0</v>
      </c>
      <c r="T52" s="32">
        <f t="shared" si="14"/>
        <v>0</v>
      </c>
    </row>
    <row r="53" spans="1:21" ht="26.15" customHeight="1" x14ac:dyDescent="0.3">
      <c r="A53" s="236">
        <v>34</v>
      </c>
      <c r="B53" s="37" t="str">
        <f>IF('Proje ve Personel Bilgileri'!B47&gt;0,'Proje ve Personel Bilgileri'!B47,"")</f>
        <v/>
      </c>
      <c r="C53" s="127"/>
      <c r="D53" s="12"/>
      <c r="E53" s="12"/>
      <c r="F53" s="12"/>
      <c r="G53" s="12"/>
      <c r="H53" s="12"/>
      <c r="I53" s="12"/>
      <c r="J53" s="12"/>
      <c r="K53" s="12"/>
      <c r="L53" s="34" t="str">
        <f t="shared" si="12"/>
        <v/>
      </c>
      <c r="M53" s="122" t="str">
        <f t="shared" si="8"/>
        <v/>
      </c>
      <c r="N53" s="31">
        <f>'Proje ve Personel Bilgileri'!E47</f>
        <v>0</v>
      </c>
      <c r="O53" s="32">
        <f t="shared" si="9"/>
        <v>0</v>
      </c>
      <c r="P53" s="32">
        <f t="shared" si="10"/>
        <v>0</v>
      </c>
      <c r="Q53" s="32">
        <f t="shared" si="11"/>
        <v>0</v>
      </c>
      <c r="R53" s="32">
        <f t="shared" si="13"/>
        <v>0</v>
      </c>
      <c r="S53" s="32">
        <f t="shared" si="14"/>
        <v>0</v>
      </c>
      <c r="T53" s="32">
        <f t="shared" si="14"/>
        <v>0</v>
      </c>
    </row>
    <row r="54" spans="1:21" ht="26.15" customHeight="1" x14ac:dyDescent="0.3">
      <c r="A54" s="236">
        <v>35</v>
      </c>
      <c r="B54" s="37" t="str">
        <f>IF('Proje ve Personel Bilgileri'!B48&gt;0,'Proje ve Personel Bilgileri'!B48,"")</f>
        <v/>
      </c>
      <c r="C54" s="127"/>
      <c r="D54" s="12"/>
      <c r="E54" s="12"/>
      <c r="F54" s="12"/>
      <c r="G54" s="12"/>
      <c r="H54" s="12"/>
      <c r="I54" s="12"/>
      <c r="J54" s="12"/>
      <c r="K54" s="12"/>
      <c r="L54" s="34" t="str">
        <f t="shared" si="12"/>
        <v/>
      </c>
      <c r="M54" s="122" t="str">
        <f t="shared" si="8"/>
        <v/>
      </c>
      <c r="N54" s="31">
        <f>'Proje ve Personel Bilgileri'!E48</f>
        <v>0</v>
      </c>
      <c r="O54" s="32">
        <f t="shared" si="9"/>
        <v>0</v>
      </c>
      <c r="P54" s="32">
        <f t="shared" si="10"/>
        <v>0</v>
      </c>
      <c r="Q54" s="32">
        <f t="shared" si="11"/>
        <v>0</v>
      </c>
      <c r="R54" s="32">
        <f t="shared" si="13"/>
        <v>0</v>
      </c>
      <c r="S54" s="32">
        <f t="shared" si="14"/>
        <v>0</v>
      </c>
      <c r="T54" s="32">
        <f t="shared" si="14"/>
        <v>0</v>
      </c>
    </row>
    <row r="55" spans="1:21" ht="26.15" customHeight="1" x14ac:dyDescent="0.3">
      <c r="A55" s="236">
        <v>36</v>
      </c>
      <c r="B55" s="37" t="str">
        <f>IF('Proje ve Personel Bilgileri'!B49&gt;0,'Proje ve Personel Bilgileri'!B49,"")</f>
        <v/>
      </c>
      <c r="C55" s="127"/>
      <c r="D55" s="12"/>
      <c r="E55" s="12"/>
      <c r="F55" s="12"/>
      <c r="G55" s="12"/>
      <c r="H55" s="12"/>
      <c r="I55" s="12"/>
      <c r="J55" s="12"/>
      <c r="K55" s="12"/>
      <c r="L55" s="34" t="str">
        <f t="shared" si="12"/>
        <v/>
      </c>
      <c r="M55" s="122" t="str">
        <f t="shared" si="8"/>
        <v/>
      </c>
      <c r="N55" s="31">
        <f>'Proje ve Personel Bilgileri'!E49</f>
        <v>0</v>
      </c>
      <c r="O55" s="32">
        <f t="shared" si="9"/>
        <v>0</v>
      </c>
      <c r="P55" s="32">
        <f t="shared" si="10"/>
        <v>0</v>
      </c>
      <c r="Q55" s="32">
        <f t="shared" si="11"/>
        <v>0</v>
      </c>
      <c r="R55" s="32">
        <f t="shared" si="13"/>
        <v>0</v>
      </c>
      <c r="S55" s="32">
        <f t="shared" si="14"/>
        <v>0</v>
      </c>
      <c r="T55" s="32">
        <f t="shared" si="14"/>
        <v>0</v>
      </c>
    </row>
    <row r="56" spans="1:21" ht="26.15" customHeight="1" x14ac:dyDescent="0.3">
      <c r="A56" s="236">
        <v>37</v>
      </c>
      <c r="B56" s="37" t="str">
        <f>IF('Proje ve Personel Bilgileri'!B50&gt;0,'Proje ve Personel Bilgileri'!B50,"")</f>
        <v/>
      </c>
      <c r="C56" s="127"/>
      <c r="D56" s="12"/>
      <c r="E56" s="12"/>
      <c r="F56" s="12"/>
      <c r="G56" s="12"/>
      <c r="H56" s="12"/>
      <c r="I56" s="12"/>
      <c r="J56" s="12"/>
      <c r="K56" s="12"/>
      <c r="L56" s="34" t="str">
        <f t="shared" si="12"/>
        <v/>
      </c>
      <c r="M56" s="122" t="str">
        <f t="shared" si="8"/>
        <v/>
      </c>
      <c r="N56" s="31">
        <f>'Proje ve Personel Bilgileri'!E50</f>
        <v>0</v>
      </c>
      <c r="O56" s="32">
        <f t="shared" si="9"/>
        <v>0</v>
      </c>
      <c r="P56" s="32">
        <f t="shared" si="10"/>
        <v>0</v>
      </c>
      <c r="Q56" s="32">
        <f t="shared" si="11"/>
        <v>0</v>
      </c>
      <c r="R56" s="32">
        <f t="shared" si="13"/>
        <v>0</v>
      </c>
      <c r="S56" s="32">
        <f t="shared" si="14"/>
        <v>0</v>
      </c>
      <c r="T56" s="32">
        <f t="shared" si="14"/>
        <v>0</v>
      </c>
    </row>
    <row r="57" spans="1:21" ht="26.15" customHeight="1" x14ac:dyDescent="0.3">
      <c r="A57" s="236">
        <v>38</v>
      </c>
      <c r="B57" s="37" t="str">
        <f>IF('Proje ve Personel Bilgileri'!B51&gt;0,'Proje ve Personel Bilgileri'!B51,"")</f>
        <v/>
      </c>
      <c r="C57" s="127"/>
      <c r="D57" s="12"/>
      <c r="E57" s="12"/>
      <c r="F57" s="12"/>
      <c r="G57" s="12"/>
      <c r="H57" s="12"/>
      <c r="I57" s="12"/>
      <c r="J57" s="12"/>
      <c r="K57" s="12"/>
      <c r="L57" s="34" t="str">
        <f t="shared" si="12"/>
        <v/>
      </c>
      <c r="M57" s="122" t="str">
        <f t="shared" si="8"/>
        <v/>
      </c>
      <c r="N57" s="31">
        <f>'Proje ve Personel Bilgileri'!E51</f>
        <v>0</v>
      </c>
      <c r="O57" s="32">
        <f t="shared" si="9"/>
        <v>0</v>
      </c>
      <c r="P57" s="32">
        <f t="shared" si="10"/>
        <v>0</v>
      </c>
      <c r="Q57" s="32">
        <f t="shared" si="11"/>
        <v>0</v>
      </c>
      <c r="R57" s="32">
        <f t="shared" si="13"/>
        <v>0</v>
      </c>
      <c r="S57" s="32">
        <f t="shared" si="14"/>
        <v>0</v>
      </c>
      <c r="T57" s="32">
        <f t="shared" si="14"/>
        <v>0</v>
      </c>
    </row>
    <row r="58" spans="1:21" ht="26.15" customHeight="1" x14ac:dyDescent="0.3">
      <c r="A58" s="236">
        <v>39</v>
      </c>
      <c r="B58" s="37" t="str">
        <f>IF('Proje ve Personel Bilgileri'!B52&gt;0,'Proje ve Personel Bilgileri'!B52,"")</f>
        <v/>
      </c>
      <c r="C58" s="127"/>
      <c r="D58" s="12"/>
      <c r="E58" s="12"/>
      <c r="F58" s="12"/>
      <c r="G58" s="12"/>
      <c r="H58" s="12"/>
      <c r="I58" s="12"/>
      <c r="J58" s="12"/>
      <c r="K58" s="12"/>
      <c r="L58" s="34" t="str">
        <f t="shared" si="12"/>
        <v/>
      </c>
      <c r="M58" s="122" t="str">
        <f t="shared" si="8"/>
        <v/>
      </c>
      <c r="N58" s="31">
        <f>'Proje ve Personel Bilgileri'!E52</f>
        <v>0</v>
      </c>
      <c r="O58" s="32">
        <f t="shared" si="9"/>
        <v>0</v>
      </c>
      <c r="P58" s="32">
        <f t="shared" si="10"/>
        <v>0</v>
      </c>
      <c r="Q58" s="32">
        <f t="shared" si="11"/>
        <v>0</v>
      </c>
      <c r="R58" s="32">
        <f t="shared" si="13"/>
        <v>0</v>
      </c>
      <c r="S58" s="32">
        <f t="shared" si="14"/>
        <v>0</v>
      </c>
      <c r="T58" s="32">
        <f t="shared" si="14"/>
        <v>0</v>
      </c>
    </row>
    <row r="59" spans="1:21" ht="26.15" customHeight="1" thickBot="1" x14ac:dyDescent="0.35">
      <c r="A59" s="237">
        <v>40</v>
      </c>
      <c r="B59" s="38" t="str">
        <f>IF('Proje ve Personel Bilgileri'!B53&gt;0,'Proje ve Personel Bilgileri'!B53,"")</f>
        <v/>
      </c>
      <c r="C59" s="13"/>
      <c r="D59" s="14"/>
      <c r="E59" s="14"/>
      <c r="F59" s="14"/>
      <c r="G59" s="14"/>
      <c r="H59" s="14"/>
      <c r="I59" s="14"/>
      <c r="J59" s="14"/>
      <c r="K59" s="14"/>
      <c r="L59" s="35" t="str">
        <f t="shared" si="12"/>
        <v/>
      </c>
      <c r="M59" s="122" t="str">
        <f t="shared" si="8"/>
        <v/>
      </c>
      <c r="N59" s="31">
        <f>'Proje ve Personel Bilgileri'!E53</f>
        <v>0</v>
      </c>
      <c r="O59" s="32">
        <f t="shared" si="9"/>
        <v>0</v>
      </c>
      <c r="P59" s="32">
        <f t="shared" si="10"/>
        <v>0</v>
      </c>
      <c r="Q59" s="32">
        <f t="shared" si="11"/>
        <v>0</v>
      </c>
      <c r="R59" s="32">
        <f t="shared" si="13"/>
        <v>0</v>
      </c>
      <c r="S59" s="32">
        <f t="shared" si="14"/>
        <v>0</v>
      </c>
      <c r="T59" s="32">
        <f t="shared" si="14"/>
        <v>0</v>
      </c>
      <c r="U59" s="30">
        <f>IF(COUNTA(C40:K59)&gt;0,1,0)</f>
        <v>0</v>
      </c>
    </row>
    <row r="60" spans="1:21" ht="26.15" customHeight="1" thickBot="1" x14ac:dyDescent="0.35">
      <c r="A60" s="358" t="s">
        <v>40</v>
      </c>
      <c r="B60" s="359"/>
      <c r="C60" s="39" t="str">
        <f t="shared" ref="C60:K60" si="15">IF($L$60&gt;0,SUM(C40:C59)+C28,"")</f>
        <v/>
      </c>
      <c r="D60" s="40" t="str">
        <f t="shared" si="15"/>
        <v/>
      </c>
      <c r="E60" s="40" t="str">
        <f t="shared" si="15"/>
        <v/>
      </c>
      <c r="F60" s="40" t="str">
        <f t="shared" si="15"/>
        <v/>
      </c>
      <c r="G60" s="40" t="str">
        <f t="shared" si="15"/>
        <v/>
      </c>
      <c r="H60" s="40" t="str">
        <f t="shared" si="15"/>
        <v/>
      </c>
      <c r="I60" s="40" t="str">
        <f t="shared" si="15"/>
        <v/>
      </c>
      <c r="J60" s="40" t="str">
        <f t="shared" si="15"/>
        <v/>
      </c>
      <c r="K60" s="40" t="str">
        <f t="shared" si="15"/>
        <v/>
      </c>
      <c r="L60" s="41">
        <f>SUM(L40:L59)+L28</f>
        <v>0</v>
      </c>
      <c r="M60" s="123"/>
      <c r="N60" s="6"/>
      <c r="O60" s="15"/>
      <c r="P60" s="16"/>
      <c r="S60" s="6"/>
      <c r="T60" s="6"/>
    </row>
    <row r="61" spans="1:21" s="17" customFormat="1" ht="30.1" customHeight="1" x14ac:dyDescent="0.3">
      <c r="A61" s="360" t="s">
        <v>139</v>
      </c>
      <c r="B61" s="360"/>
      <c r="C61" s="360"/>
      <c r="D61" s="360"/>
      <c r="E61" s="360"/>
      <c r="F61" s="360"/>
      <c r="G61" s="360"/>
      <c r="H61" s="360"/>
      <c r="I61" s="360"/>
      <c r="J61" s="360"/>
      <c r="K61" s="360"/>
      <c r="L61" s="360"/>
      <c r="M61" s="83"/>
      <c r="O61" s="18"/>
      <c r="P61" s="18"/>
      <c r="Q61" s="18"/>
      <c r="R61" s="18"/>
      <c r="S61" s="18"/>
      <c r="T61" s="18"/>
    </row>
    <row r="62" spans="1:21" ht="26.15" customHeight="1" x14ac:dyDescent="0.3"/>
    <row r="63" spans="1:21" ht="26.15" customHeight="1" x14ac:dyDescent="0.35">
      <c r="A63" s="308" t="s">
        <v>37</v>
      </c>
      <c r="B63" s="307">
        <f ca="1">IF(imzatarihi&gt;0,imzatarihi,"")</f>
        <v>45653</v>
      </c>
      <c r="C63" s="361" t="s">
        <v>38</v>
      </c>
      <c r="D63" s="361"/>
      <c r="E63" s="306" t="str">
        <f>IF(kurulusyetkilisi&gt;0,kurulusyetkilisi,"")</f>
        <v/>
      </c>
      <c r="F63" s="265"/>
      <c r="G63" s="265"/>
      <c r="H63" s="304"/>
      <c r="I63" s="304"/>
      <c r="J63" s="304"/>
    </row>
    <row r="64" spans="1:21" ht="26.15" customHeight="1" x14ac:dyDescent="0.35">
      <c r="A64" s="311"/>
      <c r="B64" s="311"/>
      <c r="C64" s="361" t="s">
        <v>39</v>
      </c>
      <c r="D64" s="361"/>
      <c r="E64" s="309"/>
      <c r="F64" s="362"/>
      <c r="G64" s="362"/>
      <c r="H64" s="6"/>
      <c r="I64" s="6"/>
      <c r="J64" s="6"/>
    </row>
    <row r="65" spans="1:20" ht="26.15" customHeight="1" x14ac:dyDescent="0.3">
      <c r="A65" s="356" t="s">
        <v>28</v>
      </c>
      <c r="B65" s="356"/>
      <c r="C65" s="356"/>
      <c r="D65" s="356"/>
      <c r="E65" s="356"/>
      <c r="F65" s="356"/>
      <c r="G65" s="356"/>
      <c r="H65" s="356"/>
      <c r="I65" s="356"/>
      <c r="J65" s="356"/>
      <c r="K65" s="356"/>
      <c r="L65" s="356"/>
      <c r="M65" s="119"/>
      <c r="N65" s="1"/>
      <c r="O65" s="128"/>
    </row>
    <row r="66" spans="1:20" ht="26.15" customHeight="1" x14ac:dyDescent="0.3">
      <c r="A66" s="363" t="str">
        <f>IF(Yil&gt;0,CONCATENATE(Yil," yılına aittir"),"")</f>
        <v/>
      </c>
      <c r="B66" s="363"/>
      <c r="C66" s="363"/>
      <c r="D66" s="363"/>
      <c r="E66" s="363"/>
      <c r="F66" s="363"/>
      <c r="G66" s="363"/>
      <c r="H66" s="363"/>
      <c r="I66" s="363"/>
      <c r="J66" s="363"/>
      <c r="K66" s="363"/>
      <c r="L66" s="363"/>
    </row>
    <row r="67" spans="1:20" ht="26.15" customHeight="1" thickBot="1" x14ac:dyDescent="0.35">
      <c r="B67" s="8"/>
      <c r="D67" s="8"/>
      <c r="E67" s="8"/>
      <c r="F67" s="377" t="str">
        <f>IF(Yil&gt;0,IF(ProjeNo=5189901,"HAZİRAN",IF(ProjeNo=5169902,"AĞUSTOS","MAYIS")),"")</f>
        <v/>
      </c>
      <c r="G67" s="377"/>
      <c r="H67" s="8"/>
      <c r="I67" s="8"/>
      <c r="J67" s="8"/>
      <c r="K67" s="8"/>
      <c r="L67" s="228" t="s">
        <v>35</v>
      </c>
    </row>
    <row r="68" spans="1:20" ht="26.15" customHeight="1" thickBot="1" x14ac:dyDescent="0.35">
      <c r="A68" s="233" t="s">
        <v>1</v>
      </c>
      <c r="B68" s="364" t="str">
        <f>IF(ProjeNo&gt;0,ProjeNo,"")</f>
        <v/>
      </c>
      <c r="C68" s="365"/>
      <c r="D68" s="365"/>
      <c r="E68" s="365"/>
      <c r="F68" s="365"/>
      <c r="G68" s="365"/>
      <c r="H68" s="365"/>
      <c r="I68" s="365"/>
      <c r="J68" s="365"/>
      <c r="K68" s="365"/>
      <c r="L68" s="366"/>
    </row>
    <row r="69" spans="1:20" ht="26.15" customHeight="1" thickBot="1" x14ac:dyDescent="0.35">
      <c r="A69" s="234" t="s">
        <v>11</v>
      </c>
      <c r="B69" s="367" t="str">
        <f>IF(ProjeAdi&gt;0,ProjeAdi,"")</f>
        <v/>
      </c>
      <c r="C69" s="368"/>
      <c r="D69" s="368"/>
      <c r="E69" s="368"/>
      <c r="F69" s="368"/>
      <c r="G69" s="368"/>
      <c r="H69" s="368"/>
      <c r="I69" s="368"/>
      <c r="J69" s="368"/>
      <c r="K69" s="368"/>
      <c r="L69" s="369"/>
    </row>
    <row r="70" spans="1:20" ht="26.15" customHeight="1" thickBot="1" x14ac:dyDescent="0.35">
      <c r="A70" s="370" t="s">
        <v>7</v>
      </c>
      <c r="B70" s="370" t="s">
        <v>8</v>
      </c>
      <c r="C70" s="370" t="s">
        <v>29</v>
      </c>
      <c r="D70" s="370" t="s">
        <v>97</v>
      </c>
      <c r="E70" s="370" t="s">
        <v>117</v>
      </c>
      <c r="F70" s="370" t="s">
        <v>32</v>
      </c>
      <c r="G70" s="372" t="s">
        <v>30</v>
      </c>
      <c r="H70" s="374" t="s">
        <v>95</v>
      </c>
      <c r="I70" s="375"/>
      <c r="J70" s="375"/>
      <c r="K70" s="376"/>
      <c r="L70" s="370" t="s">
        <v>31</v>
      </c>
      <c r="O70" s="357" t="s">
        <v>36</v>
      </c>
      <c r="P70" s="357"/>
      <c r="Q70" s="357" t="s">
        <v>42</v>
      </c>
      <c r="R70" s="357"/>
      <c r="S70" s="357" t="s">
        <v>43</v>
      </c>
      <c r="T70" s="357"/>
    </row>
    <row r="71" spans="1:20" s="9" customFormat="1" ht="82.05" customHeight="1" thickBot="1" x14ac:dyDescent="0.3">
      <c r="A71" s="371"/>
      <c r="B71" s="371"/>
      <c r="C71" s="371"/>
      <c r="D71" s="371"/>
      <c r="E71" s="371"/>
      <c r="F71" s="371"/>
      <c r="G71" s="373"/>
      <c r="H71" s="229" t="s">
        <v>91</v>
      </c>
      <c r="I71" s="230" t="s">
        <v>96</v>
      </c>
      <c r="J71" s="229" t="s">
        <v>152</v>
      </c>
      <c r="K71" s="229" t="s">
        <v>153</v>
      </c>
      <c r="L71" s="371"/>
      <c r="M71" s="121"/>
      <c r="N71" s="231" t="s">
        <v>10</v>
      </c>
      <c r="O71" s="232" t="s">
        <v>33</v>
      </c>
      <c r="P71" s="232" t="s">
        <v>34</v>
      </c>
      <c r="Q71" s="232" t="s">
        <v>41</v>
      </c>
      <c r="R71" s="232" t="s">
        <v>30</v>
      </c>
      <c r="S71" s="232" t="s">
        <v>41</v>
      </c>
      <c r="T71" s="232" t="s">
        <v>34</v>
      </c>
    </row>
    <row r="72" spans="1:20" ht="26.15" customHeight="1" x14ac:dyDescent="0.3">
      <c r="A72" s="235">
        <v>41</v>
      </c>
      <c r="B72" s="36" t="str">
        <f>IF('Proje ve Personel Bilgileri'!B54&gt;0,'Proje ve Personel Bilgileri'!B54,"")</f>
        <v/>
      </c>
      <c r="C72" s="10"/>
      <c r="D72" s="11"/>
      <c r="E72" s="11"/>
      <c r="F72" s="11"/>
      <c r="G72" s="11"/>
      <c r="H72" s="11"/>
      <c r="I72" s="11"/>
      <c r="J72" s="11"/>
      <c r="K72" s="11"/>
      <c r="L72" s="33" t="str">
        <f>IF(B72&lt;&gt;"",IF(OR(F72&gt;S72,G72&gt;T72),0,D72+E72+F72+G72-H72-I72-J72-K72),"")</f>
        <v/>
      </c>
      <c r="M72" s="122" t="str">
        <f t="shared" ref="M72:M91" si="16">IF(OR(F72&gt;S72,G72&gt;T72),"Toplam maliyetin hesaplanabilmesi için SGK işveren payı ve işsizlik sigortası işveren payının tavan değerleri aşmaması gerekmektedir.","")</f>
        <v/>
      </c>
      <c r="N72" s="31">
        <f>'Proje ve Personel Bilgileri'!E54</f>
        <v>0</v>
      </c>
      <c r="O72" s="32">
        <f t="shared" ref="O72:O91" si="17">IFERROR(IF(ProjeNo&lt;&gt;5169902,IF(N72="EVET",VLOOKUP(VALUE(Yil&amp;1),SGKTAVAN,2,0)*0.2475,VLOOKUP(VALUE(Yil&amp;1),SGKTAVAN,2,0)*0.2075),IF(N72="EVET",VLOOKUP(VALUE(Yil&amp;2),SGKTAVAN,2,0)*0.2475,VLOOKUP(VALUE(Yil&amp;2),SGKTAVAN,2,0)*0.2075)),0)</f>
        <v>0</v>
      </c>
      <c r="P72" s="32">
        <f t="shared" ref="P72:P91" si="18">IFERROR(IF(ProjeNo&lt;&gt;5169902,IF(N72="EVET",0,VLOOKUP(VALUE(Yil&amp;1),SGKTAVAN,2,0)*0.02),IF(N72="EVET",0,VLOOKUP(VALUE(Yil&amp;2),SGKTAVAN,2,0)*0.02)),0)</f>
        <v>0</v>
      </c>
      <c r="Q72" s="32">
        <f t="shared" ref="Q72:Q91" si="19">IF(N72="EVET",(D72+E72)*0.2475,(D72+E72)*0.2075)</f>
        <v>0</v>
      </c>
      <c r="R72" s="32">
        <f>IF(N72="EVET",0,(D72+E72)*0.02)</f>
        <v>0</v>
      </c>
      <c r="S72" s="32">
        <f>IF(ISERROR(ROUNDUP(MIN(O72,Q72),0)),0,ROUNDUP(MIN(O72,Q72),0))</f>
        <v>0</v>
      </c>
      <c r="T72" s="32">
        <f>IF(ISERROR(ROUNDUP(MIN(P72,R72),0)),0,ROUNDUP(MIN(P72,R72),0))</f>
        <v>0</v>
      </c>
    </row>
    <row r="73" spans="1:20" ht="26.15" customHeight="1" x14ac:dyDescent="0.3">
      <c r="A73" s="236">
        <v>42</v>
      </c>
      <c r="B73" s="37" t="str">
        <f>IF('Proje ve Personel Bilgileri'!B55&gt;0,'Proje ve Personel Bilgileri'!B55,"")</f>
        <v/>
      </c>
      <c r="C73" s="127"/>
      <c r="D73" s="12"/>
      <c r="E73" s="12"/>
      <c r="F73" s="12"/>
      <c r="G73" s="12"/>
      <c r="H73" s="12"/>
      <c r="I73" s="12"/>
      <c r="J73" s="12"/>
      <c r="K73" s="12"/>
      <c r="L73" s="34" t="str">
        <f t="shared" ref="L73:L91" si="20">IF(B73&lt;&gt;"",IF(OR(F73&gt;S73,G73&gt;T73),0,D73+E73+F73+G73-H73-I73-J73-K73),"")</f>
        <v/>
      </c>
      <c r="M73" s="122" t="str">
        <f t="shared" si="16"/>
        <v/>
      </c>
      <c r="N73" s="31">
        <f>'Proje ve Personel Bilgileri'!E55</f>
        <v>0</v>
      </c>
      <c r="O73" s="32">
        <f t="shared" si="17"/>
        <v>0</v>
      </c>
      <c r="P73" s="32">
        <f t="shared" si="18"/>
        <v>0</v>
      </c>
      <c r="Q73" s="32">
        <f t="shared" si="19"/>
        <v>0</v>
      </c>
      <c r="R73" s="32">
        <f t="shared" ref="R73:R91" si="21">IF(N73="EVET",0,(D73+E73)*0.02)</f>
        <v>0</v>
      </c>
      <c r="S73" s="32">
        <f t="shared" ref="S73:T91" si="22">IF(ISERROR(ROUNDUP(MIN(O73,Q73),0)),0,ROUNDUP(MIN(O73,Q73),0))</f>
        <v>0</v>
      </c>
      <c r="T73" s="32">
        <f t="shared" si="22"/>
        <v>0</v>
      </c>
    </row>
    <row r="74" spans="1:20" ht="26.15" customHeight="1" x14ac:dyDescent="0.3">
      <c r="A74" s="236">
        <v>43</v>
      </c>
      <c r="B74" s="37" t="str">
        <f>IF('Proje ve Personel Bilgileri'!B56&gt;0,'Proje ve Personel Bilgileri'!B56,"")</f>
        <v/>
      </c>
      <c r="C74" s="127"/>
      <c r="D74" s="12"/>
      <c r="E74" s="12"/>
      <c r="F74" s="12"/>
      <c r="G74" s="12"/>
      <c r="H74" s="12"/>
      <c r="I74" s="12"/>
      <c r="J74" s="12"/>
      <c r="K74" s="12"/>
      <c r="L74" s="34" t="str">
        <f t="shared" si="20"/>
        <v/>
      </c>
      <c r="M74" s="122" t="str">
        <f t="shared" si="16"/>
        <v/>
      </c>
      <c r="N74" s="31">
        <f>'Proje ve Personel Bilgileri'!E56</f>
        <v>0</v>
      </c>
      <c r="O74" s="32">
        <f t="shared" si="17"/>
        <v>0</v>
      </c>
      <c r="P74" s="32">
        <f t="shared" si="18"/>
        <v>0</v>
      </c>
      <c r="Q74" s="32">
        <f t="shared" si="19"/>
        <v>0</v>
      </c>
      <c r="R74" s="32">
        <f t="shared" si="21"/>
        <v>0</v>
      </c>
      <c r="S74" s="32">
        <f t="shared" si="22"/>
        <v>0</v>
      </c>
      <c r="T74" s="32">
        <f t="shared" si="22"/>
        <v>0</v>
      </c>
    </row>
    <row r="75" spans="1:20" ht="26.15" customHeight="1" x14ac:dyDescent="0.3">
      <c r="A75" s="236">
        <v>44</v>
      </c>
      <c r="B75" s="37" t="str">
        <f>IF('Proje ve Personel Bilgileri'!B57&gt;0,'Proje ve Personel Bilgileri'!B57,"")</f>
        <v/>
      </c>
      <c r="C75" s="127"/>
      <c r="D75" s="12"/>
      <c r="E75" s="12"/>
      <c r="F75" s="12"/>
      <c r="G75" s="12"/>
      <c r="H75" s="12"/>
      <c r="I75" s="12"/>
      <c r="J75" s="12"/>
      <c r="K75" s="12"/>
      <c r="L75" s="34" t="str">
        <f t="shared" si="20"/>
        <v/>
      </c>
      <c r="M75" s="122" t="str">
        <f t="shared" si="16"/>
        <v/>
      </c>
      <c r="N75" s="31">
        <f>'Proje ve Personel Bilgileri'!E57</f>
        <v>0</v>
      </c>
      <c r="O75" s="32">
        <f t="shared" si="17"/>
        <v>0</v>
      </c>
      <c r="P75" s="32">
        <f t="shared" si="18"/>
        <v>0</v>
      </c>
      <c r="Q75" s="32">
        <f t="shared" si="19"/>
        <v>0</v>
      </c>
      <c r="R75" s="32">
        <f t="shared" si="21"/>
        <v>0</v>
      </c>
      <c r="S75" s="32">
        <f t="shared" si="22"/>
        <v>0</v>
      </c>
      <c r="T75" s="32">
        <f t="shared" si="22"/>
        <v>0</v>
      </c>
    </row>
    <row r="76" spans="1:20" ht="26.15" customHeight="1" x14ac:dyDescent="0.3">
      <c r="A76" s="236">
        <v>45</v>
      </c>
      <c r="B76" s="37" t="str">
        <f>IF('Proje ve Personel Bilgileri'!B58&gt;0,'Proje ve Personel Bilgileri'!B58,"")</f>
        <v/>
      </c>
      <c r="C76" s="127"/>
      <c r="D76" s="12"/>
      <c r="E76" s="12"/>
      <c r="F76" s="12"/>
      <c r="G76" s="12"/>
      <c r="H76" s="12"/>
      <c r="I76" s="12"/>
      <c r="J76" s="12"/>
      <c r="K76" s="12"/>
      <c r="L76" s="34" t="str">
        <f t="shared" si="20"/>
        <v/>
      </c>
      <c r="M76" s="122" t="str">
        <f t="shared" si="16"/>
        <v/>
      </c>
      <c r="N76" s="31">
        <f>'Proje ve Personel Bilgileri'!E58</f>
        <v>0</v>
      </c>
      <c r="O76" s="32">
        <f t="shared" si="17"/>
        <v>0</v>
      </c>
      <c r="P76" s="32">
        <f t="shared" si="18"/>
        <v>0</v>
      </c>
      <c r="Q76" s="32">
        <f t="shared" si="19"/>
        <v>0</v>
      </c>
      <c r="R76" s="32">
        <f t="shared" si="21"/>
        <v>0</v>
      </c>
      <c r="S76" s="32">
        <f t="shared" si="22"/>
        <v>0</v>
      </c>
      <c r="T76" s="32">
        <f t="shared" si="22"/>
        <v>0</v>
      </c>
    </row>
    <row r="77" spans="1:20" ht="26.15" customHeight="1" x14ac:dyDescent="0.3">
      <c r="A77" s="236">
        <v>46</v>
      </c>
      <c r="B77" s="37" t="str">
        <f>IF('Proje ve Personel Bilgileri'!B59&gt;0,'Proje ve Personel Bilgileri'!B59,"")</f>
        <v/>
      </c>
      <c r="C77" s="127"/>
      <c r="D77" s="12"/>
      <c r="E77" s="12"/>
      <c r="F77" s="12"/>
      <c r="G77" s="12"/>
      <c r="H77" s="12"/>
      <c r="I77" s="12"/>
      <c r="J77" s="12"/>
      <c r="K77" s="12"/>
      <c r="L77" s="34" t="str">
        <f t="shared" si="20"/>
        <v/>
      </c>
      <c r="M77" s="122" t="str">
        <f t="shared" si="16"/>
        <v/>
      </c>
      <c r="N77" s="31">
        <f>'Proje ve Personel Bilgileri'!E59</f>
        <v>0</v>
      </c>
      <c r="O77" s="32">
        <f t="shared" si="17"/>
        <v>0</v>
      </c>
      <c r="P77" s="32">
        <f t="shared" si="18"/>
        <v>0</v>
      </c>
      <c r="Q77" s="32">
        <f t="shared" si="19"/>
        <v>0</v>
      </c>
      <c r="R77" s="32">
        <f t="shared" si="21"/>
        <v>0</v>
      </c>
      <c r="S77" s="32">
        <f t="shared" si="22"/>
        <v>0</v>
      </c>
      <c r="T77" s="32">
        <f t="shared" si="22"/>
        <v>0</v>
      </c>
    </row>
    <row r="78" spans="1:20" ht="26.15" customHeight="1" x14ac:dyDescent="0.3">
      <c r="A78" s="236">
        <v>47</v>
      </c>
      <c r="B78" s="37" t="str">
        <f>IF('Proje ve Personel Bilgileri'!B60&gt;0,'Proje ve Personel Bilgileri'!B60,"")</f>
        <v/>
      </c>
      <c r="C78" s="127"/>
      <c r="D78" s="12"/>
      <c r="E78" s="12"/>
      <c r="F78" s="12"/>
      <c r="G78" s="12"/>
      <c r="H78" s="12"/>
      <c r="I78" s="12"/>
      <c r="J78" s="12"/>
      <c r="K78" s="12"/>
      <c r="L78" s="34" t="str">
        <f t="shared" si="20"/>
        <v/>
      </c>
      <c r="M78" s="122" t="str">
        <f t="shared" si="16"/>
        <v/>
      </c>
      <c r="N78" s="31">
        <f>'Proje ve Personel Bilgileri'!E60</f>
        <v>0</v>
      </c>
      <c r="O78" s="32">
        <f t="shared" si="17"/>
        <v>0</v>
      </c>
      <c r="P78" s="32">
        <f t="shared" si="18"/>
        <v>0</v>
      </c>
      <c r="Q78" s="32">
        <f t="shared" si="19"/>
        <v>0</v>
      </c>
      <c r="R78" s="32">
        <f t="shared" si="21"/>
        <v>0</v>
      </c>
      <c r="S78" s="32">
        <f t="shared" si="22"/>
        <v>0</v>
      </c>
      <c r="T78" s="32">
        <f t="shared" si="22"/>
        <v>0</v>
      </c>
    </row>
    <row r="79" spans="1:20" ht="26.15" customHeight="1" x14ac:dyDescent="0.3">
      <c r="A79" s="236">
        <v>48</v>
      </c>
      <c r="B79" s="37" t="str">
        <f>IF('Proje ve Personel Bilgileri'!B61&gt;0,'Proje ve Personel Bilgileri'!B61,"")</f>
        <v/>
      </c>
      <c r="C79" s="127"/>
      <c r="D79" s="12"/>
      <c r="E79" s="12"/>
      <c r="F79" s="12"/>
      <c r="G79" s="12"/>
      <c r="H79" s="12"/>
      <c r="I79" s="12"/>
      <c r="J79" s="12"/>
      <c r="K79" s="12"/>
      <c r="L79" s="34" t="str">
        <f t="shared" si="20"/>
        <v/>
      </c>
      <c r="M79" s="122" t="str">
        <f t="shared" si="16"/>
        <v/>
      </c>
      <c r="N79" s="31">
        <f>'Proje ve Personel Bilgileri'!E61</f>
        <v>0</v>
      </c>
      <c r="O79" s="32">
        <f t="shared" si="17"/>
        <v>0</v>
      </c>
      <c r="P79" s="32">
        <f t="shared" si="18"/>
        <v>0</v>
      </c>
      <c r="Q79" s="32">
        <f t="shared" si="19"/>
        <v>0</v>
      </c>
      <c r="R79" s="32">
        <f t="shared" si="21"/>
        <v>0</v>
      </c>
      <c r="S79" s="32">
        <f t="shared" si="22"/>
        <v>0</v>
      </c>
      <c r="T79" s="32">
        <f t="shared" si="22"/>
        <v>0</v>
      </c>
    </row>
    <row r="80" spans="1:20" ht="26.15" customHeight="1" x14ac:dyDescent="0.3">
      <c r="A80" s="236">
        <v>49</v>
      </c>
      <c r="B80" s="37" t="str">
        <f>IF('Proje ve Personel Bilgileri'!B62&gt;0,'Proje ve Personel Bilgileri'!B62,"")</f>
        <v/>
      </c>
      <c r="C80" s="127"/>
      <c r="D80" s="12"/>
      <c r="E80" s="12"/>
      <c r="F80" s="12"/>
      <c r="G80" s="12"/>
      <c r="H80" s="12"/>
      <c r="I80" s="12"/>
      <c r="J80" s="12"/>
      <c r="K80" s="12"/>
      <c r="L80" s="34" t="str">
        <f t="shared" si="20"/>
        <v/>
      </c>
      <c r="M80" s="122" t="str">
        <f t="shared" si="16"/>
        <v/>
      </c>
      <c r="N80" s="31">
        <f>'Proje ve Personel Bilgileri'!E62</f>
        <v>0</v>
      </c>
      <c r="O80" s="32">
        <f t="shared" si="17"/>
        <v>0</v>
      </c>
      <c r="P80" s="32">
        <f t="shared" si="18"/>
        <v>0</v>
      </c>
      <c r="Q80" s="32">
        <f t="shared" si="19"/>
        <v>0</v>
      </c>
      <c r="R80" s="32">
        <f t="shared" si="21"/>
        <v>0</v>
      </c>
      <c r="S80" s="32">
        <f t="shared" si="22"/>
        <v>0</v>
      </c>
      <c r="T80" s="32">
        <f t="shared" si="22"/>
        <v>0</v>
      </c>
    </row>
    <row r="81" spans="1:21" ht="26.15" customHeight="1" x14ac:dyDescent="0.3">
      <c r="A81" s="236">
        <v>50</v>
      </c>
      <c r="B81" s="37" t="str">
        <f>IF('Proje ve Personel Bilgileri'!B63&gt;0,'Proje ve Personel Bilgileri'!B63,"")</f>
        <v/>
      </c>
      <c r="C81" s="127"/>
      <c r="D81" s="12"/>
      <c r="E81" s="12"/>
      <c r="F81" s="12"/>
      <c r="G81" s="12"/>
      <c r="H81" s="12"/>
      <c r="I81" s="12"/>
      <c r="J81" s="12"/>
      <c r="K81" s="12"/>
      <c r="L81" s="34" t="str">
        <f t="shared" si="20"/>
        <v/>
      </c>
      <c r="M81" s="122" t="str">
        <f t="shared" si="16"/>
        <v/>
      </c>
      <c r="N81" s="31">
        <f>'Proje ve Personel Bilgileri'!E63</f>
        <v>0</v>
      </c>
      <c r="O81" s="32">
        <f t="shared" si="17"/>
        <v>0</v>
      </c>
      <c r="P81" s="32">
        <f t="shared" si="18"/>
        <v>0</v>
      </c>
      <c r="Q81" s="32">
        <f t="shared" si="19"/>
        <v>0</v>
      </c>
      <c r="R81" s="32">
        <f t="shared" si="21"/>
        <v>0</v>
      </c>
      <c r="S81" s="32">
        <f t="shared" si="22"/>
        <v>0</v>
      </c>
      <c r="T81" s="32">
        <f t="shared" si="22"/>
        <v>0</v>
      </c>
    </row>
    <row r="82" spans="1:21" ht="26.15" customHeight="1" x14ac:dyDescent="0.3">
      <c r="A82" s="236">
        <v>51</v>
      </c>
      <c r="B82" s="37" t="str">
        <f>IF('Proje ve Personel Bilgileri'!B64&gt;0,'Proje ve Personel Bilgileri'!B64,"")</f>
        <v/>
      </c>
      <c r="C82" s="127"/>
      <c r="D82" s="12"/>
      <c r="E82" s="12"/>
      <c r="F82" s="12"/>
      <c r="G82" s="12"/>
      <c r="H82" s="12"/>
      <c r="I82" s="12"/>
      <c r="J82" s="12"/>
      <c r="K82" s="12"/>
      <c r="L82" s="34" t="str">
        <f t="shared" si="20"/>
        <v/>
      </c>
      <c r="M82" s="122" t="str">
        <f t="shared" si="16"/>
        <v/>
      </c>
      <c r="N82" s="31">
        <f>'Proje ve Personel Bilgileri'!E64</f>
        <v>0</v>
      </c>
      <c r="O82" s="32">
        <f t="shared" si="17"/>
        <v>0</v>
      </c>
      <c r="P82" s="32">
        <f t="shared" si="18"/>
        <v>0</v>
      </c>
      <c r="Q82" s="32">
        <f t="shared" si="19"/>
        <v>0</v>
      </c>
      <c r="R82" s="32">
        <f t="shared" si="21"/>
        <v>0</v>
      </c>
      <c r="S82" s="32">
        <f t="shared" si="22"/>
        <v>0</v>
      </c>
      <c r="T82" s="32">
        <f t="shared" si="22"/>
        <v>0</v>
      </c>
    </row>
    <row r="83" spans="1:21" ht="26.15" customHeight="1" x14ac:dyDescent="0.3">
      <c r="A83" s="236">
        <v>52</v>
      </c>
      <c r="B83" s="37" t="str">
        <f>IF('Proje ve Personel Bilgileri'!B65&gt;0,'Proje ve Personel Bilgileri'!B65,"")</f>
        <v/>
      </c>
      <c r="C83" s="127"/>
      <c r="D83" s="12"/>
      <c r="E83" s="12"/>
      <c r="F83" s="12"/>
      <c r="G83" s="12"/>
      <c r="H83" s="12"/>
      <c r="I83" s="12"/>
      <c r="J83" s="12"/>
      <c r="K83" s="12"/>
      <c r="L83" s="34" t="str">
        <f t="shared" si="20"/>
        <v/>
      </c>
      <c r="M83" s="122" t="str">
        <f t="shared" si="16"/>
        <v/>
      </c>
      <c r="N83" s="31">
        <f>'Proje ve Personel Bilgileri'!E65</f>
        <v>0</v>
      </c>
      <c r="O83" s="32">
        <f t="shared" si="17"/>
        <v>0</v>
      </c>
      <c r="P83" s="32">
        <f t="shared" si="18"/>
        <v>0</v>
      </c>
      <c r="Q83" s="32">
        <f t="shared" si="19"/>
        <v>0</v>
      </c>
      <c r="R83" s="32">
        <f t="shared" si="21"/>
        <v>0</v>
      </c>
      <c r="S83" s="32">
        <f t="shared" si="22"/>
        <v>0</v>
      </c>
      <c r="T83" s="32">
        <f t="shared" si="22"/>
        <v>0</v>
      </c>
    </row>
    <row r="84" spans="1:21" ht="26.15" customHeight="1" x14ac:dyDescent="0.3">
      <c r="A84" s="236">
        <v>53</v>
      </c>
      <c r="B84" s="37" t="str">
        <f>IF('Proje ve Personel Bilgileri'!B66&gt;0,'Proje ve Personel Bilgileri'!B66,"")</f>
        <v/>
      </c>
      <c r="C84" s="127"/>
      <c r="D84" s="12"/>
      <c r="E84" s="12"/>
      <c r="F84" s="12"/>
      <c r="G84" s="12"/>
      <c r="H84" s="12"/>
      <c r="I84" s="12"/>
      <c r="J84" s="12"/>
      <c r="K84" s="12"/>
      <c r="L84" s="34" t="str">
        <f t="shared" si="20"/>
        <v/>
      </c>
      <c r="M84" s="122" t="str">
        <f t="shared" si="16"/>
        <v/>
      </c>
      <c r="N84" s="31">
        <f>'Proje ve Personel Bilgileri'!E66</f>
        <v>0</v>
      </c>
      <c r="O84" s="32">
        <f t="shared" si="17"/>
        <v>0</v>
      </c>
      <c r="P84" s="32">
        <f t="shared" si="18"/>
        <v>0</v>
      </c>
      <c r="Q84" s="32">
        <f t="shared" si="19"/>
        <v>0</v>
      </c>
      <c r="R84" s="32">
        <f t="shared" si="21"/>
        <v>0</v>
      </c>
      <c r="S84" s="32">
        <f t="shared" si="22"/>
        <v>0</v>
      </c>
      <c r="T84" s="32">
        <f t="shared" si="22"/>
        <v>0</v>
      </c>
    </row>
    <row r="85" spans="1:21" ht="26.15" customHeight="1" x14ac:dyDescent="0.3">
      <c r="A85" s="236">
        <v>54</v>
      </c>
      <c r="B85" s="37" t="str">
        <f>IF('Proje ve Personel Bilgileri'!B67&gt;0,'Proje ve Personel Bilgileri'!B67,"")</f>
        <v/>
      </c>
      <c r="C85" s="127"/>
      <c r="D85" s="12"/>
      <c r="E85" s="12"/>
      <c r="F85" s="12"/>
      <c r="G85" s="12"/>
      <c r="H85" s="12"/>
      <c r="I85" s="12"/>
      <c r="J85" s="12"/>
      <c r="K85" s="12"/>
      <c r="L85" s="34" t="str">
        <f t="shared" si="20"/>
        <v/>
      </c>
      <c r="M85" s="122" t="str">
        <f t="shared" si="16"/>
        <v/>
      </c>
      <c r="N85" s="31">
        <f>'Proje ve Personel Bilgileri'!E67</f>
        <v>0</v>
      </c>
      <c r="O85" s="32">
        <f t="shared" si="17"/>
        <v>0</v>
      </c>
      <c r="P85" s="32">
        <f t="shared" si="18"/>
        <v>0</v>
      </c>
      <c r="Q85" s="32">
        <f t="shared" si="19"/>
        <v>0</v>
      </c>
      <c r="R85" s="32">
        <f t="shared" si="21"/>
        <v>0</v>
      </c>
      <c r="S85" s="32">
        <f t="shared" si="22"/>
        <v>0</v>
      </c>
      <c r="T85" s="32">
        <f t="shared" si="22"/>
        <v>0</v>
      </c>
    </row>
    <row r="86" spans="1:21" ht="26.15" customHeight="1" x14ac:dyDescent="0.3">
      <c r="A86" s="236">
        <v>55</v>
      </c>
      <c r="B86" s="37" t="str">
        <f>IF('Proje ve Personel Bilgileri'!B68&gt;0,'Proje ve Personel Bilgileri'!B68,"")</f>
        <v/>
      </c>
      <c r="C86" s="127"/>
      <c r="D86" s="12"/>
      <c r="E86" s="12"/>
      <c r="F86" s="12"/>
      <c r="G86" s="12"/>
      <c r="H86" s="12"/>
      <c r="I86" s="12"/>
      <c r="J86" s="12"/>
      <c r="K86" s="12"/>
      <c r="L86" s="34" t="str">
        <f t="shared" si="20"/>
        <v/>
      </c>
      <c r="M86" s="122" t="str">
        <f t="shared" si="16"/>
        <v/>
      </c>
      <c r="N86" s="31">
        <f>'Proje ve Personel Bilgileri'!E68</f>
        <v>0</v>
      </c>
      <c r="O86" s="32">
        <f t="shared" si="17"/>
        <v>0</v>
      </c>
      <c r="P86" s="32">
        <f t="shared" si="18"/>
        <v>0</v>
      </c>
      <c r="Q86" s="32">
        <f t="shared" si="19"/>
        <v>0</v>
      </c>
      <c r="R86" s="32">
        <f t="shared" si="21"/>
        <v>0</v>
      </c>
      <c r="S86" s="32">
        <f t="shared" si="22"/>
        <v>0</v>
      </c>
      <c r="T86" s="32">
        <f t="shared" si="22"/>
        <v>0</v>
      </c>
    </row>
    <row r="87" spans="1:21" ht="26.15" customHeight="1" x14ac:dyDescent="0.3">
      <c r="A87" s="236">
        <v>56</v>
      </c>
      <c r="B87" s="37" t="str">
        <f>IF('Proje ve Personel Bilgileri'!B69&gt;0,'Proje ve Personel Bilgileri'!B69,"")</f>
        <v/>
      </c>
      <c r="C87" s="127"/>
      <c r="D87" s="12"/>
      <c r="E87" s="12"/>
      <c r="F87" s="12"/>
      <c r="G87" s="12"/>
      <c r="H87" s="12"/>
      <c r="I87" s="12"/>
      <c r="J87" s="12"/>
      <c r="K87" s="12"/>
      <c r="L87" s="34" t="str">
        <f t="shared" si="20"/>
        <v/>
      </c>
      <c r="M87" s="122" t="str">
        <f t="shared" si="16"/>
        <v/>
      </c>
      <c r="N87" s="31">
        <f>'Proje ve Personel Bilgileri'!E69</f>
        <v>0</v>
      </c>
      <c r="O87" s="32">
        <f t="shared" si="17"/>
        <v>0</v>
      </c>
      <c r="P87" s="32">
        <f t="shared" si="18"/>
        <v>0</v>
      </c>
      <c r="Q87" s="32">
        <f t="shared" si="19"/>
        <v>0</v>
      </c>
      <c r="R87" s="32">
        <f t="shared" si="21"/>
        <v>0</v>
      </c>
      <c r="S87" s="32">
        <f t="shared" si="22"/>
        <v>0</v>
      </c>
      <c r="T87" s="32">
        <f t="shared" si="22"/>
        <v>0</v>
      </c>
    </row>
    <row r="88" spans="1:21" ht="26.15" customHeight="1" x14ac:dyDescent="0.3">
      <c r="A88" s="236">
        <v>57</v>
      </c>
      <c r="B88" s="37" t="str">
        <f>IF('Proje ve Personel Bilgileri'!B70&gt;0,'Proje ve Personel Bilgileri'!B70,"")</f>
        <v/>
      </c>
      <c r="C88" s="127"/>
      <c r="D88" s="12"/>
      <c r="E88" s="12"/>
      <c r="F88" s="12"/>
      <c r="G88" s="12"/>
      <c r="H88" s="12"/>
      <c r="I88" s="12"/>
      <c r="J88" s="12"/>
      <c r="K88" s="12"/>
      <c r="L88" s="34" t="str">
        <f t="shared" si="20"/>
        <v/>
      </c>
      <c r="M88" s="122" t="str">
        <f t="shared" si="16"/>
        <v/>
      </c>
      <c r="N88" s="31">
        <f>'Proje ve Personel Bilgileri'!E70</f>
        <v>0</v>
      </c>
      <c r="O88" s="32">
        <f t="shared" si="17"/>
        <v>0</v>
      </c>
      <c r="P88" s="32">
        <f t="shared" si="18"/>
        <v>0</v>
      </c>
      <c r="Q88" s="32">
        <f t="shared" si="19"/>
        <v>0</v>
      </c>
      <c r="R88" s="32">
        <f t="shared" si="21"/>
        <v>0</v>
      </c>
      <c r="S88" s="32">
        <f t="shared" si="22"/>
        <v>0</v>
      </c>
      <c r="T88" s="32">
        <f t="shared" si="22"/>
        <v>0</v>
      </c>
    </row>
    <row r="89" spans="1:21" ht="26.15" customHeight="1" x14ac:dyDescent="0.3">
      <c r="A89" s="236">
        <v>58</v>
      </c>
      <c r="B89" s="37" t="str">
        <f>IF('Proje ve Personel Bilgileri'!B71&gt;0,'Proje ve Personel Bilgileri'!B71,"")</f>
        <v/>
      </c>
      <c r="C89" s="127"/>
      <c r="D89" s="12"/>
      <c r="E89" s="12"/>
      <c r="F89" s="12"/>
      <c r="G89" s="12"/>
      <c r="H89" s="12"/>
      <c r="I89" s="12"/>
      <c r="J89" s="12"/>
      <c r="K89" s="12"/>
      <c r="L89" s="34" t="str">
        <f t="shared" si="20"/>
        <v/>
      </c>
      <c r="M89" s="122" t="str">
        <f t="shared" si="16"/>
        <v/>
      </c>
      <c r="N89" s="31">
        <f>'Proje ve Personel Bilgileri'!E71</f>
        <v>0</v>
      </c>
      <c r="O89" s="32">
        <f t="shared" si="17"/>
        <v>0</v>
      </c>
      <c r="P89" s="32">
        <f t="shared" si="18"/>
        <v>0</v>
      </c>
      <c r="Q89" s="32">
        <f t="shared" si="19"/>
        <v>0</v>
      </c>
      <c r="R89" s="32">
        <f t="shared" si="21"/>
        <v>0</v>
      </c>
      <c r="S89" s="32">
        <f t="shared" si="22"/>
        <v>0</v>
      </c>
      <c r="T89" s="32">
        <f t="shared" si="22"/>
        <v>0</v>
      </c>
    </row>
    <row r="90" spans="1:21" ht="26.15" customHeight="1" x14ac:dyDescent="0.3">
      <c r="A90" s="236">
        <v>59</v>
      </c>
      <c r="B90" s="37" t="str">
        <f>IF('Proje ve Personel Bilgileri'!B72&gt;0,'Proje ve Personel Bilgileri'!B72,"")</f>
        <v/>
      </c>
      <c r="C90" s="127"/>
      <c r="D90" s="12"/>
      <c r="E90" s="12"/>
      <c r="F90" s="12"/>
      <c r="G90" s="12"/>
      <c r="H90" s="12"/>
      <c r="I90" s="12"/>
      <c r="J90" s="12"/>
      <c r="K90" s="12"/>
      <c r="L90" s="34" t="str">
        <f t="shared" si="20"/>
        <v/>
      </c>
      <c r="M90" s="122" t="str">
        <f t="shared" si="16"/>
        <v/>
      </c>
      <c r="N90" s="31">
        <f>'Proje ve Personel Bilgileri'!E72</f>
        <v>0</v>
      </c>
      <c r="O90" s="32">
        <f t="shared" si="17"/>
        <v>0</v>
      </c>
      <c r="P90" s="32">
        <f t="shared" si="18"/>
        <v>0</v>
      </c>
      <c r="Q90" s="32">
        <f t="shared" si="19"/>
        <v>0</v>
      </c>
      <c r="R90" s="32">
        <f t="shared" si="21"/>
        <v>0</v>
      </c>
      <c r="S90" s="32">
        <f t="shared" si="22"/>
        <v>0</v>
      </c>
      <c r="T90" s="32">
        <f t="shared" si="22"/>
        <v>0</v>
      </c>
    </row>
    <row r="91" spans="1:21" ht="26.15" customHeight="1" thickBot="1" x14ac:dyDescent="0.35">
      <c r="A91" s="237">
        <v>60</v>
      </c>
      <c r="B91" s="38" t="str">
        <f>IF('Proje ve Personel Bilgileri'!B73&gt;0,'Proje ve Personel Bilgileri'!B73,"")</f>
        <v/>
      </c>
      <c r="C91" s="13"/>
      <c r="D91" s="14"/>
      <c r="E91" s="14"/>
      <c r="F91" s="14"/>
      <c r="G91" s="14"/>
      <c r="H91" s="14"/>
      <c r="I91" s="14"/>
      <c r="J91" s="14"/>
      <c r="K91" s="14"/>
      <c r="L91" s="35" t="str">
        <f t="shared" si="20"/>
        <v/>
      </c>
      <c r="M91" s="122" t="str">
        <f t="shared" si="16"/>
        <v/>
      </c>
      <c r="N91" s="31">
        <f>'Proje ve Personel Bilgileri'!E73</f>
        <v>0</v>
      </c>
      <c r="O91" s="32">
        <f t="shared" si="17"/>
        <v>0</v>
      </c>
      <c r="P91" s="32">
        <f t="shared" si="18"/>
        <v>0</v>
      </c>
      <c r="Q91" s="32">
        <f t="shared" si="19"/>
        <v>0</v>
      </c>
      <c r="R91" s="32">
        <f t="shared" si="21"/>
        <v>0</v>
      </c>
      <c r="S91" s="32">
        <f t="shared" si="22"/>
        <v>0</v>
      </c>
      <c r="T91" s="32">
        <f t="shared" si="22"/>
        <v>0</v>
      </c>
      <c r="U91" s="30">
        <f>IF(COUNTA(C72:K91)&gt;0,1,0)</f>
        <v>0</v>
      </c>
    </row>
    <row r="92" spans="1:21" ht="26.15" customHeight="1" thickBot="1" x14ac:dyDescent="0.35">
      <c r="A92" s="358" t="s">
        <v>40</v>
      </c>
      <c r="B92" s="359"/>
      <c r="C92" s="39" t="str">
        <f t="shared" ref="C92:K92" si="23">IF($L$92&gt;0,SUM(C72:C91)+C60,"")</f>
        <v/>
      </c>
      <c r="D92" s="40" t="str">
        <f t="shared" si="23"/>
        <v/>
      </c>
      <c r="E92" s="40" t="str">
        <f t="shared" si="23"/>
        <v/>
      </c>
      <c r="F92" s="40" t="str">
        <f t="shared" si="23"/>
        <v/>
      </c>
      <c r="G92" s="40" t="str">
        <f t="shared" si="23"/>
        <v/>
      </c>
      <c r="H92" s="40" t="str">
        <f t="shared" si="23"/>
        <v/>
      </c>
      <c r="I92" s="40" t="str">
        <f t="shared" si="23"/>
        <v/>
      </c>
      <c r="J92" s="40" t="str">
        <f t="shared" si="23"/>
        <v/>
      </c>
      <c r="K92" s="40" t="str">
        <f t="shared" si="23"/>
        <v/>
      </c>
      <c r="L92" s="41">
        <f>SUM(L72:L91)+L60</f>
        <v>0</v>
      </c>
      <c r="M92" s="123"/>
      <c r="N92" s="6"/>
      <c r="O92" s="15"/>
      <c r="P92" s="16"/>
      <c r="S92" s="6"/>
      <c r="T92" s="6"/>
    </row>
    <row r="93" spans="1:21" s="17" customFormat="1" ht="30.1" customHeight="1" x14ac:dyDescent="0.3">
      <c r="A93" s="360" t="s">
        <v>139</v>
      </c>
      <c r="B93" s="360"/>
      <c r="C93" s="360"/>
      <c r="D93" s="360"/>
      <c r="E93" s="360"/>
      <c r="F93" s="360"/>
      <c r="G93" s="360"/>
      <c r="H93" s="360"/>
      <c r="I93" s="360"/>
      <c r="J93" s="360"/>
      <c r="K93" s="360"/>
      <c r="L93" s="360"/>
      <c r="M93" s="83"/>
      <c r="O93" s="18"/>
      <c r="P93" s="18"/>
      <c r="Q93" s="18"/>
      <c r="R93" s="18"/>
      <c r="S93" s="18"/>
      <c r="T93" s="18"/>
    </row>
    <row r="94" spans="1:21" ht="26.15" customHeight="1" x14ac:dyDescent="0.3"/>
    <row r="95" spans="1:21" ht="26.15" customHeight="1" x14ac:dyDescent="0.35">
      <c r="A95" s="308" t="s">
        <v>37</v>
      </c>
      <c r="B95" s="307">
        <f ca="1">IF(imzatarihi&gt;0,imzatarihi,"")</f>
        <v>45653</v>
      </c>
      <c r="C95" s="361" t="s">
        <v>38</v>
      </c>
      <c r="D95" s="361"/>
      <c r="E95" s="306" t="str">
        <f>IF(kurulusyetkilisi&gt;0,kurulusyetkilisi,"")</f>
        <v/>
      </c>
      <c r="F95" s="265"/>
      <c r="G95" s="265"/>
      <c r="H95" s="304"/>
      <c r="I95" s="304"/>
      <c r="J95" s="304"/>
    </row>
    <row r="96" spans="1:21" ht="26.15" customHeight="1" x14ac:dyDescent="0.35">
      <c r="A96" s="311"/>
      <c r="B96" s="311"/>
      <c r="C96" s="361" t="s">
        <v>39</v>
      </c>
      <c r="D96" s="361"/>
      <c r="E96" s="309"/>
      <c r="F96" s="362"/>
      <c r="G96" s="362"/>
      <c r="H96" s="6"/>
      <c r="I96" s="6"/>
      <c r="J96" s="6"/>
    </row>
    <row r="97" spans="1:20" ht="26.15" customHeight="1" x14ac:dyDescent="0.3">
      <c r="A97" s="356" t="s">
        <v>28</v>
      </c>
      <c r="B97" s="356"/>
      <c r="C97" s="356"/>
      <c r="D97" s="356"/>
      <c r="E97" s="356"/>
      <c r="F97" s="356"/>
      <c r="G97" s="356"/>
      <c r="H97" s="356"/>
      <c r="I97" s="356"/>
      <c r="J97" s="356"/>
      <c r="K97" s="356"/>
      <c r="L97" s="356"/>
      <c r="M97" s="119"/>
      <c r="N97" s="1"/>
      <c r="O97" s="128"/>
    </row>
    <row r="98" spans="1:20" ht="26.15" customHeight="1" x14ac:dyDescent="0.3">
      <c r="A98" s="363" t="str">
        <f>IF(Yil&gt;0,CONCATENATE(Yil," yılına aittir"),"")</f>
        <v/>
      </c>
      <c r="B98" s="363"/>
      <c r="C98" s="363"/>
      <c r="D98" s="363"/>
      <c r="E98" s="363"/>
      <c r="F98" s="363"/>
      <c r="G98" s="363"/>
      <c r="H98" s="363"/>
      <c r="I98" s="363"/>
      <c r="J98" s="363"/>
      <c r="K98" s="363"/>
      <c r="L98" s="363"/>
    </row>
    <row r="99" spans="1:20" ht="26.15" customHeight="1" thickBot="1" x14ac:dyDescent="0.35">
      <c r="B99" s="8"/>
      <c r="D99" s="8"/>
      <c r="E99" s="8"/>
      <c r="F99" s="377" t="str">
        <f>IF(Yil&gt;0,IF(ProjeNo=5189901,"HAZİRAN",IF(ProjeNo=5169902,"AĞUSTOS","MAYIS")),"")</f>
        <v/>
      </c>
      <c r="G99" s="377"/>
      <c r="H99" s="8"/>
      <c r="I99" s="8"/>
      <c r="J99" s="8"/>
      <c r="K99" s="8"/>
      <c r="L99" s="228" t="s">
        <v>35</v>
      </c>
    </row>
    <row r="100" spans="1:20" ht="26.15" customHeight="1" thickBot="1" x14ac:dyDescent="0.35">
      <c r="A100" s="233" t="s">
        <v>1</v>
      </c>
      <c r="B100" s="364" t="str">
        <f>IF(ProjeNo&gt;0,ProjeNo,"")</f>
        <v/>
      </c>
      <c r="C100" s="365"/>
      <c r="D100" s="365"/>
      <c r="E100" s="365"/>
      <c r="F100" s="365"/>
      <c r="G100" s="365"/>
      <c r="H100" s="365"/>
      <c r="I100" s="365"/>
      <c r="J100" s="365"/>
      <c r="K100" s="365"/>
      <c r="L100" s="366"/>
    </row>
    <row r="101" spans="1:20" ht="26.15" customHeight="1" thickBot="1" x14ac:dyDescent="0.35">
      <c r="A101" s="234" t="s">
        <v>11</v>
      </c>
      <c r="B101" s="367" t="str">
        <f>IF(ProjeAdi&gt;0,ProjeAdi,"")</f>
        <v/>
      </c>
      <c r="C101" s="368"/>
      <c r="D101" s="368"/>
      <c r="E101" s="368"/>
      <c r="F101" s="368"/>
      <c r="G101" s="368"/>
      <c r="H101" s="368"/>
      <c r="I101" s="368"/>
      <c r="J101" s="368"/>
      <c r="K101" s="368"/>
      <c r="L101" s="369"/>
    </row>
    <row r="102" spans="1:20" ht="26.15" customHeight="1" thickBot="1" x14ac:dyDescent="0.35">
      <c r="A102" s="370" t="s">
        <v>7</v>
      </c>
      <c r="B102" s="370" t="s">
        <v>8</v>
      </c>
      <c r="C102" s="370" t="s">
        <v>29</v>
      </c>
      <c r="D102" s="370" t="s">
        <v>97</v>
      </c>
      <c r="E102" s="370" t="s">
        <v>117</v>
      </c>
      <c r="F102" s="370" t="s">
        <v>32</v>
      </c>
      <c r="G102" s="372" t="s">
        <v>30</v>
      </c>
      <c r="H102" s="374" t="s">
        <v>95</v>
      </c>
      <c r="I102" s="375"/>
      <c r="J102" s="375"/>
      <c r="K102" s="376"/>
      <c r="L102" s="370" t="s">
        <v>31</v>
      </c>
      <c r="O102" s="357" t="s">
        <v>36</v>
      </c>
      <c r="P102" s="357"/>
      <c r="Q102" s="357" t="s">
        <v>42</v>
      </c>
      <c r="R102" s="357"/>
      <c r="S102" s="357" t="s">
        <v>43</v>
      </c>
      <c r="T102" s="357"/>
    </row>
    <row r="103" spans="1:20" s="9" customFormat="1" ht="82.05" customHeight="1" thickBot="1" x14ac:dyDescent="0.3">
      <c r="A103" s="371"/>
      <c r="B103" s="371"/>
      <c r="C103" s="371"/>
      <c r="D103" s="371"/>
      <c r="E103" s="371"/>
      <c r="F103" s="371"/>
      <c r="G103" s="373"/>
      <c r="H103" s="229" t="s">
        <v>91</v>
      </c>
      <c r="I103" s="230" t="s">
        <v>96</v>
      </c>
      <c r="J103" s="229" t="s">
        <v>152</v>
      </c>
      <c r="K103" s="229" t="s">
        <v>153</v>
      </c>
      <c r="L103" s="371"/>
      <c r="M103" s="121"/>
      <c r="N103" s="231" t="s">
        <v>10</v>
      </c>
      <c r="O103" s="232" t="s">
        <v>33</v>
      </c>
      <c r="P103" s="232" t="s">
        <v>34</v>
      </c>
      <c r="Q103" s="232" t="s">
        <v>41</v>
      </c>
      <c r="R103" s="232" t="s">
        <v>30</v>
      </c>
      <c r="S103" s="232" t="s">
        <v>41</v>
      </c>
      <c r="T103" s="232" t="s">
        <v>34</v>
      </c>
    </row>
    <row r="104" spans="1:20" ht="26.15" customHeight="1" x14ac:dyDescent="0.3">
      <c r="A104" s="235">
        <v>61</v>
      </c>
      <c r="B104" s="36" t="str">
        <f>IF('Proje ve Personel Bilgileri'!B74&gt;0,'Proje ve Personel Bilgileri'!B74,"")</f>
        <v/>
      </c>
      <c r="C104" s="10"/>
      <c r="D104" s="11"/>
      <c r="E104" s="11"/>
      <c r="F104" s="11"/>
      <c r="G104" s="11"/>
      <c r="H104" s="11"/>
      <c r="I104" s="11"/>
      <c r="J104" s="11"/>
      <c r="K104" s="11"/>
      <c r="L104" s="33" t="str">
        <f>IF(B104&lt;&gt;"",IF(OR(F104&gt;S104,G104&gt;T104),0,D104+E104+F104+G104-H104-I104-J104-K104),"")</f>
        <v/>
      </c>
      <c r="M104" s="122" t="str">
        <f t="shared" ref="M104:M123" si="24">IF(OR(F104&gt;S104,G104&gt;T104),"Toplam maliyetin hesaplanabilmesi için SGK işveren payı ve işsizlik sigortası işveren payının tavan değerleri aşmaması gerekmektedir.","")</f>
        <v/>
      </c>
      <c r="N104" s="31">
        <f>'Proje ve Personel Bilgileri'!E74</f>
        <v>0</v>
      </c>
      <c r="O104" s="32">
        <f t="shared" ref="O104:O123" si="25">IFERROR(IF(ProjeNo&lt;&gt;5169902,IF(N104="EVET",VLOOKUP(VALUE(Yil&amp;1),SGKTAVAN,2,0)*0.2475,VLOOKUP(VALUE(Yil&amp;1),SGKTAVAN,2,0)*0.2075),IF(N104="EVET",VLOOKUP(VALUE(Yil&amp;2),SGKTAVAN,2,0)*0.2475,VLOOKUP(VALUE(Yil&amp;2),SGKTAVAN,2,0)*0.2075)),0)</f>
        <v>0</v>
      </c>
      <c r="P104" s="32">
        <f t="shared" ref="P104:P123" si="26">IFERROR(IF(ProjeNo&lt;&gt;5169902,IF(N104="EVET",0,VLOOKUP(VALUE(Yil&amp;1),SGKTAVAN,2,0)*0.02),IF(N104="EVET",0,VLOOKUP(VALUE(Yil&amp;2),SGKTAVAN,2,0)*0.02)),0)</f>
        <v>0</v>
      </c>
      <c r="Q104" s="32">
        <f t="shared" ref="Q104:Q123" si="27">IF(N104="EVET",(D104+E104)*0.2475,(D104+E104)*0.2075)</f>
        <v>0</v>
      </c>
      <c r="R104" s="32">
        <f>IF(N104="EVET",0,(D104+E104)*0.02)</f>
        <v>0</v>
      </c>
      <c r="S104" s="32">
        <f>IF(ISERROR(ROUNDUP(MIN(O104,Q104),0)),0,ROUNDUP(MIN(O104,Q104),0))</f>
        <v>0</v>
      </c>
      <c r="T104" s="32">
        <f>IF(ISERROR(ROUNDUP(MIN(P104,R104),0)),0,ROUNDUP(MIN(P104,R104),0))</f>
        <v>0</v>
      </c>
    </row>
    <row r="105" spans="1:20" ht="26.15" customHeight="1" x14ac:dyDescent="0.3">
      <c r="A105" s="236">
        <v>62</v>
      </c>
      <c r="B105" s="37" t="str">
        <f>IF('Proje ve Personel Bilgileri'!B75&gt;0,'Proje ve Personel Bilgileri'!B75,"")</f>
        <v/>
      </c>
      <c r="C105" s="127"/>
      <c r="D105" s="12"/>
      <c r="E105" s="12"/>
      <c r="F105" s="12"/>
      <c r="G105" s="12"/>
      <c r="H105" s="12"/>
      <c r="I105" s="12"/>
      <c r="J105" s="12"/>
      <c r="K105" s="12"/>
      <c r="L105" s="34" t="str">
        <f t="shared" ref="L105:L123" si="28">IF(B105&lt;&gt;"",IF(OR(F105&gt;S105,G105&gt;T105),0,D105+E105+F105+G105-H105-I105-J105-K105),"")</f>
        <v/>
      </c>
      <c r="M105" s="122" t="str">
        <f t="shared" si="24"/>
        <v/>
      </c>
      <c r="N105" s="31">
        <f>'Proje ve Personel Bilgileri'!E75</f>
        <v>0</v>
      </c>
      <c r="O105" s="32">
        <f t="shared" si="25"/>
        <v>0</v>
      </c>
      <c r="P105" s="32">
        <f t="shared" si="26"/>
        <v>0</v>
      </c>
      <c r="Q105" s="32">
        <f t="shared" si="27"/>
        <v>0</v>
      </c>
      <c r="R105" s="32">
        <f t="shared" ref="R105:R123" si="29">IF(N105="EVET",0,(D105+E105)*0.02)</f>
        <v>0</v>
      </c>
      <c r="S105" s="32">
        <f t="shared" ref="S105:T123" si="30">IF(ISERROR(ROUNDUP(MIN(O105,Q105),0)),0,ROUNDUP(MIN(O105,Q105),0))</f>
        <v>0</v>
      </c>
      <c r="T105" s="32">
        <f t="shared" si="30"/>
        <v>0</v>
      </c>
    </row>
    <row r="106" spans="1:20" ht="26.15" customHeight="1" x14ac:dyDescent="0.3">
      <c r="A106" s="236">
        <v>63</v>
      </c>
      <c r="B106" s="37" t="str">
        <f>IF('Proje ve Personel Bilgileri'!B76&gt;0,'Proje ve Personel Bilgileri'!B76,"")</f>
        <v/>
      </c>
      <c r="C106" s="127"/>
      <c r="D106" s="12"/>
      <c r="E106" s="12"/>
      <c r="F106" s="12"/>
      <c r="G106" s="12"/>
      <c r="H106" s="12"/>
      <c r="I106" s="12"/>
      <c r="J106" s="12"/>
      <c r="K106" s="12"/>
      <c r="L106" s="34" t="str">
        <f t="shared" si="28"/>
        <v/>
      </c>
      <c r="M106" s="122" t="str">
        <f t="shared" si="24"/>
        <v/>
      </c>
      <c r="N106" s="31">
        <f>'Proje ve Personel Bilgileri'!E76</f>
        <v>0</v>
      </c>
      <c r="O106" s="32">
        <f t="shared" si="25"/>
        <v>0</v>
      </c>
      <c r="P106" s="32">
        <f t="shared" si="26"/>
        <v>0</v>
      </c>
      <c r="Q106" s="32">
        <f t="shared" si="27"/>
        <v>0</v>
      </c>
      <c r="R106" s="32">
        <f t="shared" si="29"/>
        <v>0</v>
      </c>
      <c r="S106" s="32">
        <f t="shared" si="30"/>
        <v>0</v>
      </c>
      <c r="T106" s="32">
        <f t="shared" si="30"/>
        <v>0</v>
      </c>
    </row>
    <row r="107" spans="1:20" ht="26.15" customHeight="1" x14ac:dyDescent="0.3">
      <c r="A107" s="236">
        <v>64</v>
      </c>
      <c r="B107" s="37" t="str">
        <f>IF('Proje ve Personel Bilgileri'!B77&gt;0,'Proje ve Personel Bilgileri'!B77,"")</f>
        <v/>
      </c>
      <c r="C107" s="127"/>
      <c r="D107" s="12"/>
      <c r="E107" s="12"/>
      <c r="F107" s="12"/>
      <c r="G107" s="12"/>
      <c r="H107" s="12"/>
      <c r="I107" s="12"/>
      <c r="J107" s="12"/>
      <c r="K107" s="12"/>
      <c r="L107" s="34" t="str">
        <f t="shared" si="28"/>
        <v/>
      </c>
      <c r="M107" s="122" t="str">
        <f t="shared" si="24"/>
        <v/>
      </c>
      <c r="N107" s="31">
        <f>'Proje ve Personel Bilgileri'!E77</f>
        <v>0</v>
      </c>
      <c r="O107" s="32">
        <f t="shared" si="25"/>
        <v>0</v>
      </c>
      <c r="P107" s="32">
        <f t="shared" si="26"/>
        <v>0</v>
      </c>
      <c r="Q107" s="32">
        <f t="shared" si="27"/>
        <v>0</v>
      </c>
      <c r="R107" s="32">
        <f t="shared" si="29"/>
        <v>0</v>
      </c>
      <c r="S107" s="32">
        <f t="shared" si="30"/>
        <v>0</v>
      </c>
      <c r="T107" s="32">
        <f t="shared" si="30"/>
        <v>0</v>
      </c>
    </row>
    <row r="108" spans="1:20" ht="26.15" customHeight="1" x14ac:dyDescent="0.3">
      <c r="A108" s="236">
        <v>65</v>
      </c>
      <c r="B108" s="37" t="str">
        <f>IF('Proje ve Personel Bilgileri'!B78&gt;0,'Proje ve Personel Bilgileri'!B78,"")</f>
        <v/>
      </c>
      <c r="C108" s="127"/>
      <c r="D108" s="12"/>
      <c r="E108" s="12"/>
      <c r="F108" s="12"/>
      <c r="G108" s="12"/>
      <c r="H108" s="12"/>
      <c r="I108" s="12"/>
      <c r="J108" s="12"/>
      <c r="K108" s="12"/>
      <c r="L108" s="34" t="str">
        <f t="shared" si="28"/>
        <v/>
      </c>
      <c r="M108" s="122" t="str">
        <f t="shared" si="24"/>
        <v/>
      </c>
      <c r="N108" s="31">
        <f>'Proje ve Personel Bilgileri'!E78</f>
        <v>0</v>
      </c>
      <c r="O108" s="32">
        <f t="shared" si="25"/>
        <v>0</v>
      </c>
      <c r="P108" s="32">
        <f t="shared" si="26"/>
        <v>0</v>
      </c>
      <c r="Q108" s="32">
        <f t="shared" si="27"/>
        <v>0</v>
      </c>
      <c r="R108" s="32">
        <f t="shared" si="29"/>
        <v>0</v>
      </c>
      <c r="S108" s="32">
        <f t="shared" si="30"/>
        <v>0</v>
      </c>
      <c r="T108" s="32">
        <f t="shared" si="30"/>
        <v>0</v>
      </c>
    </row>
    <row r="109" spans="1:20" ht="26.15" customHeight="1" x14ac:dyDescent="0.3">
      <c r="A109" s="236">
        <v>66</v>
      </c>
      <c r="B109" s="37" t="str">
        <f>IF('Proje ve Personel Bilgileri'!B79&gt;0,'Proje ve Personel Bilgileri'!B79,"")</f>
        <v/>
      </c>
      <c r="C109" s="127"/>
      <c r="D109" s="12"/>
      <c r="E109" s="12"/>
      <c r="F109" s="12"/>
      <c r="G109" s="12"/>
      <c r="H109" s="12"/>
      <c r="I109" s="12"/>
      <c r="J109" s="12"/>
      <c r="K109" s="12"/>
      <c r="L109" s="34" t="str">
        <f t="shared" si="28"/>
        <v/>
      </c>
      <c r="M109" s="122" t="str">
        <f t="shared" si="24"/>
        <v/>
      </c>
      <c r="N109" s="31">
        <f>'Proje ve Personel Bilgileri'!E79</f>
        <v>0</v>
      </c>
      <c r="O109" s="32">
        <f t="shared" si="25"/>
        <v>0</v>
      </c>
      <c r="P109" s="32">
        <f t="shared" si="26"/>
        <v>0</v>
      </c>
      <c r="Q109" s="32">
        <f t="shared" si="27"/>
        <v>0</v>
      </c>
      <c r="R109" s="32">
        <f t="shared" si="29"/>
        <v>0</v>
      </c>
      <c r="S109" s="32">
        <f t="shared" si="30"/>
        <v>0</v>
      </c>
      <c r="T109" s="32">
        <f t="shared" si="30"/>
        <v>0</v>
      </c>
    </row>
    <row r="110" spans="1:20" ht="26.15" customHeight="1" x14ac:dyDescent="0.3">
      <c r="A110" s="236">
        <v>67</v>
      </c>
      <c r="B110" s="37" t="str">
        <f>IF('Proje ve Personel Bilgileri'!B80&gt;0,'Proje ve Personel Bilgileri'!B80,"")</f>
        <v/>
      </c>
      <c r="C110" s="127"/>
      <c r="D110" s="12"/>
      <c r="E110" s="12"/>
      <c r="F110" s="12"/>
      <c r="G110" s="12"/>
      <c r="H110" s="12"/>
      <c r="I110" s="12"/>
      <c r="J110" s="12"/>
      <c r="K110" s="12"/>
      <c r="L110" s="34" t="str">
        <f t="shared" si="28"/>
        <v/>
      </c>
      <c r="M110" s="122" t="str">
        <f t="shared" si="24"/>
        <v/>
      </c>
      <c r="N110" s="31">
        <f>'Proje ve Personel Bilgileri'!E80</f>
        <v>0</v>
      </c>
      <c r="O110" s="32">
        <f t="shared" si="25"/>
        <v>0</v>
      </c>
      <c r="P110" s="32">
        <f t="shared" si="26"/>
        <v>0</v>
      </c>
      <c r="Q110" s="32">
        <f t="shared" si="27"/>
        <v>0</v>
      </c>
      <c r="R110" s="32">
        <f t="shared" si="29"/>
        <v>0</v>
      </c>
      <c r="S110" s="32">
        <f t="shared" si="30"/>
        <v>0</v>
      </c>
      <c r="T110" s="32">
        <f t="shared" si="30"/>
        <v>0</v>
      </c>
    </row>
    <row r="111" spans="1:20" ht="26.15" customHeight="1" x14ac:dyDescent="0.3">
      <c r="A111" s="236">
        <v>68</v>
      </c>
      <c r="B111" s="37" t="str">
        <f>IF('Proje ve Personel Bilgileri'!B81&gt;0,'Proje ve Personel Bilgileri'!B81,"")</f>
        <v/>
      </c>
      <c r="C111" s="127"/>
      <c r="D111" s="12"/>
      <c r="E111" s="12"/>
      <c r="F111" s="12"/>
      <c r="G111" s="12"/>
      <c r="H111" s="12"/>
      <c r="I111" s="12"/>
      <c r="J111" s="12"/>
      <c r="K111" s="12"/>
      <c r="L111" s="34" t="str">
        <f t="shared" si="28"/>
        <v/>
      </c>
      <c r="M111" s="122" t="str">
        <f t="shared" si="24"/>
        <v/>
      </c>
      <c r="N111" s="31">
        <f>'Proje ve Personel Bilgileri'!E81</f>
        <v>0</v>
      </c>
      <c r="O111" s="32">
        <f t="shared" si="25"/>
        <v>0</v>
      </c>
      <c r="P111" s="32">
        <f t="shared" si="26"/>
        <v>0</v>
      </c>
      <c r="Q111" s="32">
        <f t="shared" si="27"/>
        <v>0</v>
      </c>
      <c r="R111" s="32">
        <f t="shared" si="29"/>
        <v>0</v>
      </c>
      <c r="S111" s="32">
        <f t="shared" si="30"/>
        <v>0</v>
      </c>
      <c r="T111" s="32">
        <f t="shared" si="30"/>
        <v>0</v>
      </c>
    </row>
    <row r="112" spans="1:20" ht="26.15" customHeight="1" x14ac:dyDescent="0.3">
      <c r="A112" s="236">
        <v>69</v>
      </c>
      <c r="B112" s="37" t="str">
        <f>IF('Proje ve Personel Bilgileri'!B82&gt;0,'Proje ve Personel Bilgileri'!B82,"")</f>
        <v/>
      </c>
      <c r="C112" s="127"/>
      <c r="D112" s="12"/>
      <c r="E112" s="12"/>
      <c r="F112" s="12"/>
      <c r="G112" s="12"/>
      <c r="H112" s="12"/>
      <c r="I112" s="12"/>
      <c r="J112" s="12"/>
      <c r="K112" s="12"/>
      <c r="L112" s="34" t="str">
        <f t="shared" si="28"/>
        <v/>
      </c>
      <c r="M112" s="122" t="str">
        <f t="shared" si="24"/>
        <v/>
      </c>
      <c r="N112" s="31">
        <f>'Proje ve Personel Bilgileri'!E82</f>
        <v>0</v>
      </c>
      <c r="O112" s="32">
        <f t="shared" si="25"/>
        <v>0</v>
      </c>
      <c r="P112" s="32">
        <f t="shared" si="26"/>
        <v>0</v>
      </c>
      <c r="Q112" s="32">
        <f t="shared" si="27"/>
        <v>0</v>
      </c>
      <c r="R112" s="32">
        <f t="shared" si="29"/>
        <v>0</v>
      </c>
      <c r="S112" s="32">
        <f t="shared" si="30"/>
        <v>0</v>
      </c>
      <c r="T112" s="32">
        <f t="shared" si="30"/>
        <v>0</v>
      </c>
    </row>
    <row r="113" spans="1:21" ht="26.15" customHeight="1" x14ac:dyDescent="0.3">
      <c r="A113" s="236">
        <v>70</v>
      </c>
      <c r="B113" s="37" t="str">
        <f>IF('Proje ve Personel Bilgileri'!B83&gt;0,'Proje ve Personel Bilgileri'!B83,"")</f>
        <v/>
      </c>
      <c r="C113" s="127"/>
      <c r="D113" s="12"/>
      <c r="E113" s="12"/>
      <c r="F113" s="12"/>
      <c r="G113" s="12"/>
      <c r="H113" s="12"/>
      <c r="I113" s="12"/>
      <c r="J113" s="12"/>
      <c r="K113" s="12"/>
      <c r="L113" s="34" t="str">
        <f t="shared" si="28"/>
        <v/>
      </c>
      <c r="M113" s="122" t="str">
        <f t="shared" si="24"/>
        <v/>
      </c>
      <c r="N113" s="31">
        <f>'Proje ve Personel Bilgileri'!E83</f>
        <v>0</v>
      </c>
      <c r="O113" s="32">
        <f t="shared" si="25"/>
        <v>0</v>
      </c>
      <c r="P113" s="32">
        <f t="shared" si="26"/>
        <v>0</v>
      </c>
      <c r="Q113" s="32">
        <f t="shared" si="27"/>
        <v>0</v>
      </c>
      <c r="R113" s="32">
        <f t="shared" si="29"/>
        <v>0</v>
      </c>
      <c r="S113" s="32">
        <f t="shared" si="30"/>
        <v>0</v>
      </c>
      <c r="T113" s="32">
        <f t="shared" si="30"/>
        <v>0</v>
      </c>
    </row>
    <row r="114" spans="1:21" ht="26.15" customHeight="1" x14ac:dyDescent="0.3">
      <c r="A114" s="236">
        <v>71</v>
      </c>
      <c r="B114" s="37" t="str">
        <f>IF('Proje ve Personel Bilgileri'!B84&gt;0,'Proje ve Personel Bilgileri'!B84,"")</f>
        <v/>
      </c>
      <c r="C114" s="127"/>
      <c r="D114" s="12"/>
      <c r="E114" s="12"/>
      <c r="F114" s="12"/>
      <c r="G114" s="12"/>
      <c r="H114" s="12"/>
      <c r="I114" s="12"/>
      <c r="J114" s="12"/>
      <c r="K114" s="12"/>
      <c r="L114" s="34" t="str">
        <f t="shared" si="28"/>
        <v/>
      </c>
      <c r="M114" s="122" t="str">
        <f t="shared" si="24"/>
        <v/>
      </c>
      <c r="N114" s="31">
        <f>'Proje ve Personel Bilgileri'!E84</f>
        <v>0</v>
      </c>
      <c r="O114" s="32">
        <f t="shared" si="25"/>
        <v>0</v>
      </c>
      <c r="P114" s="32">
        <f t="shared" si="26"/>
        <v>0</v>
      </c>
      <c r="Q114" s="32">
        <f t="shared" si="27"/>
        <v>0</v>
      </c>
      <c r="R114" s="32">
        <f t="shared" si="29"/>
        <v>0</v>
      </c>
      <c r="S114" s="32">
        <f t="shared" si="30"/>
        <v>0</v>
      </c>
      <c r="T114" s="32">
        <f t="shared" si="30"/>
        <v>0</v>
      </c>
    </row>
    <row r="115" spans="1:21" ht="26.15" customHeight="1" x14ac:dyDescent="0.3">
      <c r="A115" s="236">
        <v>72</v>
      </c>
      <c r="B115" s="37" t="str">
        <f>IF('Proje ve Personel Bilgileri'!B85&gt;0,'Proje ve Personel Bilgileri'!B85,"")</f>
        <v/>
      </c>
      <c r="C115" s="127"/>
      <c r="D115" s="12"/>
      <c r="E115" s="12"/>
      <c r="F115" s="12"/>
      <c r="G115" s="12"/>
      <c r="H115" s="12"/>
      <c r="I115" s="12"/>
      <c r="J115" s="12"/>
      <c r="K115" s="12"/>
      <c r="L115" s="34" t="str">
        <f t="shared" si="28"/>
        <v/>
      </c>
      <c r="M115" s="122" t="str">
        <f t="shared" si="24"/>
        <v/>
      </c>
      <c r="N115" s="31">
        <f>'Proje ve Personel Bilgileri'!E85</f>
        <v>0</v>
      </c>
      <c r="O115" s="32">
        <f t="shared" si="25"/>
        <v>0</v>
      </c>
      <c r="P115" s="32">
        <f t="shared" si="26"/>
        <v>0</v>
      </c>
      <c r="Q115" s="32">
        <f t="shared" si="27"/>
        <v>0</v>
      </c>
      <c r="R115" s="32">
        <f t="shared" si="29"/>
        <v>0</v>
      </c>
      <c r="S115" s="32">
        <f t="shared" si="30"/>
        <v>0</v>
      </c>
      <c r="T115" s="32">
        <f t="shared" si="30"/>
        <v>0</v>
      </c>
    </row>
    <row r="116" spans="1:21" ht="26.15" customHeight="1" x14ac:dyDescent="0.3">
      <c r="A116" s="236">
        <v>73</v>
      </c>
      <c r="B116" s="37" t="str">
        <f>IF('Proje ve Personel Bilgileri'!B86&gt;0,'Proje ve Personel Bilgileri'!B86,"")</f>
        <v/>
      </c>
      <c r="C116" s="127"/>
      <c r="D116" s="12"/>
      <c r="E116" s="12"/>
      <c r="F116" s="12"/>
      <c r="G116" s="12"/>
      <c r="H116" s="12"/>
      <c r="I116" s="12"/>
      <c r="J116" s="12"/>
      <c r="K116" s="12"/>
      <c r="L116" s="34" t="str">
        <f t="shared" si="28"/>
        <v/>
      </c>
      <c r="M116" s="122" t="str">
        <f t="shared" si="24"/>
        <v/>
      </c>
      <c r="N116" s="31">
        <f>'Proje ve Personel Bilgileri'!E86</f>
        <v>0</v>
      </c>
      <c r="O116" s="32">
        <f t="shared" si="25"/>
        <v>0</v>
      </c>
      <c r="P116" s="32">
        <f t="shared" si="26"/>
        <v>0</v>
      </c>
      <c r="Q116" s="32">
        <f t="shared" si="27"/>
        <v>0</v>
      </c>
      <c r="R116" s="32">
        <f t="shared" si="29"/>
        <v>0</v>
      </c>
      <c r="S116" s="32">
        <f t="shared" si="30"/>
        <v>0</v>
      </c>
      <c r="T116" s="32">
        <f t="shared" si="30"/>
        <v>0</v>
      </c>
    </row>
    <row r="117" spans="1:21" ht="26.15" customHeight="1" x14ac:dyDescent="0.3">
      <c r="A117" s="236">
        <v>74</v>
      </c>
      <c r="B117" s="37" t="str">
        <f>IF('Proje ve Personel Bilgileri'!B87&gt;0,'Proje ve Personel Bilgileri'!B87,"")</f>
        <v/>
      </c>
      <c r="C117" s="127"/>
      <c r="D117" s="12"/>
      <c r="E117" s="12"/>
      <c r="F117" s="12"/>
      <c r="G117" s="12"/>
      <c r="H117" s="12"/>
      <c r="I117" s="12"/>
      <c r="J117" s="12"/>
      <c r="K117" s="12"/>
      <c r="L117" s="34" t="str">
        <f t="shared" si="28"/>
        <v/>
      </c>
      <c r="M117" s="122" t="str">
        <f t="shared" si="24"/>
        <v/>
      </c>
      <c r="N117" s="31">
        <f>'Proje ve Personel Bilgileri'!E87</f>
        <v>0</v>
      </c>
      <c r="O117" s="32">
        <f t="shared" si="25"/>
        <v>0</v>
      </c>
      <c r="P117" s="32">
        <f t="shared" si="26"/>
        <v>0</v>
      </c>
      <c r="Q117" s="32">
        <f t="shared" si="27"/>
        <v>0</v>
      </c>
      <c r="R117" s="32">
        <f t="shared" si="29"/>
        <v>0</v>
      </c>
      <c r="S117" s="32">
        <f t="shared" si="30"/>
        <v>0</v>
      </c>
      <c r="T117" s="32">
        <f t="shared" si="30"/>
        <v>0</v>
      </c>
    </row>
    <row r="118" spans="1:21" ht="26.15" customHeight="1" x14ac:dyDescent="0.3">
      <c r="A118" s="236">
        <v>75</v>
      </c>
      <c r="B118" s="37" t="str">
        <f>IF('Proje ve Personel Bilgileri'!B88&gt;0,'Proje ve Personel Bilgileri'!B88,"")</f>
        <v/>
      </c>
      <c r="C118" s="127"/>
      <c r="D118" s="12"/>
      <c r="E118" s="12"/>
      <c r="F118" s="12"/>
      <c r="G118" s="12"/>
      <c r="H118" s="12"/>
      <c r="I118" s="12"/>
      <c r="J118" s="12"/>
      <c r="K118" s="12"/>
      <c r="L118" s="34" t="str">
        <f t="shared" si="28"/>
        <v/>
      </c>
      <c r="M118" s="122" t="str">
        <f t="shared" si="24"/>
        <v/>
      </c>
      <c r="N118" s="31">
        <f>'Proje ve Personel Bilgileri'!E88</f>
        <v>0</v>
      </c>
      <c r="O118" s="32">
        <f t="shared" si="25"/>
        <v>0</v>
      </c>
      <c r="P118" s="32">
        <f t="shared" si="26"/>
        <v>0</v>
      </c>
      <c r="Q118" s="32">
        <f t="shared" si="27"/>
        <v>0</v>
      </c>
      <c r="R118" s="32">
        <f t="shared" si="29"/>
        <v>0</v>
      </c>
      <c r="S118" s="32">
        <f t="shared" si="30"/>
        <v>0</v>
      </c>
      <c r="T118" s="32">
        <f t="shared" si="30"/>
        <v>0</v>
      </c>
    </row>
    <row r="119" spans="1:21" ht="26.15" customHeight="1" x14ac:dyDescent="0.3">
      <c r="A119" s="236">
        <v>76</v>
      </c>
      <c r="B119" s="37" t="str">
        <f>IF('Proje ve Personel Bilgileri'!B89&gt;0,'Proje ve Personel Bilgileri'!B89,"")</f>
        <v/>
      </c>
      <c r="C119" s="127"/>
      <c r="D119" s="12"/>
      <c r="E119" s="12"/>
      <c r="F119" s="12"/>
      <c r="G119" s="12"/>
      <c r="H119" s="12"/>
      <c r="I119" s="12"/>
      <c r="J119" s="12"/>
      <c r="K119" s="12"/>
      <c r="L119" s="34" t="str">
        <f t="shared" si="28"/>
        <v/>
      </c>
      <c r="M119" s="122" t="str">
        <f t="shared" si="24"/>
        <v/>
      </c>
      <c r="N119" s="31">
        <f>'Proje ve Personel Bilgileri'!E89</f>
        <v>0</v>
      </c>
      <c r="O119" s="32">
        <f t="shared" si="25"/>
        <v>0</v>
      </c>
      <c r="P119" s="32">
        <f t="shared" si="26"/>
        <v>0</v>
      </c>
      <c r="Q119" s="32">
        <f t="shared" si="27"/>
        <v>0</v>
      </c>
      <c r="R119" s="32">
        <f t="shared" si="29"/>
        <v>0</v>
      </c>
      <c r="S119" s="32">
        <f t="shared" si="30"/>
        <v>0</v>
      </c>
      <c r="T119" s="32">
        <f t="shared" si="30"/>
        <v>0</v>
      </c>
    </row>
    <row r="120" spans="1:21" ht="26.15" customHeight="1" x14ac:dyDescent="0.3">
      <c r="A120" s="236">
        <v>77</v>
      </c>
      <c r="B120" s="37" t="str">
        <f>IF('Proje ve Personel Bilgileri'!B90&gt;0,'Proje ve Personel Bilgileri'!B90,"")</f>
        <v/>
      </c>
      <c r="C120" s="127"/>
      <c r="D120" s="12"/>
      <c r="E120" s="12"/>
      <c r="F120" s="12"/>
      <c r="G120" s="12"/>
      <c r="H120" s="12"/>
      <c r="I120" s="12"/>
      <c r="J120" s="12"/>
      <c r="K120" s="12"/>
      <c r="L120" s="34" t="str">
        <f t="shared" si="28"/>
        <v/>
      </c>
      <c r="M120" s="122" t="str">
        <f t="shared" si="24"/>
        <v/>
      </c>
      <c r="N120" s="31">
        <f>'Proje ve Personel Bilgileri'!E90</f>
        <v>0</v>
      </c>
      <c r="O120" s="32">
        <f t="shared" si="25"/>
        <v>0</v>
      </c>
      <c r="P120" s="32">
        <f t="shared" si="26"/>
        <v>0</v>
      </c>
      <c r="Q120" s="32">
        <f t="shared" si="27"/>
        <v>0</v>
      </c>
      <c r="R120" s="32">
        <f t="shared" si="29"/>
        <v>0</v>
      </c>
      <c r="S120" s="32">
        <f t="shared" si="30"/>
        <v>0</v>
      </c>
      <c r="T120" s="32">
        <f t="shared" si="30"/>
        <v>0</v>
      </c>
    </row>
    <row r="121" spans="1:21" ht="26.15" customHeight="1" x14ac:dyDescent="0.3">
      <c r="A121" s="236">
        <v>78</v>
      </c>
      <c r="B121" s="37" t="str">
        <f>IF('Proje ve Personel Bilgileri'!B91&gt;0,'Proje ve Personel Bilgileri'!B91,"")</f>
        <v/>
      </c>
      <c r="C121" s="127"/>
      <c r="D121" s="12"/>
      <c r="E121" s="12"/>
      <c r="F121" s="12"/>
      <c r="G121" s="12"/>
      <c r="H121" s="12"/>
      <c r="I121" s="12"/>
      <c r="J121" s="12"/>
      <c r="K121" s="12"/>
      <c r="L121" s="34" t="str">
        <f t="shared" si="28"/>
        <v/>
      </c>
      <c r="M121" s="122" t="str">
        <f t="shared" si="24"/>
        <v/>
      </c>
      <c r="N121" s="31">
        <f>'Proje ve Personel Bilgileri'!E91</f>
        <v>0</v>
      </c>
      <c r="O121" s="32">
        <f t="shared" si="25"/>
        <v>0</v>
      </c>
      <c r="P121" s="32">
        <f t="shared" si="26"/>
        <v>0</v>
      </c>
      <c r="Q121" s="32">
        <f t="shared" si="27"/>
        <v>0</v>
      </c>
      <c r="R121" s="32">
        <f t="shared" si="29"/>
        <v>0</v>
      </c>
      <c r="S121" s="32">
        <f t="shared" si="30"/>
        <v>0</v>
      </c>
      <c r="T121" s="32">
        <f t="shared" si="30"/>
        <v>0</v>
      </c>
    </row>
    <row r="122" spans="1:21" ht="26.15" customHeight="1" x14ac:dyDescent="0.3">
      <c r="A122" s="236">
        <v>79</v>
      </c>
      <c r="B122" s="37" t="str">
        <f>IF('Proje ve Personel Bilgileri'!B92&gt;0,'Proje ve Personel Bilgileri'!B92,"")</f>
        <v/>
      </c>
      <c r="C122" s="127"/>
      <c r="D122" s="12"/>
      <c r="E122" s="12"/>
      <c r="F122" s="12"/>
      <c r="G122" s="12"/>
      <c r="H122" s="12"/>
      <c r="I122" s="12"/>
      <c r="J122" s="12"/>
      <c r="K122" s="12"/>
      <c r="L122" s="34" t="str">
        <f t="shared" si="28"/>
        <v/>
      </c>
      <c r="M122" s="122" t="str">
        <f t="shared" si="24"/>
        <v/>
      </c>
      <c r="N122" s="31">
        <f>'Proje ve Personel Bilgileri'!E92</f>
        <v>0</v>
      </c>
      <c r="O122" s="32">
        <f t="shared" si="25"/>
        <v>0</v>
      </c>
      <c r="P122" s="32">
        <f t="shared" si="26"/>
        <v>0</v>
      </c>
      <c r="Q122" s="32">
        <f t="shared" si="27"/>
        <v>0</v>
      </c>
      <c r="R122" s="32">
        <f t="shared" si="29"/>
        <v>0</v>
      </c>
      <c r="S122" s="32">
        <f t="shared" si="30"/>
        <v>0</v>
      </c>
      <c r="T122" s="32">
        <f t="shared" si="30"/>
        <v>0</v>
      </c>
    </row>
    <row r="123" spans="1:21" ht="26.15" customHeight="1" thickBot="1" x14ac:dyDescent="0.35">
      <c r="A123" s="237">
        <v>80</v>
      </c>
      <c r="B123" s="38" t="str">
        <f>IF('Proje ve Personel Bilgileri'!B93&gt;0,'Proje ve Personel Bilgileri'!B93,"")</f>
        <v/>
      </c>
      <c r="C123" s="13"/>
      <c r="D123" s="14"/>
      <c r="E123" s="14"/>
      <c r="F123" s="14"/>
      <c r="G123" s="14"/>
      <c r="H123" s="14"/>
      <c r="I123" s="14"/>
      <c r="J123" s="14"/>
      <c r="K123" s="14"/>
      <c r="L123" s="35" t="str">
        <f t="shared" si="28"/>
        <v/>
      </c>
      <c r="M123" s="122" t="str">
        <f t="shared" si="24"/>
        <v/>
      </c>
      <c r="N123" s="31">
        <f>'Proje ve Personel Bilgileri'!E93</f>
        <v>0</v>
      </c>
      <c r="O123" s="32">
        <f t="shared" si="25"/>
        <v>0</v>
      </c>
      <c r="P123" s="32">
        <f t="shared" si="26"/>
        <v>0</v>
      </c>
      <c r="Q123" s="32">
        <f t="shared" si="27"/>
        <v>0</v>
      </c>
      <c r="R123" s="32">
        <f t="shared" si="29"/>
        <v>0</v>
      </c>
      <c r="S123" s="32">
        <f t="shared" si="30"/>
        <v>0</v>
      </c>
      <c r="T123" s="32">
        <f t="shared" si="30"/>
        <v>0</v>
      </c>
      <c r="U123" s="30">
        <f>IF(COUNTA(C104:K123)&gt;0,1,0)</f>
        <v>0</v>
      </c>
    </row>
    <row r="124" spans="1:21" ht="26.15" customHeight="1" thickBot="1" x14ac:dyDescent="0.35">
      <c r="A124" s="358" t="s">
        <v>40</v>
      </c>
      <c r="B124" s="359"/>
      <c r="C124" s="39" t="str">
        <f t="shared" ref="C124:K124" si="31">IF($L$92&gt;0,SUM(C104:C123)+C92,"")</f>
        <v/>
      </c>
      <c r="D124" s="40" t="str">
        <f t="shared" si="31"/>
        <v/>
      </c>
      <c r="E124" s="40" t="str">
        <f t="shared" si="31"/>
        <v/>
      </c>
      <c r="F124" s="40" t="str">
        <f t="shared" si="31"/>
        <v/>
      </c>
      <c r="G124" s="40" t="str">
        <f t="shared" si="31"/>
        <v/>
      </c>
      <c r="H124" s="40" t="str">
        <f t="shared" si="31"/>
        <v/>
      </c>
      <c r="I124" s="40" t="str">
        <f t="shared" si="31"/>
        <v/>
      </c>
      <c r="J124" s="40" t="str">
        <f t="shared" si="31"/>
        <v/>
      </c>
      <c r="K124" s="40" t="str">
        <f t="shared" si="31"/>
        <v/>
      </c>
      <c r="L124" s="41">
        <f>SUM(L104:L123)+L92</f>
        <v>0</v>
      </c>
      <c r="M124" s="123"/>
      <c r="N124" s="6"/>
      <c r="O124" s="15"/>
      <c r="P124" s="16"/>
      <c r="S124" s="6"/>
      <c r="T124" s="6"/>
    </row>
    <row r="125" spans="1:21" s="17" customFormat="1" ht="30.1" customHeight="1" x14ac:dyDescent="0.3">
      <c r="A125" s="360" t="s">
        <v>139</v>
      </c>
      <c r="B125" s="360"/>
      <c r="C125" s="360"/>
      <c r="D125" s="360"/>
      <c r="E125" s="360"/>
      <c r="F125" s="360"/>
      <c r="G125" s="360"/>
      <c r="H125" s="360"/>
      <c r="I125" s="360"/>
      <c r="J125" s="360"/>
      <c r="K125" s="360"/>
      <c r="L125" s="360"/>
      <c r="M125" s="83"/>
      <c r="O125" s="18"/>
      <c r="P125" s="18"/>
      <c r="Q125" s="18"/>
      <c r="R125" s="18"/>
      <c r="S125" s="18"/>
      <c r="T125" s="18"/>
    </row>
    <row r="126" spans="1:21" ht="26.15" customHeight="1" x14ac:dyDescent="0.3"/>
    <row r="127" spans="1:21" ht="26.15" customHeight="1" x14ac:dyDescent="0.35">
      <c r="A127" s="308" t="s">
        <v>37</v>
      </c>
      <c r="B127" s="307">
        <f ca="1">IF(imzatarihi&gt;0,imzatarihi,"")</f>
        <v>45653</v>
      </c>
      <c r="C127" s="361" t="s">
        <v>38</v>
      </c>
      <c r="D127" s="361"/>
      <c r="E127" s="306" t="str">
        <f>IF(kurulusyetkilisi&gt;0,kurulusyetkilisi,"")</f>
        <v/>
      </c>
      <c r="F127" s="265"/>
      <c r="G127" s="265"/>
      <c r="H127" s="304"/>
      <c r="I127" s="304"/>
      <c r="J127" s="304"/>
    </row>
    <row r="128" spans="1:21" ht="26.15" customHeight="1" x14ac:dyDescent="0.35">
      <c r="A128" s="311"/>
      <c r="B128" s="311"/>
      <c r="C128" s="361" t="s">
        <v>39</v>
      </c>
      <c r="D128" s="361"/>
      <c r="E128" s="309"/>
      <c r="F128" s="362"/>
      <c r="G128" s="362"/>
      <c r="H128" s="6"/>
      <c r="I128" s="6"/>
      <c r="J128" s="6"/>
    </row>
    <row r="129" spans="1:20" ht="26.15" customHeight="1" x14ac:dyDescent="0.3">
      <c r="A129" s="356" t="s">
        <v>28</v>
      </c>
      <c r="B129" s="356"/>
      <c r="C129" s="356"/>
      <c r="D129" s="356"/>
      <c r="E129" s="356"/>
      <c r="F129" s="356"/>
      <c r="G129" s="356"/>
      <c r="H129" s="356"/>
      <c r="I129" s="356"/>
      <c r="J129" s="356"/>
      <c r="K129" s="356"/>
      <c r="L129" s="356"/>
      <c r="M129" s="119"/>
      <c r="N129" s="1"/>
      <c r="O129" s="128"/>
    </row>
    <row r="130" spans="1:20" ht="26.15" customHeight="1" x14ac:dyDescent="0.3">
      <c r="A130" s="363" t="str">
        <f>IF(Yil&gt;0,CONCATENATE(Yil," yılına aittir"),"")</f>
        <v/>
      </c>
      <c r="B130" s="363"/>
      <c r="C130" s="363"/>
      <c r="D130" s="363"/>
      <c r="E130" s="363"/>
      <c r="F130" s="363"/>
      <c r="G130" s="363"/>
      <c r="H130" s="363"/>
      <c r="I130" s="363"/>
      <c r="J130" s="363"/>
      <c r="K130" s="363"/>
      <c r="L130" s="363"/>
    </row>
    <row r="131" spans="1:20" ht="26.15" customHeight="1" thickBot="1" x14ac:dyDescent="0.35">
      <c r="B131" s="8"/>
      <c r="D131" s="8"/>
      <c r="E131" s="8"/>
      <c r="F131" s="377" t="str">
        <f>IF(Yil&gt;0,IF(ProjeNo=5189901,"HAZİRAN",IF(ProjeNo=5169902,"AĞUSTOS","MAYIS")),"")</f>
        <v/>
      </c>
      <c r="G131" s="377"/>
      <c r="H131" s="8"/>
      <c r="I131" s="8"/>
      <c r="J131" s="8"/>
      <c r="K131" s="8"/>
      <c r="L131" s="228" t="s">
        <v>35</v>
      </c>
    </row>
    <row r="132" spans="1:20" ht="26.15" customHeight="1" thickBot="1" x14ac:dyDescent="0.35">
      <c r="A132" s="233" t="s">
        <v>1</v>
      </c>
      <c r="B132" s="364" t="str">
        <f>IF(ProjeNo&gt;0,ProjeNo,"")</f>
        <v/>
      </c>
      <c r="C132" s="365"/>
      <c r="D132" s="365"/>
      <c r="E132" s="365"/>
      <c r="F132" s="365"/>
      <c r="G132" s="365"/>
      <c r="H132" s="365"/>
      <c r="I132" s="365"/>
      <c r="J132" s="365"/>
      <c r="K132" s="365"/>
      <c r="L132" s="366"/>
    </row>
    <row r="133" spans="1:20" ht="26.15" customHeight="1" thickBot="1" x14ac:dyDescent="0.35">
      <c r="A133" s="234" t="s">
        <v>11</v>
      </c>
      <c r="B133" s="367" t="str">
        <f>IF(ProjeAdi&gt;0,ProjeAdi,"")</f>
        <v/>
      </c>
      <c r="C133" s="368"/>
      <c r="D133" s="368"/>
      <c r="E133" s="368"/>
      <c r="F133" s="368"/>
      <c r="G133" s="368"/>
      <c r="H133" s="368"/>
      <c r="I133" s="368"/>
      <c r="J133" s="368"/>
      <c r="K133" s="368"/>
      <c r="L133" s="369"/>
    </row>
    <row r="134" spans="1:20" ht="26.15" customHeight="1" thickBot="1" x14ac:dyDescent="0.35">
      <c r="A134" s="370" t="s">
        <v>7</v>
      </c>
      <c r="B134" s="370" t="s">
        <v>8</v>
      </c>
      <c r="C134" s="370" t="s">
        <v>29</v>
      </c>
      <c r="D134" s="370" t="s">
        <v>97</v>
      </c>
      <c r="E134" s="370" t="s">
        <v>117</v>
      </c>
      <c r="F134" s="370" t="s">
        <v>32</v>
      </c>
      <c r="G134" s="372" t="s">
        <v>30</v>
      </c>
      <c r="H134" s="374" t="s">
        <v>95</v>
      </c>
      <c r="I134" s="375"/>
      <c r="J134" s="375"/>
      <c r="K134" s="376"/>
      <c r="L134" s="370" t="s">
        <v>31</v>
      </c>
      <c r="O134" s="357" t="s">
        <v>36</v>
      </c>
      <c r="P134" s="357"/>
      <c r="Q134" s="357" t="s">
        <v>42</v>
      </c>
      <c r="R134" s="357"/>
      <c r="S134" s="357" t="s">
        <v>43</v>
      </c>
      <c r="T134" s="357"/>
    </row>
    <row r="135" spans="1:20" s="9" customFormat="1" ht="82.05" customHeight="1" thickBot="1" x14ac:dyDescent="0.3">
      <c r="A135" s="371"/>
      <c r="B135" s="371"/>
      <c r="C135" s="371"/>
      <c r="D135" s="371"/>
      <c r="E135" s="371"/>
      <c r="F135" s="371"/>
      <c r="G135" s="373"/>
      <c r="H135" s="229" t="s">
        <v>91</v>
      </c>
      <c r="I135" s="230" t="s">
        <v>96</v>
      </c>
      <c r="J135" s="229" t="s">
        <v>152</v>
      </c>
      <c r="K135" s="229" t="s">
        <v>153</v>
      </c>
      <c r="L135" s="371"/>
      <c r="M135" s="121"/>
      <c r="N135" s="231" t="s">
        <v>10</v>
      </c>
      <c r="O135" s="232" t="s">
        <v>33</v>
      </c>
      <c r="P135" s="232" t="s">
        <v>34</v>
      </c>
      <c r="Q135" s="232" t="s">
        <v>41</v>
      </c>
      <c r="R135" s="232" t="s">
        <v>30</v>
      </c>
      <c r="S135" s="232" t="s">
        <v>41</v>
      </c>
      <c r="T135" s="232" t="s">
        <v>34</v>
      </c>
    </row>
    <row r="136" spans="1:20" ht="26.15" customHeight="1" x14ac:dyDescent="0.3">
      <c r="A136" s="235">
        <v>81</v>
      </c>
      <c r="B136" s="36" t="str">
        <f>IF('Proje ve Personel Bilgileri'!B94&gt;0,'Proje ve Personel Bilgileri'!B94,"")</f>
        <v/>
      </c>
      <c r="C136" s="10"/>
      <c r="D136" s="11"/>
      <c r="E136" s="11"/>
      <c r="F136" s="11"/>
      <c r="G136" s="11"/>
      <c r="H136" s="11"/>
      <c r="I136" s="11"/>
      <c r="J136" s="11"/>
      <c r="K136" s="11"/>
      <c r="L136" s="33" t="str">
        <f>IF(B136&lt;&gt;"",IF(OR(F136&gt;S136,G136&gt;T136),0,D136+E136+F136+G136-H136-I136-J136-K136),"")</f>
        <v/>
      </c>
      <c r="M136" s="122" t="str">
        <f t="shared" ref="M136:M155" si="32">IF(OR(F136&gt;S136,G136&gt;T136),"Toplam maliyetin hesaplanabilmesi için SGK işveren payı ve işsizlik sigortası işveren payının tavan değerleri aşmaması gerekmektedir.","")</f>
        <v/>
      </c>
      <c r="N136" s="31">
        <f>'Proje ve Personel Bilgileri'!E94</f>
        <v>0</v>
      </c>
      <c r="O136" s="32">
        <f t="shared" ref="O136:O155" si="33">IFERROR(IF(ProjeNo&lt;&gt;5169902,IF(N136="EVET",VLOOKUP(VALUE(Yil&amp;1),SGKTAVAN,2,0)*0.2475,VLOOKUP(VALUE(Yil&amp;1),SGKTAVAN,2,0)*0.2075),IF(N136="EVET",VLOOKUP(VALUE(Yil&amp;2),SGKTAVAN,2,0)*0.2475,VLOOKUP(VALUE(Yil&amp;2),SGKTAVAN,2,0)*0.2075)),0)</f>
        <v>0</v>
      </c>
      <c r="P136" s="32">
        <f t="shared" ref="P136:P155" si="34">IFERROR(IF(ProjeNo&lt;&gt;5169902,IF(N136="EVET",0,VLOOKUP(VALUE(Yil&amp;1),SGKTAVAN,2,0)*0.02),IF(N136="EVET",0,VLOOKUP(VALUE(Yil&amp;2),SGKTAVAN,2,0)*0.02)),0)</f>
        <v>0</v>
      </c>
      <c r="Q136" s="32">
        <f t="shared" ref="Q136:Q155" si="35">IF(N136="EVET",(D136+E136)*0.2475,(D136+E136)*0.2075)</f>
        <v>0</v>
      </c>
      <c r="R136" s="32">
        <f>IF(N136="EVET",0,(D136+E136)*0.02)</f>
        <v>0</v>
      </c>
      <c r="S136" s="32">
        <f>IF(ISERROR(ROUNDUP(MIN(O136,Q136),0)),0,ROUNDUP(MIN(O136,Q136),0))</f>
        <v>0</v>
      </c>
      <c r="T136" s="32">
        <f>IF(ISERROR(ROUNDUP(MIN(P136,R136),0)),0,ROUNDUP(MIN(P136,R136),0))</f>
        <v>0</v>
      </c>
    </row>
    <row r="137" spans="1:20" ht="26.15" customHeight="1" x14ac:dyDescent="0.3">
      <c r="A137" s="236">
        <v>82</v>
      </c>
      <c r="B137" s="37" t="str">
        <f>IF('Proje ve Personel Bilgileri'!B95&gt;0,'Proje ve Personel Bilgileri'!B95,"")</f>
        <v/>
      </c>
      <c r="C137" s="127"/>
      <c r="D137" s="12"/>
      <c r="E137" s="12"/>
      <c r="F137" s="12"/>
      <c r="G137" s="12"/>
      <c r="H137" s="12"/>
      <c r="I137" s="12"/>
      <c r="J137" s="12"/>
      <c r="K137" s="12"/>
      <c r="L137" s="34" t="str">
        <f t="shared" ref="L137:L155" si="36">IF(B137&lt;&gt;"",IF(OR(F137&gt;S137,G137&gt;T137),0,D137+E137+F137+G137-H137-I137-J137-K137),"")</f>
        <v/>
      </c>
      <c r="M137" s="122" t="str">
        <f t="shared" si="32"/>
        <v/>
      </c>
      <c r="N137" s="31">
        <f>'Proje ve Personel Bilgileri'!E95</f>
        <v>0</v>
      </c>
      <c r="O137" s="32">
        <f t="shared" si="33"/>
        <v>0</v>
      </c>
      <c r="P137" s="32">
        <f t="shared" si="34"/>
        <v>0</v>
      </c>
      <c r="Q137" s="32">
        <f t="shared" si="35"/>
        <v>0</v>
      </c>
      <c r="R137" s="32">
        <f t="shared" ref="R137:R155" si="37">IF(N137="EVET",0,(D137+E137)*0.02)</f>
        <v>0</v>
      </c>
      <c r="S137" s="32">
        <f t="shared" ref="S137:T155" si="38">IF(ISERROR(ROUNDUP(MIN(O137,Q137),0)),0,ROUNDUP(MIN(O137,Q137),0))</f>
        <v>0</v>
      </c>
      <c r="T137" s="32">
        <f t="shared" si="38"/>
        <v>0</v>
      </c>
    </row>
    <row r="138" spans="1:20" ht="26.15" customHeight="1" x14ac:dyDescent="0.3">
      <c r="A138" s="236">
        <v>83</v>
      </c>
      <c r="B138" s="37" t="str">
        <f>IF('Proje ve Personel Bilgileri'!B96&gt;0,'Proje ve Personel Bilgileri'!B96,"")</f>
        <v/>
      </c>
      <c r="C138" s="127"/>
      <c r="D138" s="12"/>
      <c r="E138" s="12"/>
      <c r="F138" s="12"/>
      <c r="G138" s="12"/>
      <c r="H138" s="12"/>
      <c r="I138" s="12"/>
      <c r="J138" s="12"/>
      <c r="K138" s="12"/>
      <c r="L138" s="34" t="str">
        <f t="shared" si="36"/>
        <v/>
      </c>
      <c r="M138" s="122" t="str">
        <f t="shared" si="32"/>
        <v/>
      </c>
      <c r="N138" s="31">
        <f>'Proje ve Personel Bilgileri'!E96</f>
        <v>0</v>
      </c>
      <c r="O138" s="32">
        <f t="shared" si="33"/>
        <v>0</v>
      </c>
      <c r="P138" s="32">
        <f t="shared" si="34"/>
        <v>0</v>
      </c>
      <c r="Q138" s="32">
        <f t="shared" si="35"/>
        <v>0</v>
      </c>
      <c r="R138" s="32">
        <f t="shared" si="37"/>
        <v>0</v>
      </c>
      <c r="S138" s="32">
        <f t="shared" si="38"/>
        <v>0</v>
      </c>
      <c r="T138" s="32">
        <f t="shared" si="38"/>
        <v>0</v>
      </c>
    </row>
    <row r="139" spans="1:20" ht="26.15" customHeight="1" x14ac:dyDescent="0.3">
      <c r="A139" s="236">
        <v>84</v>
      </c>
      <c r="B139" s="37" t="str">
        <f>IF('Proje ve Personel Bilgileri'!B97&gt;0,'Proje ve Personel Bilgileri'!B97,"")</f>
        <v/>
      </c>
      <c r="C139" s="127"/>
      <c r="D139" s="12"/>
      <c r="E139" s="12"/>
      <c r="F139" s="12"/>
      <c r="G139" s="12"/>
      <c r="H139" s="12"/>
      <c r="I139" s="12"/>
      <c r="J139" s="12"/>
      <c r="K139" s="12"/>
      <c r="L139" s="34" t="str">
        <f t="shared" si="36"/>
        <v/>
      </c>
      <c r="M139" s="122" t="str">
        <f t="shared" si="32"/>
        <v/>
      </c>
      <c r="N139" s="31">
        <f>'Proje ve Personel Bilgileri'!E97</f>
        <v>0</v>
      </c>
      <c r="O139" s="32">
        <f t="shared" si="33"/>
        <v>0</v>
      </c>
      <c r="P139" s="32">
        <f t="shared" si="34"/>
        <v>0</v>
      </c>
      <c r="Q139" s="32">
        <f t="shared" si="35"/>
        <v>0</v>
      </c>
      <c r="R139" s="32">
        <f t="shared" si="37"/>
        <v>0</v>
      </c>
      <c r="S139" s="32">
        <f t="shared" si="38"/>
        <v>0</v>
      </c>
      <c r="T139" s="32">
        <f t="shared" si="38"/>
        <v>0</v>
      </c>
    </row>
    <row r="140" spans="1:20" ht="26.15" customHeight="1" x14ac:dyDescent="0.3">
      <c r="A140" s="236">
        <v>85</v>
      </c>
      <c r="B140" s="37" t="str">
        <f>IF('Proje ve Personel Bilgileri'!B98&gt;0,'Proje ve Personel Bilgileri'!B98,"")</f>
        <v/>
      </c>
      <c r="C140" s="127"/>
      <c r="D140" s="12"/>
      <c r="E140" s="12"/>
      <c r="F140" s="12"/>
      <c r="G140" s="12"/>
      <c r="H140" s="12"/>
      <c r="I140" s="12"/>
      <c r="J140" s="12"/>
      <c r="K140" s="12"/>
      <c r="L140" s="34" t="str">
        <f t="shared" si="36"/>
        <v/>
      </c>
      <c r="M140" s="122" t="str">
        <f t="shared" si="32"/>
        <v/>
      </c>
      <c r="N140" s="31">
        <f>'Proje ve Personel Bilgileri'!E98</f>
        <v>0</v>
      </c>
      <c r="O140" s="32">
        <f t="shared" si="33"/>
        <v>0</v>
      </c>
      <c r="P140" s="32">
        <f t="shared" si="34"/>
        <v>0</v>
      </c>
      <c r="Q140" s="32">
        <f t="shared" si="35"/>
        <v>0</v>
      </c>
      <c r="R140" s="32">
        <f t="shared" si="37"/>
        <v>0</v>
      </c>
      <c r="S140" s="32">
        <f t="shared" si="38"/>
        <v>0</v>
      </c>
      <c r="T140" s="32">
        <f t="shared" si="38"/>
        <v>0</v>
      </c>
    </row>
    <row r="141" spans="1:20" ht="26.15" customHeight="1" x14ac:dyDescent="0.3">
      <c r="A141" s="236">
        <v>86</v>
      </c>
      <c r="B141" s="37" t="str">
        <f>IF('Proje ve Personel Bilgileri'!B99&gt;0,'Proje ve Personel Bilgileri'!B99,"")</f>
        <v/>
      </c>
      <c r="C141" s="127"/>
      <c r="D141" s="12"/>
      <c r="E141" s="12"/>
      <c r="F141" s="12"/>
      <c r="G141" s="12"/>
      <c r="H141" s="12"/>
      <c r="I141" s="12"/>
      <c r="J141" s="12"/>
      <c r="K141" s="12"/>
      <c r="L141" s="34" t="str">
        <f t="shared" si="36"/>
        <v/>
      </c>
      <c r="M141" s="122" t="str">
        <f t="shared" si="32"/>
        <v/>
      </c>
      <c r="N141" s="31">
        <f>'Proje ve Personel Bilgileri'!E99</f>
        <v>0</v>
      </c>
      <c r="O141" s="32">
        <f t="shared" si="33"/>
        <v>0</v>
      </c>
      <c r="P141" s="32">
        <f t="shared" si="34"/>
        <v>0</v>
      </c>
      <c r="Q141" s="32">
        <f t="shared" si="35"/>
        <v>0</v>
      </c>
      <c r="R141" s="32">
        <f t="shared" si="37"/>
        <v>0</v>
      </c>
      <c r="S141" s="32">
        <f t="shared" si="38"/>
        <v>0</v>
      </c>
      <c r="T141" s="32">
        <f t="shared" si="38"/>
        <v>0</v>
      </c>
    </row>
    <row r="142" spans="1:20" ht="26.15" customHeight="1" x14ac:dyDescent="0.3">
      <c r="A142" s="236">
        <v>87</v>
      </c>
      <c r="B142" s="37" t="str">
        <f>IF('Proje ve Personel Bilgileri'!B100&gt;0,'Proje ve Personel Bilgileri'!B100,"")</f>
        <v/>
      </c>
      <c r="C142" s="127"/>
      <c r="D142" s="12"/>
      <c r="E142" s="12"/>
      <c r="F142" s="12"/>
      <c r="G142" s="12"/>
      <c r="H142" s="12"/>
      <c r="I142" s="12"/>
      <c r="J142" s="12"/>
      <c r="K142" s="12"/>
      <c r="L142" s="34" t="str">
        <f t="shared" si="36"/>
        <v/>
      </c>
      <c r="M142" s="122" t="str">
        <f t="shared" si="32"/>
        <v/>
      </c>
      <c r="N142" s="31">
        <f>'Proje ve Personel Bilgileri'!E100</f>
        <v>0</v>
      </c>
      <c r="O142" s="32">
        <f t="shared" si="33"/>
        <v>0</v>
      </c>
      <c r="P142" s="32">
        <f t="shared" si="34"/>
        <v>0</v>
      </c>
      <c r="Q142" s="32">
        <f t="shared" si="35"/>
        <v>0</v>
      </c>
      <c r="R142" s="32">
        <f t="shared" si="37"/>
        <v>0</v>
      </c>
      <c r="S142" s="32">
        <f t="shared" si="38"/>
        <v>0</v>
      </c>
      <c r="T142" s="32">
        <f t="shared" si="38"/>
        <v>0</v>
      </c>
    </row>
    <row r="143" spans="1:20" ht="26.15" customHeight="1" x14ac:dyDescent="0.3">
      <c r="A143" s="236">
        <v>88</v>
      </c>
      <c r="B143" s="37" t="str">
        <f>IF('Proje ve Personel Bilgileri'!B101&gt;0,'Proje ve Personel Bilgileri'!B101,"")</f>
        <v/>
      </c>
      <c r="C143" s="127"/>
      <c r="D143" s="12"/>
      <c r="E143" s="12"/>
      <c r="F143" s="12"/>
      <c r="G143" s="12"/>
      <c r="H143" s="12"/>
      <c r="I143" s="12"/>
      <c r="J143" s="12"/>
      <c r="K143" s="12"/>
      <c r="L143" s="34" t="str">
        <f t="shared" si="36"/>
        <v/>
      </c>
      <c r="M143" s="122" t="str">
        <f t="shared" si="32"/>
        <v/>
      </c>
      <c r="N143" s="31">
        <f>'Proje ve Personel Bilgileri'!E101</f>
        <v>0</v>
      </c>
      <c r="O143" s="32">
        <f t="shared" si="33"/>
        <v>0</v>
      </c>
      <c r="P143" s="32">
        <f t="shared" si="34"/>
        <v>0</v>
      </c>
      <c r="Q143" s="32">
        <f t="shared" si="35"/>
        <v>0</v>
      </c>
      <c r="R143" s="32">
        <f t="shared" si="37"/>
        <v>0</v>
      </c>
      <c r="S143" s="32">
        <f t="shared" si="38"/>
        <v>0</v>
      </c>
      <c r="T143" s="32">
        <f t="shared" si="38"/>
        <v>0</v>
      </c>
    </row>
    <row r="144" spans="1:20" ht="26.15" customHeight="1" x14ac:dyDescent="0.3">
      <c r="A144" s="236">
        <v>89</v>
      </c>
      <c r="B144" s="37" t="str">
        <f>IF('Proje ve Personel Bilgileri'!B102&gt;0,'Proje ve Personel Bilgileri'!B102,"")</f>
        <v/>
      </c>
      <c r="C144" s="127"/>
      <c r="D144" s="12"/>
      <c r="E144" s="12"/>
      <c r="F144" s="12"/>
      <c r="G144" s="12"/>
      <c r="H144" s="12"/>
      <c r="I144" s="12"/>
      <c r="J144" s="12"/>
      <c r="K144" s="12"/>
      <c r="L144" s="34" t="str">
        <f t="shared" si="36"/>
        <v/>
      </c>
      <c r="M144" s="122" t="str">
        <f t="shared" si="32"/>
        <v/>
      </c>
      <c r="N144" s="31">
        <f>'Proje ve Personel Bilgileri'!E102</f>
        <v>0</v>
      </c>
      <c r="O144" s="32">
        <f t="shared" si="33"/>
        <v>0</v>
      </c>
      <c r="P144" s="32">
        <f t="shared" si="34"/>
        <v>0</v>
      </c>
      <c r="Q144" s="32">
        <f t="shared" si="35"/>
        <v>0</v>
      </c>
      <c r="R144" s="32">
        <f t="shared" si="37"/>
        <v>0</v>
      </c>
      <c r="S144" s="32">
        <f t="shared" si="38"/>
        <v>0</v>
      </c>
      <c r="T144" s="32">
        <f t="shared" si="38"/>
        <v>0</v>
      </c>
    </row>
    <row r="145" spans="1:21" ht="26.15" customHeight="1" x14ac:dyDescent="0.3">
      <c r="A145" s="236">
        <v>90</v>
      </c>
      <c r="B145" s="37" t="str">
        <f>IF('Proje ve Personel Bilgileri'!B103&gt;0,'Proje ve Personel Bilgileri'!B103,"")</f>
        <v/>
      </c>
      <c r="C145" s="127"/>
      <c r="D145" s="12"/>
      <c r="E145" s="12"/>
      <c r="F145" s="12"/>
      <c r="G145" s="12"/>
      <c r="H145" s="12"/>
      <c r="I145" s="12"/>
      <c r="J145" s="12"/>
      <c r="K145" s="12"/>
      <c r="L145" s="34" t="str">
        <f t="shared" si="36"/>
        <v/>
      </c>
      <c r="M145" s="122" t="str">
        <f t="shared" si="32"/>
        <v/>
      </c>
      <c r="N145" s="31">
        <f>'Proje ve Personel Bilgileri'!E103</f>
        <v>0</v>
      </c>
      <c r="O145" s="32">
        <f t="shared" si="33"/>
        <v>0</v>
      </c>
      <c r="P145" s="32">
        <f t="shared" si="34"/>
        <v>0</v>
      </c>
      <c r="Q145" s="32">
        <f t="shared" si="35"/>
        <v>0</v>
      </c>
      <c r="R145" s="32">
        <f t="shared" si="37"/>
        <v>0</v>
      </c>
      <c r="S145" s="32">
        <f t="shared" si="38"/>
        <v>0</v>
      </c>
      <c r="T145" s="32">
        <f t="shared" si="38"/>
        <v>0</v>
      </c>
    </row>
    <row r="146" spans="1:21" ht="26.15" customHeight="1" x14ac:dyDescent="0.3">
      <c r="A146" s="236">
        <v>91</v>
      </c>
      <c r="B146" s="37" t="str">
        <f>IF('Proje ve Personel Bilgileri'!B104&gt;0,'Proje ve Personel Bilgileri'!B104,"")</f>
        <v/>
      </c>
      <c r="C146" s="127"/>
      <c r="D146" s="12"/>
      <c r="E146" s="12"/>
      <c r="F146" s="12"/>
      <c r="G146" s="12"/>
      <c r="H146" s="12"/>
      <c r="I146" s="12"/>
      <c r="J146" s="12"/>
      <c r="K146" s="12"/>
      <c r="L146" s="34" t="str">
        <f t="shared" si="36"/>
        <v/>
      </c>
      <c r="M146" s="122" t="str">
        <f t="shared" si="32"/>
        <v/>
      </c>
      <c r="N146" s="31">
        <f>'Proje ve Personel Bilgileri'!E104</f>
        <v>0</v>
      </c>
      <c r="O146" s="32">
        <f t="shared" si="33"/>
        <v>0</v>
      </c>
      <c r="P146" s="32">
        <f t="shared" si="34"/>
        <v>0</v>
      </c>
      <c r="Q146" s="32">
        <f t="shared" si="35"/>
        <v>0</v>
      </c>
      <c r="R146" s="32">
        <f t="shared" si="37"/>
        <v>0</v>
      </c>
      <c r="S146" s="32">
        <f t="shared" si="38"/>
        <v>0</v>
      </c>
      <c r="T146" s="32">
        <f t="shared" si="38"/>
        <v>0</v>
      </c>
    </row>
    <row r="147" spans="1:21" ht="26.15" customHeight="1" x14ac:dyDescent="0.3">
      <c r="A147" s="236">
        <v>92</v>
      </c>
      <c r="B147" s="37" t="str">
        <f>IF('Proje ve Personel Bilgileri'!B105&gt;0,'Proje ve Personel Bilgileri'!B105,"")</f>
        <v/>
      </c>
      <c r="C147" s="127"/>
      <c r="D147" s="12"/>
      <c r="E147" s="12"/>
      <c r="F147" s="12"/>
      <c r="G147" s="12"/>
      <c r="H147" s="12"/>
      <c r="I147" s="12"/>
      <c r="J147" s="12"/>
      <c r="K147" s="12"/>
      <c r="L147" s="34" t="str">
        <f t="shared" si="36"/>
        <v/>
      </c>
      <c r="M147" s="122" t="str">
        <f t="shared" si="32"/>
        <v/>
      </c>
      <c r="N147" s="31">
        <f>'Proje ve Personel Bilgileri'!E105</f>
        <v>0</v>
      </c>
      <c r="O147" s="32">
        <f t="shared" si="33"/>
        <v>0</v>
      </c>
      <c r="P147" s="32">
        <f t="shared" si="34"/>
        <v>0</v>
      </c>
      <c r="Q147" s="32">
        <f t="shared" si="35"/>
        <v>0</v>
      </c>
      <c r="R147" s="32">
        <f t="shared" si="37"/>
        <v>0</v>
      </c>
      <c r="S147" s="32">
        <f t="shared" si="38"/>
        <v>0</v>
      </c>
      <c r="T147" s="32">
        <f t="shared" si="38"/>
        <v>0</v>
      </c>
    </row>
    <row r="148" spans="1:21" ht="26.15" customHeight="1" x14ac:dyDescent="0.3">
      <c r="A148" s="236">
        <v>93</v>
      </c>
      <c r="B148" s="37" t="str">
        <f>IF('Proje ve Personel Bilgileri'!B106&gt;0,'Proje ve Personel Bilgileri'!B106,"")</f>
        <v/>
      </c>
      <c r="C148" s="127"/>
      <c r="D148" s="12"/>
      <c r="E148" s="12"/>
      <c r="F148" s="12"/>
      <c r="G148" s="12"/>
      <c r="H148" s="12"/>
      <c r="I148" s="12"/>
      <c r="J148" s="12"/>
      <c r="K148" s="12"/>
      <c r="L148" s="34" t="str">
        <f t="shared" si="36"/>
        <v/>
      </c>
      <c r="M148" s="122" t="str">
        <f t="shared" si="32"/>
        <v/>
      </c>
      <c r="N148" s="31">
        <f>'Proje ve Personel Bilgileri'!E106</f>
        <v>0</v>
      </c>
      <c r="O148" s="32">
        <f t="shared" si="33"/>
        <v>0</v>
      </c>
      <c r="P148" s="32">
        <f t="shared" si="34"/>
        <v>0</v>
      </c>
      <c r="Q148" s="32">
        <f t="shared" si="35"/>
        <v>0</v>
      </c>
      <c r="R148" s="32">
        <f t="shared" si="37"/>
        <v>0</v>
      </c>
      <c r="S148" s="32">
        <f t="shared" si="38"/>
        <v>0</v>
      </c>
      <c r="T148" s="32">
        <f t="shared" si="38"/>
        <v>0</v>
      </c>
    </row>
    <row r="149" spans="1:21" ht="26.15" customHeight="1" x14ac:dyDescent="0.3">
      <c r="A149" s="236">
        <v>94</v>
      </c>
      <c r="B149" s="37" t="str">
        <f>IF('Proje ve Personel Bilgileri'!B107&gt;0,'Proje ve Personel Bilgileri'!B107,"")</f>
        <v/>
      </c>
      <c r="C149" s="127"/>
      <c r="D149" s="12"/>
      <c r="E149" s="12"/>
      <c r="F149" s="12"/>
      <c r="G149" s="12"/>
      <c r="H149" s="12"/>
      <c r="I149" s="12"/>
      <c r="J149" s="12"/>
      <c r="K149" s="12"/>
      <c r="L149" s="34" t="str">
        <f t="shared" si="36"/>
        <v/>
      </c>
      <c r="M149" s="122" t="str">
        <f t="shared" si="32"/>
        <v/>
      </c>
      <c r="N149" s="31">
        <f>'Proje ve Personel Bilgileri'!E107</f>
        <v>0</v>
      </c>
      <c r="O149" s="32">
        <f t="shared" si="33"/>
        <v>0</v>
      </c>
      <c r="P149" s="32">
        <f t="shared" si="34"/>
        <v>0</v>
      </c>
      <c r="Q149" s="32">
        <f t="shared" si="35"/>
        <v>0</v>
      </c>
      <c r="R149" s="32">
        <f t="shared" si="37"/>
        <v>0</v>
      </c>
      <c r="S149" s="32">
        <f t="shared" si="38"/>
        <v>0</v>
      </c>
      <c r="T149" s="32">
        <f t="shared" si="38"/>
        <v>0</v>
      </c>
    </row>
    <row r="150" spans="1:21" ht="26.15" customHeight="1" x14ac:dyDescent="0.3">
      <c r="A150" s="236">
        <v>95</v>
      </c>
      <c r="B150" s="37" t="str">
        <f>IF('Proje ve Personel Bilgileri'!B108&gt;0,'Proje ve Personel Bilgileri'!B108,"")</f>
        <v/>
      </c>
      <c r="C150" s="127"/>
      <c r="D150" s="12"/>
      <c r="E150" s="12"/>
      <c r="F150" s="12"/>
      <c r="G150" s="12"/>
      <c r="H150" s="12"/>
      <c r="I150" s="12"/>
      <c r="J150" s="12"/>
      <c r="K150" s="12"/>
      <c r="L150" s="34" t="str">
        <f t="shared" si="36"/>
        <v/>
      </c>
      <c r="M150" s="122" t="str">
        <f t="shared" si="32"/>
        <v/>
      </c>
      <c r="N150" s="31">
        <f>'Proje ve Personel Bilgileri'!E108</f>
        <v>0</v>
      </c>
      <c r="O150" s="32">
        <f t="shared" si="33"/>
        <v>0</v>
      </c>
      <c r="P150" s="32">
        <f t="shared" si="34"/>
        <v>0</v>
      </c>
      <c r="Q150" s="32">
        <f t="shared" si="35"/>
        <v>0</v>
      </c>
      <c r="R150" s="32">
        <f t="shared" si="37"/>
        <v>0</v>
      </c>
      <c r="S150" s="32">
        <f t="shared" si="38"/>
        <v>0</v>
      </c>
      <c r="T150" s="32">
        <f t="shared" si="38"/>
        <v>0</v>
      </c>
    </row>
    <row r="151" spans="1:21" ht="26.15" customHeight="1" x14ac:dyDescent="0.3">
      <c r="A151" s="236">
        <v>96</v>
      </c>
      <c r="B151" s="37" t="str">
        <f>IF('Proje ve Personel Bilgileri'!B109&gt;0,'Proje ve Personel Bilgileri'!B109,"")</f>
        <v/>
      </c>
      <c r="C151" s="127"/>
      <c r="D151" s="12"/>
      <c r="E151" s="12"/>
      <c r="F151" s="12"/>
      <c r="G151" s="12"/>
      <c r="H151" s="12"/>
      <c r="I151" s="12"/>
      <c r="J151" s="12"/>
      <c r="K151" s="12"/>
      <c r="L151" s="34" t="str">
        <f t="shared" si="36"/>
        <v/>
      </c>
      <c r="M151" s="122" t="str">
        <f t="shared" si="32"/>
        <v/>
      </c>
      <c r="N151" s="31">
        <f>'Proje ve Personel Bilgileri'!E109</f>
        <v>0</v>
      </c>
      <c r="O151" s="32">
        <f t="shared" si="33"/>
        <v>0</v>
      </c>
      <c r="P151" s="32">
        <f t="shared" si="34"/>
        <v>0</v>
      </c>
      <c r="Q151" s="32">
        <f t="shared" si="35"/>
        <v>0</v>
      </c>
      <c r="R151" s="32">
        <f t="shared" si="37"/>
        <v>0</v>
      </c>
      <c r="S151" s="32">
        <f t="shared" si="38"/>
        <v>0</v>
      </c>
      <c r="T151" s="32">
        <f t="shared" si="38"/>
        <v>0</v>
      </c>
    </row>
    <row r="152" spans="1:21" ht="26.15" customHeight="1" x14ac:dyDescent="0.3">
      <c r="A152" s="236">
        <v>97</v>
      </c>
      <c r="B152" s="37" t="str">
        <f>IF('Proje ve Personel Bilgileri'!B110&gt;0,'Proje ve Personel Bilgileri'!B110,"")</f>
        <v/>
      </c>
      <c r="C152" s="127"/>
      <c r="D152" s="12"/>
      <c r="E152" s="12"/>
      <c r="F152" s="12"/>
      <c r="G152" s="12"/>
      <c r="H152" s="12"/>
      <c r="I152" s="12"/>
      <c r="J152" s="12"/>
      <c r="K152" s="12"/>
      <c r="L152" s="34" t="str">
        <f t="shared" si="36"/>
        <v/>
      </c>
      <c r="M152" s="122" t="str">
        <f t="shared" si="32"/>
        <v/>
      </c>
      <c r="N152" s="31">
        <f>'Proje ve Personel Bilgileri'!E110</f>
        <v>0</v>
      </c>
      <c r="O152" s="32">
        <f t="shared" si="33"/>
        <v>0</v>
      </c>
      <c r="P152" s="32">
        <f t="shared" si="34"/>
        <v>0</v>
      </c>
      <c r="Q152" s="32">
        <f t="shared" si="35"/>
        <v>0</v>
      </c>
      <c r="R152" s="32">
        <f t="shared" si="37"/>
        <v>0</v>
      </c>
      <c r="S152" s="32">
        <f t="shared" si="38"/>
        <v>0</v>
      </c>
      <c r="T152" s="32">
        <f t="shared" si="38"/>
        <v>0</v>
      </c>
    </row>
    <row r="153" spans="1:21" ht="26.15" customHeight="1" x14ac:dyDescent="0.3">
      <c r="A153" s="236">
        <v>98</v>
      </c>
      <c r="B153" s="37" t="str">
        <f>IF('Proje ve Personel Bilgileri'!B111&gt;0,'Proje ve Personel Bilgileri'!B111,"")</f>
        <v/>
      </c>
      <c r="C153" s="127"/>
      <c r="D153" s="12"/>
      <c r="E153" s="12"/>
      <c r="F153" s="12"/>
      <c r="G153" s="12"/>
      <c r="H153" s="12"/>
      <c r="I153" s="12"/>
      <c r="J153" s="12"/>
      <c r="K153" s="12"/>
      <c r="L153" s="34" t="str">
        <f t="shared" si="36"/>
        <v/>
      </c>
      <c r="M153" s="122" t="str">
        <f t="shared" si="32"/>
        <v/>
      </c>
      <c r="N153" s="31">
        <f>'Proje ve Personel Bilgileri'!E111</f>
        <v>0</v>
      </c>
      <c r="O153" s="32">
        <f t="shared" si="33"/>
        <v>0</v>
      </c>
      <c r="P153" s="32">
        <f t="shared" si="34"/>
        <v>0</v>
      </c>
      <c r="Q153" s="32">
        <f t="shared" si="35"/>
        <v>0</v>
      </c>
      <c r="R153" s="32">
        <f t="shared" si="37"/>
        <v>0</v>
      </c>
      <c r="S153" s="32">
        <f t="shared" si="38"/>
        <v>0</v>
      </c>
      <c r="T153" s="32">
        <f t="shared" si="38"/>
        <v>0</v>
      </c>
    </row>
    <row r="154" spans="1:21" ht="26.15" customHeight="1" x14ac:dyDescent="0.3">
      <c r="A154" s="236">
        <v>99</v>
      </c>
      <c r="B154" s="37" t="str">
        <f>IF('Proje ve Personel Bilgileri'!B112&gt;0,'Proje ve Personel Bilgileri'!B112,"")</f>
        <v/>
      </c>
      <c r="C154" s="127"/>
      <c r="D154" s="12"/>
      <c r="E154" s="12"/>
      <c r="F154" s="12"/>
      <c r="G154" s="12"/>
      <c r="H154" s="12"/>
      <c r="I154" s="12"/>
      <c r="J154" s="12"/>
      <c r="K154" s="12"/>
      <c r="L154" s="34" t="str">
        <f t="shared" si="36"/>
        <v/>
      </c>
      <c r="M154" s="122" t="str">
        <f t="shared" si="32"/>
        <v/>
      </c>
      <c r="N154" s="31">
        <f>'Proje ve Personel Bilgileri'!E112</f>
        <v>0</v>
      </c>
      <c r="O154" s="32">
        <f t="shared" si="33"/>
        <v>0</v>
      </c>
      <c r="P154" s="32">
        <f t="shared" si="34"/>
        <v>0</v>
      </c>
      <c r="Q154" s="32">
        <f t="shared" si="35"/>
        <v>0</v>
      </c>
      <c r="R154" s="32">
        <f t="shared" si="37"/>
        <v>0</v>
      </c>
      <c r="S154" s="32">
        <f t="shared" si="38"/>
        <v>0</v>
      </c>
      <c r="T154" s="32">
        <f t="shared" si="38"/>
        <v>0</v>
      </c>
    </row>
    <row r="155" spans="1:21" ht="26.15" customHeight="1" thickBot="1" x14ac:dyDescent="0.35">
      <c r="A155" s="237">
        <v>100</v>
      </c>
      <c r="B155" s="38" t="str">
        <f>IF('Proje ve Personel Bilgileri'!B113&gt;0,'Proje ve Personel Bilgileri'!B113,"")</f>
        <v/>
      </c>
      <c r="C155" s="13"/>
      <c r="D155" s="14"/>
      <c r="E155" s="14"/>
      <c r="F155" s="14"/>
      <c r="G155" s="14"/>
      <c r="H155" s="14"/>
      <c r="I155" s="14"/>
      <c r="J155" s="14"/>
      <c r="K155" s="14"/>
      <c r="L155" s="35" t="str">
        <f t="shared" si="36"/>
        <v/>
      </c>
      <c r="M155" s="122" t="str">
        <f t="shared" si="32"/>
        <v/>
      </c>
      <c r="N155" s="31">
        <f>'Proje ve Personel Bilgileri'!E113</f>
        <v>0</v>
      </c>
      <c r="O155" s="32">
        <f t="shared" si="33"/>
        <v>0</v>
      </c>
      <c r="P155" s="32">
        <f t="shared" si="34"/>
        <v>0</v>
      </c>
      <c r="Q155" s="32">
        <f t="shared" si="35"/>
        <v>0</v>
      </c>
      <c r="R155" s="32">
        <f t="shared" si="37"/>
        <v>0</v>
      </c>
      <c r="S155" s="32">
        <f t="shared" si="38"/>
        <v>0</v>
      </c>
      <c r="T155" s="32">
        <f t="shared" si="38"/>
        <v>0</v>
      </c>
      <c r="U155" s="30">
        <f>IF(COUNTA(C136:K155)&gt;0,1,0)</f>
        <v>0</v>
      </c>
    </row>
    <row r="156" spans="1:21" ht="26.15" customHeight="1" thickBot="1" x14ac:dyDescent="0.35">
      <c r="A156" s="358" t="s">
        <v>40</v>
      </c>
      <c r="B156" s="359"/>
      <c r="C156" s="39" t="str">
        <f>IF($L$92&gt;0,SUM(C136:C155)+C124,"")</f>
        <v/>
      </c>
      <c r="D156" s="40" t="str">
        <f t="shared" ref="D156:E156" si="39">IF($L$92&gt;0,SUM(D136:D155)+D124,"")</f>
        <v/>
      </c>
      <c r="E156" s="40" t="str">
        <f t="shared" si="39"/>
        <v/>
      </c>
      <c r="F156" s="40" t="str">
        <f t="shared" ref="F156:K156" si="40">IF($L$92&gt;0,SUM(F136:F155)+F124,"")</f>
        <v/>
      </c>
      <c r="G156" s="40" t="str">
        <f t="shared" si="40"/>
        <v/>
      </c>
      <c r="H156" s="40" t="str">
        <f t="shared" si="40"/>
        <v/>
      </c>
      <c r="I156" s="40" t="str">
        <f t="shared" si="40"/>
        <v/>
      </c>
      <c r="J156" s="40" t="str">
        <f t="shared" si="40"/>
        <v/>
      </c>
      <c r="K156" s="40" t="str">
        <f t="shared" si="40"/>
        <v/>
      </c>
      <c r="L156" s="41">
        <f>SUM(L136:L155)+L124</f>
        <v>0</v>
      </c>
      <c r="M156" s="123"/>
      <c r="N156" s="6"/>
      <c r="O156" s="15"/>
      <c r="P156" s="16"/>
      <c r="S156" s="6"/>
      <c r="T156" s="6"/>
    </row>
    <row r="157" spans="1:21" s="17" customFormat="1" ht="30.1" customHeight="1" x14ac:dyDescent="0.3">
      <c r="A157" s="360" t="s">
        <v>139</v>
      </c>
      <c r="B157" s="360"/>
      <c r="C157" s="360"/>
      <c r="D157" s="360"/>
      <c r="E157" s="360"/>
      <c r="F157" s="360"/>
      <c r="G157" s="360"/>
      <c r="H157" s="360"/>
      <c r="I157" s="360"/>
      <c r="J157" s="360"/>
      <c r="K157" s="360"/>
      <c r="L157" s="360"/>
      <c r="M157" s="83"/>
      <c r="O157" s="18"/>
      <c r="P157" s="18"/>
      <c r="Q157" s="18"/>
      <c r="R157" s="18"/>
      <c r="S157" s="18"/>
      <c r="T157" s="18"/>
    </row>
    <row r="158" spans="1:21" ht="26.15" customHeight="1" x14ac:dyDescent="0.3"/>
    <row r="159" spans="1:21" ht="26.15" customHeight="1" x14ac:dyDescent="0.35">
      <c r="A159" s="308" t="s">
        <v>37</v>
      </c>
      <c r="B159" s="307">
        <f ca="1">IF(imzatarihi&gt;0,imzatarihi,"")</f>
        <v>45653</v>
      </c>
      <c r="C159" s="361" t="s">
        <v>38</v>
      </c>
      <c r="D159" s="361"/>
      <c r="E159" s="306" t="str">
        <f>IF(kurulusyetkilisi&gt;0,kurulusyetkilisi,"")</f>
        <v/>
      </c>
      <c r="F159" s="265"/>
      <c r="G159" s="265"/>
      <c r="H159" s="304"/>
      <c r="I159" s="304"/>
      <c r="J159" s="304"/>
    </row>
    <row r="160" spans="1:21" ht="26.15" customHeight="1" x14ac:dyDescent="0.35">
      <c r="A160" s="311"/>
      <c r="B160" s="311"/>
      <c r="C160" s="361" t="s">
        <v>39</v>
      </c>
      <c r="D160" s="361"/>
      <c r="E160" s="309"/>
      <c r="F160" s="362"/>
      <c r="G160" s="362"/>
      <c r="H160" s="6"/>
      <c r="I160" s="6"/>
      <c r="J160" s="6"/>
    </row>
  </sheetData>
  <sheetProtection algorithmName="SHA-512" hashValue="ToabXRYA2UhzxvTZJrXUe2NFqDOSmDTXaE5Invd32P3jLITh/3bktZDc9qtedcK48G5FMxIDnWMpIgWHTUh69A==" saltValue="srFTuwpbrr9u9UBqY/5Wjw==" spinCount="100000" sheet="1" objects="1" scenarios="1"/>
  <mergeCells count="110">
    <mergeCell ref="C96:D96"/>
    <mergeCell ref="H70:K70"/>
    <mergeCell ref="L70:L71"/>
    <mergeCell ref="O70:P70"/>
    <mergeCell ref="Q70:R70"/>
    <mergeCell ref="S70:T70"/>
    <mergeCell ref="A93:L93"/>
    <mergeCell ref="F96:G96"/>
    <mergeCell ref="C64:D64"/>
    <mergeCell ref="F67:G67"/>
    <mergeCell ref="O38:P38"/>
    <mergeCell ref="Q38:R38"/>
    <mergeCell ref="S38:T38"/>
    <mergeCell ref="A61:L61"/>
    <mergeCell ref="A92:B92"/>
    <mergeCell ref="C95:D95"/>
    <mergeCell ref="A70:A71"/>
    <mergeCell ref="B70:B71"/>
    <mergeCell ref="C70:C71"/>
    <mergeCell ref="D70:D71"/>
    <mergeCell ref="E70:E71"/>
    <mergeCell ref="F70:F71"/>
    <mergeCell ref="B69:L69"/>
    <mergeCell ref="G70:G71"/>
    <mergeCell ref="F38:F39"/>
    <mergeCell ref="F64:G64"/>
    <mergeCell ref="A65:L65"/>
    <mergeCell ref="A66:L66"/>
    <mergeCell ref="B68:L68"/>
    <mergeCell ref="A34:L34"/>
    <mergeCell ref="B36:L36"/>
    <mergeCell ref="B37:L37"/>
    <mergeCell ref="G38:G39"/>
    <mergeCell ref="H38:K38"/>
    <mergeCell ref="L38:L39"/>
    <mergeCell ref="A60:B60"/>
    <mergeCell ref="C63:D63"/>
    <mergeCell ref="A1:L1"/>
    <mergeCell ref="A2:L2"/>
    <mergeCell ref="B4:L4"/>
    <mergeCell ref="B5:L5"/>
    <mergeCell ref="C31:D31"/>
    <mergeCell ref="C32:D32"/>
    <mergeCell ref="G6:G7"/>
    <mergeCell ref="H6:K6"/>
    <mergeCell ref="L6:L7"/>
    <mergeCell ref="A38:A39"/>
    <mergeCell ref="B38:B39"/>
    <mergeCell ref="C38:C39"/>
    <mergeCell ref="D38:D39"/>
    <mergeCell ref="E38:E39"/>
    <mergeCell ref="F3:G3"/>
    <mergeCell ref="F35:G35"/>
    <mergeCell ref="S6:T6"/>
    <mergeCell ref="A29:L29"/>
    <mergeCell ref="F32:G32"/>
    <mergeCell ref="A33:L33"/>
    <mergeCell ref="A28:B28"/>
    <mergeCell ref="A6:A7"/>
    <mergeCell ref="B6:B7"/>
    <mergeCell ref="C6:C7"/>
    <mergeCell ref="D6:D7"/>
    <mergeCell ref="E6:E7"/>
    <mergeCell ref="F6:F7"/>
    <mergeCell ref="O6:P6"/>
    <mergeCell ref="Q6:R6"/>
    <mergeCell ref="A97:L97"/>
    <mergeCell ref="A98:L98"/>
    <mergeCell ref="B100:L100"/>
    <mergeCell ref="B101:L101"/>
    <mergeCell ref="A102:A103"/>
    <mergeCell ref="B102:B103"/>
    <mergeCell ref="C102:C103"/>
    <mergeCell ref="D102:D103"/>
    <mergeCell ref="E102:E103"/>
    <mergeCell ref="F102:F103"/>
    <mergeCell ref="G102:G103"/>
    <mergeCell ref="H102:K102"/>
    <mergeCell ref="L102:L103"/>
    <mergeCell ref="F99:G99"/>
    <mergeCell ref="C127:D127"/>
    <mergeCell ref="C128:D128"/>
    <mergeCell ref="F128:G128"/>
    <mergeCell ref="A129:L129"/>
    <mergeCell ref="O102:P102"/>
    <mergeCell ref="Q102:R102"/>
    <mergeCell ref="S102:T102"/>
    <mergeCell ref="A124:B124"/>
    <mergeCell ref="A125:L125"/>
    <mergeCell ref="C159:D159"/>
    <mergeCell ref="C160:D160"/>
    <mergeCell ref="F160:G160"/>
    <mergeCell ref="O134:P134"/>
    <mergeCell ref="Q134:R134"/>
    <mergeCell ref="S134:T134"/>
    <mergeCell ref="A156:B156"/>
    <mergeCell ref="A157:L157"/>
    <mergeCell ref="A130:L130"/>
    <mergeCell ref="B132:L132"/>
    <mergeCell ref="B133:L133"/>
    <mergeCell ref="A134:A135"/>
    <mergeCell ref="B134:B135"/>
    <mergeCell ref="C134:C135"/>
    <mergeCell ref="D134:D135"/>
    <mergeCell ref="E134:E135"/>
    <mergeCell ref="F134:F135"/>
    <mergeCell ref="G134:G135"/>
    <mergeCell ref="H134:K134"/>
    <mergeCell ref="L134:L135"/>
    <mergeCell ref="F131:G131"/>
  </mergeCells>
  <dataValidations count="3">
    <dataValidation type="whole" allowBlank="1" showInputMessage="1" showErrorMessage="1" error="Prim Gün Sayısı en fazla 30 olabilir." sqref="C8:C27 C40:C59 C72:C91 C104:C123 C136:C155" xr:uid="{00000000-0002-0000-08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G8 F8:F27 F40:F59 F72:F91 F104:F123 F136:F155" xr:uid="{00000000-0002-0000-0800-000001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G72:G91 G40:G59 G9:G27 G104:G123 G136:G155" xr:uid="{00000000-0002-0000-0800-000002000000}">
      <formula1>0</formula1>
      <formula2>T9</formula2>
    </dataValidation>
  </dataValidations>
  <pageMargins left="0.19685039370078741" right="0" top="0.39370078740157483" bottom="0.39370078740157483" header="0.31496062992125984" footer="0.31496062992125984"/>
  <pageSetup paperSize="9" scale="62" orientation="landscape" r:id="rId1"/>
  <rowBreaks count="2" manualBreakCount="2">
    <brk id="32" max="16383" man="1"/>
    <brk id="6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24</vt:i4>
      </vt:variant>
      <vt:variant>
        <vt:lpstr>Adlandırılmış Aralıklar</vt:lpstr>
      </vt:variant>
      <vt:variant>
        <vt:i4>31</vt:i4>
      </vt:variant>
    </vt:vector>
  </HeadingPairs>
  <TitlesOfParts>
    <vt:vector size="55" baseType="lpstr">
      <vt:lpstr>Proje ve Personel Bilgileri</vt:lpstr>
      <vt:lpstr>KAPAK</vt:lpstr>
      <vt:lpstr>İÇİNDEKİLER</vt:lpstr>
      <vt:lpstr>TAAHHÜTNAME</vt:lpstr>
      <vt:lpstr>G011A (1.AY)</vt:lpstr>
      <vt:lpstr>G011A (2.AY)</vt:lpstr>
      <vt:lpstr>G011A (3.AY)</vt:lpstr>
      <vt:lpstr>G011A (4.AY)</vt:lpstr>
      <vt:lpstr>G011A (5.AY)</vt:lpstr>
      <vt:lpstr>G011A (6.AY)</vt:lpstr>
      <vt:lpstr>G011A (7.AY)</vt:lpstr>
      <vt:lpstr>G011A (8.AY)</vt:lpstr>
      <vt:lpstr>G011A (9.AY)</vt:lpstr>
      <vt:lpstr>G011A (10.AY)</vt:lpstr>
      <vt:lpstr>G011A (11.AY)</vt:lpstr>
      <vt:lpstr>G011A (12.AY)</vt:lpstr>
      <vt:lpstr>G011B</vt:lpstr>
      <vt:lpstr>G011C</vt:lpstr>
      <vt:lpstr>G011</vt:lpstr>
      <vt:lpstr>G012</vt:lpstr>
      <vt:lpstr>G015A</vt:lpstr>
      <vt:lpstr>G015B</vt:lpstr>
      <vt:lpstr>G018</vt:lpstr>
      <vt:lpstr>G020</vt:lpstr>
      <vt:lpstr>AsgariUcret</vt:lpstr>
      <vt:lpstr>AUcret</vt:lpstr>
      <vt:lpstr>BasvuruTarihi</vt:lpstr>
      <vt:lpstr>G011CTablo</vt:lpstr>
      <vt:lpstr>imzatarihi</vt:lpstr>
      <vt:lpstr>kurulusyetkilisi</vt:lpstr>
      <vt:lpstr>Personel</vt:lpstr>
      <vt:lpstr>PersonelTablo</vt:lpstr>
      <vt:lpstr>PKodu</vt:lpstr>
      <vt:lpstr>ProjeAdi</vt:lpstr>
      <vt:lpstr>ProjeNo</vt:lpstr>
      <vt:lpstr>SGKTAVAN</vt:lpstr>
      <vt:lpstr>'G011A (1.AY)'!Yazdırma_Alanı</vt:lpstr>
      <vt:lpstr>'G011A (10.AY)'!Yazdırma_Alanı</vt:lpstr>
      <vt:lpstr>'G011A (11.AY)'!Yazdırma_Alanı</vt:lpstr>
      <vt:lpstr>'G011A (12.AY)'!Yazdırma_Alanı</vt:lpstr>
      <vt:lpstr>'G011A (2.AY)'!Yazdırma_Alanı</vt:lpstr>
      <vt:lpstr>'G011A (3.AY)'!Yazdırma_Alanı</vt:lpstr>
      <vt:lpstr>'G011A (4.AY)'!Yazdırma_Alanı</vt:lpstr>
      <vt:lpstr>'G011A (5.AY)'!Yazdırma_Alanı</vt:lpstr>
      <vt:lpstr>'G011A (6.AY)'!Yazdırma_Alanı</vt:lpstr>
      <vt:lpstr>'G011A (7.AY)'!Yazdırma_Alanı</vt:lpstr>
      <vt:lpstr>'G011A (8.AY)'!Yazdırma_Alanı</vt:lpstr>
      <vt:lpstr>'G011A (9.AY)'!Yazdırma_Alanı</vt:lpstr>
      <vt:lpstr>G015B!Yazdırma_Alanı</vt:lpstr>
      <vt:lpstr>'G020'!Yazdırma_Alanı</vt:lpstr>
      <vt:lpstr>İÇİNDEKİLER!Yazdırma_Alanı</vt:lpstr>
      <vt:lpstr>KAPAK!Yazdırma_Alanı</vt:lpstr>
      <vt:lpstr>TAAHHÜTNAME!Yazdırma_Alanı</vt:lpstr>
      <vt:lpstr>Yil</vt:lpstr>
      <vt:lpstr>Yillar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Murat Bozlağan</dc:creator>
  <cp:lastModifiedBy>Murat Bozlağan</cp:lastModifiedBy>
  <cp:lastPrinted>2021-04-06T13:59:54Z</cp:lastPrinted>
  <dcterms:created xsi:type="dcterms:W3CDTF">2019-01-30T11:52:38Z</dcterms:created>
  <dcterms:modified xsi:type="dcterms:W3CDTF">2024-12-27T14:07:58Z</dcterms:modified>
</cp:coreProperties>
</file>