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2021bad5b100bc/Bureau/Analysis Projects/Challenges/Module 1/"/>
    </mc:Choice>
  </mc:AlternateContent>
  <xr:revisionPtr revIDLastSave="587" documentId="13_ncr:40009_{11C9D2FE-BDF6-5C46-B9DE-A4DF0C4A6734}" xr6:coauthVersionLast="47" xr6:coauthVersionMax="47" xr10:uidLastSave="{75D26BEE-5971-4C8D-BA5A-809203DFEFAF}"/>
  <bookViews>
    <workbookView xWindow="-98" yWindow="-98" windowWidth="21795" windowHeight="12975" tabRatio="794" activeTab="5" xr2:uid="{00000000-000D-0000-FFFF-FFFF00000000}"/>
  </bookViews>
  <sheets>
    <sheet name="Crowdfunding" sheetId="1" r:id="rId1"/>
    <sheet name="Pivot Count per Cat" sheetId="2" r:id="rId2"/>
    <sheet name="Pivot Count per Sub-Cat" sheetId="5" r:id="rId3"/>
    <sheet name="Pivot Count per Month" sheetId="6" r:id="rId4"/>
    <sheet name="Crowfunding Goal Analysis" sheetId="7" r:id="rId5"/>
    <sheet name="Statistical Analysis" sheetId="8" r:id="rId6"/>
  </sheets>
  <definedNames>
    <definedName name="_xlnm._FilterDatabase" localSheetId="0" hidden="1">Crowdfunding!$A$1:$T$1001</definedName>
    <definedName name="_xlchart.v1.0" hidden="1">'Statistical Analysis'!$B$2:$B$566</definedName>
    <definedName name="_xlchart.v1.1" hidden="1">'Statistical Analysis'!$F$2:$F$365</definedName>
    <definedName name="_xlchart.v1.2" hidden="1">'Statistical Analysis'!$B$2:$B$566</definedName>
    <definedName name="_xlchart.v1.3" hidden="1">'Statistical Analysis'!$F$2:$F$365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8" l="1"/>
  <c r="K4" i="8"/>
  <c r="C328" i="8" s="1"/>
  <c r="D328" i="8" s="1"/>
  <c r="L9" i="8"/>
  <c r="K9" i="8"/>
  <c r="L8" i="8"/>
  <c r="L1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301" i="8"/>
  <c r="H302" i="8"/>
  <c r="H303" i="8"/>
  <c r="H304" i="8"/>
  <c r="H305" i="8"/>
  <c r="H306" i="8"/>
  <c r="H307" i="8"/>
  <c r="H308" i="8"/>
  <c r="H309" i="8"/>
  <c r="H310" i="8"/>
  <c r="H311" i="8"/>
  <c r="H312" i="8"/>
  <c r="H313" i="8"/>
  <c r="H314" i="8"/>
  <c r="H315" i="8"/>
  <c r="H316" i="8"/>
  <c r="H317" i="8"/>
  <c r="H318" i="8"/>
  <c r="H319" i="8"/>
  <c r="H320" i="8"/>
  <c r="H321" i="8"/>
  <c r="H322" i="8"/>
  <c r="H323" i="8"/>
  <c r="H324" i="8"/>
  <c r="H325" i="8"/>
  <c r="H326" i="8"/>
  <c r="H327" i="8"/>
  <c r="H328" i="8"/>
  <c r="H329" i="8"/>
  <c r="H330" i="8"/>
  <c r="H331" i="8"/>
  <c r="H332" i="8"/>
  <c r="H333" i="8"/>
  <c r="H334" i="8"/>
  <c r="H335" i="8"/>
  <c r="H336" i="8"/>
  <c r="H337" i="8"/>
  <c r="H338" i="8"/>
  <c r="H339" i="8"/>
  <c r="H340" i="8"/>
  <c r="H341" i="8"/>
  <c r="H342" i="8"/>
  <c r="H343" i="8"/>
  <c r="H344" i="8"/>
  <c r="H345" i="8"/>
  <c r="H346" i="8"/>
  <c r="H347" i="8"/>
  <c r="H348" i="8"/>
  <c r="H349" i="8"/>
  <c r="H350" i="8"/>
  <c r="H351" i="8"/>
  <c r="H352" i="8"/>
  <c r="H353" i="8"/>
  <c r="H354" i="8"/>
  <c r="H355" i="8"/>
  <c r="H356" i="8"/>
  <c r="H357" i="8"/>
  <c r="H358" i="8"/>
  <c r="H359" i="8"/>
  <c r="H360" i="8"/>
  <c r="H361" i="8"/>
  <c r="H362" i="8"/>
  <c r="H363" i="8"/>
  <c r="H364" i="8"/>
  <c r="H365" i="8"/>
  <c r="H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301" i="8"/>
  <c r="G302" i="8"/>
  <c r="G303" i="8"/>
  <c r="G304" i="8"/>
  <c r="G305" i="8"/>
  <c r="G306" i="8"/>
  <c r="G307" i="8"/>
  <c r="G308" i="8"/>
  <c r="G309" i="8"/>
  <c r="G310" i="8"/>
  <c r="G311" i="8"/>
  <c r="G312" i="8"/>
  <c r="G313" i="8"/>
  <c r="G314" i="8"/>
  <c r="G315" i="8"/>
  <c r="G316" i="8"/>
  <c r="G317" i="8"/>
  <c r="G318" i="8"/>
  <c r="G319" i="8"/>
  <c r="G320" i="8"/>
  <c r="G321" i="8"/>
  <c r="G322" i="8"/>
  <c r="G323" i="8"/>
  <c r="G324" i="8"/>
  <c r="G325" i="8"/>
  <c r="G326" i="8"/>
  <c r="G327" i="8"/>
  <c r="G328" i="8"/>
  <c r="G329" i="8"/>
  <c r="G330" i="8"/>
  <c r="G331" i="8"/>
  <c r="G332" i="8"/>
  <c r="G333" i="8"/>
  <c r="G334" i="8"/>
  <c r="G335" i="8"/>
  <c r="G336" i="8"/>
  <c r="G337" i="8"/>
  <c r="G338" i="8"/>
  <c r="G339" i="8"/>
  <c r="G340" i="8"/>
  <c r="G341" i="8"/>
  <c r="G342" i="8"/>
  <c r="G343" i="8"/>
  <c r="G344" i="8"/>
  <c r="G345" i="8"/>
  <c r="G346" i="8"/>
  <c r="G347" i="8"/>
  <c r="G348" i="8"/>
  <c r="G349" i="8"/>
  <c r="G350" i="8"/>
  <c r="G351" i="8"/>
  <c r="G352" i="8"/>
  <c r="G353" i="8"/>
  <c r="G354" i="8"/>
  <c r="G355" i="8"/>
  <c r="G356" i="8"/>
  <c r="G357" i="8"/>
  <c r="G358" i="8"/>
  <c r="G359" i="8"/>
  <c r="G360" i="8"/>
  <c r="G361" i="8"/>
  <c r="G362" i="8"/>
  <c r="G363" i="8"/>
  <c r="G364" i="8"/>
  <c r="G365" i="8"/>
  <c r="G2" i="8"/>
  <c r="C118" i="8"/>
  <c r="D118" i="8" s="1"/>
  <c r="C119" i="8"/>
  <c r="D119" i="8" s="1"/>
  <c r="C296" i="8"/>
  <c r="D296" i="8" s="1"/>
  <c r="L7" i="8"/>
  <c r="K7" i="8"/>
  <c r="L6" i="8"/>
  <c r="K6" i="8"/>
  <c r="L5" i="8"/>
  <c r="K5" i="8"/>
  <c r="L4" i="8"/>
  <c r="C135" i="8"/>
  <c r="D135" i="8" s="1"/>
  <c r="D13" i="7"/>
  <c r="D12" i="7"/>
  <c r="D11" i="7"/>
  <c r="D10" i="7"/>
  <c r="D9" i="7"/>
  <c r="D8" i="7"/>
  <c r="D7" i="7"/>
  <c r="D6" i="7"/>
  <c r="D5" i="7"/>
  <c r="D4" i="7"/>
  <c r="D3" i="7"/>
  <c r="D2" i="7"/>
  <c r="C13" i="7"/>
  <c r="C12" i="7"/>
  <c r="C11" i="7"/>
  <c r="C10" i="7"/>
  <c r="C9" i="7"/>
  <c r="C8" i="7"/>
  <c r="C7" i="7"/>
  <c r="C6" i="7"/>
  <c r="C5" i="7"/>
  <c r="C4" i="7"/>
  <c r="C2" i="7"/>
  <c r="C3" i="7"/>
  <c r="B13" i="7"/>
  <c r="B12" i="7"/>
  <c r="B11" i="7"/>
  <c r="B10" i="7"/>
  <c r="B9" i="7"/>
  <c r="E9" i="7" s="1"/>
  <c r="B8" i="7"/>
  <c r="E8" i="7" s="1"/>
  <c r="B7" i="7"/>
  <c r="E7" i="7" s="1"/>
  <c r="B6" i="7"/>
  <c r="B5" i="7"/>
  <c r="B4" i="7"/>
  <c r="B3" i="7"/>
  <c r="B2" i="7"/>
  <c r="N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2" i="1"/>
  <c r="S5" i="1" a="1"/>
  <c r="S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/>
  <c r="S26" i="1" a="1"/>
  <c r="S26" i="1" s="1"/>
  <c r="S27" i="1" a="1"/>
  <c r="S27" i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65" i="1" a="1"/>
  <c r="S65" i="1" s="1"/>
  <c r="S66" i="1" a="1"/>
  <c r="S66" i="1" s="1"/>
  <c r="S67" i="1" a="1"/>
  <c r="S67" i="1" s="1"/>
  <c r="S68" i="1" a="1"/>
  <c r="S68" i="1" s="1"/>
  <c r="S69" i="1" a="1"/>
  <c r="S69" i="1" s="1"/>
  <c r="S70" i="1" a="1"/>
  <c r="S70" i="1" s="1"/>
  <c r="S71" i="1" a="1"/>
  <c r="S71" i="1" s="1"/>
  <c r="S72" i="1" a="1"/>
  <c r="S72" i="1" s="1"/>
  <c r="S73" i="1" a="1"/>
  <c r="S73" i="1" s="1"/>
  <c r="S74" i="1" a="1"/>
  <c r="S74" i="1" s="1"/>
  <c r="S75" i="1" a="1"/>
  <c r="S75" i="1" s="1"/>
  <c r="S76" i="1" a="1"/>
  <c r="S76" i="1" s="1"/>
  <c r="S77" i="1" a="1"/>
  <c r="S77" i="1" s="1"/>
  <c r="S78" i="1" a="1"/>
  <c r="S78" i="1" s="1"/>
  <c r="S79" i="1" a="1"/>
  <c r="S79" i="1" s="1"/>
  <c r="S80" i="1" a="1"/>
  <c r="S80" i="1" s="1"/>
  <c r="S81" i="1" a="1"/>
  <c r="S81" i="1" s="1"/>
  <c r="S82" i="1" a="1"/>
  <c r="S82" i="1" s="1"/>
  <c r="S83" i="1" a="1"/>
  <c r="S83" i="1" s="1"/>
  <c r="S84" i="1" a="1"/>
  <c r="S84" i="1" s="1"/>
  <c r="S85" i="1" a="1"/>
  <c r="S85" i="1" s="1"/>
  <c r="S86" i="1" a="1"/>
  <c r="S86" i="1" s="1"/>
  <c r="S87" i="1" a="1"/>
  <c r="S87" i="1" s="1"/>
  <c r="S88" i="1" a="1"/>
  <c r="S88" i="1" s="1"/>
  <c r="S89" i="1" a="1"/>
  <c r="S89" i="1" s="1"/>
  <c r="S90" i="1" a="1"/>
  <c r="S90" i="1" s="1"/>
  <c r="S91" i="1" a="1"/>
  <c r="S91" i="1" s="1"/>
  <c r="S92" i="1" a="1"/>
  <c r="S92" i="1" s="1"/>
  <c r="S93" i="1" a="1"/>
  <c r="S93" i="1" s="1"/>
  <c r="S94" i="1" a="1"/>
  <c r="S94" i="1" s="1"/>
  <c r="S95" i="1" a="1"/>
  <c r="S95" i="1" s="1"/>
  <c r="S96" i="1" a="1"/>
  <c r="S96" i="1" s="1"/>
  <c r="S97" i="1" a="1"/>
  <c r="S97" i="1" s="1"/>
  <c r="S98" i="1" a="1"/>
  <c r="S98" i="1" s="1"/>
  <c r="S99" i="1" a="1"/>
  <c r="S99" i="1" s="1"/>
  <c r="S100" i="1" a="1"/>
  <c r="S100" i="1" s="1"/>
  <c r="S101" i="1" a="1"/>
  <c r="S101" i="1" s="1"/>
  <c r="S102" i="1" a="1"/>
  <c r="S102" i="1" s="1"/>
  <c r="S103" i="1" a="1"/>
  <c r="S103" i="1" s="1"/>
  <c r="S104" i="1" a="1"/>
  <c r="S104" i="1" s="1"/>
  <c r="S105" i="1" a="1"/>
  <c r="S105" i="1" s="1"/>
  <c r="S106" i="1" a="1"/>
  <c r="S106" i="1" s="1"/>
  <c r="S107" i="1" a="1"/>
  <c r="S107" i="1" s="1"/>
  <c r="S108" i="1" a="1"/>
  <c r="S108" i="1"/>
  <c r="S109" i="1" a="1"/>
  <c r="S109" i="1" s="1"/>
  <c r="S110" i="1" a="1"/>
  <c r="S110" i="1" s="1"/>
  <c r="S111" i="1" a="1"/>
  <c r="S111" i="1" s="1"/>
  <c r="S112" i="1" a="1"/>
  <c r="S112" i="1" s="1"/>
  <c r="S113" i="1" a="1"/>
  <c r="S113" i="1" s="1"/>
  <c r="S114" i="1" a="1"/>
  <c r="S114" i="1" s="1"/>
  <c r="S115" i="1" a="1"/>
  <c r="S115" i="1" s="1"/>
  <c r="S116" i="1" a="1"/>
  <c r="S116" i="1" s="1"/>
  <c r="S117" i="1" a="1"/>
  <c r="S117" i="1" s="1"/>
  <c r="S118" i="1" a="1"/>
  <c r="S118" i="1" s="1"/>
  <c r="S119" i="1" a="1"/>
  <c r="S119" i="1" s="1"/>
  <c r="S120" i="1" a="1"/>
  <c r="S120" i="1" s="1"/>
  <c r="S121" i="1" a="1"/>
  <c r="S121" i="1" s="1"/>
  <c r="S122" i="1" a="1"/>
  <c r="S122" i="1" s="1"/>
  <c r="S123" i="1" a="1"/>
  <c r="S123" i="1" s="1"/>
  <c r="S124" i="1" a="1"/>
  <c r="S124" i="1" s="1"/>
  <c r="S125" i="1" a="1"/>
  <c r="S125" i="1" s="1"/>
  <c r="S126" i="1" a="1"/>
  <c r="S126" i="1" s="1"/>
  <c r="S127" i="1" a="1"/>
  <c r="S127" i="1" s="1"/>
  <c r="S128" i="1" a="1"/>
  <c r="S128" i="1" s="1"/>
  <c r="S129" i="1" a="1"/>
  <c r="S129" i="1" s="1"/>
  <c r="S130" i="1" a="1"/>
  <c r="S130" i="1" s="1"/>
  <c r="S131" i="1" a="1"/>
  <c r="S131" i="1" s="1"/>
  <c r="S132" i="1" a="1"/>
  <c r="S132" i="1" s="1"/>
  <c r="S133" i="1" a="1"/>
  <c r="S133" i="1" s="1"/>
  <c r="S134" i="1" a="1"/>
  <c r="S134" i="1" s="1"/>
  <c r="S135" i="1" a="1"/>
  <c r="S135" i="1" s="1"/>
  <c r="S136" i="1" a="1"/>
  <c r="S136" i="1" s="1"/>
  <c r="S137" i="1" a="1"/>
  <c r="S137" i="1" s="1"/>
  <c r="S138" i="1" a="1"/>
  <c r="S138" i="1" s="1"/>
  <c r="S139" i="1" a="1"/>
  <c r="S139" i="1" s="1"/>
  <c r="S140" i="1" a="1"/>
  <c r="S140" i="1" s="1"/>
  <c r="S141" i="1" a="1"/>
  <c r="S141" i="1" s="1"/>
  <c r="S142" i="1" a="1"/>
  <c r="S142" i="1" s="1"/>
  <c r="S143" i="1" a="1"/>
  <c r="S143" i="1" s="1"/>
  <c r="S144" i="1" a="1"/>
  <c r="S144" i="1" s="1"/>
  <c r="S145" i="1" a="1"/>
  <c r="S145" i="1" s="1"/>
  <c r="S146" i="1" a="1"/>
  <c r="S146" i="1" s="1"/>
  <c r="S147" i="1" a="1"/>
  <c r="S147" i="1" s="1"/>
  <c r="S148" i="1" a="1"/>
  <c r="S148" i="1" s="1"/>
  <c r="S149" i="1" a="1"/>
  <c r="S149" i="1" s="1"/>
  <c r="S150" i="1" a="1"/>
  <c r="S150" i="1" s="1"/>
  <c r="S151" i="1" a="1"/>
  <c r="S151" i="1" s="1"/>
  <c r="S152" i="1" a="1"/>
  <c r="S152" i="1" s="1"/>
  <c r="S153" i="1" a="1"/>
  <c r="S153" i="1" s="1"/>
  <c r="S154" i="1" a="1"/>
  <c r="S154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60" i="1" a="1"/>
  <c r="S160" i="1" s="1"/>
  <c r="S161" i="1" a="1"/>
  <c r="S161" i="1" s="1"/>
  <c r="S162" i="1" a="1"/>
  <c r="S162" i="1" s="1"/>
  <c r="S163" i="1" a="1"/>
  <c r="S163" i="1" s="1"/>
  <c r="S164" i="1" a="1"/>
  <c r="S164" i="1" s="1"/>
  <c r="S165" i="1" a="1"/>
  <c r="S165" i="1" s="1"/>
  <c r="S166" i="1" a="1"/>
  <c r="S166" i="1" s="1"/>
  <c r="S167" i="1" a="1"/>
  <c r="S167" i="1" s="1"/>
  <c r="S168" i="1" a="1"/>
  <c r="S168" i="1" s="1"/>
  <c r="S169" i="1" a="1"/>
  <c r="S169" i="1" s="1"/>
  <c r="S170" i="1" a="1"/>
  <c r="S170" i="1" s="1"/>
  <c r="S171" i="1" a="1"/>
  <c r="S171" i="1" s="1"/>
  <c r="S172" i="1" a="1"/>
  <c r="S172" i="1" s="1"/>
  <c r="S173" i="1" a="1"/>
  <c r="S173" i="1" s="1"/>
  <c r="S174" i="1" a="1"/>
  <c r="S174" i="1" s="1"/>
  <c r="S175" i="1" a="1"/>
  <c r="S175" i="1" s="1"/>
  <c r="S176" i="1" a="1"/>
  <c r="S176" i="1" s="1"/>
  <c r="S177" i="1" a="1"/>
  <c r="S177" i="1" s="1"/>
  <c r="S178" i="1" a="1"/>
  <c r="S178" i="1" s="1"/>
  <c r="S179" i="1" a="1"/>
  <c r="S179" i="1" s="1"/>
  <c r="S180" i="1" a="1"/>
  <c r="S180" i="1" s="1"/>
  <c r="S181" i="1" a="1"/>
  <c r="S181" i="1" s="1"/>
  <c r="S182" i="1" a="1"/>
  <c r="S182" i="1" s="1"/>
  <c r="S183" i="1" a="1"/>
  <c r="S183" i="1" s="1"/>
  <c r="S184" i="1" a="1"/>
  <c r="S184" i="1" s="1"/>
  <c r="S185" i="1" a="1"/>
  <c r="S185" i="1" s="1"/>
  <c r="S186" i="1" a="1"/>
  <c r="S186" i="1" s="1"/>
  <c r="S187" i="1" a="1"/>
  <c r="S187" i="1" s="1"/>
  <c r="S188" i="1" a="1"/>
  <c r="S188" i="1" s="1"/>
  <c r="S189" i="1" a="1"/>
  <c r="S189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196" i="1" a="1"/>
  <c r="S196" i="1" s="1"/>
  <c r="S197" i="1" a="1"/>
  <c r="S197" i="1" s="1"/>
  <c r="S198" i="1" a="1"/>
  <c r="S198" i="1" s="1"/>
  <c r="S199" i="1" a="1"/>
  <c r="S199" i="1" s="1"/>
  <c r="S200" i="1" a="1"/>
  <c r="S200" i="1" s="1"/>
  <c r="S201" i="1" a="1"/>
  <c r="S201" i="1" s="1"/>
  <c r="S202" i="1" a="1"/>
  <c r="S202" i="1" s="1"/>
  <c r="S203" i="1" a="1"/>
  <c r="S203" i="1" s="1"/>
  <c r="S204" i="1" a="1"/>
  <c r="S204" i="1" s="1"/>
  <c r="S205" i="1" a="1"/>
  <c r="S205" i="1" s="1"/>
  <c r="S206" i="1" a="1"/>
  <c r="S206" i="1" s="1"/>
  <c r="S207" i="1" a="1"/>
  <c r="S207" i="1" s="1"/>
  <c r="S208" i="1" a="1"/>
  <c r="S208" i="1" s="1"/>
  <c r="S209" i="1" a="1"/>
  <c r="S209" i="1" s="1"/>
  <c r="S210" i="1" a="1"/>
  <c r="S210" i="1" s="1"/>
  <c r="S211" i="1" a="1"/>
  <c r="S211" i="1" s="1"/>
  <c r="S212" i="1" a="1"/>
  <c r="S212" i="1" s="1"/>
  <c r="S213" i="1" a="1"/>
  <c r="S213" i="1" s="1"/>
  <c r="S214" i="1" a="1"/>
  <c r="S214" i="1" s="1"/>
  <c r="S215" i="1" a="1"/>
  <c r="S215" i="1" s="1"/>
  <c r="S216" i="1" a="1"/>
  <c r="S216" i="1" s="1"/>
  <c r="S217" i="1" a="1"/>
  <c r="S217" i="1" s="1"/>
  <c r="S218" i="1" a="1"/>
  <c r="S218" i="1" s="1"/>
  <c r="S219" i="1" a="1"/>
  <c r="S219" i="1" s="1"/>
  <c r="S220" i="1" a="1"/>
  <c r="S220" i="1" s="1"/>
  <c r="S221" i="1" a="1"/>
  <c r="S221" i="1" s="1"/>
  <c r="S222" i="1" a="1"/>
  <c r="S222" i="1" s="1"/>
  <c r="S223" i="1" a="1"/>
  <c r="S223" i="1" s="1"/>
  <c r="S224" i="1" a="1"/>
  <c r="S224" i="1" s="1"/>
  <c r="S225" i="1" a="1"/>
  <c r="S225" i="1" s="1"/>
  <c r="S226" i="1" a="1"/>
  <c r="S226" i="1" s="1"/>
  <c r="S227" i="1" a="1"/>
  <c r="S227" i="1" s="1"/>
  <c r="S228" i="1" a="1"/>
  <c r="S228" i="1" s="1"/>
  <c r="S229" i="1" a="1"/>
  <c r="S229" i="1" s="1"/>
  <c r="S230" i="1" a="1"/>
  <c r="S230" i="1" s="1"/>
  <c r="S231" i="1" a="1"/>
  <c r="S231" i="1" s="1"/>
  <c r="S232" i="1" a="1"/>
  <c r="S232" i="1" s="1"/>
  <c r="S233" i="1" a="1"/>
  <c r="S233" i="1" s="1"/>
  <c r="S234" i="1" a="1"/>
  <c r="S234" i="1" s="1"/>
  <c r="S235" i="1" a="1"/>
  <c r="S235" i="1" s="1"/>
  <c r="S236" i="1" a="1"/>
  <c r="S236" i="1" s="1"/>
  <c r="S237" i="1" a="1"/>
  <c r="S237" i="1" s="1"/>
  <c r="S238" i="1" a="1"/>
  <c r="S238" i="1" s="1"/>
  <c r="S239" i="1" a="1"/>
  <c r="S239" i="1" s="1"/>
  <c r="S240" i="1" a="1"/>
  <c r="S240" i="1" s="1"/>
  <c r="S241" i="1" a="1"/>
  <c r="S241" i="1" s="1"/>
  <c r="S242" i="1" a="1"/>
  <c r="S242" i="1" s="1"/>
  <c r="S243" i="1" a="1"/>
  <c r="S243" i="1" s="1"/>
  <c r="S244" i="1" a="1"/>
  <c r="S244" i="1" s="1"/>
  <c r="S245" i="1" a="1"/>
  <c r="S245" i="1" s="1"/>
  <c r="S246" i="1" a="1"/>
  <c r="S246" i="1" s="1"/>
  <c r="S247" i="1" a="1"/>
  <c r="S247" i="1" s="1"/>
  <c r="S248" i="1" a="1"/>
  <c r="S248" i="1" s="1"/>
  <c r="S249" i="1" a="1"/>
  <c r="S249" i="1" s="1"/>
  <c r="S250" i="1" a="1"/>
  <c r="S250" i="1" s="1"/>
  <c r="S251" i="1" a="1"/>
  <c r="S251" i="1" s="1"/>
  <c r="S252" i="1" a="1"/>
  <c r="S252" i="1" s="1"/>
  <c r="S253" i="1" a="1"/>
  <c r="S253" i="1" s="1"/>
  <c r="S254" i="1" a="1"/>
  <c r="S254" i="1" s="1"/>
  <c r="S255" i="1" a="1"/>
  <c r="S255" i="1" s="1"/>
  <c r="S256" i="1" a="1"/>
  <c r="S256" i="1" s="1"/>
  <c r="S257" i="1" a="1"/>
  <c r="S257" i="1" s="1"/>
  <c r="S258" i="1" a="1"/>
  <c r="S258" i="1" s="1"/>
  <c r="S259" i="1" a="1"/>
  <c r="S259" i="1" s="1"/>
  <c r="S260" i="1" a="1"/>
  <c r="S260" i="1" s="1"/>
  <c r="S261" i="1" a="1"/>
  <c r="S261" i="1" s="1"/>
  <c r="S262" i="1" a="1"/>
  <c r="S262" i="1" s="1"/>
  <c r="S263" i="1" a="1"/>
  <c r="S263" i="1" s="1"/>
  <c r="S264" i="1" a="1"/>
  <c r="S264" i="1" s="1"/>
  <c r="S265" i="1" a="1"/>
  <c r="S265" i="1" s="1"/>
  <c r="S266" i="1" a="1"/>
  <c r="S266" i="1" s="1"/>
  <c r="S267" i="1" a="1"/>
  <c r="S267" i="1" s="1"/>
  <c r="S268" i="1" a="1"/>
  <c r="S268" i="1" s="1"/>
  <c r="S269" i="1" a="1"/>
  <c r="S269" i="1" s="1"/>
  <c r="S270" i="1" a="1"/>
  <c r="S270" i="1" s="1"/>
  <c r="S271" i="1" a="1"/>
  <c r="S271" i="1" s="1"/>
  <c r="S272" i="1" a="1"/>
  <c r="S272" i="1" s="1"/>
  <c r="S273" i="1" a="1"/>
  <c r="S273" i="1" s="1"/>
  <c r="S274" i="1" a="1"/>
  <c r="S274" i="1" s="1"/>
  <c r="S275" i="1" a="1"/>
  <c r="S275" i="1" s="1"/>
  <c r="S276" i="1" a="1"/>
  <c r="S276" i="1" s="1"/>
  <c r="S277" i="1" a="1"/>
  <c r="S277" i="1" s="1"/>
  <c r="S278" i="1" a="1"/>
  <c r="S278" i="1" s="1"/>
  <c r="S279" i="1" a="1"/>
  <c r="S279" i="1" s="1"/>
  <c r="S280" i="1" a="1"/>
  <c r="S280" i="1" s="1"/>
  <c r="S281" i="1" a="1"/>
  <c r="S281" i="1" s="1"/>
  <c r="S282" i="1" a="1"/>
  <c r="S282" i="1" s="1"/>
  <c r="S283" i="1" a="1"/>
  <c r="S283" i="1" s="1"/>
  <c r="S284" i="1" a="1"/>
  <c r="S284" i="1" s="1"/>
  <c r="S285" i="1" a="1"/>
  <c r="S285" i="1" s="1"/>
  <c r="S286" i="1" a="1"/>
  <c r="S286" i="1" s="1"/>
  <c r="S287" i="1" a="1"/>
  <c r="S287" i="1" s="1"/>
  <c r="S288" i="1" a="1"/>
  <c r="S288" i="1" s="1"/>
  <c r="S289" i="1" a="1"/>
  <c r="S289" i="1" s="1"/>
  <c r="S290" i="1" a="1"/>
  <c r="S290" i="1" s="1"/>
  <c r="S291" i="1" a="1"/>
  <c r="S291" i="1" s="1"/>
  <c r="S292" i="1" a="1"/>
  <c r="S292" i="1" s="1"/>
  <c r="S293" i="1" a="1"/>
  <c r="S293" i="1" s="1"/>
  <c r="S294" i="1" a="1"/>
  <c r="S294" i="1" s="1"/>
  <c r="S295" i="1" a="1"/>
  <c r="S295" i="1" s="1"/>
  <c r="S296" i="1" a="1"/>
  <c r="S296" i="1" s="1"/>
  <c r="S297" i="1" a="1"/>
  <c r="S297" i="1" s="1"/>
  <c r="S298" i="1" a="1"/>
  <c r="S298" i="1" s="1"/>
  <c r="S299" i="1" a="1"/>
  <c r="S299" i="1" s="1"/>
  <c r="S300" i="1" a="1"/>
  <c r="S300" i="1" s="1"/>
  <c r="S301" i="1" a="1"/>
  <c r="S301" i="1" s="1"/>
  <c r="S302" i="1" a="1"/>
  <c r="S302" i="1" s="1"/>
  <c r="S303" i="1" a="1"/>
  <c r="S303" i="1" s="1"/>
  <c r="S304" i="1" a="1"/>
  <c r="S304" i="1" s="1"/>
  <c r="S305" i="1" a="1"/>
  <c r="S305" i="1" s="1"/>
  <c r="S306" i="1" a="1"/>
  <c r="S306" i="1" s="1"/>
  <c r="S307" i="1" a="1"/>
  <c r="S307" i="1" s="1"/>
  <c r="S308" i="1" a="1"/>
  <c r="S308" i="1" s="1"/>
  <c r="S309" i="1" a="1"/>
  <c r="S309" i="1" s="1"/>
  <c r="S310" i="1" a="1"/>
  <c r="S310" i="1" s="1"/>
  <c r="S311" i="1" a="1"/>
  <c r="S311" i="1" s="1"/>
  <c r="S312" i="1" a="1"/>
  <c r="S312" i="1" s="1"/>
  <c r="S313" i="1" a="1"/>
  <c r="S313" i="1" s="1"/>
  <c r="S314" i="1" a="1"/>
  <c r="S314" i="1" s="1"/>
  <c r="S315" i="1" a="1"/>
  <c r="S315" i="1" s="1"/>
  <c r="S316" i="1" a="1"/>
  <c r="S316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324" i="1" a="1"/>
  <c r="S324" i="1" s="1"/>
  <c r="S325" i="1" a="1"/>
  <c r="S325" i="1" s="1"/>
  <c r="S326" i="1" a="1"/>
  <c r="S326" i="1" s="1"/>
  <c r="S327" i="1" a="1"/>
  <c r="S327" i="1" s="1"/>
  <c r="S328" i="1" a="1"/>
  <c r="S328" i="1" s="1"/>
  <c r="S329" i="1" a="1"/>
  <c r="S329" i="1" s="1"/>
  <c r="S330" i="1" a="1"/>
  <c r="S330" i="1" s="1"/>
  <c r="S331" i="1" a="1"/>
  <c r="S331" i="1" s="1"/>
  <c r="S332" i="1" a="1"/>
  <c r="S332" i="1" s="1"/>
  <c r="S333" i="1" a="1"/>
  <c r="S333" i="1" s="1"/>
  <c r="S334" i="1" a="1"/>
  <c r="S334" i="1" s="1"/>
  <c r="S335" i="1" a="1"/>
  <c r="S335" i="1"/>
  <c r="S336" i="1" a="1"/>
  <c r="S336" i="1" s="1"/>
  <c r="S337" i="1" a="1"/>
  <c r="S337" i="1" s="1"/>
  <c r="S338" i="1" a="1"/>
  <c r="S338" i="1" s="1"/>
  <c r="S339" i="1" a="1"/>
  <c r="S339" i="1" s="1"/>
  <c r="S340" i="1" a="1"/>
  <c r="S340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349" i="1" a="1"/>
  <c r="S349" i="1" s="1"/>
  <c r="S350" i="1" a="1"/>
  <c r="S350" i="1" s="1"/>
  <c r="S351" i="1" a="1"/>
  <c r="S351" i="1" s="1"/>
  <c r="S352" i="1" a="1"/>
  <c r="S352" i="1" s="1"/>
  <c r="S353" i="1" a="1"/>
  <c r="S353" i="1" s="1"/>
  <c r="S354" i="1" a="1"/>
  <c r="S354" i="1" s="1"/>
  <c r="S355" i="1" a="1"/>
  <c r="S355" i="1" s="1"/>
  <c r="S356" i="1" a="1"/>
  <c r="S356" i="1" s="1"/>
  <c r="S357" i="1" a="1"/>
  <c r="S357" i="1" s="1"/>
  <c r="S358" i="1" a="1"/>
  <c r="S358" i="1" s="1"/>
  <c r="S359" i="1" a="1"/>
  <c r="S359" i="1" s="1"/>
  <c r="S360" i="1" a="1"/>
  <c r="S360" i="1" s="1"/>
  <c r="S361" i="1" a="1"/>
  <c r="S361" i="1" s="1"/>
  <c r="S362" i="1" a="1"/>
  <c r="S362" i="1" s="1"/>
  <c r="S363" i="1" a="1"/>
  <c r="S363" i="1" s="1"/>
  <c r="S364" i="1" a="1"/>
  <c r="S364" i="1" s="1"/>
  <c r="S365" i="1" a="1"/>
  <c r="S365" i="1" s="1"/>
  <c r="S366" i="1" a="1"/>
  <c r="S366" i="1" s="1"/>
  <c r="S367" i="1" a="1"/>
  <c r="S367" i="1" s="1"/>
  <c r="S368" i="1" a="1"/>
  <c r="S368" i="1" s="1"/>
  <c r="S369" i="1" a="1"/>
  <c r="S369" i="1" s="1"/>
  <c r="S370" i="1" a="1"/>
  <c r="S370" i="1" s="1"/>
  <c r="S371" i="1" a="1"/>
  <c r="S371" i="1" s="1"/>
  <c r="S372" i="1" a="1"/>
  <c r="S372" i="1" s="1"/>
  <c r="S373" i="1" a="1"/>
  <c r="S373" i="1" s="1"/>
  <c r="S374" i="1" a="1"/>
  <c r="S374" i="1" s="1"/>
  <c r="S375" i="1" a="1"/>
  <c r="S375" i="1" s="1"/>
  <c r="S376" i="1" a="1"/>
  <c r="S376" i="1" s="1"/>
  <c r="S377" i="1" a="1"/>
  <c r="S377" i="1" s="1"/>
  <c r="S378" i="1" a="1"/>
  <c r="S378" i="1" s="1"/>
  <c r="S379" i="1" a="1"/>
  <c r="S379" i="1" s="1"/>
  <c r="S380" i="1" a="1"/>
  <c r="S380" i="1" s="1"/>
  <c r="S381" i="1" a="1"/>
  <c r="S381" i="1" s="1"/>
  <c r="S382" i="1" a="1"/>
  <c r="S382" i="1" s="1"/>
  <c r="S383" i="1" a="1"/>
  <c r="S383" i="1" s="1"/>
  <c r="S384" i="1" a="1"/>
  <c r="S384" i="1" s="1"/>
  <c r="S385" i="1" a="1"/>
  <c r="S385" i="1" s="1"/>
  <c r="S386" i="1" a="1"/>
  <c r="S386" i="1" s="1"/>
  <c r="S387" i="1" a="1"/>
  <c r="S387" i="1" s="1"/>
  <c r="S388" i="1" a="1"/>
  <c r="S388" i="1" s="1"/>
  <c r="S389" i="1" a="1"/>
  <c r="S389" i="1" s="1"/>
  <c r="S390" i="1" a="1"/>
  <c r="S390" i="1" s="1"/>
  <c r="S391" i="1" a="1"/>
  <c r="S391" i="1" s="1"/>
  <c r="S392" i="1" a="1"/>
  <c r="S392" i="1" s="1"/>
  <c r="S393" i="1" a="1"/>
  <c r="S393" i="1" s="1"/>
  <c r="S394" i="1" a="1"/>
  <c r="S394" i="1" s="1"/>
  <c r="S395" i="1" a="1"/>
  <c r="S395" i="1" s="1"/>
  <c r="S396" i="1" a="1"/>
  <c r="S396" i="1" s="1"/>
  <c r="S397" i="1" a="1"/>
  <c r="S397" i="1" s="1"/>
  <c r="S398" i="1" a="1"/>
  <c r="S398" i="1" s="1"/>
  <c r="S399" i="1" a="1"/>
  <c r="S399" i="1" s="1"/>
  <c r="S400" i="1" a="1"/>
  <c r="S400" i="1" s="1"/>
  <c r="S401" i="1" a="1"/>
  <c r="S401" i="1" s="1"/>
  <c r="S402" i="1" a="1"/>
  <c r="S402" i="1" s="1"/>
  <c r="S403" i="1" a="1"/>
  <c r="S403" i="1" s="1"/>
  <c r="S404" i="1" a="1"/>
  <c r="S404" i="1" s="1"/>
  <c r="S405" i="1" a="1"/>
  <c r="S405" i="1" s="1"/>
  <c r="S406" i="1" a="1"/>
  <c r="S406" i="1" s="1"/>
  <c r="S407" i="1" a="1"/>
  <c r="S407" i="1" s="1"/>
  <c r="S408" i="1" a="1"/>
  <c r="S408" i="1" s="1"/>
  <c r="S409" i="1" a="1"/>
  <c r="S409" i="1" s="1"/>
  <c r="S410" i="1" a="1"/>
  <c r="S410" i="1" s="1"/>
  <c r="S411" i="1" a="1"/>
  <c r="S411" i="1" s="1"/>
  <c r="S412" i="1" a="1"/>
  <c r="S412" i="1" s="1"/>
  <c r="S413" i="1" a="1"/>
  <c r="S413" i="1" s="1"/>
  <c r="S414" i="1" a="1"/>
  <c r="S414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421" i="1" a="1"/>
  <c r="S421" i="1" s="1"/>
  <c r="S422" i="1" a="1"/>
  <c r="S422" i="1" s="1"/>
  <c r="S423" i="1" a="1"/>
  <c r="S423" i="1" s="1"/>
  <c r="S424" i="1" a="1"/>
  <c r="S424" i="1"/>
  <c r="S425" i="1" a="1"/>
  <c r="S425" i="1" s="1"/>
  <c r="S426" i="1" a="1"/>
  <c r="S426" i="1" s="1"/>
  <c r="S427" i="1" a="1"/>
  <c r="S427" i="1" s="1"/>
  <c r="S428" i="1" a="1"/>
  <c r="S428" i="1" s="1"/>
  <c r="S429" i="1" a="1"/>
  <c r="S429" i="1" s="1"/>
  <c r="S430" i="1" a="1"/>
  <c r="S430" i="1" s="1"/>
  <c r="S431" i="1" a="1"/>
  <c r="S431" i="1" s="1"/>
  <c r="S432" i="1" a="1"/>
  <c r="S432" i="1" s="1"/>
  <c r="S433" i="1" a="1"/>
  <c r="S433" i="1" s="1"/>
  <c r="S434" i="1" a="1"/>
  <c r="S434" i="1" s="1"/>
  <c r="S435" i="1" a="1"/>
  <c r="S435" i="1" s="1"/>
  <c r="S436" i="1" a="1"/>
  <c r="S436" i="1" s="1"/>
  <c r="S437" i="1" a="1"/>
  <c r="S437" i="1" s="1"/>
  <c r="S438" i="1" a="1"/>
  <c r="S438" i="1" s="1"/>
  <c r="S439" i="1" a="1"/>
  <c r="S439" i="1" s="1"/>
  <c r="S440" i="1" a="1"/>
  <c r="S440" i="1" s="1"/>
  <c r="S441" i="1" a="1"/>
  <c r="S441" i="1" s="1"/>
  <c r="S442" i="1" a="1"/>
  <c r="S442" i="1" s="1"/>
  <c r="S443" i="1" a="1"/>
  <c r="S443" i="1" s="1"/>
  <c r="S444" i="1" a="1"/>
  <c r="S444" i="1" s="1"/>
  <c r="S445" i="1" a="1"/>
  <c r="S445" i="1" s="1"/>
  <c r="S446" i="1" a="1"/>
  <c r="S446" i="1" s="1"/>
  <c r="S447" i="1" a="1"/>
  <c r="S447" i="1" s="1"/>
  <c r="S448" i="1" a="1"/>
  <c r="S448" i="1" s="1"/>
  <c r="S449" i="1" a="1"/>
  <c r="S449" i="1" s="1"/>
  <c r="S450" i="1" a="1"/>
  <c r="S450" i="1" s="1"/>
  <c r="S451" i="1" a="1"/>
  <c r="S451" i="1" s="1"/>
  <c r="S452" i="1" a="1"/>
  <c r="S452" i="1" s="1"/>
  <c r="S453" i="1" a="1"/>
  <c r="S453" i="1" s="1"/>
  <c r="S454" i="1" a="1"/>
  <c r="S454" i="1" s="1"/>
  <c r="S455" i="1" a="1"/>
  <c r="S455" i="1" s="1"/>
  <c r="S456" i="1" a="1"/>
  <c r="S456" i="1" s="1"/>
  <c r="S457" i="1" a="1"/>
  <c r="S457" i="1" s="1"/>
  <c r="S458" i="1" a="1"/>
  <c r="S458" i="1" s="1"/>
  <c r="S459" i="1" a="1"/>
  <c r="S459" i="1" s="1"/>
  <c r="S460" i="1" a="1"/>
  <c r="S460" i="1"/>
  <c r="S461" i="1" a="1"/>
  <c r="S461" i="1" s="1"/>
  <c r="S462" i="1" a="1"/>
  <c r="S462" i="1" s="1"/>
  <c r="S463" i="1" a="1"/>
  <c r="S463" i="1" s="1"/>
  <c r="S464" i="1" a="1"/>
  <c r="S464" i="1" s="1"/>
  <c r="S465" i="1" a="1"/>
  <c r="S465" i="1" s="1"/>
  <c r="S466" i="1" a="1"/>
  <c r="S466" i="1" s="1"/>
  <c r="S467" i="1" a="1"/>
  <c r="S467" i="1" s="1"/>
  <c r="S468" i="1" a="1"/>
  <c r="S468" i="1" s="1"/>
  <c r="S469" i="1" a="1"/>
  <c r="S469" i="1" s="1"/>
  <c r="S470" i="1" a="1"/>
  <c r="S470" i="1" s="1"/>
  <c r="S471" i="1" a="1"/>
  <c r="S471" i="1" s="1"/>
  <c r="S472" i="1" a="1"/>
  <c r="S472" i="1" s="1"/>
  <c r="S473" i="1" a="1"/>
  <c r="S473" i="1" s="1"/>
  <c r="S474" i="1" a="1"/>
  <c r="S474" i="1" s="1"/>
  <c r="S475" i="1" a="1"/>
  <c r="S475" i="1" s="1"/>
  <c r="S476" i="1" a="1"/>
  <c r="S476" i="1" s="1"/>
  <c r="S477" i="1" a="1"/>
  <c r="S477" i="1" s="1"/>
  <c r="S478" i="1" a="1"/>
  <c r="S478" i="1" s="1"/>
  <c r="S479" i="1" a="1"/>
  <c r="S479" i="1" s="1"/>
  <c r="S480" i="1" a="1"/>
  <c r="S480" i="1" s="1"/>
  <c r="S481" i="1" a="1"/>
  <c r="S481" i="1" s="1"/>
  <c r="S482" i="1" a="1"/>
  <c r="S482" i="1" s="1"/>
  <c r="S483" i="1" a="1"/>
  <c r="S483" i="1" s="1"/>
  <c r="S484" i="1" a="1"/>
  <c r="S484" i="1" s="1"/>
  <c r="S485" i="1" a="1"/>
  <c r="S485" i="1" s="1"/>
  <c r="S486" i="1" a="1"/>
  <c r="S486" i="1" s="1"/>
  <c r="S487" i="1" a="1"/>
  <c r="S487" i="1" s="1"/>
  <c r="S488" i="1" a="1"/>
  <c r="S488" i="1" s="1"/>
  <c r="S489" i="1" a="1"/>
  <c r="S489" i="1" s="1"/>
  <c r="S490" i="1" a="1"/>
  <c r="S490" i="1" s="1"/>
  <c r="S491" i="1" a="1"/>
  <c r="S491" i="1" s="1"/>
  <c r="S492" i="1" a="1"/>
  <c r="S492" i="1" s="1"/>
  <c r="S493" i="1" a="1"/>
  <c r="S493" i="1" s="1"/>
  <c r="S494" i="1" a="1"/>
  <c r="S494" i="1" s="1"/>
  <c r="S495" i="1" a="1"/>
  <c r="S495" i="1" s="1"/>
  <c r="S496" i="1" a="1"/>
  <c r="S496" i="1" s="1"/>
  <c r="S497" i="1" a="1"/>
  <c r="S497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504" i="1" a="1"/>
  <c r="S504" i="1" s="1"/>
  <c r="S505" i="1" a="1"/>
  <c r="S505" i="1" s="1"/>
  <c r="S506" i="1" a="1"/>
  <c r="S506" i="1"/>
  <c r="S507" i="1" a="1"/>
  <c r="S507" i="1" s="1"/>
  <c r="S508" i="1" a="1"/>
  <c r="S508" i="1" s="1"/>
  <c r="S509" i="1" a="1"/>
  <c r="S509" i="1" s="1"/>
  <c r="S510" i="1" a="1"/>
  <c r="S510" i="1" s="1"/>
  <c r="S511" i="1" a="1"/>
  <c r="S511" i="1" s="1"/>
  <c r="S512" i="1" a="1"/>
  <c r="S512" i="1" s="1"/>
  <c r="S513" i="1" a="1"/>
  <c r="S513" i="1" s="1"/>
  <c r="S514" i="1" a="1"/>
  <c r="S514" i="1" s="1"/>
  <c r="S515" i="1" a="1"/>
  <c r="S515" i="1" s="1"/>
  <c r="S516" i="1" a="1"/>
  <c r="S516" i="1" s="1"/>
  <c r="S517" i="1" a="1"/>
  <c r="S517" i="1" s="1"/>
  <c r="S518" i="1" a="1"/>
  <c r="S518" i="1" s="1"/>
  <c r="S519" i="1" a="1"/>
  <c r="S519" i="1" s="1"/>
  <c r="S520" i="1" a="1"/>
  <c r="S520" i="1" s="1"/>
  <c r="S521" i="1" a="1"/>
  <c r="S521" i="1" s="1"/>
  <c r="S522" i="1" a="1"/>
  <c r="S522" i="1" s="1"/>
  <c r="S523" i="1" a="1"/>
  <c r="S523" i="1" s="1"/>
  <c r="S524" i="1" a="1"/>
  <c r="S524" i="1" s="1"/>
  <c r="S525" i="1" a="1"/>
  <c r="S525" i="1" s="1"/>
  <c r="S526" i="1" a="1"/>
  <c r="S526" i="1" s="1"/>
  <c r="S527" i="1" a="1"/>
  <c r="S527" i="1" s="1"/>
  <c r="S528" i="1" a="1"/>
  <c r="S528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534" i="1" a="1"/>
  <c r="S534" i="1" s="1"/>
  <c r="S535" i="1" a="1"/>
  <c r="S535" i="1" s="1"/>
  <c r="S536" i="1" a="1"/>
  <c r="S536" i="1" s="1"/>
  <c r="S537" i="1" a="1"/>
  <c r="S537" i="1" s="1"/>
  <c r="S538" i="1" a="1"/>
  <c r="S538" i="1" s="1"/>
  <c r="S539" i="1" a="1"/>
  <c r="S539" i="1" s="1"/>
  <c r="S540" i="1" a="1"/>
  <c r="S540" i="1" s="1"/>
  <c r="S541" i="1" a="1"/>
  <c r="S541" i="1" s="1"/>
  <c r="S542" i="1" a="1"/>
  <c r="S542" i="1" s="1"/>
  <c r="S543" i="1" a="1"/>
  <c r="S543" i="1" s="1"/>
  <c r="S544" i="1" a="1"/>
  <c r="S544" i="1" s="1"/>
  <c r="S545" i="1" a="1"/>
  <c r="S545" i="1" s="1"/>
  <c r="S546" i="1" a="1"/>
  <c r="S546" i="1" s="1"/>
  <c r="S547" i="1" a="1"/>
  <c r="S547" i="1" s="1"/>
  <c r="S548" i="1" a="1"/>
  <c r="S548" i="1" s="1"/>
  <c r="S549" i="1" a="1"/>
  <c r="S549" i="1" s="1"/>
  <c r="S550" i="1" a="1"/>
  <c r="S550" i="1" s="1"/>
  <c r="S551" i="1" a="1"/>
  <c r="S551" i="1" s="1"/>
  <c r="S552" i="1" a="1"/>
  <c r="S552" i="1" s="1"/>
  <c r="S553" i="1" a="1"/>
  <c r="S553" i="1" s="1"/>
  <c r="S554" i="1" a="1"/>
  <c r="S554" i="1" s="1"/>
  <c r="S555" i="1" a="1"/>
  <c r="S555" i="1" s="1"/>
  <c r="S556" i="1" a="1"/>
  <c r="S556" i="1" s="1"/>
  <c r="S557" i="1" a="1"/>
  <c r="S557" i="1" s="1"/>
  <c r="S558" i="1" a="1"/>
  <c r="S558" i="1" s="1"/>
  <c r="S559" i="1" a="1"/>
  <c r="S559" i="1" s="1"/>
  <c r="S560" i="1" a="1"/>
  <c r="S560" i="1" s="1"/>
  <c r="S561" i="1" a="1"/>
  <c r="S561" i="1" s="1"/>
  <c r="S562" i="1" a="1"/>
  <c r="S562" i="1" s="1"/>
  <c r="S563" i="1" a="1"/>
  <c r="S563" i="1" s="1"/>
  <c r="S564" i="1" a="1"/>
  <c r="S564" i="1" s="1"/>
  <c r="S565" i="1" a="1"/>
  <c r="S565" i="1" s="1"/>
  <c r="S566" i="1" a="1"/>
  <c r="S566" i="1" s="1"/>
  <c r="S567" i="1" a="1"/>
  <c r="S567" i="1" s="1"/>
  <c r="S568" i="1" a="1"/>
  <c r="S568" i="1" s="1"/>
  <c r="S569" i="1" a="1"/>
  <c r="S569" i="1"/>
  <c r="S570" i="1" a="1"/>
  <c r="S570" i="1" s="1"/>
  <c r="S571" i="1" a="1"/>
  <c r="S571" i="1" s="1"/>
  <c r="S572" i="1" a="1"/>
  <c r="S572" i="1" s="1"/>
  <c r="S573" i="1" a="1"/>
  <c r="S573" i="1" s="1"/>
  <c r="S574" i="1" a="1"/>
  <c r="S574" i="1" s="1"/>
  <c r="S575" i="1" a="1"/>
  <c r="S575" i="1" s="1"/>
  <c r="S576" i="1" a="1"/>
  <c r="S576" i="1" s="1"/>
  <c r="S577" i="1" a="1"/>
  <c r="S577" i="1" s="1"/>
  <c r="S578" i="1" a="1"/>
  <c r="S578" i="1" s="1"/>
  <c r="S579" i="1" a="1"/>
  <c r="S579" i="1" s="1"/>
  <c r="S580" i="1" a="1"/>
  <c r="S580" i="1" s="1"/>
  <c r="S581" i="1" a="1"/>
  <c r="S581" i="1" s="1"/>
  <c r="S582" i="1" a="1"/>
  <c r="S582" i="1" s="1"/>
  <c r="S583" i="1" a="1"/>
  <c r="S583" i="1" s="1"/>
  <c r="S584" i="1" a="1"/>
  <c r="S584" i="1" s="1"/>
  <c r="S585" i="1" a="1"/>
  <c r="S585" i="1" s="1"/>
  <c r="S586" i="1" a="1"/>
  <c r="S586" i="1" s="1"/>
  <c r="S587" i="1" a="1"/>
  <c r="S587" i="1" s="1"/>
  <c r="S588" i="1" a="1"/>
  <c r="S588" i="1" s="1"/>
  <c r="S589" i="1" a="1"/>
  <c r="S589" i="1" s="1"/>
  <c r="S590" i="1" a="1"/>
  <c r="S590" i="1" s="1"/>
  <c r="S591" i="1" a="1"/>
  <c r="S591" i="1" s="1"/>
  <c r="S592" i="1" a="1"/>
  <c r="S592" i="1" s="1"/>
  <c r="S593" i="1" a="1"/>
  <c r="S593" i="1" s="1"/>
  <c r="S594" i="1" a="1"/>
  <c r="S594" i="1" s="1"/>
  <c r="S595" i="1" a="1"/>
  <c r="S595" i="1" s="1"/>
  <c r="S596" i="1" a="1"/>
  <c r="S596" i="1" s="1"/>
  <c r="S597" i="1" a="1"/>
  <c r="S597" i="1" s="1"/>
  <c r="S598" i="1" a="1"/>
  <c r="S598" i="1" s="1"/>
  <c r="S599" i="1" a="1"/>
  <c r="S599" i="1" s="1"/>
  <c r="S600" i="1" a="1"/>
  <c r="S600" i="1" s="1"/>
  <c r="S601" i="1" a="1"/>
  <c r="S601" i="1" s="1"/>
  <c r="S602" i="1" a="1"/>
  <c r="S602" i="1" s="1"/>
  <c r="S603" i="1" a="1"/>
  <c r="S603" i="1" s="1"/>
  <c r="S604" i="1" a="1"/>
  <c r="S604" i="1" s="1"/>
  <c r="S605" i="1" a="1"/>
  <c r="S605" i="1" s="1"/>
  <c r="S606" i="1" a="1"/>
  <c r="S606" i="1" s="1"/>
  <c r="S607" i="1" a="1"/>
  <c r="S607" i="1" s="1"/>
  <c r="S608" i="1" a="1"/>
  <c r="S608" i="1" s="1"/>
  <c r="S609" i="1" a="1"/>
  <c r="S609" i="1" s="1"/>
  <c r="S610" i="1" a="1"/>
  <c r="S610" i="1" s="1"/>
  <c r="S611" i="1" a="1"/>
  <c r="S611" i="1" s="1"/>
  <c r="S612" i="1" a="1"/>
  <c r="S612" i="1" s="1"/>
  <c r="S613" i="1" a="1"/>
  <c r="S613" i="1" s="1"/>
  <c r="S614" i="1" a="1"/>
  <c r="S614" i="1" s="1"/>
  <c r="S615" i="1" a="1"/>
  <c r="S615" i="1" s="1"/>
  <c r="S616" i="1" a="1"/>
  <c r="S616" i="1" s="1"/>
  <c r="S617" i="1" a="1"/>
  <c r="S617" i="1" s="1"/>
  <c r="S618" i="1" a="1"/>
  <c r="S618" i="1" s="1"/>
  <c r="S619" i="1" a="1"/>
  <c r="S619" i="1" s="1"/>
  <c r="S620" i="1" a="1"/>
  <c r="S620" i="1" s="1"/>
  <c r="S621" i="1" a="1"/>
  <c r="S621" i="1" s="1"/>
  <c r="S622" i="1" a="1"/>
  <c r="S622" i="1"/>
  <c r="S623" i="1" a="1"/>
  <c r="S623" i="1" s="1"/>
  <c r="S624" i="1" a="1"/>
  <c r="S624" i="1" s="1"/>
  <c r="S625" i="1" a="1"/>
  <c r="S625" i="1" s="1"/>
  <c r="S626" i="1" a="1"/>
  <c r="S626" i="1" s="1"/>
  <c r="S627" i="1" a="1"/>
  <c r="S627" i="1" s="1"/>
  <c r="S628" i="1" a="1"/>
  <c r="S628" i="1" s="1"/>
  <c r="S629" i="1" a="1"/>
  <c r="S629" i="1" s="1"/>
  <c r="S630" i="1" a="1"/>
  <c r="S630" i="1" s="1"/>
  <c r="S631" i="1" a="1"/>
  <c r="S631" i="1" s="1"/>
  <c r="S632" i="1" a="1"/>
  <c r="S632" i="1" s="1"/>
  <c r="S633" i="1" a="1"/>
  <c r="S633" i="1" s="1"/>
  <c r="S634" i="1" a="1"/>
  <c r="S634" i="1" s="1"/>
  <c r="S635" i="1" a="1"/>
  <c r="S635" i="1" s="1"/>
  <c r="S636" i="1" a="1"/>
  <c r="S636" i="1" s="1"/>
  <c r="S637" i="1" a="1"/>
  <c r="S637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643" i="1" a="1"/>
  <c r="S643" i="1" s="1"/>
  <c r="S644" i="1" a="1"/>
  <c r="S644" i="1" s="1"/>
  <c r="S645" i="1" a="1"/>
  <c r="S645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54" i="1" a="1"/>
  <c r="S654" i="1" s="1"/>
  <c r="S655" i="1" a="1"/>
  <c r="S655" i="1" s="1"/>
  <c r="S656" i="1" a="1"/>
  <c r="S656" i="1" s="1"/>
  <c r="S657" i="1" a="1"/>
  <c r="S65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67" i="1" a="1"/>
  <c r="S667" i="1" s="1"/>
  <c r="S668" i="1" a="1"/>
  <c r="S668" i="1" s="1"/>
  <c r="S669" i="1" a="1"/>
  <c r="S669" i="1" s="1"/>
  <c r="S670" i="1" a="1"/>
  <c r="S670" i="1" s="1"/>
  <c r="S671" i="1" a="1"/>
  <c r="S671" i="1" s="1"/>
  <c r="S672" i="1" a="1"/>
  <c r="S672" i="1" s="1"/>
  <c r="S673" i="1" a="1"/>
  <c r="S673" i="1" s="1"/>
  <c r="S674" i="1" a="1"/>
  <c r="S674" i="1" s="1"/>
  <c r="S675" i="1" a="1"/>
  <c r="S675" i="1" s="1"/>
  <c r="S676" i="1" a="1"/>
  <c r="S676" i="1" s="1"/>
  <c r="S677" i="1" a="1"/>
  <c r="S677" i="1" s="1"/>
  <c r="S678" i="1" a="1"/>
  <c r="S678" i="1" s="1"/>
  <c r="S679" i="1" a="1"/>
  <c r="S679" i="1" s="1"/>
  <c r="S680" i="1" a="1"/>
  <c r="S680" i="1" s="1"/>
  <c r="S681" i="1" a="1"/>
  <c r="S681" i="1" s="1"/>
  <c r="S682" i="1" a="1"/>
  <c r="S682" i="1" s="1"/>
  <c r="S683" i="1" a="1"/>
  <c r="S683" i="1" s="1"/>
  <c r="S684" i="1" a="1"/>
  <c r="S684" i="1" s="1"/>
  <c r="S685" i="1" a="1"/>
  <c r="S685" i="1" s="1"/>
  <c r="S686" i="1" a="1"/>
  <c r="S686" i="1" s="1"/>
  <c r="S687" i="1" a="1"/>
  <c r="S687" i="1" s="1"/>
  <c r="S688" i="1" a="1"/>
  <c r="S688" i="1" s="1"/>
  <c r="S689" i="1" a="1"/>
  <c r="S689" i="1" s="1"/>
  <c r="S690" i="1" a="1"/>
  <c r="S690" i="1" s="1"/>
  <c r="S691" i="1" a="1"/>
  <c r="S691" i="1" s="1"/>
  <c r="S692" i="1" a="1"/>
  <c r="S692" i="1" s="1"/>
  <c r="S693" i="1" a="1"/>
  <c r="S693" i="1" s="1"/>
  <c r="S694" i="1" a="1"/>
  <c r="S694" i="1" s="1"/>
  <c r="S695" i="1" a="1"/>
  <c r="S695" i="1" s="1"/>
  <c r="S696" i="1" a="1"/>
  <c r="S696" i="1" s="1"/>
  <c r="S697" i="1" a="1"/>
  <c r="S697" i="1" s="1"/>
  <c r="S698" i="1" a="1"/>
  <c r="S698" i="1" s="1"/>
  <c r="S699" i="1" a="1"/>
  <c r="S699" i="1" s="1"/>
  <c r="S700" i="1" a="1"/>
  <c r="S700" i="1" s="1"/>
  <c r="S701" i="1" a="1"/>
  <c r="S701" i="1" s="1"/>
  <c r="S702" i="1" a="1"/>
  <c r="S702" i="1" s="1"/>
  <c r="S703" i="1" a="1"/>
  <c r="S703" i="1" s="1"/>
  <c r="S704" i="1" a="1"/>
  <c r="S704" i="1" s="1"/>
  <c r="S705" i="1" a="1"/>
  <c r="S705" i="1" s="1"/>
  <c r="S706" i="1" a="1"/>
  <c r="S706" i="1" s="1"/>
  <c r="S707" i="1" a="1"/>
  <c r="S707" i="1" s="1"/>
  <c r="S708" i="1" a="1"/>
  <c r="S708" i="1" s="1"/>
  <c r="S709" i="1" a="1"/>
  <c r="S709" i="1" s="1"/>
  <c r="S710" i="1" a="1"/>
  <c r="S710" i="1" s="1"/>
  <c r="S711" i="1" a="1"/>
  <c r="S711" i="1" s="1"/>
  <c r="S712" i="1" a="1"/>
  <c r="S712" i="1" s="1"/>
  <c r="S713" i="1" a="1"/>
  <c r="S713" i="1" s="1"/>
  <c r="S714" i="1" a="1"/>
  <c r="S714" i="1" s="1"/>
  <c r="S715" i="1" a="1"/>
  <c r="S715" i="1"/>
  <c r="S716" i="1" a="1"/>
  <c r="S716" i="1" s="1"/>
  <c r="S717" i="1" a="1"/>
  <c r="S717" i="1" s="1"/>
  <c r="S718" i="1" a="1"/>
  <c r="S718" i="1" s="1"/>
  <c r="S719" i="1" a="1"/>
  <c r="S719" i="1" s="1"/>
  <c r="S720" i="1" a="1"/>
  <c r="S720" i="1" s="1"/>
  <c r="S721" i="1" a="1"/>
  <c r="S721" i="1" s="1"/>
  <c r="S722" i="1" a="1"/>
  <c r="S722" i="1" s="1"/>
  <c r="S723" i="1" a="1"/>
  <c r="S723" i="1" s="1"/>
  <c r="S724" i="1" a="1"/>
  <c r="S724" i="1" s="1"/>
  <c r="S725" i="1" a="1"/>
  <c r="S725" i="1" s="1"/>
  <c r="S726" i="1" a="1"/>
  <c r="S726" i="1" s="1"/>
  <c r="S727" i="1" a="1"/>
  <c r="S727" i="1" s="1"/>
  <c r="S728" i="1" a="1"/>
  <c r="S728" i="1" s="1"/>
  <c r="S729" i="1" a="1"/>
  <c r="S729" i="1" s="1"/>
  <c r="S730" i="1" a="1"/>
  <c r="S730" i="1" s="1"/>
  <c r="S731" i="1" a="1"/>
  <c r="S731" i="1" s="1"/>
  <c r="S732" i="1" a="1"/>
  <c r="S732" i="1" s="1"/>
  <c r="S733" i="1" a="1"/>
  <c r="S733" i="1" s="1"/>
  <c r="S734" i="1" a="1"/>
  <c r="S734" i="1" s="1"/>
  <c r="S735" i="1" a="1"/>
  <c r="S735" i="1" s="1"/>
  <c r="S736" i="1" a="1"/>
  <c r="S736" i="1" s="1"/>
  <c r="S737" i="1" a="1"/>
  <c r="S737" i="1" s="1"/>
  <c r="S738" i="1" a="1"/>
  <c r="S738" i="1" s="1"/>
  <c r="S739" i="1" a="1"/>
  <c r="S739" i="1" s="1"/>
  <c r="S740" i="1" a="1"/>
  <c r="S740" i="1" s="1"/>
  <c r="S741" i="1" a="1"/>
  <c r="S741" i="1" s="1"/>
  <c r="S742" i="1" a="1"/>
  <c r="S742" i="1" s="1"/>
  <c r="S743" i="1" a="1"/>
  <c r="S743" i="1" s="1"/>
  <c r="S744" i="1" a="1"/>
  <c r="S744" i="1" s="1"/>
  <c r="S745" i="1" a="1"/>
  <c r="S745" i="1" s="1"/>
  <c r="S746" i="1" a="1"/>
  <c r="S746" i="1" s="1"/>
  <c r="S747" i="1" a="1"/>
  <c r="S747" i="1" s="1"/>
  <c r="S748" i="1" a="1"/>
  <c r="S748" i="1" s="1"/>
  <c r="S749" i="1" a="1"/>
  <c r="S749" i="1" s="1"/>
  <c r="S750" i="1" a="1"/>
  <c r="S750" i="1" s="1"/>
  <c r="S751" i="1" a="1"/>
  <c r="S751" i="1" s="1"/>
  <c r="S752" i="1" a="1"/>
  <c r="S752" i="1" s="1"/>
  <c r="S753" i="1" a="1"/>
  <c r="S753" i="1" s="1"/>
  <c r="S754" i="1" a="1"/>
  <c r="S754" i="1" s="1"/>
  <c r="S755" i="1" a="1"/>
  <c r="S755" i="1" s="1"/>
  <c r="S756" i="1" a="1"/>
  <c r="S756" i="1" s="1"/>
  <c r="S757" i="1" a="1"/>
  <c r="S757" i="1" s="1"/>
  <c r="S758" i="1" a="1"/>
  <c r="S758" i="1" s="1"/>
  <c r="S759" i="1" a="1"/>
  <c r="S759" i="1" s="1"/>
  <c r="S760" i="1" a="1"/>
  <c r="S760" i="1" s="1"/>
  <c r="S761" i="1" a="1"/>
  <c r="S761" i="1" s="1"/>
  <c r="S762" i="1" a="1"/>
  <c r="S762" i="1" s="1"/>
  <c r="S763" i="1" a="1"/>
  <c r="S763" i="1" s="1"/>
  <c r="S764" i="1" a="1"/>
  <c r="S764" i="1" s="1"/>
  <c r="S765" i="1" a="1"/>
  <c r="S765" i="1" s="1"/>
  <c r="S766" i="1" a="1"/>
  <c r="S766" i="1" s="1"/>
  <c r="S767" i="1" a="1"/>
  <c r="S767" i="1" s="1"/>
  <c r="S768" i="1" a="1"/>
  <c r="S768" i="1" s="1"/>
  <c r="S769" i="1" a="1"/>
  <c r="S769" i="1" s="1"/>
  <c r="S770" i="1" a="1"/>
  <c r="S770" i="1" s="1"/>
  <c r="S771" i="1" a="1"/>
  <c r="S771" i="1" s="1"/>
  <c r="S772" i="1" a="1"/>
  <c r="S772" i="1" s="1"/>
  <c r="S773" i="1" a="1"/>
  <c r="S773" i="1" s="1"/>
  <c r="S774" i="1" a="1"/>
  <c r="S774" i="1" s="1"/>
  <c r="S775" i="1" a="1"/>
  <c r="S775" i="1" s="1"/>
  <c r="S776" i="1" a="1"/>
  <c r="S776" i="1" s="1"/>
  <c r="S777" i="1" a="1"/>
  <c r="S777" i="1" s="1"/>
  <c r="S778" i="1" a="1"/>
  <c r="S778" i="1" s="1"/>
  <c r="S779" i="1" a="1"/>
  <c r="S779" i="1" s="1"/>
  <c r="S780" i="1" a="1"/>
  <c r="S780" i="1" s="1"/>
  <c r="S781" i="1" a="1"/>
  <c r="S781" i="1" s="1"/>
  <c r="S782" i="1" a="1"/>
  <c r="S782" i="1" s="1"/>
  <c r="S783" i="1" a="1"/>
  <c r="S783" i="1" s="1"/>
  <c r="S784" i="1" a="1"/>
  <c r="S784" i="1" s="1"/>
  <c r="S785" i="1" a="1"/>
  <c r="S785" i="1" s="1"/>
  <c r="S786" i="1" a="1"/>
  <c r="S786" i="1" s="1"/>
  <c r="S787" i="1" a="1"/>
  <c r="S787" i="1" s="1"/>
  <c r="S788" i="1" a="1"/>
  <c r="S788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795" i="1" a="1"/>
  <c r="S795" i="1" s="1"/>
  <c r="S796" i="1" a="1"/>
  <c r="S796" i="1" s="1"/>
  <c r="S797" i="1" a="1"/>
  <c r="S797" i="1" s="1"/>
  <c r="S798" i="1" a="1"/>
  <c r="S798" i="1" s="1"/>
  <c r="S799" i="1" a="1"/>
  <c r="S799" i="1" s="1"/>
  <c r="S800" i="1" a="1"/>
  <c r="S800" i="1" s="1"/>
  <c r="S801" i="1" a="1"/>
  <c r="S801" i="1" s="1"/>
  <c r="S802" i="1" a="1"/>
  <c r="S802" i="1" s="1"/>
  <c r="S803" i="1" a="1"/>
  <c r="S803" i="1" s="1"/>
  <c r="S804" i="1" a="1"/>
  <c r="S804" i="1" s="1"/>
  <c r="S805" i="1" a="1"/>
  <c r="S805" i="1" s="1"/>
  <c r="S806" i="1" a="1"/>
  <c r="S806" i="1" s="1"/>
  <c r="S807" i="1" a="1"/>
  <c r="S807" i="1" s="1"/>
  <c r="S808" i="1" a="1"/>
  <c r="S808" i="1" s="1"/>
  <c r="S809" i="1" a="1"/>
  <c r="S809" i="1" s="1"/>
  <c r="S810" i="1" a="1"/>
  <c r="S810" i="1" s="1"/>
  <c r="S811" i="1" a="1"/>
  <c r="S811" i="1" s="1"/>
  <c r="S812" i="1" a="1"/>
  <c r="S812" i="1" s="1"/>
  <c r="S813" i="1" a="1"/>
  <c r="S813" i="1" s="1"/>
  <c r="S814" i="1" a="1"/>
  <c r="S814" i="1" s="1"/>
  <c r="S815" i="1" a="1"/>
  <c r="S815" i="1" s="1"/>
  <c r="S816" i="1" a="1"/>
  <c r="S816" i="1" s="1"/>
  <c r="S817" i="1" a="1"/>
  <c r="S817" i="1" s="1"/>
  <c r="S818" i="1" a="1"/>
  <c r="S818" i="1" s="1"/>
  <c r="S819" i="1" a="1"/>
  <c r="S819" i="1" s="1"/>
  <c r="S820" i="1" a="1"/>
  <c r="S820" i="1" s="1"/>
  <c r="S821" i="1" a="1"/>
  <c r="S821" i="1" s="1"/>
  <c r="S822" i="1" a="1"/>
  <c r="S822" i="1" s="1"/>
  <c r="S823" i="1" a="1"/>
  <c r="S823" i="1" s="1"/>
  <c r="S824" i="1" a="1"/>
  <c r="S824" i="1" s="1"/>
  <c r="S825" i="1" a="1"/>
  <c r="S825" i="1" s="1"/>
  <c r="S826" i="1" a="1"/>
  <c r="S826" i="1" s="1"/>
  <c r="S827" i="1" a="1"/>
  <c r="S827" i="1" s="1"/>
  <c r="S828" i="1" a="1"/>
  <c r="S828" i="1" s="1"/>
  <c r="S829" i="1" a="1"/>
  <c r="S829" i="1" s="1"/>
  <c r="S830" i="1" a="1"/>
  <c r="S830" i="1" s="1"/>
  <c r="S831" i="1" a="1"/>
  <c r="S831" i="1" s="1"/>
  <c r="S832" i="1" a="1"/>
  <c r="S832" i="1" s="1"/>
  <c r="S833" i="1" a="1"/>
  <c r="S833" i="1" s="1"/>
  <c r="S834" i="1" a="1"/>
  <c r="S834" i="1" s="1"/>
  <c r="S835" i="1" a="1"/>
  <c r="S835" i="1" s="1"/>
  <c r="S836" i="1" a="1"/>
  <c r="S836" i="1" s="1"/>
  <c r="S837" i="1" a="1"/>
  <c r="S837" i="1" s="1"/>
  <c r="S838" i="1" a="1"/>
  <c r="S838" i="1" s="1"/>
  <c r="S839" i="1" a="1"/>
  <c r="S839" i="1" s="1"/>
  <c r="S840" i="1" a="1"/>
  <c r="S840" i="1" s="1"/>
  <c r="S841" i="1" a="1"/>
  <c r="S841" i="1" s="1"/>
  <c r="S842" i="1" a="1"/>
  <c r="S842" i="1" s="1"/>
  <c r="S843" i="1" a="1"/>
  <c r="S843" i="1" s="1"/>
  <c r="S844" i="1" a="1"/>
  <c r="S844" i="1" s="1"/>
  <c r="S845" i="1" a="1"/>
  <c r="S845" i="1" s="1"/>
  <c r="S846" i="1" a="1"/>
  <c r="S846" i="1" s="1"/>
  <c r="S847" i="1" a="1"/>
  <c r="S847" i="1" s="1"/>
  <c r="S848" i="1" a="1"/>
  <c r="S848" i="1" s="1"/>
  <c r="S849" i="1" a="1"/>
  <c r="S849" i="1"/>
  <c r="S850" i="1" a="1"/>
  <c r="S850" i="1" s="1"/>
  <c r="S851" i="1" a="1"/>
  <c r="S851" i="1" s="1"/>
  <c r="S852" i="1" a="1"/>
  <c r="S852" i="1" s="1"/>
  <c r="S853" i="1" a="1"/>
  <c r="S853" i="1" s="1"/>
  <c r="S854" i="1" a="1"/>
  <c r="S854" i="1" s="1"/>
  <c r="S855" i="1" a="1"/>
  <c r="S855" i="1" s="1"/>
  <c r="S856" i="1" a="1"/>
  <c r="S856" i="1" s="1"/>
  <c r="S857" i="1" a="1"/>
  <c r="S857" i="1" s="1"/>
  <c r="S858" i="1" a="1"/>
  <c r="S858" i="1" s="1"/>
  <c r="S859" i="1" a="1"/>
  <c r="S859" i="1" s="1"/>
  <c r="S860" i="1" a="1"/>
  <c r="S860" i="1" s="1"/>
  <c r="S861" i="1" a="1"/>
  <c r="S861" i="1" s="1"/>
  <c r="S862" i="1" a="1"/>
  <c r="S862" i="1" s="1"/>
  <c r="S863" i="1" a="1"/>
  <c r="S863" i="1" s="1"/>
  <c r="S864" i="1" a="1"/>
  <c r="S864" i="1" s="1"/>
  <c r="S865" i="1" a="1"/>
  <c r="S865" i="1" s="1"/>
  <c r="S866" i="1" a="1"/>
  <c r="S866" i="1" s="1"/>
  <c r="S867" i="1" a="1"/>
  <c r="S867" i="1" s="1"/>
  <c r="S868" i="1" a="1"/>
  <c r="S868" i="1" s="1"/>
  <c r="S869" i="1" a="1"/>
  <c r="S869" i="1" s="1"/>
  <c r="S870" i="1" a="1"/>
  <c r="S870" i="1" s="1"/>
  <c r="S871" i="1" a="1"/>
  <c r="S871" i="1" s="1"/>
  <c r="S872" i="1" a="1"/>
  <c r="S872" i="1" s="1"/>
  <c r="S873" i="1" a="1"/>
  <c r="S873" i="1" s="1"/>
  <c r="S874" i="1" a="1"/>
  <c r="S874" i="1" s="1"/>
  <c r="S875" i="1" a="1"/>
  <c r="S875" i="1" s="1"/>
  <c r="S876" i="1" a="1"/>
  <c r="S876" i="1" s="1"/>
  <c r="S877" i="1" a="1"/>
  <c r="S877" i="1" s="1"/>
  <c r="S878" i="1" a="1"/>
  <c r="S878" i="1" s="1"/>
  <c r="S879" i="1" a="1"/>
  <c r="S879" i="1" s="1"/>
  <c r="S880" i="1" a="1"/>
  <c r="S880" i="1" s="1"/>
  <c r="S881" i="1" a="1"/>
  <c r="S881" i="1" s="1"/>
  <c r="S882" i="1" a="1"/>
  <c r="S882" i="1" s="1"/>
  <c r="S883" i="1" a="1"/>
  <c r="S883" i="1" s="1"/>
  <c r="S884" i="1" a="1"/>
  <c r="S884" i="1" s="1"/>
  <c r="S885" i="1" a="1"/>
  <c r="S885" i="1" s="1"/>
  <c r="S886" i="1" a="1"/>
  <c r="S886" i="1" s="1"/>
  <c r="S887" i="1" a="1"/>
  <c r="S887" i="1" s="1"/>
  <c r="S888" i="1" a="1"/>
  <c r="S888" i="1" s="1"/>
  <c r="S889" i="1" a="1"/>
  <c r="S889" i="1" s="1"/>
  <c r="S890" i="1" a="1"/>
  <c r="S890" i="1" s="1"/>
  <c r="S891" i="1" a="1"/>
  <c r="S891" i="1" s="1"/>
  <c r="S892" i="1" a="1"/>
  <c r="S892" i="1" s="1"/>
  <c r="S893" i="1" a="1"/>
  <c r="S893" i="1" s="1"/>
  <c r="S894" i="1" a="1"/>
  <c r="S894" i="1"/>
  <c r="S895" i="1" a="1"/>
  <c r="S895" i="1" s="1"/>
  <c r="S896" i="1" a="1"/>
  <c r="S896" i="1" s="1"/>
  <c r="S897" i="1" a="1"/>
  <c r="S897" i="1" s="1"/>
  <c r="S898" i="1" a="1"/>
  <c r="S898" i="1"/>
  <c r="S899" i="1" a="1"/>
  <c r="S899" i="1" s="1"/>
  <c r="S900" i="1" a="1"/>
  <c r="S900" i="1" s="1"/>
  <c r="S901" i="1" a="1"/>
  <c r="S901" i="1" s="1"/>
  <c r="S902" i="1" a="1"/>
  <c r="S902" i="1" s="1"/>
  <c r="S903" i="1" a="1"/>
  <c r="S903" i="1" s="1"/>
  <c r="S904" i="1" a="1"/>
  <c r="S904" i="1" s="1"/>
  <c r="S905" i="1" a="1"/>
  <c r="S905" i="1" s="1"/>
  <c r="S906" i="1" a="1"/>
  <c r="S906" i="1" s="1"/>
  <c r="S907" i="1" a="1"/>
  <c r="S907" i="1" s="1"/>
  <c r="S908" i="1" a="1"/>
  <c r="S908" i="1" s="1"/>
  <c r="S909" i="1" a="1"/>
  <c r="S909" i="1" s="1"/>
  <c r="S910" i="1" a="1"/>
  <c r="S910" i="1" s="1"/>
  <c r="S911" i="1" a="1"/>
  <c r="S911" i="1" s="1"/>
  <c r="S912" i="1" a="1"/>
  <c r="S912" i="1" s="1"/>
  <c r="S913" i="1" a="1"/>
  <c r="S913" i="1" s="1"/>
  <c r="S914" i="1" a="1"/>
  <c r="S914" i="1" s="1"/>
  <c r="S915" i="1" a="1"/>
  <c r="S915" i="1" s="1"/>
  <c r="S916" i="1" a="1"/>
  <c r="S916" i="1" s="1"/>
  <c r="S917" i="1" a="1"/>
  <c r="S917" i="1" s="1"/>
  <c r="S918" i="1" a="1"/>
  <c r="S918" i="1" s="1"/>
  <c r="S919" i="1" a="1"/>
  <c r="S919" i="1" s="1"/>
  <c r="S920" i="1" a="1"/>
  <c r="S920" i="1" s="1"/>
  <c r="S921" i="1" a="1"/>
  <c r="S921" i="1" s="1"/>
  <c r="S922" i="1" a="1"/>
  <c r="S922" i="1" s="1"/>
  <c r="S923" i="1" a="1"/>
  <c r="S923" i="1" s="1"/>
  <c r="S924" i="1" a="1"/>
  <c r="S924" i="1" s="1"/>
  <c r="S925" i="1" a="1"/>
  <c r="S925" i="1" s="1"/>
  <c r="S926" i="1" a="1"/>
  <c r="S926" i="1" s="1"/>
  <c r="S927" i="1" a="1"/>
  <c r="S927" i="1" s="1"/>
  <c r="S928" i="1" a="1"/>
  <c r="S928" i="1" s="1"/>
  <c r="S929" i="1" a="1"/>
  <c r="S929" i="1" s="1"/>
  <c r="S930" i="1" a="1"/>
  <c r="S930" i="1" s="1"/>
  <c r="S931" i="1" a="1"/>
  <c r="S931" i="1" s="1"/>
  <c r="S932" i="1" a="1"/>
  <c r="S932" i="1" s="1"/>
  <c r="S933" i="1" a="1"/>
  <c r="S933" i="1" s="1"/>
  <c r="S934" i="1" a="1"/>
  <c r="S934" i="1" s="1"/>
  <c r="S935" i="1" a="1"/>
  <c r="S935" i="1" s="1"/>
  <c r="S936" i="1" a="1"/>
  <c r="S936" i="1" s="1"/>
  <c r="S937" i="1" a="1"/>
  <c r="S937" i="1" s="1"/>
  <c r="S938" i="1" a="1"/>
  <c r="S938" i="1" s="1"/>
  <c r="S939" i="1" a="1"/>
  <c r="S939" i="1"/>
  <c r="S940" i="1" a="1"/>
  <c r="S940" i="1" s="1"/>
  <c r="S941" i="1" a="1"/>
  <c r="S941" i="1" s="1"/>
  <c r="S942" i="1" a="1"/>
  <c r="S942" i="1" s="1"/>
  <c r="S943" i="1" a="1"/>
  <c r="S943" i="1" s="1"/>
  <c r="S944" i="1" a="1"/>
  <c r="S944" i="1" s="1"/>
  <c r="S945" i="1" a="1"/>
  <c r="S945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951" i="1" a="1"/>
  <c r="S951" i="1" s="1"/>
  <c r="S952" i="1" a="1"/>
  <c r="S952" i="1" s="1"/>
  <c r="S953" i="1" a="1"/>
  <c r="S953" i="1" s="1"/>
  <c r="S954" i="1" a="1"/>
  <c r="S954" i="1"/>
  <c r="S955" i="1" a="1"/>
  <c r="S955" i="1" s="1"/>
  <c r="S956" i="1" a="1"/>
  <c r="S956" i="1" s="1"/>
  <c r="S957" i="1" a="1"/>
  <c r="S957" i="1" s="1"/>
  <c r="S958" i="1" a="1"/>
  <c r="S958" i="1" s="1"/>
  <c r="S959" i="1" a="1"/>
  <c r="S959" i="1" s="1"/>
  <c r="S960" i="1" a="1"/>
  <c r="S960" i="1" s="1"/>
  <c r="S961" i="1" a="1"/>
  <c r="S961" i="1" s="1"/>
  <c r="S962" i="1" a="1"/>
  <c r="S962" i="1" s="1"/>
  <c r="S963" i="1" a="1"/>
  <c r="S963" i="1" s="1"/>
  <c r="S964" i="1" a="1"/>
  <c r="S964" i="1" s="1"/>
  <c r="S965" i="1" a="1"/>
  <c r="S965" i="1" s="1"/>
  <c r="S966" i="1" a="1"/>
  <c r="S966" i="1" s="1"/>
  <c r="S967" i="1" a="1"/>
  <c r="S967" i="1" s="1"/>
  <c r="S968" i="1" a="1"/>
  <c r="S968" i="1" s="1"/>
  <c r="S969" i="1" a="1"/>
  <c r="S969" i="1" s="1"/>
  <c r="S970" i="1" a="1"/>
  <c r="S970" i="1" s="1"/>
  <c r="S971" i="1" a="1"/>
  <c r="S971" i="1" s="1"/>
  <c r="S972" i="1" a="1"/>
  <c r="S972" i="1" s="1"/>
  <c r="S973" i="1" a="1"/>
  <c r="S973" i="1" s="1"/>
  <c r="S974" i="1" a="1"/>
  <c r="S974" i="1" s="1"/>
  <c r="S975" i="1" a="1"/>
  <c r="S975" i="1" s="1"/>
  <c r="S976" i="1" a="1"/>
  <c r="S976" i="1" s="1"/>
  <c r="S977" i="1" a="1"/>
  <c r="S977" i="1" s="1"/>
  <c r="S978" i="1" a="1"/>
  <c r="S978" i="1" s="1"/>
  <c r="S979" i="1" a="1"/>
  <c r="S979" i="1" s="1"/>
  <c r="S980" i="1" a="1"/>
  <c r="S980" i="1" s="1"/>
  <c r="S981" i="1" a="1"/>
  <c r="S981" i="1" s="1"/>
  <c r="S982" i="1" a="1"/>
  <c r="S982" i="1" s="1"/>
  <c r="S983" i="1" a="1"/>
  <c r="S983" i="1" s="1"/>
  <c r="S984" i="1" a="1"/>
  <c r="S984" i="1" s="1"/>
  <c r="S985" i="1" a="1"/>
  <c r="S985" i="1" s="1"/>
  <c r="S986" i="1" a="1"/>
  <c r="S986" i="1" s="1"/>
  <c r="S987" i="1" a="1"/>
  <c r="S987" i="1" s="1"/>
  <c r="S988" i="1" a="1"/>
  <c r="S988" i="1" s="1"/>
  <c r="S989" i="1" a="1"/>
  <c r="S989" i="1" s="1"/>
  <c r="S990" i="1" a="1"/>
  <c r="S990" i="1" s="1"/>
  <c r="S991" i="1" a="1"/>
  <c r="S991" i="1" s="1"/>
  <c r="S992" i="1" a="1"/>
  <c r="S992" i="1" s="1"/>
  <c r="S993" i="1" a="1"/>
  <c r="S993" i="1" s="1"/>
  <c r="S994" i="1" a="1"/>
  <c r="S994" i="1" s="1"/>
  <c r="S995" i="1" a="1"/>
  <c r="S995" i="1" s="1"/>
  <c r="S996" i="1" a="1"/>
  <c r="S996" i="1" s="1"/>
  <c r="S997" i="1" a="1"/>
  <c r="S997" i="1" s="1"/>
  <c r="S998" i="1" a="1"/>
  <c r="S998" i="1" s="1"/>
  <c r="S999" i="1" a="1"/>
  <c r="S999" i="1" s="1"/>
  <c r="S1000" i="1" a="1"/>
  <c r="S1000" i="1" s="1"/>
  <c r="S1001" i="1" a="1"/>
  <c r="S1001" i="1" s="1"/>
  <c r="S4" i="1" a="1"/>
  <c r="S4" i="1" s="1"/>
  <c r="S3" i="1" a="1"/>
  <c r="S3" i="1" s="1"/>
  <c r="S2" i="1" a="1"/>
  <c r="S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  <c r="C552" i="8" l="1"/>
  <c r="D552" i="8" s="1"/>
  <c r="C506" i="8"/>
  <c r="D506" i="8" s="1"/>
  <c r="C505" i="8"/>
  <c r="D505" i="8" s="1"/>
  <c r="C343" i="8"/>
  <c r="D343" i="8" s="1"/>
  <c r="C231" i="8"/>
  <c r="D231" i="8" s="1"/>
  <c r="C230" i="8"/>
  <c r="D230" i="8" s="1"/>
  <c r="C393" i="8"/>
  <c r="D393" i="8" s="1"/>
  <c r="C183" i="8"/>
  <c r="D183" i="8" s="1"/>
  <c r="C490" i="8"/>
  <c r="D490" i="8" s="1"/>
  <c r="C279" i="8"/>
  <c r="D279" i="8" s="1"/>
  <c r="C232" i="8"/>
  <c r="D232" i="8" s="1"/>
  <c r="C20" i="8"/>
  <c r="D20" i="8" s="1"/>
  <c r="C440" i="8"/>
  <c r="D440" i="8" s="1"/>
  <c r="C392" i="8"/>
  <c r="D392" i="8" s="1"/>
  <c r="C182" i="8"/>
  <c r="D182" i="8" s="1"/>
  <c r="C439" i="8"/>
  <c r="D439" i="8" s="1"/>
  <c r="C394" i="8"/>
  <c r="D394" i="8" s="1"/>
  <c r="C555" i="8"/>
  <c r="D555" i="8" s="1"/>
  <c r="C391" i="8"/>
  <c r="D391" i="8" s="1"/>
  <c r="C181" i="8"/>
  <c r="D181" i="8" s="1"/>
  <c r="C72" i="8"/>
  <c r="D72" i="8" s="1"/>
  <c r="C281" i="8"/>
  <c r="D281" i="8" s="1"/>
  <c r="C489" i="8"/>
  <c r="D489" i="8" s="1"/>
  <c r="C443" i="8"/>
  <c r="D443" i="8" s="1"/>
  <c r="C442" i="8"/>
  <c r="D442" i="8" s="1"/>
  <c r="C441" i="8"/>
  <c r="D441" i="8" s="1"/>
  <c r="C554" i="8"/>
  <c r="D554" i="8" s="1"/>
  <c r="C345" i="8"/>
  <c r="D345" i="8" s="1"/>
  <c r="C12" i="8"/>
  <c r="D12" i="8" s="1"/>
  <c r="C28" i="8"/>
  <c r="D28" i="8" s="1"/>
  <c r="C44" i="8"/>
  <c r="D44" i="8" s="1"/>
  <c r="C60" i="8"/>
  <c r="D60" i="8" s="1"/>
  <c r="C76" i="8"/>
  <c r="D76" i="8" s="1"/>
  <c r="C92" i="8"/>
  <c r="D92" i="8" s="1"/>
  <c r="C108" i="8"/>
  <c r="D108" i="8" s="1"/>
  <c r="C124" i="8"/>
  <c r="D124" i="8" s="1"/>
  <c r="C140" i="8"/>
  <c r="D140" i="8" s="1"/>
  <c r="C156" i="8"/>
  <c r="D156" i="8" s="1"/>
  <c r="C172" i="8"/>
  <c r="D172" i="8" s="1"/>
  <c r="C188" i="8"/>
  <c r="D188" i="8" s="1"/>
  <c r="C204" i="8"/>
  <c r="D204" i="8" s="1"/>
  <c r="C220" i="8"/>
  <c r="D220" i="8" s="1"/>
  <c r="C236" i="8"/>
  <c r="D236" i="8" s="1"/>
  <c r="C252" i="8"/>
  <c r="D252" i="8" s="1"/>
  <c r="C268" i="8"/>
  <c r="D268" i="8" s="1"/>
  <c r="C284" i="8"/>
  <c r="D284" i="8" s="1"/>
  <c r="C300" i="8"/>
  <c r="D300" i="8" s="1"/>
  <c r="C316" i="8"/>
  <c r="D316" i="8" s="1"/>
  <c r="C332" i="8"/>
  <c r="D332" i="8" s="1"/>
  <c r="C348" i="8"/>
  <c r="D348" i="8" s="1"/>
  <c r="C364" i="8"/>
  <c r="D364" i="8" s="1"/>
  <c r="C380" i="8"/>
  <c r="D380" i="8" s="1"/>
  <c r="C396" i="8"/>
  <c r="D396" i="8" s="1"/>
  <c r="C412" i="8"/>
  <c r="D412" i="8" s="1"/>
  <c r="C428" i="8"/>
  <c r="D428" i="8" s="1"/>
  <c r="C444" i="8"/>
  <c r="D444" i="8" s="1"/>
  <c r="C460" i="8"/>
  <c r="D460" i="8" s="1"/>
  <c r="C476" i="8"/>
  <c r="D476" i="8" s="1"/>
  <c r="C492" i="8"/>
  <c r="D492" i="8" s="1"/>
  <c r="C508" i="8"/>
  <c r="D508" i="8" s="1"/>
  <c r="C524" i="8"/>
  <c r="D524" i="8" s="1"/>
  <c r="C540" i="8"/>
  <c r="D540" i="8" s="1"/>
  <c r="C556" i="8"/>
  <c r="D556" i="8" s="1"/>
  <c r="C33" i="8"/>
  <c r="D33" i="8" s="1"/>
  <c r="C13" i="8"/>
  <c r="D13" i="8" s="1"/>
  <c r="C29" i="8"/>
  <c r="D29" i="8" s="1"/>
  <c r="C45" i="8"/>
  <c r="D45" i="8" s="1"/>
  <c r="C61" i="8"/>
  <c r="D61" i="8" s="1"/>
  <c r="C77" i="8"/>
  <c r="D77" i="8" s="1"/>
  <c r="C93" i="8"/>
  <c r="D93" i="8" s="1"/>
  <c r="C109" i="8"/>
  <c r="D109" i="8" s="1"/>
  <c r="C125" i="8"/>
  <c r="D125" i="8" s="1"/>
  <c r="C141" i="8"/>
  <c r="D141" i="8" s="1"/>
  <c r="C157" i="8"/>
  <c r="D157" i="8" s="1"/>
  <c r="C173" i="8"/>
  <c r="D173" i="8" s="1"/>
  <c r="C189" i="8"/>
  <c r="D189" i="8" s="1"/>
  <c r="C205" i="8"/>
  <c r="D205" i="8" s="1"/>
  <c r="C221" i="8"/>
  <c r="D221" i="8" s="1"/>
  <c r="C237" i="8"/>
  <c r="D237" i="8" s="1"/>
  <c r="C253" i="8"/>
  <c r="D253" i="8" s="1"/>
  <c r="C269" i="8"/>
  <c r="D269" i="8" s="1"/>
  <c r="C285" i="8"/>
  <c r="D285" i="8" s="1"/>
  <c r="C301" i="8"/>
  <c r="D301" i="8" s="1"/>
  <c r="C317" i="8"/>
  <c r="D317" i="8" s="1"/>
  <c r="C333" i="8"/>
  <c r="D333" i="8" s="1"/>
  <c r="C349" i="8"/>
  <c r="D349" i="8" s="1"/>
  <c r="C365" i="8"/>
  <c r="D365" i="8" s="1"/>
  <c r="C381" i="8"/>
  <c r="D381" i="8" s="1"/>
  <c r="C397" i="8"/>
  <c r="D397" i="8" s="1"/>
  <c r="C413" i="8"/>
  <c r="D413" i="8" s="1"/>
  <c r="C429" i="8"/>
  <c r="D429" i="8" s="1"/>
  <c r="C445" i="8"/>
  <c r="D445" i="8" s="1"/>
  <c r="C461" i="8"/>
  <c r="D461" i="8" s="1"/>
  <c r="C477" i="8"/>
  <c r="D477" i="8" s="1"/>
  <c r="C493" i="8"/>
  <c r="D493" i="8" s="1"/>
  <c r="C509" i="8"/>
  <c r="D509" i="8" s="1"/>
  <c r="C525" i="8"/>
  <c r="D525" i="8" s="1"/>
  <c r="C541" i="8"/>
  <c r="D541" i="8" s="1"/>
  <c r="C557" i="8"/>
  <c r="D557" i="8" s="1"/>
  <c r="C17" i="8"/>
  <c r="D17" i="8" s="1"/>
  <c r="C65" i="8"/>
  <c r="D65" i="8" s="1"/>
  <c r="C14" i="8"/>
  <c r="D14" i="8" s="1"/>
  <c r="C30" i="8"/>
  <c r="D30" i="8" s="1"/>
  <c r="C46" i="8"/>
  <c r="D46" i="8" s="1"/>
  <c r="C62" i="8"/>
  <c r="D62" i="8" s="1"/>
  <c r="C78" i="8"/>
  <c r="D78" i="8" s="1"/>
  <c r="C94" i="8"/>
  <c r="D94" i="8" s="1"/>
  <c r="C110" i="8"/>
  <c r="D110" i="8" s="1"/>
  <c r="C126" i="8"/>
  <c r="D126" i="8" s="1"/>
  <c r="C142" i="8"/>
  <c r="D142" i="8" s="1"/>
  <c r="C158" i="8"/>
  <c r="D158" i="8" s="1"/>
  <c r="C174" i="8"/>
  <c r="D174" i="8" s="1"/>
  <c r="C190" i="8"/>
  <c r="D190" i="8" s="1"/>
  <c r="C206" i="8"/>
  <c r="D206" i="8" s="1"/>
  <c r="C222" i="8"/>
  <c r="D222" i="8" s="1"/>
  <c r="C238" i="8"/>
  <c r="D238" i="8" s="1"/>
  <c r="C254" i="8"/>
  <c r="D254" i="8" s="1"/>
  <c r="C270" i="8"/>
  <c r="D270" i="8" s="1"/>
  <c r="C286" i="8"/>
  <c r="D286" i="8" s="1"/>
  <c r="C302" i="8"/>
  <c r="D302" i="8" s="1"/>
  <c r="C318" i="8"/>
  <c r="D318" i="8" s="1"/>
  <c r="C334" i="8"/>
  <c r="D334" i="8" s="1"/>
  <c r="C350" i="8"/>
  <c r="D350" i="8" s="1"/>
  <c r="C366" i="8"/>
  <c r="D366" i="8" s="1"/>
  <c r="C382" i="8"/>
  <c r="D382" i="8" s="1"/>
  <c r="C398" i="8"/>
  <c r="D398" i="8" s="1"/>
  <c r="C414" i="8"/>
  <c r="D414" i="8" s="1"/>
  <c r="C430" i="8"/>
  <c r="D430" i="8" s="1"/>
  <c r="C446" i="8"/>
  <c r="D446" i="8" s="1"/>
  <c r="C462" i="8"/>
  <c r="D462" i="8" s="1"/>
  <c r="C478" i="8"/>
  <c r="D478" i="8" s="1"/>
  <c r="C494" i="8"/>
  <c r="D494" i="8" s="1"/>
  <c r="C510" i="8"/>
  <c r="D510" i="8" s="1"/>
  <c r="C526" i="8"/>
  <c r="D526" i="8" s="1"/>
  <c r="C542" i="8"/>
  <c r="D542" i="8" s="1"/>
  <c r="C558" i="8"/>
  <c r="D558" i="8" s="1"/>
  <c r="C15" i="8"/>
  <c r="D15" i="8" s="1"/>
  <c r="C31" i="8"/>
  <c r="D31" i="8" s="1"/>
  <c r="C47" i="8"/>
  <c r="D47" i="8" s="1"/>
  <c r="C63" i="8"/>
  <c r="D63" i="8" s="1"/>
  <c r="C79" i="8"/>
  <c r="D79" i="8" s="1"/>
  <c r="C95" i="8"/>
  <c r="D95" i="8" s="1"/>
  <c r="C111" i="8"/>
  <c r="D111" i="8" s="1"/>
  <c r="C127" i="8"/>
  <c r="D127" i="8" s="1"/>
  <c r="C143" i="8"/>
  <c r="D143" i="8" s="1"/>
  <c r="C159" i="8"/>
  <c r="D159" i="8" s="1"/>
  <c r="C175" i="8"/>
  <c r="D175" i="8" s="1"/>
  <c r="C191" i="8"/>
  <c r="D191" i="8" s="1"/>
  <c r="C207" i="8"/>
  <c r="D207" i="8" s="1"/>
  <c r="C223" i="8"/>
  <c r="D223" i="8" s="1"/>
  <c r="C239" i="8"/>
  <c r="D239" i="8" s="1"/>
  <c r="C255" i="8"/>
  <c r="D255" i="8" s="1"/>
  <c r="C271" i="8"/>
  <c r="D271" i="8" s="1"/>
  <c r="C287" i="8"/>
  <c r="D287" i="8" s="1"/>
  <c r="C303" i="8"/>
  <c r="D303" i="8" s="1"/>
  <c r="C319" i="8"/>
  <c r="D319" i="8" s="1"/>
  <c r="C335" i="8"/>
  <c r="D335" i="8" s="1"/>
  <c r="C351" i="8"/>
  <c r="D351" i="8" s="1"/>
  <c r="C367" i="8"/>
  <c r="D367" i="8" s="1"/>
  <c r="C383" i="8"/>
  <c r="D383" i="8" s="1"/>
  <c r="C399" i="8"/>
  <c r="D399" i="8" s="1"/>
  <c r="C415" i="8"/>
  <c r="D415" i="8" s="1"/>
  <c r="C431" i="8"/>
  <c r="D431" i="8" s="1"/>
  <c r="C447" i="8"/>
  <c r="D447" i="8" s="1"/>
  <c r="C463" i="8"/>
  <c r="D463" i="8" s="1"/>
  <c r="C479" i="8"/>
  <c r="D479" i="8" s="1"/>
  <c r="C495" i="8"/>
  <c r="D495" i="8" s="1"/>
  <c r="C511" i="8"/>
  <c r="D511" i="8" s="1"/>
  <c r="C527" i="8"/>
  <c r="D527" i="8" s="1"/>
  <c r="C543" i="8"/>
  <c r="D543" i="8" s="1"/>
  <c r="C559" i="8"/>
  <c r="D559" i="8" s="1"/>
  <c r="C16" i="8"/>
  <c r="D16" i="8" s="1"/>
  <c r="C32" i="8"/>
  <c r="D32" i="8" s="1"/>
  <c r="C48" i="8"/>
  <c r="D48" i="8" s="1"/>
  <c r="C64" i="8"/>
  <c r="D64" i="8" s="1"/>
  <c r="C80" i="8"/>
  <c r="D80" i="8" s="1"/>
  <c r="C96" i="8"/>
  <c r="D96" i="8" s="1"/>
  <c r="C112" i="8"/>
  <c r="D112" i="8" s="1"/>
  <c r="C128" i="8"/>
  <c r="D128" i="8" s="1"/>
  <c r="C144" i="8"/>
  <c r="D144" i="8" s="1"/>
  <c r="C160" i="8"/>
  <c r="D160" i="8" s="1"/>
  <c r="C176" i="8"/>
  <c r="D176" i="8" s="1"/>
  <c r="C192" i="8"/>
  <c r="D192" i="8" s="1"/>
  <c r="C208" i="8"/>
  <c r="D208" i="8" s="1"/>
  <c r="C224" i="8"/>
  <c r="D224" i="8" s="1"/>
  <c r="C240" i="8"/>
  <c r="D240" i="8" s="1"/>
  <c r="C256" i="8"/>
  <c r="D256" i="8" s="1"/>
  <c r="C272" i="8"/>
  <c r="D272" i="8" s="1"/>
  <c r="C288" i="8"/>
  <c r="D288" i="8" s="1"/>
  <c r="C304" i="8"/>
  <c r="D304" i="8" s="1"/>
  <c r="C320" i="8"/>
  <c r="D320" i="8" s="1"/>
  <c r="C336" i="8"/>
  <c r="D336" i="8" s="1"/>
  <c r="C352" i="8"/>
  <c r="D352" i="8" s="1"/>
  <c r="C368" i="8"/>
  <c r="D368" i="8" s="1"/>
  <c r="C384" i="8"/>
  <c r="D384" i="8" s="1"/>
  <c r="C400" i="8"/>
  <c r="D400" i="8" s="1"/>
  <c r="C416" i="8"/>
  <c r="D416" i="8" s="1"/>
  <c r="C432" i="8"/>
  <c r="D432" i="8" s="1"/>
  <c r="C448" i="8"/>
  <c r="D448" i="8" s="1"/>
  <c r="C464" i="8"/>
  <c r="D464" i="8" s="1"/>
  <c r="C480" i="8"/>
  <c r="D480" i="8" s="1"/>
  <c r="C496" i="8"/>
  <c r="D496" i="8" s="1"/>
  <c r="C512" i="8"/>
  <c r="D512" i="8" s="1"/>
  <c r="C528" i="8"/>
  <c r="D528" i="8" s="1"/>
  <c r="C544" i="8"/>
  <c r="D544" i="8" s="1"/>
  <c r="C560" i="8"/>
  <c r="D560" i="8" s="1"/>
  <c r="C24" i="8"/>
  <c r="D24" i="8" s="1"/>
  <c r="C51" i="8"/>
  <c r="D51" i="8" s="1"/>
  <c r="C73" i="8"/>
  <c r="D73" i="8" s="1"/>
  <c r="C99" i="8"/>
  <c r="D99" i="8" s="1"/>
  <c r="C120" i="8"/>
  <c r="D120" i="8" s="1"/>
  <c r="C146" i="8"/>
  <c r="D146" i="8" s="1"/>
  <c r="C167" i="8"/>
  <c r="D167" i="8" s="1"/>
  <c r="C193" i="8"/>
  <c r="D193" i="8" s="1"/>
  <c r="C214" i="8"/>
  <c r="D214" i="8" s="1"/>
  <c r="C235" i="8"/>
  <c r="D235" i="8" s="1"/>
  <c r="C261" i="8"/>
  <c r="D261" i="8" s="1"/>
  <c r="C282" i="8"/>
  <c r="D282" i="8" s="1"/>
  <c r="C308" i="8"/>
  <c r="D308" i="8" s="1"/>
  <c r="C329" i="8"/>
  <c r="D329" i="8" s="1"/>
  <c r="C355" i="8"/>
  <c r="D355" i="8" s="1"/>
  <c r="C376" i="8"/>
  <c r="D376" i="8" s="1"/>
  <c r="C402" i="8"/>
  <c r="D402" i="8" s="1"/>
  <c r="C423" i="8"/>
  <c r="D423" i="8" s="1"/>
  <c r="C449" i="8"/>
  <c r="D449" i="8" s="1"/>
  <c r="C470" i="8"/>
  <c r="D470" i="8" s="1"/>
  <c r="C491" i="8"/>
  <c r="D491" i="8" s="1"/>
  <c r="C517" i="8"/>
  <c r="D517" i="8" s="1"/>
  <c r="C538" i="8"/>
  <c r="D538" i="8" s="1"/>
  <c r="C564" i="8"/>
  <c r="D564" i="8" s="1"/>
  <c r="C27" i="8"/>
  <c r="D27" i="8" s="1"/>
  <c r="C102" i="8"/>
  <c r="D102" i="8" s="1"/>
  <c r="C196" i="8"/>
  <c r="D196" i="8" s="1"/>
  <c r="C290" i="8"/>
  <c r="D290" i="8" s="1"/>
  <c r="C358" i="8"/>
  <c r="D358" i="8" s="1"/>
  <c r="C426" i="8"/>
  <c r="D426" i="8" s="1"/>
  <c r="C499" i="8"/>
  <c r="D499" i="8" s="1"/>
  <c r="C55" i="8"/>
  <c r="D55" i="8" s="1"/>
  <c r="C103" i="8"/>
  <c r="D103" i="8" s="1"/>
  <c r="C171" i="8"/>
  <c r="D171" i="8" s="1"/>
  <c r="C218" i="8"/>
  <c r="D218" i="8" s="1"/>
  <c r="C291" i="8"/>
  <c r="D291" i="8" s="1"/>
  <c r="C338" i="8"/>
  <c r="D338" i="8" s="1"/>
  <c r="C406" i="8"/>
  <c r="D406" i="8" s="1"/>
  <c r="C474" i="8"/>
  <c r="D474" i="8" s="1"/>
  <c r="C8" i="8"/>
  <c r="D8" i="8" s="1"/>
  <c r="C36" i="8"/>
  <c r="D36" i="8" s="1"/>
  <c r="C57" i="8"/>
  <c r="D57" i="8" s="1"/>
  <c r="C84" i="8"/>
  <c r="D84" i="8" s="1"/>
  <c r="C105" i="8"/>
  <c r="D105" i="8" s="1"/>
  <c r="C131" i="8"/>
  <c r="D131" i="8" s="1"/>
  <c r="C152" i="8"/>
  <c r="D152" i="8" s="1"/>
  <c r="C178" i="8"/>
  <c r="D178" i="8" s="1"/>
  <c r="C225" i="8"/>
  <c r="D225" i="8" s="1"/>
  <c r="C267" i="8"/>
  <c r="D267" i="8" s="1"/>
  <c r="C293" i="8"/>
  <c r="D293" i="8" s="1"/>
  <c r="C314" i="8"/>
  <c r="D314" i="8" s="1"/>
  <c r="C340" i="8"/>
  <c r="D340" i="8" s="1"/>
  <c r="C361" i="8"/>
  <c r="D361" i="8" s="1"/>
  <c r="C387" i="8"/>
  <c r="D387" i="8" s="1"/>
  <c r="C408" i="8"/>
  <c r="D408" i="8" s="1"/>
  <c r="C434" i="8"/>
  <c r="D434" i="8" s="1"/>
  <c r="C455" i="8"/>
  <c r="D455" i="8" s="1"/>
  <c r="C502" i="8"/>
  <c r="D502" i="8" s="1"/>
  <c r="C523" i="8"/>
  <c r="D523" i="8" s="1"/>
  <c r="C9" i="8"/>
  <c r="D9" i="8" s="1"/>
  <c r="C37" i="8"/>
  <c r="D37" i="8" s="1"/>
  <c r="C58" i="8"/>
  <c r="D58" i="8" s="1"/>
  <c r="C85" i="8"/>
  <c r="D85" i="8" s="1"/>
  <c r="C106" i="8"/>
  <c r="D106" i="8" s="1"/>
  <c r="C132" i="8"/>
  <c r="D132" i="8" s="1"/>
  <c r="C179" i="8"/>
  <c r="D179" i="8" s="1"/>
  <c r="C226" i="8"/>
  <c r="D226" i="8" s="1"/>
  <c r="C247" i="8"/>
  <c r="D247" i="8" s="1"/>
  <c r="C273" i="8"/>
  <c r="D273" i="8" s="1"/>
  <c r="C294" i="8"/>
  <c r="D294" i="8" s="1"/>
  <c r="C315" i="8"/>
  <c r="D315" i="8" s="1"/>
  <c r="C341" i="8"/>
  <c r="D341" i="8" s="1"/>
  <c r="C388" i="8"/>
  <c r="D388" i="8" s="1"/>
  <c r="C435" i="8"/>
  <c r="D435" i="8" s="1"/>
  <c r="C456" i="8"/>
  <c r="D456" i="8" s="1"/>
  <c r="C482" i="8"/>
  <c r="D482" i="8" s="1"/>
  <c r="C529" i="8"/>
  <c r="D529" i="8" s="1"/>
  <c r="C10" i="8"/>
  <c r="D10" i="8" s="1"/>
  <c r="C59" i="8"/>
  <c r="D59" i="8" s="1"/>
  <c r="C107" i="8"/>
  <c r="D107" i="8" s="1"/>
  <c r="C154" i="8"/>
  <c r="D154" i="8" s="1"/>
  <c r="C227" i="8"/>
  <c r="D227" i="8" s="1"/>
  <c r="C295" i="8"/>
  <c r="D295" i="8" s="1"/>
  <c r="C410" i="8"/>
  <c r="D410" i="8" s="1"/>
  <c r="C504" i="8"/>
  <c r="D504" i="8" s="1"/>
  <c r="C3" i="8"/>
  <c r="D3" i="8" s="1"/>
  <c r="C25" i="8"/>
  <c r="D25" i="8" s="1"/>
  <c r="C52" i="8"/>
  <c r="D52" i="8" s="1"/>
  <c r="C74" i="8"/>
  <c r="D74" i="8" s="1"/>
  <c r="C100" i="8"/>
  <c r="D100" i="8" s="1"/>
  <c r="C121" i="8"/>
  <c r="D121" i="8" s="1"/>
  <c r="C147" i="8"/>
  <c r="D147" i="8" s="1"/>
  <c r="C168" i="8"/>
  <c r="D168" i="8" s="1"/>
  <c r="C194" i="8"/>
  <c r="D194" i="8" s="1"/>
  <c r="C215" i="8"/>
  <c r="D215" i="8" s="1"/>
  <c r="C241" i="8"/>
  <c r="D241" i="8" s="1"/>
  <c r="C262" i="8"/>
  <c r="D262" i="8" s="1"/>
  <c r="C283" i="8"/>
  <c r="D283" i="8" s="1"/>
  <c r="C309" i="8"/>
  <c r="D309" i="8" s="1"/>
  <c r="C330" i="8"/>
  <c r="D330" i="8" s="1"/>
  <c r="C356" i="8"/>
  <c r="D356" i="8" s="1"/>
  <c r="C377" i="8"/>
  <c r="D377" i="8" s="1"/>
  <c r="C403" i="8"/>
  <c r="D403" i="8" s="1"/>
  <c r="C424" i="8"/>
  <c r="D424" i="8" s="1"/>
  <c r="C450" i="8"/>
  <c r="D450" i="8" s="1"/>
  <c r="C471" i="8"/>
  <c r="D471" i="8" s="1"/>
  <c r="C497" i="8"/>
  <c r="D497" i="8" s="1"/>
  <c r="C518" i="8"/>
  <c r="D518" i="8" s="1"/>
  <c r="C539" i="8"/>
  <c r="D539" i="8" s="1"/>
  <c r="C565" i="8"/>
  <c r="D565" i="8" s="1"/>
  <c r="C149" i="8"/>
  <c r="D149" i="8" s="1"/>
  <c r="C405" i="8"/>
  <c r="D405" i="8" s="1"/>
  <c r="C520" i="8"/>
  <c r="D520" i="8" s="1"/>
  <c r="C34" i="8"/>
  <c r="D34" i="8" s="1"/>
  <c r="C150" i="8"/>
  <c r="D150" i="8" s="1"/>
  <c r="C244" i="8"/>
  <c r="D244" i="8" s="1"/>
  <c r="C385" i="8"/>
  <c r="D385" i="8" s="1"/>
  <c r="C500" i="8"/>
  <c r="D500" i="8" s="1"/>
  <c r="C104" i="8"/>
  <c r="D104" i="8" s="1"/>
  <c r="C360" i="8"/>
  <c r="D360" i="8" s="1"/>
  <c r="C246" i="8"/>
  <c r="D246" i="8" s="1"/>
  <c r="C549" i="8"/>
  <c r="D549" i="8" s="1"/>
  <c r="C153" i="8"/>
  <c r="D153" i="8" s="1"/>
  <c r="C362" i="8"/>
  <c r="D362" i="8" s="1"/>
  <c r="C503" i="8"/>
  <c r="D503" i="8" s="1"/>
  <c r="C180" i="8"/>
  <c r="D180" i="8" s="1"/>
  <c r="C342" i="8"/>
  <c r="D342" i="8" s="1"/>
  <c r="C457" i="8"/>
  <c r="D457" i="8" s="1"/>
  <c r="C4" i="8"/>
  <c r="D4" i="8" s="1"/>
  <c r="C26" i="8"/>
  <c r="D26" i="8" s="1"/>
  <c r="C53" i="8"/>
  <c r="D53" i="8" s="1"/>
  <c r="C75" i="8"/>
  <c r="D75" i="8" s="1"/>
  <c r="C101" i="8"/>
  <c r="D101" i="8" s="1"/>
  <c r="C122" i="8"/>
  <c r="D122" i="8" s="1"/>
  <c r="C148" i="8"/>
  <c r="D148" i="8" s="1"/>
  <c r="C169" i="8"/>
  <c r="D169" i="8" s="1"/>
  <c r="C195" i="8"/>
  <c r="D195" i="8" s="1"/>
  <c r="C216" i="8"/>
  <c r="D216" i="8" s="1"/>
  <c r="C242" i="8"/>
  <c r="D242" i="8" s="1"/>
  <c r="C263" i="8"/>
  <c r="D263" i="8" s="1"/>
  <c r="C289" i="8"/>
  <c r="D289" i="8" s="1"/>
  <c r="C310" i="8"/>
  <c r="D310" i="8" s="1"/>
  <c r="C331" i="8"/>
  <c r="D331" i="8" s="1"/>
  <c r="C357" i="8"/>
  <c r="D357" i="8" s="1"/>
  <c r="C378" i="8"/>
  <c r="D378" i="8" s="1"/>
  <c r="C404" i="8"/>
  <c r="D404" i="8" s="1"/>
  <c r="C425" i="8"/>
  <c r="D425" i="8" s="1"/>
  <c r="C451" i="8"/>
  <c r="D451" i="8" s="1"/>
  <c r="C472" i="8"/>
  <c r="D472" i="8" s="1"/>
  <c r="C498" i="8"/>
  <c r="D498" i="8" s="1"/>
  <c r="C519" i="8"/>
  <c r="D519" i="8" s="1"/>
  <c r="C545" i="8"/>
  <c r="D545" i="8" s="1"/>
  <c r="C566" i="8"/>
  <c r="D566" i="8" s="1"/>
  <c r="C54" i="8"/>
  <c r="D54" i="8" s="1"/>
  <c r="C123" i="8"/>
  <c r="D123" i="8" s="1"/>
  <c r="C217" i="8"/>
  <c r="D217" i="8" s="1"/>
  <c r="C243" i="8"/>
  <c r="D243" i="8" s="1"/>
  <c r="C311" i="8"/>
  <c r="D311" i="8" s="1"/>
  <c r="C379" i="8"/>
  <c r="D379" i="8" s="1"/>
  <c r="C473" i="8"/>
  <c r="D473" i="8" s="1"/>
  <c r="C546" i="8"/>
  <c r="D546" i="8" s="1"/>
  <c r="C82" i="8"/>
  <c r="D82" i="8" s="1"/>
  <c r="C197" i="8"/>
  <c r="D197" i="8" s="1"/>
  <c r="C312" i="8"/>
  <c r="D312" i="8" s="1"/>
  <c r="C427" i="8"/>
  <c r="D427" i="8" s="1"/>
  <c r="C521" i="8"/>
  <c r="D521" i="8" s="1"/>
  <c r="C7" i="8"/>
  <c r="D7" i="8" s="1"/>
  <c r="C35" i="8"/>
  <c r="D35" i="8" s="1"/>
  <c r="C83" i="8"/>
  <c r="D83" i="8" s="1"/>
  <c r="C130" i="8"/>
  <c r="D130" i="8" s="1"/>
  <c r="C151" i="8"/>
  <c r="D151" i="8" s="1"/>
  <c r="C177" i="8"/>
  <c r="D177" i="8" s="1"/>
  <c r="C198" i="8"/>
  <c r="D198" i="8" s="1"/>
  <c r="C219" i="8"/>
  <c r="D219" i="8" s="1"/>
  <c r="C245" i="8"/>
  <c r="D245" i="8" s="1"/>
  <c r="C266" i="8"/>
  <c r="D266" i="8" s="1"/>
  <c r="C292" i="8"/>
  <c r="D292" i="8" s="1"/>
  <c r="C339" i="8"/>
  <c r="D339" i="8" s="1"/>
  <c r="C386" i="8"/>
  <c r="D386" i="8" s="1"/>
  <c r="C407" i="8"/>
  <c r="D407" i="8" s="1"/>
  <c r="C433" i="8"/>
  <c r="D433" i="8" s="1"/>
  <c r="C454" i="8"/>
  <c r="D454" i="8" s="1"/>
  <c r="C475" i="8"/>
  <c r="D475" i="8" s="1"/>
  <c r="C501" i="8"/>
  <c r="D501" i="8" s="1"/>
  <c r="C522" i="8"/>
  <c r="D522" i="8" s="1"/>
  <c r="C548" i="8"/>
  <c r="D548" i="8" s="1"/>
  <c r="C38" i="8"/>
  <c r="D38" i="8" s="1"/>
  <c r="C86" i="8"/>
  <c r="D86" i="8" s="1"/>
  <c r="C133" i="8"/>
  <c r="D133" i="8" s="1"/>
  <c r="C201" i="8"/>
  <c r="D201" i="8" s="1"/>
  <c r="C274" i="8"/>
  <c r="D274" i="8" s="1"/>
  <c r="C321" i="8"/>
  <c r="D321" i="8" s="1"/>
  <c r="C363" i="8"/>
  <c r="D363" i="8" s="1"/>
  <c r="C436" i="8"/>
  <c r="D436" i="8" s="1"/>
  <c r="C483" i="8"/>
  <c r="D483" i="8" s="1"/>
  <c r="C551" i="8"/>
  <c r="D551" i="8" s="1"/>
  <c r="C5" i="8"/>
  <c r="D5" i="8" s="1"/>
  <c r="C81" i="8"/>
  <c r="D81" i="8" s="1"/>
  <c r="C170" i="8"/>
  <c r="D170" i="8" s="1"/>
  <c r="C264" i="8"/>
  <c r="D264" i="8" s="1"/>
  <c r="C337" i="8"/>
  <c r="D337" i="8" s="1"/>
  <c r="C452" i="8"/>
  <c r="D452" i="8" s="1"/>
  <c r="C2" i="8"/>
  <c r="D2" i="8" s="1"/>
  <c r="C6" i="8"/>
  <c r="D6" i="8" s="1"/>
  <c r="C129" i="8"/>
  <c r="D129" i="8" s="1"/>
  <c r="C265" i="8"/>
  <c r="D265" i="8" s="1"/>
  <c r="C359" i="8"/>
  <c r="D359" i="8" s="1"/>
  <c r="C453" i="8"/>
  <c r="D453" i="8" s="1"/>
  <c r="C547" i="8"/>
  <c r="D547" i="8" s="1"/>
  <c r="C56" i="8"/>
  <c r="D56" i="8" s="1"/>
  <c r="C313" i="8"/>
  <c r="D313" i="8" s="1"/>
  <c r="C199" i="8"/>
  <c r="D199" i="8" s="1"/>
  <c r="C481" i="8"/>
  <c r="D481" i="8" s="1"/>
  <c r="C200" i="8"/>
  <c r="D200" i="8" s="1"/>
  <c r="C409" i="8"/>
  <c r="D409" i="8" s="1"/>
  <c r="C550" i="8"/>
  <c r="D550" i="8" s="1"/>
  <c r="C248" i="8"/>
  <c r="D248" i="8" s="1"/>
  <c r="C389" i="8"/>
  <c r="D389" i="8" s="1"/>
  <c r="C530" i="8"/>
  <c r="D530" i="8" s="1"/>
  <c r="C22" i="8"/>
  <c r="D22" i="8" s="1"/>
  <c r="C87" i="8"/>
  <c r="D87" i="8" s="1"/>
  <c r="C136" i="8"/>
  <c r="D136" i="8" s="1"/>
  <c r="C185" i="8"/>
  <c r="D185" i="8" s="1"/>
  <c r="C234" i="8"/>
  <c r="D234" i="8" s="1"/>
  <c r="C297" i="8"/>
  <c r="D297" i="8" s="1"/>
  <c r="C346" i="8"/>
  <c r="D346" i="8" s="1"/>
  <c r="C395" i="8"/>
  <c r="D395" i="8" s="1"/>
  <c r="C458" i="8"/>
  <c r="D458" i="8" s="1"/>
  <c r="C507" i="8"/>
  <c r="D507" i="8" s="1"/>
  <c r="C561" i="8"/>
  <c r="D561" i="8" s="1"/>
  <c r="C90" i="8"/>
  <c r="D90" i="8" s="1"/>
  <c r="C305" i="8"/>
  <c r="D305" i="8" s="1"/>
  <c r="C466" i="8"/>
  <c r="D466" i="8" s="1"/>
  <c r="C306" i="8"/>
  <c r="D306" i="8" s="1"/>
  <c r="C209" i="8"/>
  <c r="D209" i="8" s="1"/>
  <c r="C531" i="8"/>
  <c r="D531" i="8" s="1"/>
  <c r="C23" i="8"/>
  <c r="D23" i="8" s="1"/>
  <c r="C88" i="8"/>
  <c r="D88" i="8" s="1"/>
  <c r="C137" i="8"/>
  <c r="D137" i="8" s="1"/>
  <c r="C186" i="8"/>
  <c r="D186" i="8" s="1"/>
  <c r="C249" i="8"/>
  <c r="D249" i="8" s="1"/>
  <c r="C298" i="8"/>
  <c r="D298" i="8" s="1"/>
  <c r="C347" i="8"/>
  <c r="D347" i="8" s="1"/>
  <c r="C401" i="8"/>
  <c r="D401" i="8" s="1"/>
  <c r="C459" i="8"/>
  <c r="D459" i="8" s="1"/>
  <c r="C513" i="8"/>
  <c r="D513" i="8" s="1"/>
  <c r="C562" i="8"/>
  <c r="D562" i="8" s="1"/>
  <c r="C40" i="8"/>
  <c r="D40" i="8" s="1"/>
  <c r="C139" i="8"/>
  <c r="D139" i="8" s="1"/>
  <c r="C251" i="8"/>
  <c r="D251" i="8" s="1"/>
  <c r="C354" i="8"/>
  <c r="D354" i="8" s="1"/>
  <c r="C515" i="8"/>
  <c r="D515" i="8" s="1"/>
  <c r="C41" i="8"/>
  <c r="D41" i="8" s="1"/>
  <c r="C145" i="8"/>
  <c r="D145" i="8" s="1"/>
  <c r="C257" i="8"/>
  <c r="D257" i="8" s="1"/>
  <c r="C369" i="8"/>
  <c r="D369" i="8" s="1"/>
  <c r="C467" i="8"/>
  <c r="D467" i="8" s="1"/>
  <c r="C516" i="8"/>
  <c r="D516" i="8" s="1"/>
  <c r="C97" i="8"/>
  <c r="D97" i="8" s="1"/>
  <c r="C258" i="8"/>
  <c r="D258" i="8" s="1"/>
  <c r="C370" i="8"/>
  <c r="D370" i="8" s="1"/>
  <c r="C419" i="8"/>
  <c r="D419" i="8" s="1"/>
  <c r="C43" i="8"/>
  <c r="D43" i="8" s="1"/>
  <c r="C161" i="8"/>
  <c r="D161" i="8" s="1"/>
  <c r="C210" i="8"/>
  <c r="D210" i="8" s="1"/>
  <c r="C259" i="8"/>
  <c r="D259" i="8" s="1"/>
  <c r="C371" i="8"/>
  <c r="D371" i="8" s="1"/>
  <c r="C420" i="8"/>
  <c r="D420" i="8" s="1"/>
  <c r="C469" i="8"/>
  <c r="D469" i="8" s="1"/>
  <c r="C323" i="8"/>
  <c r="D323" i="8" s="1"/>
  <c r="C212" i="8"/>
  <c r="D212" i="8" s="1"/>
  <c r="C485" i="8"/>
  <c r="D485" i="8" s="1"/>
  <c r="C115" i="8"/>
  <c r="D115" i="8" s="1"/>
  <c r="C374" i="8"/>
  <c r="D374" i="8" s="1"/>
  <c r="C67" i="8"/>
  <c r="D67" i="8" s="1"/>
  <c r="C326" i="8"/>
  <c r="D326" i="8" s="1"/>
  <c r="C68" i="8"/>
  <c r="D68" i="8" s="1"/>
  <c r="C278" i="8"/>
  <c r="D278" i="8" s="1"/>
  <c r="C39" i="8"/>
  <c r="D39" i="8" s="1"/>
  <c r="C89" i="8"/>
  <c r="D89" i="8" s="1"/>
  <c r="C138" i="8"/>
  <c r="D138" i="8" s="1"/>
  <c r="C187" i="8"/>
  <c r="D187" i="8" s="1"/>
  <c r="C250" i="8"/>
  <c r="D250" i="8" s="1"/>
  <c r="C299" i="8"/>
  <c r="D299" i="8" s="1"/>
  <c r="C353" i="8"/>
  <c r="D353" i="8" s="1"/>
  <c r="C411" i="8"/>
  <c r="D411" i="8" s="1"/>
  <c r="C465" i="8"/>
  <c r="D465" i="8" s="1"/>
  <c r="C514" i="8"/>
  <c r="D514" i="8" s="1"/>
  <c r="C563" i="8"/>
  <c r="D563" i="8" s="1"/>
  <c r="C202" i="8"/>
  <c r="D202" i="8" s="1"/>
  <c r="C417" i="8"/>
  <c r="D417" i="8" s="1"/>
  <c r="C91" i="8"/>
  <c r="D91" i="8" s="1"/>
  <c r="C203" i="8"/>
  <c r="D203" i="8" s="1"/>
  <c r="C418" i="8"/>
  <c r="D418" i="8" s="1"/>
  <c r="C42" i="8"/>
  <c r="D42" i="8" s="1"/>
  <c r="C155" i="8"/>
  <c r="D155" i="8" s="1"/>
  <c r="C307" i="8"/>
  <c r="D307" i="8" s="1"/>
  <c r="C468" i="8"/>
  <c r="D468" i="8" s="1"/>
  <c r="C98" i="8"/>
  <c r="D98" i="8" s="1"/>
  <c r="C322" i="8"/>
  <c r="D322" i="8" s="1"/>
  <c r="C532" i="8"/>
  <c r="D532" i="8" s="1"/>
  <c r="C113" i="8"/>
  <c r="D113" i="8" s="1"/>
  <c r="C162" i="8"/>
  <c r="D162" i="8" s="1"/>
  <c r="C260" i="8"/>
  <c r="D260" i="8" s="1"/>
  <c r="C421" i="8"/>
  <c r="D421" i="8" s="1"/>
  <c r="C533" i="8"/>
  <c r="D533" i="8" s="1"/>
  <c r="C114" i="8"/>
  <c r="D114" i="8" s="1"/>
  <c r="C275" i="8"/>
  <c r="D275" i="8" s="1"/>
  <c r="C373" i="8"/>
  <c r="D373" i="8" s="1"/>
  <c r="C534" i="8"/>
  <c r="D534" i="8" s="1"/>
  <c r="C164" i="8"/>
  <c r="D164" i="8" s="1"/>
  <c r="C276" i="8"/>
  <c r="D276" i="8" s="1"/>
  <c r="C437" i="8"/>
  <c r="D437" i="8" s="1"/>
  <c r="C535" i="8"/>
  <c r="D535" i="8" s="1"/>
  <c r="C165" i="8"/>
  <c r="D165" i="8" s="1"/>
  <c r="C277" i="8"/>
  <c r="D277" i="8" s="1"/>
  <c r="C438" i="8"/>
  <c r="D438" i="8" s="1"/>
  <c r="C487" i="8"/>
  <c r="D487" i="8" s="1"/>
  <c r="C117" i="8"/>
  <c r="D117" i="8" s="1"/>
  <c r="C327" i="8"/>
  <c r="D327" i="8" s="1"/>
  <c r="C537" i="8"/>
  <c r="D537" i="8" s="1"/>
  <c r="C49" i="8"/>
  <c r="D49" i="8" s="1"/>
  <c r="C211" i="8"/>
  <c r="D211" i="8" s="1"/>
  <c r="C372" i="8"/>
  <c r="D372" i="8" s="1"/>
  <c r="C484" i="8"/>
  <c r="D484" i="8" s="1"/>
  <c r="C50" i="8"/>
  <c r="D50" i="8" s="1"/>
  <c r="C163" i="8"/>
  <c r="D163" i="8" s="1"/>
  <c r="C324" i="8"/>
  <c r="D324" i="8" s="1"/>
  <c r="C422" i="8"/>
  <c r="D422" i="8" s="1"/>
  <c r="C66" i="8"/>
  <c r="D66" i="8" s="1"/>
  <c r="C213" i="8"/>
  <c r="D213" i="8" s="1"/>
  <c r="C325" i="8"/>
  <c r="D325" i="8" s="1"/>
  <c r="C486" i="8"/>
  <c r="D486" i="8" s="1"/>
  <c r="C116" i="8"/>
  <c r="D116" i="8" s="1"/>
  <c r="C228" i="8"/>
  <c r="D228" i="8" s="1"/>
  <c r="C375" i="8"/>
  <c r="D375" i="8" s="1"/>
  <c r="C536" i="8"/>
  <c r="D536" i="8" s="1"/>
  <c r="C11" i="8"/>
  <c r="D11" i="8" s="1"/>
  <c r="C166" i="8"/>
  <c r="D166" i="8" s="1"/>
  <c r="C229" i="8"/>
  <c r="D229" i="8" s="1"/>
  <c r="C390" i="8"/>
  <c r="D390" i="8" s="1"/>
  <c r="C488" i="8"/>
  <c r="D488" i="8" s="1"/>
  <c r="C71" i="8"/>
  <c r="D71" i="8" s="1"/>
  <c r="C280" i="8"/>
  <c r="D280" i="8" s="1"/>
  <c r="C70" i="8"/>
  <c r="D70" i="8" s="1"/>
  <c r="C69" i="8"/>
  <c r="D69" i="8" s="1"/>
  <c r="C233" i="8"/>
  <c r="D233" i="8" s="1"/>
  <c r="C21" i="8"/>
  <c r="D21" i="8" s="1"/>
  <c r="C19" i="8"/>
  <c r="D19" i="8" s="1"/>
  <c r="C18" i="8"/>
  <c r="D18" i="8" s="1"/>
  <c r="C184" i="8"/>
  <c r="D184" i="8" s="1"/>
  <c r="C553" i="8"/>
  <c r="D553" i="8" s="1"/>
  <c r="C344" i="8"/>
  <c r="D344" i="8" s="1"/>
  <c r="C134" i="8"/>
  <c r="D134" i="8" s="1"/>
  <c r="E6" i="7"/>
  <c r="E10" i="7"/>
  <c r="H10" i="7" s="1"/>
  <c r="E3" i="7"/>
  <c r="F3" i="7" s="1"/>
  <c r="E4" i="7"/>
  <c r="F4" i="7" s="1"/>
  <c r="E5" i="7"/>
  <c r="H5" i="7" s="1"/>
  <c r="H6" i="7"/>
  <c r="H7" i="7"/>
  <c r="H8" i="7"/>
  <c r="H9" i="7"/>
  <c r="G6" i="7"/>
  <c r="G7" i="7"/>
  <c r="G8" i="7"/>
  <c r="G9" i="7"/>
  <c r="E2" i="7"/>
  <c r="G2" i="7" s="1"/>
  <c r="E13" i="7"/>
  <c r="G13" i="7" s="1"/>
  <c r="F9" i="7"/>
  <c r="E12" i="7"/>
  <c r="F12" i="7" s="1"/>
  <c r="F8" i="7"/>
  <c r="E11" i="7"/>
  <c r="F11" i="7" s="1"/>
  <c r="F7" i="7"/>
  <c r="F6" i="7"/>
  <c r="K12" i="8" l="1"/>
  <c r="F10" i="7"/>
  <c r="G4" i="7"/>
  <c r="G5" i="7"/>
  <c r="H4" i="7"/>
  <c r="H3" i="7"/>
  <c r="G3" i="7"/>
  <c r="G10" i="7"/>
  <c r="G12" i="7"/>
  <c r="H12" i="7"/>
  <c r="G11" i="7"/>
  <c r="F5" i="7"/>
  <c r="F2" i="7"/>
  <c r="H11" i="7"/>
  <c r="H13" i="7"/>
  <c r="F13" i="7"/>
  <c r="H2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<sst xmlns="http://schemas.openxmlformats.org/spreadsheetml/2006/main" count="7063" uniqueCount="2117">
  <si>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</si>
  <si>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</si>
  <si>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</si>
  <si>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</si>
  <si>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</si>
  <si>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</si>
  <si>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</si>
  <si>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</si>
  <si>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</si>
  <si>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</si>
  <si>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</si>
  <si>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</si>
  <si>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</si>
  <si>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</si>
  <si>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</si>
  <si>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</si>
  <si>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</si>
  <si>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</si>
  <si>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</si>
  <si>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</si>
  <si>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</si>
  <si>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</si>
  <si>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</si>
  <si>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</si>
  <si>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</si>
  <si>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</si>
  <si>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</si>
  <si>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</si>
  <si>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</si>
  <si>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</si>
  <si>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</si>
  <si>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</si>
  <si>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</si>
  <si>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</si>
  <si>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</si>
  <si>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</si>
  <si>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</si>
  <si>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</si>
  <si>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</si>
  <si>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</si>
  <si>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</si>
  <si>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</si>
  <si>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</si>
  <si>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</si>
  <si>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</si>
  <si>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</si>
  <si>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</si>
  <si>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</si>
  <si>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</si>
  <si>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</si>
  <si>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</si>
  <si>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</si>
  <si>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</si>
  <si>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</si>
  <si>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</si>
  <si>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</si>
  <si>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</si>
  <si>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</si>
  <si>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</si>
  <si>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</si>
  <si>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</si>
  <si>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</si>
  <si>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</si>
  <si>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</si>
  <si>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</si>
  <si>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</si>
  <si>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</si>
  <si>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</si>
  <si>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</si>
  <si>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</si>
  <si>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</si>
  <si>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</si>
  <si>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</si>
  <si>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</si>
  <si>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</si>
  <si>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</si>
  <si>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</si>
  <si>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</si>
  <si>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</si>
  <si>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</si>
  <si>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</si>
  <si>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</si>
  <si>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</si>
  <si>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</si>
  <si>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</si>
  <si>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</si>
  <si>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</si>
  <si>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</si>
  <si>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</si>
  <si>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</si>
  <si>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</si>
  <si>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</si>
  <si>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</si>
  <si>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</si>
  <si>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</si>
  <si>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</si>
  <si>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</si>
  <si>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</si>
  <si>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</si>
  <si>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</si>
  <si>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</si>
  <si>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</si>
  <si>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</si>
  <si>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</si>
  <si>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</si>
  <si>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</si>
  <si>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</si>
  <si>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</si>
  <si>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</si>
  <si>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</si>
  <si>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</si>
  <si>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</si>
  <si>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</si>
  <si>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</si>
  <si>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</si>
  <si>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</si>
  <si>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</si>
  <si>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</si>
  <si>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</si>
  <si>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</si>
  <si>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</si>
  <si>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</si>
  <si>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</si>
  <si>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</si>
  <si>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</si>
  <si>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</si>
  <si>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</si>
  <si>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</si>
  <si>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</si>
  <si>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</si>
  <si>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</si>
  <si>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</si>
  <si>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</si>
  <si>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</si>
  <si>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</si>
  <si>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</si>
  <si>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</si>
  <si>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</si>
  <si>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</si>
  <si>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</si>
  <si>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</si>
  <si>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</si>
  <si>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</si>
  <si>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</si>
  <si>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</si>
  <si>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</si>
  <si>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</si>
  <si>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</si>
  <si>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</si>
  <si>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</si>
  <si>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</si>
  <si>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</si>
  <si>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</si>
  <si>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</si>
  <si>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</si>
  <si>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</si>
  <si>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</si>
  <si>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</si>
  <si>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</si>
  <si>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</si>
  <si>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</si>
  <si>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</si>
  <si>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</si>
  <si>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</si>
  <si>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</si>
  <si>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</si>
  <si>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</si>
  <si>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</si>
  <si>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</si>
  <si>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</si>
  <si>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</si>
  <si>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</si>
  <si>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</si>
  <si>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</si>
  <si>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</si>
  <si>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</si>
  <si>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</si>
  <si>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</si>
  <si>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</si>
  <si>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</si>
  <si>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</si>
  <si>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</si>
  <si>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</si>
  <si>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</si>
  <si>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</si>
  <si>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</si>
  <si>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</si>
  <si>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</si>
  <si>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</si>
  <si>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</si>
  <si>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</si>
  <si>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</si>
  <si>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</si>
  <si>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</si>
  <si>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</si>
  <si>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</si>
  <si>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</si>
  <si>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</si>
  <si>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</si>
  <si>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</si>
  <si>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</si>
  <si>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</si>
  <si>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</si>
  <si>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</si>
  <si>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</si>
  <si>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</si>
  <si>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</si>
  <si>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</si>
  <si>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</si>
  <si>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</si>
  <si>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</si>
  <si>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</si>
  <si>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</si>
  <si>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</si>
  <si>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</si>
  <si>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</si>
  <si>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</si>
  <si>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</si>
  <si>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</si>
  <si>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</si>
  <si>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</si>
  <si>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</si>
  <si>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</si>
  <si>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</si>
  <si>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</si>
  <si>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</si>
  <si>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</si>
  <si>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</si>
  <si>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</si>
  <si>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</si>
  <si>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</si>
  <si>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</si>
  <si>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</si>
  <si>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</si>
  <si>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</si>
  <si>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</si>
  <si>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</si>
  <si>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</si>
  <si>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</si>
  <si>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</si>
  <si>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</si>
  <si>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</si>
  <si>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</si>
  <si>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</si>
  <si>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</si>
  <si>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</si>
  <si>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</si>
  <si>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</si>
  <si>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</si>
  <si>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</si>
  <si>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</si>
  <si>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</si>
  <si>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</si>
  <si>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</si>
  <si>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</si>
  <si>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</si>
  <si>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</si>
  <si>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</si>
  <si>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</si>
  <si>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</si>
  <si>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</si>
  <si>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</si>
  <si>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</si>
  <si>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</si>
  <si>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</si>
  <si>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</si>
  <si>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</si>
  <si>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</si>
  <si>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</si>
  <si>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</si>
  <si>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</si>
  <si>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</si>
  <si>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</si>
  <si>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</si>
  <si>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</si>
  <si>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</si>
  <si>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</si>
  <si>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</si>
  <si>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</si>
  <si>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</si>
  <si>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</si>
  <si>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</si>
  <si>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</si>
  <si>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</si>
  <si>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</si>
  <si>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</si>
  <si>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</si>
  <si>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</si>
  <si>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</si>
  <si>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</si>
  <si>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</si>
  <si>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</si>
  <si>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</si>
  <si>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</si>
  <si>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</si>
  <si>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</si>
  <si>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</si>
  <si>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</si>
  <si>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</si>
  <si>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</si>
  <si>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</si>
  <si>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</si>
  <si>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</si>
  <si>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</si>
  <si>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</si>
  <si>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</si>
  <si>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</si>
  <si>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</si>
  <si>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</si>
  <si>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</si>
  <si>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</si>
  <si>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</si>
  <si>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</si>
  <si>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</si>
  <si>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</si>
  <si>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</si>
  <si>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</si>
  <si>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</si>
  <si>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</si>
  <si>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</si>
  <si>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</si>
  <si>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</si>
  <si>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</si>
  <si>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</si>
  <si>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</si>
  <si>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</si>
  <si>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</si>
  <si>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</si>
  <si>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</si>
  <si>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</si>
  <si>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</si>
  <si>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</si>
  <si>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</si>
  <si>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</si>
  <si>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</si>
  <si>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</si>
  <si>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</si>
  <si>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</si>
  <si>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</si>
  <si>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</si>
  <si>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</si>
  <si>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</si>
  <si>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</si>
  <si>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</si>
  <si>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</si>
  <si>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</si>
  <si>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</si>
  <si>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</si>
  <si>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</si>
  <si>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</si>
  <si>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</si>
  <si>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</si>
  <si>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</si>
  <si>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</si>
  <si>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</si>
  <si>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</si>
  <si>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</si>
  <si>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</si>
  <si>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</si>
  <si>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</si>
  <si>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</si>
  <si>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</si>
  <si>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</si>
  <si>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</si>
  <si>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</si>
  <si>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</si>
  <si>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</si>
  <si>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</si>
  <si>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</si>
  <si>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</si>
  <si>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</si>
  <si>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</si>
  <si>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</si>
  <si>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</si>
  <si>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</si>
  <si>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</si>
  <si>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</si>
  <si>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</si>
  <si>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</si>
  <si>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</si>
  <si>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</si>
  <si>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</si>
  <si>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</si>
  <si>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</si>
  <si>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</si>
  <si>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</si>
  <si>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</si>
  <si>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</si>
  <si>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</si>
  <si>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</si>
  <si>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</si>
  <si>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</si>
  <si>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</si>
  <si>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</si>
  <si>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</si>
  <si>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</si>
  <si>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</si>
  <si>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</si>
  <si>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</si>
  <si>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</si>
  <si>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</si>
  <si>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</si>
  <si>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</si>
  <si>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</si>
  <si>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</si>
  <si>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</si>
  <si>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</si>
  <si>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</si>
  <si>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</si>
  <si>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</si>
  <si>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</si>
  <si>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</si>
  <si>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</si>
  <si>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</si>
  <si>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</si>
  <si>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</si>
  <si>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</si>
  <si>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</si>
  <si>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</si>
  <si>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</si>
  <si>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</si>
  <si>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</si>
  <si>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</si>
  <si>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</si>
  <si>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</si>
  <si>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</si>
  <si>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</si>
  <si>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</si>
  <si>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</si>
  <si>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</si>
  <si>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</si>
  <si>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</si>
  <si>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</si>
  <si>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</si>
  <si>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</si>
  <si>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</si>
  <si>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</si>
  <si>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</si>
  <si>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</si>
  <si>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</si>
  <si>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</si>
  <si>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</si>
  <si>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</si>
  <si>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</si>
  <si>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</si>
  <si>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</si>
  <si>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</si>
  <si>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</si>
  <si>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</si>
  <si>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</si>
  <si>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</si>
  <si>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</si>
  <si>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</si>
  <si>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</si>
  <si>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</si>
  <si>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</si>
  <si>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</si>
  <si>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</si>
  <si>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</si>
  <si>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</si>
  <si>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</si>
  <si>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</si>
  <si>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</si>
  <si>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</si>
  <si>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</si>
  <si>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</si>
  <si>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</si>
  <si>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</si>
  <si>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</si>
  <si>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</si>
  <si>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</si>
  <si>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</si>
  <si>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</si>
  <si>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</si>
  <si>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</si>
  <si>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</si>
  <si>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</si>
  <si>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</si>
  <si>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</si>
  <si>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</si>
  <si>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</si>
  <si>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</si>
  <si>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</si>
  <si>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</si>
  <si>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</si>
  <si>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</si>
  <si>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</si>
  <si>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</si>
  <si>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</si>
  <si>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</si>
  <si>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</si>
  <si>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</si>
  <si>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</si>
  <si>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</si>
  <si>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</si>
  <si>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</si>
  <si>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</si>
  <si>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</si>
  <si>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</si>
  <si>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</si>
  <si>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</si>
  <si>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</si>
  <si>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</si>
  <si>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</si>
  <si>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</si>
  <si>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</si>
  <si>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</si>
  <si>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</si>
  <si>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</si>
  <si>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</si>
  <si>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</si>
  <si>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</si>
  <si>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</si>
  <si>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</si>
  <si>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</si>
  <si>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</si>
  <si>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</si>
  <si>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</si>
  <si>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</si>
  <si>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</si>
  <si>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</si>
  <si>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</si>
  <si>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</si>
  <si>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</si>
  <si>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</si>
  <si>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</si>
  <si>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</si>
  <si>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</si>
  <si>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</si>
  <si>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</si>
  <si>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</si>
  <si>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</si>
  <si>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</si>
  <si>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</si>
  <si>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</si>
  <si>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</si>
  <si>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</si>
  <si>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</si>
  <si>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</si>
  <si>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</si>
  <si>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</si>
  <si>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</si>
  <si>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</si>
  <si>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</si>
  <si>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</si>
  <si>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</si>
  <si>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</si>
  <si>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</si>
  <si>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</si>
  <si>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</si>
  <si>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</si>
  <si>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</si>
  <si>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</si>
  <si>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</si>
  <si>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</si>
  <si>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</si>
  <si>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</si>
  <si>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</si>
  <si>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</si>
  <si>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</si>
  <si>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</si>
  <si>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</si>
  <si>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</si>
  <si>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</si>
  <si>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</si>
  <si>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</si>
  <si>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</si>
  <si>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</si>
  <si>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</si>
  <si>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</si>
  <si>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</si>
  <si>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</si>
  <si>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</si>
  <si>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</si>
  <si>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</si>
  <si>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</si>
  <si>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</si>
  <si>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</si>
  <si>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</si>
  <si>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</si>
  <si>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</si>
  <si>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</si>
  <si>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</si>
  <si>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</si>
  <si>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</si>
  <si>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</si>
  <si>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</si>
  <si>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</si>
  <si>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</si>
  <si>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</si>
  <si>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</si>
  <si>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</si>
  <si>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</si>
  <si>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</si>
  <si>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</si>
  <si>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</si>
  <si>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</si>
  <si>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</si>
  <si>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</si>
  <si>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</si>
  <si>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</si>
  <si>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</si>
  <si>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</si>
  <si>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</si>
  <si>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</si>
  <si>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</si>
  <si>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</si>
  <si>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</si>
  <si>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</si>
  <si>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</si>
  <si>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</si>
  <si>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</si>
  <si>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</si>
  <si>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</si>
  <si>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</si>
  <si>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</si>
  <si>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</si>
  <si>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</si>
  <si>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</si>
  <si>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</si>
  <si>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</si>
  <si>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</si>
  <si>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</si>
  <si>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</si>
  <si>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</si>
  <si>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</si>
  <si>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</si>
  <si>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</si>
  <si>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</si>
  <si>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</si>
  <si>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</si>
  <si>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</si>
  <si>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</si>
  <si>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</si>
  <si>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</si>
  <si>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</si>
  <si>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</si>
  <si>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</si>
  <si>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</si>
  <si>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</si>
  <si>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</si>
  <si>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</si>
  <si>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</si>
  <si>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</si>
  <si>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</si>
  <si>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</si>
  <si>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</si>
  <si>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</si>
  <si>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</si>
  <si>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</si>
  <si>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</si>
  <si>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</si>
  <si>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</si>
  <si>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</si>
  <si>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</si>
  <si>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</si>
  <si>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</si>
  <si>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</si>
  <si>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</si>
  <si>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</si>
  <si>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</si>
  <si>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</si>
  <si>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</si>
  <si>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</si>
  <si>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</si>
  <si>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</si>
  <si>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</si>
  <si>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</si>
  <si>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</si>
  <si>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</si>
  <si>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</si>
  <si>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</si>
  <si>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</si>
  <si>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</si>
  <si>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</si>
  <si>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</si>
  <si>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</si>
  <si>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</si>
  <si>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</si>
  <si>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</si>
  <si>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</si>
  <si>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</si>
  <si>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</si>
  <si>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</si>
  <si>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</si>
  <si>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</si>
  <si>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</si>
  <si>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</si>
  <si>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</si>
  <si>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</si>
  <si>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</si>
  <si>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</si>
  <si>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</si>
  <si>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</si>
  <si>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</si>
  <si>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</si>
  <si>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</si>
  <si>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</si>
  <si>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</si>
  <si>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</si>
  <si>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</si>
  <si>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</si>
  <si>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</si>
  <si>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</si>
  <si>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</si>
  <si>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</si>
  <si>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</si>
  <si>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</si>
  <si>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</si>
  <si>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</si>
  <si>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</si>
  <si>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</si>
  <si>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</si>
  <si>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</si>
  <si>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</si>
  <si>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</si>
  <si>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</si>
  <si>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</si>
  <si>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</si>
  <si>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</si>
  <si>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</si>
  <si>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</si>
  <si>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</si>
  <si>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</si>
  <si>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</si>
  <si>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</si>
  <si>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</si>
  <si>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</si>
  <si>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</si>
  <si>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</si>
  <si>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</si>
  <si>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</si>
  <si>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</si>
  <si>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</si>
  <si>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</si>
  <si>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</si>
  <si>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</si>
  <si>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</si>
  <si>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</si>
  <si>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</si>
  <si>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</si>
  <si>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</si>
  <si>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</si>
  <si>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</si>
  <si>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</si>
  <si>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</si>
  <si>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</si>
  <si>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</si>
  <si>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</si>
  <si>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</si>
  <si>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</si>
  <si>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</si>
  <si>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</si>
  <si>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</si>
  <si>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</si>
  <si>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</si>
  <si>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</si>
  <si>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</si>
  <si>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</si>
  <si>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</si>
  <si>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</si>
  <si>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</si>
  <si>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</si>
  <si>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</si>
  <si>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</si>
  <si>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</si>
  <si>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</si>
  <si>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</si>
  <si>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</si>
  <si>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</si>
  <si>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</si>
  <si>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</si>
  <si>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</si>
  <si>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</si>
  <si>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</si>
  <si>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</si>
  <si>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</si>
  <si>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</si>
  <si>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</si>
  <si>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</si>
  <si>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</si>
  <si>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</si>
  <si>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</si>
  <si>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</si>
  <si>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</si>
  <si>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</si>
  <si>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</si>
  <si>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</si>
  <si>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</si>
  <si>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</si>
  <si>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</si>
  <si>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</si>
  <si>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</si>
  <si>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</si>
  <si>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</si>
  <si>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</si>
  <si>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</si>
  <si>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</si>
  <si>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</si>
  <si>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</si>
  <si>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</si>
  <si>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</si>
  <si>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</si>
  <si>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</si>
  <si>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</si>
  <si>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</si>
  <si>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</si>
  <si>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</si>
  <si>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</si>
  <si>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</si>
  <si>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</si>
  <si>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</si>
  <si>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</si>
  <si>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</si>
  <si>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</si>
  <si>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</si>
  <si>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</si>
  <si>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</si>
  <si>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</si>
  <si>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</si>
  <si>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</si>
  <si>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</si>
  <si>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</si>
  <si>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</si>
  <si>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</si>
  <si>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</si>
  <si>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</si>
  <si>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</si>
  <si>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</si>
  <si>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</si>
  <si>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</si>
  <si>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</si>
  <si>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</si>
  <si>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</si>
  <si>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</si>
  <si>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</si>
  <si>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</si>
  <si>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</si>
  <si>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</si>
  <si>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</si>
  <si>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</si>
  <si>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</si>
  <si>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</si>
  <si>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</si>
  <si>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</si>
  <si>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</si>
  <si>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</si>
  <si>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</si>
  <si>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</si>
  <si>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</si>
  <si>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</si>
  <si>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</si>
  <si>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</si>
  <si>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</si>
  <si>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</si>
  <si>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</si>
  <si>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</si>
  <si>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</si>
  <si>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</si>
  <si>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</si>
  <si>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</si>
  <si>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</si>
  <si>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</si>
  <si>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</si>
  <si>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</si>
  <si>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</si>
  <si>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</si>
  <si>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</si>
  <si>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</si>
  <si>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</si>
  <si>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</si>
  <si>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</si>
  <si>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</si>
  <si>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</si>
  <si>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</si>
  <si>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</si>
  <si>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</si>
  <si>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</si>
  <si>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</si>
  <si>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</si>
  <si>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</si>
  <si>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</si>
  <si>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</si>
  <si>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</si>
  <si>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</si>
  <si>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</si>
  <si>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</si>
  <si>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</si>
  <si>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</si>
  <si>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</si>
  <si>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</si>
  <si>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</si>
  <si>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</si>
  <si>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</si>
  <si>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</si>
  <si>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</si>
  <si>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</si>
  <si>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</si>
  <si>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</si>
  <si>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</si>
  <si>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</si>
  <si>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</si>
  <si>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</si>
  <si>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</si>
  <si>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</si>
  <si>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</si>
  <si>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</si>
  <si>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</si>
  <si>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</si>
  <si>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</si>
  <si>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</si>
  <si>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</si>
  <si>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</si>
  <si>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</si>
  <si>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</si>
  <si>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</si>
  <si>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</si>
  <si>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</si>
  <si>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</si>
  <si>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</si>
  <si>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</si>
  <si>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</si>
  <si>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</si>
  <si>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</si>
  <si>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</si>
  <si>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</si>
  <si>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</si>
  <si>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</si>
  <si>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</si>
  <si>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</si>
  <si>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</si>
  <si>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</si>
  <si>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</si>
  <si>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</si>
  <si>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</si>
  <si>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</si>
  <si>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</si>
  <si>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</si>
  <si>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</si>
  <si>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</si>
  <si>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</si>
  <si>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</si>
  <si>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</si>
  <si>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</si>
  <si>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</si>
  <si>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</si>
  <si>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</si>
  <si>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</si>
  <si>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</si>
  <si>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</si>
  <si>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</si>
  <si>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</si>
  <si>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</si>
  <si>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</si>
  <si>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</si>
  <si>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</si>
  <si>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</si>
  <si>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</si>
  <si>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</si>
  <si>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</si>
  <si>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</si>
  <si>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</si>
  <si>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</si>
  <si>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</si>
  <si>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</si>
  <si>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</si>
  <si>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</si>
  <si>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</si>
  <si>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</si>
  <si>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</si>
  <si>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</si>
  <si>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</si>
  <si>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</si>
  <si>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</si>
  <si>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</si>
  <si>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</si>
  <si>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</si>
  <si>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</si>
  <si>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</si>
  <si>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</si>
  <si>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</si>
  <si>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</si>
  <si>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</si>
  <si>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</si>
  <si>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</si>
  <si>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</si>
  <si>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</si>
  <si>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</si>
  <si>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</si>
  <si>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</si>
  <si>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</si>
  <si>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</si>
  <si>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</si>
  <si>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</si>
  <si>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</si>
  <si>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</si>
  <si>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</si>
  <si>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</si>
  <si>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</si>
  <si>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</si>
  <si>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</si>
  <si>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</si>
  <si>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</si>
  <si>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</si>
  <si>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</si>
  <si>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</si>
  <si>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</si>
  <si>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</si>
  <si>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</si>
  <si>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</si>
  <si>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</si>
  <si>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</si>
  <si>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</si>
  <si>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</si>
  <si>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</si>
  <si>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</si>
  <si>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</si>
  <si>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</si>
  <si>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</si>
  <si>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</si>
  <si>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</si>
  <si>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</si>
  <si>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</si>
  <si>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</si>
  <si>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</si>
  <si>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</si>
  <si>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</si>
  <si>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</si>
  <si>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</si>
  <si>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</si>
  <si>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</si>
  <si>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</si>
  <si>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</si>
  <si>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</si>
  <si>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</si>
  <si>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</si>
  <si>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</si>
  <si>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</si>
  <si>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</si>
  <si>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</si>
  <si>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</si>
  <si>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</si>
  <si>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</si>
  <si>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</si>
  <si>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</si>
  <si>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</si>
  <si>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</si>
  <si>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</si>
  <si>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</si>
  <si>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</si>
  <si>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</si>
  <si>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</si>
  <si>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</si>
  <si>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</si>
  <si>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</si>
  <si>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</si>
  <si>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</si>
  <si>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</si>
  <si>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</si>
  <si>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</si>
  <si>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</si>
  <si>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</si>
  <si>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</si>
  <si>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</si>
  <si>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</si>
  <si>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</si>
  <si>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</si>
  <si>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</si>
  <si>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</si>
  <si>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</si>
  <si>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</si>
  <si>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</si>
  <si>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</si>
  <si>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</si>
  <si>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</si>
  <si>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</si>
  <si>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</si>
  <si>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</si>
  <si>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</si>
  <si>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</si>
  <si>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</si>
  <si>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</si>
  <si>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</si>
  <si>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</si>
  <si>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</si>
  <si>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</si>
  <si>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</si>
  <si>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</si>
  <si>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</si>
  <si>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</si>
  <si>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</si>
  <si>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</si>
  <si>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</si>
  <si>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</si>
  <si>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</si>
  <si>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</si>
  <si>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</si>
  <si>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</si>
  <si>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</si>
  <si>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</si>
  <si>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</si>
  <si>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</si>
  <si>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</si>
  <si>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</si>
  <si>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</si>
  <si>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</si>
  <si>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</si>
  <si>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</si>
  <si>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</si>
  <si>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</si>
  <si>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</si>
  <si>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</si>
  <si>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</si>
  <si>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</si>
  <si>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</si>
  <si>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</si>
  <si>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</si>
  <si>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</si>
  <si>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</si>
  <si>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</si>
  <si>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</si>
  <si>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</si>
  <si>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</si>
  <si>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</si>
  <si>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</si>
  <si>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</si>
  <si>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</si>
  <si>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</si>
  <si>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</si>
  <si>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</si>
  <si>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</si>
  <si>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</si>
  <si>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</si>
  <si>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</si>
  <si>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</si>
  <si>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</si>
  <si>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</si>
  <si>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</si>
  <si>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</si>
  <si>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</si>
  <si>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</si>
  <si>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</si>
  <si>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</si>
  <si>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</si>
  <si>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</si>
  <si>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</si>
  <si>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</si>
  <si>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</si>
  <si>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</si>
  <si>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</si>
  <si>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</si>
  <si>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</si>
  <si>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</si>
  <si>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</si>
  <si>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</si>
  <si>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</si>
  <si>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</si>
  <si>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</si>
  <si>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</si>
  <si>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</si>
  <si>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</si>
  <si>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</si>
  <si>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</si>
  <si>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</si>
  <si>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</si>
  <si>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</si>
  <si>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</si>
  <si>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</si>
  <si>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</si>
  <si>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</si>
  <si>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</si>
  <si>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</si>
  <si>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</si>
  <si>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</si>
  <si>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</si>
  <si>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</si>
  <si>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</si>
  <si>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</si>
  <si>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</si>
  <si>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</si>
  <si>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</si>
  <si>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</si>
  <si>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</si>
  <si>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</si>
  <si>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</si>
  <si>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</si>
  <si>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</si>
  <si>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</si>
  <si>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</si>
  <si>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</si>
  <si>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</si>
  <si>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</si>
  <si>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</si>
  <si>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</si>
  <si>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</si>
  <si>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</si>
  <si>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</si>
  <si>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</si>
  <si>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</si>
  <si>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</si>
  <si>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</si>
  <si>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</si>
  <si>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</si>
  <si>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</si>
  <si>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</si>
  <si>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</si>
  <si>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</si>
  <si>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</si>
  <si>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</si>
  <si>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</si>
  <si>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</si>
  <si>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</si>
  <si>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</si>
  <si>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</si>
  <si>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</si>
  <si>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</si>
  <si>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</si>
  <si>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</si>
  <si>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</si>
  <si>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</si>
  <si>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</si>
  <si>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</si>
  <si>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</si>
  <si>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</si>
  <si>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</si>
  <si>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</si>
  <si>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</si>
  <si>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</si>
  <si>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</si>
  <si>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</si>
  <si>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</si>
  <si>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</si>
  <si>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</si>
  <si>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</si>
  <si>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</si>
  <si>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</si>
  <si>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</si>
  <si>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</si>
  <si>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</si>
  <si>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</si>
  <si>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</si>
  <si>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</si>
  <si>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</si>
  <si>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</si>
  <si>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</si>
  <si>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</si>
  <si>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</si>
  <si>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</si>
  <si>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</si>
  <si>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</si>
  <si>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</si>
  <si>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</si>
  <si>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</si>
  <si>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</si>
  <si>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</si>
  <si>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</si>
  <si>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</si>
  <si>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</si>
  <si>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</si>
  <si>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</si>
  <si>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</si>
  <si>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</si>
  <si>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</si>
  <si>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</si>
  <si>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</si>
  <si>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</si>
  <si>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</si>
  <si>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</si>
  <si>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</si>
  <si>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</si>
  <si>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</si>
  <si>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</si>
  <si>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</si>
  <si>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</si>
  <si>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</si>
  <si>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</si>
  <si>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</si>
  <si>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</si>
  <si>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</si>
  <si>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</si>
  <si>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</si>
  <si>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</si>
  <si>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</si>
  <si>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</si>
  <si>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</si>
  <si>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</si>
  <si>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</si>
  <si>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</si>
  <si>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</si>
  <si>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</si>
  <si>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</si>
  <si>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</si>
  <si>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</si>
  <si>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</si>
  <si>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</si>
  <si>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</si>
  <si>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</si>
  <si>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</si>
  <si>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</si>
  <si>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</si>
  <si>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</si>
  <si>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</si>
  <si>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</si>
  <si>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</si>
  <si>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</si>
  <si>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</si>
  <si>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</si>
  <si>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</si>
  <si>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</si>
  <si>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</si>
  <si>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</si>
  <si>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</si>
  <si>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</si>
  <si>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</si>
  <si>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</si>
  <si>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</si>
  <si>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</si>
  <si>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</si>
  <si>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</si>
  <si>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</si>
  <si>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</si>
  <si>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</si>
  <si>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</si>
  <si>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</si>
  <si>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</si>
  <si>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</si>
  <si>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</si>
  <si>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</si>
  <si>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</si>
  <si>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</si>
  <si>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</si>
  <si>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</si>
  <si>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</si>
  <si>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</si>
  <si>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</si>
  <si>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</si>
  <si>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</si>
  <si>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</si>
  <si>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</si>
  <si>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</si>
  <si>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</si>
  <si>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</si>
  <si>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</si>
  <si>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</si>
  <si>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</si>
  <si>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</si>
  <si>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</si>
  <si>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</si>
  <si>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</si>
  <si>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</si>
  <si>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</si>
  <si>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</si>
  <si>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</si>
  <si>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</si>
  <si>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</si>
  <si>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</si>
  <si>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</si>
  <si>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</si>
  <si>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</si>
  <si>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</si>
  <si>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</si>
  <si>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</si>
  <si>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</si>
  <si>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</si>
  <si>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</si>
  <si>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</si>
  <si>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</si>
  <si>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</si>
  <si>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</si>
  <si>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</si>
  <si>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</si>
  <si>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</si>
  <si>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</si>
  <si>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</si>
  <si>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</si>
  <si>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</si>
  <si>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</si>
  <si>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</si>
  <si>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</si>
  <si>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</si>
  <si>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</si>
  <si>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</si>
  <si>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</si>
  <si>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</si>
  <si>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</si>
  <si>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</si>
  <si>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</si>
  <si>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</si>
  <si>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</si>
  <si>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</si>
  <si>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</si>
  <si>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</si>
  <si>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</si>
  <si>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</si>
  <si>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</si>
  <si>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</si>
  <si>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</si>
  <si>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</si>
  <si>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</si>
  <si>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</si>
  <si>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</si>
  <si>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</si>
  <si>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</si>
  <si>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</si>
  <si>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</si>
  <si>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</si>
  <si>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</si>
  <si>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</si>
  <si>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</si>
  <si>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</si>
  <si>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</si>
  <si>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</si>
  <si>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</si>
  <si>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</si>
  <si>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</si>
  <si>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</si>
  <si>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</si>
  <si>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</si>
  <si>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</si>
  <si>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</si>
  <si>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</si>
  <si>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</si>
  <si>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</si>
  <si>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</si>
  <si>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</si>
  <si>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</si>
  <si>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</si>
  <si>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</si>
  <si>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</si>
  <si>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</si>
  <si>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</si>
  <si>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</si>
  <si>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</si>
  <si>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</si>
  <si>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</si>
  <si>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</si>
  <si>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</si>
  <si>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</si>
  <si>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</si>
  <si>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</si>
  <si>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</si>
  <si>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</si>
  <si>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</si>
  <si>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</si>
  <si>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</si>
  <si>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</si>
  <si>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</si>
  <si>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</si>
  <si>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</si>
  <si>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</si>
  <si>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</si>
  <si>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</si>
  <si>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</si>
  <si>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</si>
  <si>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</si>
  <si>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</si>
  <si>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</si>
  <si>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</si>
  <si>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</si>
  <si>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</si>
  <si>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</si>
  <si>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</si>
  <si>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</si>
  <si>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</si>
  <si>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</si>
  <si>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</si>
  <si>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</si>
  <si>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</si>
  <si>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</si>
  <si>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</si>
  <si>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</si>
  <si>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</si>
  <si>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</si>
  <si>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</si>
  <si>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</si>
  <si>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</si>
  <si>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</si>
  <si>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</si>
  <si>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</si>
  <si>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</si>
  <si>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</si>
  <si>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</si>
  <si>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</si>
  <si>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</si>
  <si>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</si>
  <si>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</si>
  <si>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</si>
  <si>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</si>
  <si>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</si>
  <si>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</si>
  <si>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</si>
  <si>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</si>
  <si>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</si>
  <si>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</si>
  <si>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</si>
  <si>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</si>
  <si>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</si>
  <si>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</si>
  <si>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</si>
  <si>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</si>
  <si>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</si>
  <si>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</si>
  <si>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</si>
  <si>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</si>
  <si>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</si>
  <si>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</si>
  <si>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</si>
  <si>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</si>
  <si>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</si>
  <si>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</si>
  <si>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</si>
  <si>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</si>
  <si>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</si>
  <si>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</si>
  <si>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</si>
  <si>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</si>
  <si>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</si>
  <si>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</si>
  <si>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</si>
  <si>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</si>
  <si>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</si>
  <si>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</si>
  <si>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</si>
  <si>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</si>
  <si>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</si>
  <si>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</si>
  <si>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</si>
  <si>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</si>
  <si>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</si>
  <si>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</si>
  <si>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</si>
  <si>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</si>
  <si>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</si>
  <si>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</si>
  <si>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</si>
  <si>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</si>
  <si>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</si>
  <si>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</si>
  <si>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</si>
  <si>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</si>
  <si>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</si>
  <si>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</si>
  <si>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</si>
  <si>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</si>
  <si>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</si>
  <si>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</si>
  <si>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</si>
  <si>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</si>
  <si>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</si>
  <si>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</si>
  <si>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</si>
  <si>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</si>
  <si>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</si>
  <si>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</si>
  <si>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</si>
  <si>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</si>
  <si>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</si>
  <si>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</si>
  <si>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</si>
  <si>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</si>
  <si>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</si>
  <si>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</si>
  <si>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</si>
  <si>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</si>
  <si>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</si>
  <si>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</si>
  <si>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</si>
  <si>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</si>
  <si>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</si>
  <si>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</si>
  <si>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</si>
  <si>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</si>
  <si>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</si>
  <si>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</si>
  <si>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</si>
  <si>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</si>
  <si>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</si>
  <si>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</si>
  <si>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</si>
  <si>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</si>
  <si>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</si>
  <si>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</si>
  <si>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</si>
  <si>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</si>
  <si>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</si>
  <si>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</si>
  <si>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</si>
  <si>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</si>
  <si>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</si>
  <si>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</si>
  <si>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</si>
  <si>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</si>
  <si>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</si>
  <si>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</si>
  <si>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</si>
  <si>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</si>
  <si>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</si>
  <si>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</si>
  <si>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</si>
  <si>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</si>
  <si>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</si>
  <si>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</si>
  <si>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</si>
  <si>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</si>
  <si>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</si>
  <si>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</si>
  <si>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</si>
  <si>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</si>
  <si>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</si>
  <si>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</si>
  <si>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</si>
  <si>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</si>
  <si>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</si>
  <si>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</si>
  <si>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</si>
  <si>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</si>
  <si>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</si>
  <si>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</si>
  <si>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</si>
  <si>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</si>
  <si>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</si>
  <si>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</si>
  <si>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</si>
  <si>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</si>
  <si>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</si>
  <si>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</si>
  <si>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</si>
  <si>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</si>
  <si>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</si>
  <si>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</si>
  <si>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</si>
  <si>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</si>
  <si>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</si>
  <si>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</si>
  <si>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</si>
  <si>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</si>
  <si>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</si>
  <si>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</si>
  <si>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</si>
  <si>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</si>
  <si>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</si>
  <si>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</si>
  <si>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</si>
  <si>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</si>
  <si>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</si>
  <si>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</si>
  <si>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</si>
  <si>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</si>
  <si>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</si>
  <si>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</si>
  <si>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</si>
  <si>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</si>
  <si>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</si>
  <si>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</si>
  <si>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</si>
  <si>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</si>
  <si>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</si>
  <si>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</si>
  <si>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</si>
  <si>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</si>
  <si>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</si>
  <si>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</si>
  <si>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</si>
  <si>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</si>
  <si>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</si>
  <si>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</si>
  <si>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</si>
  <si>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</si>
  <si>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</si>
  <si>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</si>
  <si>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</si>
  <si>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</si>
  <si>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</si>
  <si>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</si>
  <si>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</si>
  <si>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</si>
  <si>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</si>
  <si>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</si>
  <si>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</si>
  <si>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</si>
  <si>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</si>
  <si>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</si>
  <si>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</si>
  <si>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</si>
  <si>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</si>
  <si>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</si>
  <si>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</si>
  <si>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</si>
  <si>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</si>
  <si>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</si>
  <si>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</si>
  <si>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</si>
  <si>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</si>
  <si>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</si>
  <si>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</si>
  <si>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</si>
  <si>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</si>
  <si>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</si>
  <si>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</si>
  <si>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</si>
  <si>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</si>
  <si>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</si>
  <si>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</si>
  <si>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</si>
  <si>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</si>
  <si>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</si>
  <si>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</si>
  <si>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</si>
  <si>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</si>
  <si>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</si>
  <si>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</si>
  <si>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</si>
  <si>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</si>
  <si>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</si>
  <si>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</si>
  <si>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</si>
  <si>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</si>
  <si>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</si>
  <si>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</si>
  <si>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</si>
  <si>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</si>
  <si>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</si>
  <si>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</si>
  <si>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</si>
  <si>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</si>
  <si>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</si>
  <si>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</si>
  <si>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</si>
  <si>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</si>
  <si>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</si>
  <si>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</si>
  <si>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</si>
  <si>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</si>
  <si>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</si>
  <si>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</si>
  <si>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</si>
  <si>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</si>
  <si>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</si>
  <si>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</si>
  <si>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</si>
  <si>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</si>
  <si>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</si>
  <si>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</si>
  <si>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</si>
  <si>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</si>
  <si>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</si>
  <si>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</si>
  <si>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</si>
  <si>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</si>
  <si>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</si>
  <si>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</si>
  <si>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</si>
  <si>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</si>
  <si>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</si>
  <si>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</si>
  <si>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</si>
  <si>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</si>
  <si>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</si>
  <si>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</si>
  <si>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</si>
  <si>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</si>
  <si>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</si>
  <si>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</si>
  <si>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</si>
  <si>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</si>
  <si>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</si>
  <si>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</si>
  <si>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</si>
  <si>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</si>
  <si>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</si>
  <si>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</si>
  <si>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</si>
  <si>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</si>
  <si>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</si>
  <si>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</si>
  <si>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</si>
  <si>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</si>
  <si>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</si>
  <si>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</si>
  <si>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</si>
  <si>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</si>
  <si>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</si>
  <si>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</si>
  <si>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</si>
  <si>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</si>
  <si>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</si>
  <si>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</si>
  <si>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</si>
  <si>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</si>
  <si>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</si>
  <si>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</si>
  <si>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</si>
  <si>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</si>
  <si>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</si>
  <si>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</si>
  <si>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</si>
  <si>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</si>
  <si>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</si>
  <si>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</si>
  <si>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</si>
  <si>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</si>
  <si>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</si>
  <si>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</si>
  <si>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</si>
  <si>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</si>
  <si>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</si>
  <si>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</si>
  <si>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</si>
  <si>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</si>
  <si>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</si>
  <si>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</si>
  <si>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</si>
  <si>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</si>
  <si>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</si>
  <si>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</si>
  <si>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</si>
  <si>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</si>
  <si>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</si>
  <si>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</si>
  <si>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</si>
  <si>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</si>
  <si>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</si>
  <si>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</si>
  <si>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</si>
  <si>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</si>
  <si>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</si>
  <si>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</si>
  <si>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</si>
  <si>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</si>
  <si>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</si>
  <si>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</si>
  <si>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</si>
  <si>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</si>
  <si>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</si>
  <si>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</si>
  <si>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</si>
  <si>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</si>
  <si>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</si>
  <si>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</si>
  <si>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</si>
  <si>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</si>
  <si>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</si>
  <si>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</si>
  <si>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</si>
  <si>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</si>
  <si>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</si>
  <si>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</si>
  <si>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</si>
  <si>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</si>
  <si>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</si>
  <si>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</si>
  <si>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</si>
  <si>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</si>
  <si>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</si>
  <si>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</si>
  <si>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</si>
  <si>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</si>
  <si>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</si>
  <si>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</si>
  <si>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</si>
  <si>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</si>
  <si>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</si>
  <si>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</si>
  <si>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</si>
  <si>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</si>
  <si>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</si>
  <si>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</si>
  <si>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</si>
  <si>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</si>
  <si>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</si>
  <si>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</si>
  <si>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</si>
  <si>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</si>
  <si>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</si>
  <si>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</si>
  <si>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</si>
  <si>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</si>
  <si>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</si>
  <si>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</si>
  <si>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</si>
  <si>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</si>
  <si>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</si>
  <si>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</si>
  <si>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</si>
  <si>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</si>
  <si>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</si>
  <si>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</si>
  <si>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</si>
  <si>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</si>
  <si>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</si>
  <si>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</si>
  <si>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</si>
  <si>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</si>
  <si>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</si>
  <si>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</si>
  <si>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</si>
  <si>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</si>
  <si>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</si>
  <si>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</si>
  <si>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</si>
  <si>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</si>
  <si>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</si>
  <si>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</si>
  <si>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</si>
  <si>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</si>
  <si>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</si>
  <si>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</si>
  <si>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</si>
  <si>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</si>
  <si>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</si>
  <si>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</si>
  <si>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</si>
  <si>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</si>
  <si>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</si>
  <si>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</si>
  <si>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</si>
  <si>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</si>
  <si>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</si>
  <si>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</si>
  <si>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</si>
  <si>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</si>
  <si>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</si>
  <si>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</si>
  <si>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</si>
  <si>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</si>
  <si>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</si>
  <si>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</si>
  <si>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</si>
  <si>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</si>
  <si>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</si>
  <si>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</si>
  <si>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</si>
  <si>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</si>
  <si>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</si>
  <si>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</si>
  <si>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</si>
  <si>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</si>
  <si>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</si>
  <si>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</si>
  <si>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</si>
  <si>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</si>
  <si>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</si>
  <si>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</si>
  <si>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</si>
  <si>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</si>
  <si>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</si>
  <si>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</si>
  <si>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</si>
  <si>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</si>
  <si>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</si>
  <si>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</si>
  <si>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</si>
  <si>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</si>
  <si>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</si>
  <si>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</si>
  <si>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</si>
  <si>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</si>
  <si>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</si>
  <si>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</si>
  <si>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</si>
  <si>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</si>
  <si>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</si>
  <si>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</si>
  <si>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</si>
  <si>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</si>
  <si>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</si>
  <si>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</si>
  <si>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</si>
  <si>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</si>
  <si>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</si>
  <si>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</si>
  <si>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</si>
  <si>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</si>
  <si>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</si>
  <si>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</si>
  <si>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</si>
  <si>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</si>
  <si>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</si>
  <si>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</si>
  <si>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</si>
  <si>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</si>
  <si>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</si>
  <si>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</si>
  <si>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</si>
  <si>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</si>
  <si>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</si>
  <si>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</si>
  <si>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</si>
  <si>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</si>
  <si>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</si>
  <si>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</si>
  <si>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</si>
  <si>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</si>
  <si>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</si>
  <si>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</si>
  <si>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</si>
  <si>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</si>
  <si>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</si>
  <si>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</si>
  <si>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</si>
  <si>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</si>
  <si>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</si>
  <si>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</si>
  <si>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</si>
  <si>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</si>
  <si>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</si>
  <si>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</si>
  <si>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</si>
  <si>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</si>
  <si>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</si>
  <si>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</si>
  <si>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</si>
  <si>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</si>
  <si>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</si>
  <si>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</si>
  <si>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</si>
  <si>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</si>
  <si>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</si>
  <si>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</si>
  <si>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</si>
  <si>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</si>
  <si>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</si>
  <si>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</si>
  <si>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</si>
  <si>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</si>
  <si>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</si>
  <si>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</si>
  <si>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</si>
  <si>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</si>
  <si>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</si>
  <si>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</si>
  <si>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</si>
  <si>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</si>
  <si>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</si>
  <si>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</si>
  <si>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</si>
  <si>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</si>
  <si>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</si>
  <si>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</si>
  <si>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</si>
  <si>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</si>
  <si>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</si>
  <si>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</si>
  <si>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</si>
  <si>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Count of outcome</t>
  </si>
  <si>
    <t>(All)</t>
  </si>
  <si>
    <t>Column Labels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</si>
  <si>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</si>
  <si>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</si>
  <si>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</si>
  <si>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</si>
  <si>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</si>
  <si>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</si>
  <si>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</si>
  <si>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</si>
  <si>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</si>
  <si>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</si>
  <si>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</si>
  <si>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</si>
  <si>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</si>
  <si>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</si>
  <si>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</si>
  <si>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</si>
  <si>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</si>
  <si>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</si>
  <si>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</si>
  <si>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</si>
  <si>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</si>
  <si>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</si>
  <si>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</si>
  <si>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</si>
  <si>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</si>
  <si>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</si>
  <si>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</si>
  <si>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</si>
  <si>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</si>
  <si>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</si>
  <si>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</si>
  <si>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</si>
  <si>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</si>
  <si>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</si>
  <si>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</si>
  <si>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</si>
  <si>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</si>
  <si>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</si>
  <si>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</si>
  <si>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</si>
  <si>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</si>
  <si>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</si>
  <si>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</si>
  <si>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</si>
  <si>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 xml:space="preserve">Percentage Successful
</t>
  </si>
  <si>
    <t>Percentage Failed</t>
  </si>
  <si>
    <t>Percentage Canceled</t>
  </si>
  <si>
    <t>Less than 1000</t>
  </si>
  <si>
    <t>1000 to 4999</t>
  </si>
  <si>
    <t>5000 to 9999</t>
  </si>
  <si>
    <t>10000 to 14999</t>
  </si>
  <si>
    <t>20000 to 24999</t>
  </si>
  <si>
    <t>15000 to 19999</t>
  </si>
  <si>
    <t>40000 to 44999</t>
  </si>
  <si>
    <t>25000 to 29999</t>
  </si>
  <si>
    <t>30000 to 34999</t>
  </si>
  <si>
    <t>35000 to 39999</t>
  </si>
  <si>
    <t>45000 to 49999</t>
  </si>
  <si>
    <t>Greater than or equal to 50000</t>
  </si>
  <si>
    <t>Outcome</t>
  </si>
  <si>
    <t>Backers_Count</t>
  </si>
  <si>
    <t>Successful</t>
  </si>
  <si>
    <t>Failed</t>
  </si>
  <si>
    <t>Mean</t>
  </si>
  <si>
    <t>Median</t>
  </si>
  <si>
    <t>Minimum</t>
  </si>
  <si>
    <t>Maximum</t>
  </si>
  <si>
    <t>Variance</t>
  </si>
  <si>
    <t>Standard Deviation</t>
  </si>
  <si>
    <t>Variance Manual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</si>
</sst>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6" formatCode="0.000000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left"/>
    </xf>
    <xf numFmtId="0" fontId="16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 wrapText="1"/>
    </xf>
    <xf numFmtId="0" fontId="0" fillId="0" borderId="10" xfId="0" applyBorder="1"/>
    <xf numFmtId="0" fontId="0" fillId="0" borderId="10" xfId="0" applyBorder="1" applyAlignment="1">
      <alignment horizontal="center"/>
    </xf>
    <xf numFmtId="9" fontId="0" fillId="0" borderId="10" xfId="0" applyNumberFormat="1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/>
    <xf numFmtId="1" fontId="0" fillId="0" borderId="10" xfId="0" applyNumberFormat="1" applyBorder="1" applyAlignment="1">
      <alignment horizontal="center" vertical="center"/>
    </xf>
    <xf numFmtId="2" fontId="0" fillId="0" borderId="0" xfId="0" applyNumberFormat="1"/>
    <xf numFmtId="166" fontId="0" fillId="0" borderId="0" xfId="0" applyNumberFormat="1"/>
    <xf numFmtId="0" fontId="16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Count per Cat!PivotTable1</c:name>
    <c:fmtId val="6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Count per Cat'!$B$3:$B$4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'Pivot Count per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Count per Cat'!$B$5:$B$14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9F-4C9C-9938-9BF0D2530A86}"/>
            </c:ext>
          </c:extLst>
        </c:ser>
        <c:ser>
          <c:idx val="1"/>
          <c:order val="1"/>
          <c:tx>
            <c:strRef>
              <c:f>'Pivot Count per Cat'!$C$3:$C$4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'Pivot Count per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Count per Cat'!$C$5:$C$14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68-4129-81F9-1CE1072FFF8F}"/>
            </c:ext>
          </c:extLst>
        </c:ser>
        <c:ser>
          <c:idx val="2"/>
          <c:order val="2"/>
          <c:tx>
            <c:strRef>
              <c:f>'Pivot Count per Cat'!$D$3:$D$4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Count per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Count per Cat'!$D$5:$D$14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C68-4129-81F9-1CE1072FFF8F}"/>
            </c:ext>
          </c:extLst>
        </c:ser>
        <c:ser>
          <c:idx val="3"/>
          <c:order val="3"/>
          <c:tx>
            <c:strRef>
              <c:f>'Pivot Count per Cat'!$E$3:$E$4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Count per Cat'!$A$5:$A$14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Count per Cat'!$E$5:$E$14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C68-4129-81F9-1CE1072FFF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50952048"/>
        <c:axId val="950961648"/>
      </c:barChart>
      <c:catAx>
        <c:axId val="95095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961648"/>
        <c:crosses val="autoZero"/>
        <c:auto val="1"/>
        <c:lblAlgn val="ctr"/>
        <c:lblOffset val="100"/>
        <c:noMultiLvlLbl val="0"/>
      </c:catAx>
      <c:valAx>
        <c:axId val="95096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95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Count per Sub-Cat!PivotTable3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Count per Sub-Cat'!$B$4:$B$5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Count per 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Count per Sub-Cat'!$B$6:$B$30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8F-4492-BE00-91A0E64777D4}"/>
            </c:ext>
          </c:extLst>
        </c:ser>
        <c:ser>
          <c:idx val="1"/>
          <c:order val="1"/>
          <c:tx>
            <c:strRef>
              <c:f>'Pivot Count per Sub-Cat'!$C$4:$C$5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 Count per 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Count per Sub-Cat'!$C$6:$C$30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8F-4492-BE00-91A0E64777D4}"/>
            </c:ext>
          </c:extLst>
        </c:ser>
        <c:ser>
          <c:idx val="2"/>
          <c:order val="2"/>
          <c:tx>
            <c:strRef>
              <c:f>'Pivot Count per Sub-Cat'!$D$4:$D$5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'Pivot Count per 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Count per Sub-Cat'!$D$6:$D$30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81D-4551-BFE2-F7F3F11349FE}"/>
            </c:ext>
          </c:extLst>
        </c:ser>
        <c:ser>
          <c:idx val="3"/>
          <c:order val="3"/>
          <c:tx>
            <c:strRef>
              <c:f>'Pivot Count per Sub-Cat'!$E$4:$E$5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'Pivot Count per Sub-Cat'!$A$6:$A$30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Count per Sub-Cat'!$E$6:$E$30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81D-4551-BFE2-F7F3F11349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423200"/>
        <c:axId val="36428960"/>
      </c:barChart>
      <c:catAx>
        <c:axId val="364232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28960"/>
        <c:crosses val="autoZero"/>
        <c:auto val="1"/>
        <c:lblAlgn val="ctr"/>
        <c:lblOffset val="100"/>
        <c:noMultiLvlLbl val="0"/>
      </c:catAx>
      <c:valAx>
        <c:axId val="36428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4232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 Count per Month!PivotTable1</c:name>
    <c:fmtId val="19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circle"/>
          <c:size val="5"/>
          <c:spPr>
            <a:solidFill>
              <a:srgbClr val="FFC000"/>
            </a:solidFill>
            <a:ln w="9525">
              <a:solidFill>
                <a:srgbClr val="FFC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FF0000"/>
            </a:solidFill>
            <a:round/>
          </a:ln>
          <a:effectLst/>
        </c:spPr>
        <c:marker>
          <c:symbol val="circle"/>
          <c:size val="5"/>
          <c:spPr>
            <a:solidFill>
              <a:srgbClr val="FF0000"/>
            </a:solidFill>
            <a:ln w="9525">
              <a:solidFill>
                <a:srgbClr val="FF000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B050"/>
            </a:solidFill>
            <a:round/>
          </a:ln>
          <a:effectLst/>
        </c:spPr>
        <c:marker>
          <c:symbol val="circle"/>
          <c:size val="5"/>
          <c:spPr>
            <a:solidFill>
              <a:srgbClr val="00B050"/>
            </a:solidFill>
            <a:ln w="9525">
              <a:solidFill>
                <a:srgbClr val="00B050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Count per Month'!$B$4:$B$5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C000"/>
              </a:solidFill>
              <a:ln w="9525">
                <a:solidFill>
                  <a:srgbClr val="FFC000"/>
                </a:solidFill>
              </a:ln>
              <a:effectLst/>
            </c:spPr>
          </c:marker>
          <c:cat>
            <c:strRef>
              <c:f>'Pivot Count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Count per Month'!$B$6:$B$18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74B-494B-BA9F-96AB7E1B3363}"/>
            </c:ext>
          </c:extLst>
        </c:ser>
        <c:ser>
          <c:idx val="1"/>
          <c:order val="1"/>
          <c:tx>
            <c:strRef>
              <c:f>'Pivot Count per Month'!$C$4:$C$5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Ref>
              <c:f>'Pivot Count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Count per Month'!$C$6:$C$18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74B-494B-BA9F-96AB7E1B3363}"/>
            </c:ext>
          </c:extLst>
        </c:ser>
        <c:ser>
          <c:idx val="2"/>
          <c:order val="2"/>
          <c:tx>
            <c:strRef>
              <c:f>'Pivot Count per Month'!$D$4:$D$5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rgbClr val="00B050"/>
                </a:solidFill>
              </a:ln>
              <a:effectLst/>
            </c:spPr>
          </c:marker>
          <c:cat>
            <c:strRef>
              <c:f>'Pivot Count per Month'!$A$6:$A$18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Count per Month'!$D$6:$D$18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74B-494B-BA9F-96AB7E1B33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73801216"/>
        <c:axId val="1973807936"/>
      </c:lineChart>
      <c:catAx>
        <c:axId val="1973801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807936"/>
        <c:crosses val="autoZero"/>
        <c:auto val="1"/>
        <c:lblAlgn val="ctr"/>
        <c:lblOffset val="100"/>
        <c:noMultiLvlLbl val="0"/>
      </c:catAx>
      <c:valAx>
        <c:axId val="1973807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801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Outcomes</a:t>
            </a:r>
            <a:r>
              <a:rPr lang="en-CA" baseline="0"/>
              <a:t> Based on Goal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'Crowfunding Goal Analysis'!$F$1</c:f>
              <c:strCache>
                <c:ptCount val="1"/>
                <c:pt idx="0">
                  <c:v>Percentage Successful
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8E-4687-B4B4-31CA83B9641D}"/>
            </c:ext>
          </c:extLst>
        </c:ser>
        <c:ser>
          <c:idx val="5"/>
          <c:order val="5"/>
          <c:tx>
            <c:strRef>
              <c:f>'Crowfunding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8E-4687-B4B4-31CA83B9641D}"/>
            </c:ext>
          </c:extLst>
        </c:ser>
        <c:ser>
          <c:idx val="6"/>
          <c:order val="6"/>
          <c:tx>
            <c:strRef>
              <c:f>'Crowfunding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'Crowfunding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'Crowfunding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58E-4687-B4B4-31CA83B96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807807"/>
        <c:axId val="142826527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'Crowfunding Goal Analysis'!$B$1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'Crowfunding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'Crowfunding Goal Analysis'!$B$2:$B$13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58E-4687-B4B4-31CA83B9641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58E-4687-B4B4-31CA83B9641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58E-4687-B4B4-31CA83B9641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'Crowfunding Goal Analysis'!$E$2:$E$13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58E-4687-B4B4-31CA83B9641D}"/>
                  </c:ext>
                </c:extLst>
              </c15:ser>
            </c15:filteredLineSeries>
          </c:ext>
        </c:extLst>
      </c:lineChart>
      <c:catAx>
        <c:axId val="14280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26527"/>
        <c:crosses val="autoZero"/>
        <c:auto val="1"/>
        <c:lblAlgn val="ctr"/>
        <c:lblOffset val="100"/>
        <c:noMultiLvlLbl val="0"/>
      </c:catAx>
      <c:valAx>
        <c:axId val="142826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0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333376</xdr:colOff>
      <xdr:row>2</xdr:row>
      <xdr:rowOff>0</xdr:rowOff>
    </xdr:from>
    <xdr:to>
      <xdr:col>16</xdr:col>
      <xdr:colOff>666749</xdr:colOff>
      <xdr:row>22</xdr:row>
      <xdr:rowOff>128588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A72C5F2-5769-F16B-E8A0-2D64465549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2976</xdr:colOff>
      <xdr:row>3</xdr:row>
      <xdr:rowOff>9525</xdr:rowOff>
    </xdr:from>
    <xdr:to>
      <xdr:col>18</xdr:col>
      <xdr:colOff>5952</xdr:colOff>
      <xdr:row>29</xdr:row>
      <xdr:rowOff>166688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D368D5-D112-6B1D-1E6A-D097947674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10912</xdr:colOff>
      <xdr:row>2</xdr:row>
      <xdr:rowOff>191094</xdr:rowOff>
    </xdr:from>
    <xdr:to>
      <xdr:col>14</xdr:col>
      <xdr:colOff>674686</xdr:colOff>
      <xdr:row>22</xdr:row>
      <xdr:rowOff>74414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5CB9DA-D5A2-DB01-AF10-E949D11C50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2176465</xdr:colOff>
      <xdr:row>13</xdr:row>
      <xdr:rowOff>47624</xdr:rowOff>
    </xdr:from>
    <xdr:to>
      <xdr:col>7</xdr:col>
      <xdr:colOff>1081088</xdr:colOff>
      <xdr:row>31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302C1F-FB8D-6E40-8BE9-09188FBFDD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icham bentahila" refreshedDate="45046.747105092596" createdVersion="8" refreshedVersion="8" minRefreshableVersion="3" recordCount="1000" xr:uid="{F61EDD8E-F848-4493-9995-FD6DA38EC727}">
  <cacheSource type="worksheet">
    <worksheetSource ref="A1:T1001" sheet="Crowdfunding"/>
  </cacheSource>
  <cacheFields count="22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1">
      <sharedItems containsSemiMixedTypes="0" containsString="0" containsNumber="1" minValue="0" maxValue="2338.833333333333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MixedTypes="1" containsNumber="1" minValue="1" maxValue="113.1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1" base="13">
        <rangePr groupBy="months" startDate="2010-01-09T06:00:00" endDate="2020-01-27T06:00:00"/>
        <groupItems count="14">
          <s v="&lt;2010-01-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020-01-27"/>
        </groupItems>
      </fieldGroup>
    </cacheField>
    <cacheField name="Date Ended Conversion" numFmtId="16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  <cacheField name="Quarters" numFmtId="0" databaseField="0">
      <fieldGroup base="13">
        <rangePr groupBy="quarters" startDate="2010-01-09T06:00:00" endDate="2020-01-27T06:00:00"/>
        <groupItems count="6">
          <s v="&lt;2010-01-09"/>
          <s v="Qtr1"/>
          <s v="Qtr2"/>
          <s v="Qtr3"/>
          <s v="Qtr4"/>
          <s v="&gt;2020-01-27"/>
        </groupItems>
      </fieldGroup>
    </cacheField>
    <cacheField name="Years" numFmtId="0" databaseField="0">
      <fieldGroup base="13">
        <rangePr groupBy="years" startDate="2010-01-09T06:00:00" endDate="2020-01-27T06:00:00"/>
        <groupItems count="13">
          <s v="&lt;2010-01-09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020-01-2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.4787822878229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8.976190476190467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.276315789473685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3.61842105263159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0.961538461538463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7.5777777777777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19.932788374205266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1.741935483870968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.11538461538464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.095238095238095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.349206349206341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.1190476190476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6.769503546099301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.307881773399011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.47058823529414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.39125295508273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6.912087912087912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8.529600000000002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.24279210925646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0.992553191489364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.07106598984771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.04444444444448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2.83225108225108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.43636363636364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.199069767441863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79.95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.22553516819573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8.899782135076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0.6111111111111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6.807920792079202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7.82071713147411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0.80645161290323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.30119521912351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.28571428571431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39.98765432098764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.32258064516128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0.777777777777779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.06818181818181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2.92857142857144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3.94444444444446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5.9390243902439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8.8125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7.68421052631578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4.78378378378378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.2666666666666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6.9729729729729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89.625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1.86780518659077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.152777777777779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.40909090909091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89.86666666666666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7.96969696969697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3.66249999999999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.27586206896552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.11111111111114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.07142857142861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.37048832271762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2.74598393574297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2.6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1.851063829787234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7.642857142857139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.14754098360655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.068965517241381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.38567493112947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4.52631578947367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.063291139240505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3.74140625000001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.06666666666666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.33333333333326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0.92857142857144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.46153846153847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0.57731958762886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.106590724165997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6.94736842105263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0.8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69.598615916955026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.4545454545455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.33928571428569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.3000000000002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7.590225563909776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.36942675159236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.22448979591837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7.63513513513513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1.984886649874063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0.75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2.58823529411765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8.615384615384613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.404406999351913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8.875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0.548713235294116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3.68965517241378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2.99999999999999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.37876614060258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6.69230769230762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3.692229038854805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6.7236842105263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.4444444444445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1.67567567567568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4.610000000000003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.14010067114094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4.54411764705884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.12820512820514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.48571428571427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.2666666666666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.21153846153846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4.96278089887640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19.95602605863192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8.82978723404256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6.87878787878788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.15789473684208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.21175764847029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3.9387755102041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7.61111111111111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4.96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.49667110519306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.33995584988963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.367690058479525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8.622397298818232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7.76923076923077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59.90566037735849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8.633185349611544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.42151162790698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.334277620396605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.20269360269360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.4687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0.85974499089254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.18181818181819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0.77777777777777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89.73668341708543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.27272727272728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.2862318840579712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1.77777777777777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0.896851248642779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.16363636363636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1.59097978227061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.03999999999996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5.59259259259261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.1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6.512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.25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.49397590361446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.02150537634408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19.87096774193549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.166909620991248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.06746987951806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2.98416050686377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8.756567425569173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.022222222222226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3.939560439560438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2.666666666666664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0.95238095238096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.01150627615063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.3125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.181818181818187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49.73770491803279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.25714285714284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.16943521594683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1.99004424778761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.13265306122449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5.53846153846149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.30913348946136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.08154506437768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2.93886230728336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0.63265306122449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2.875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.01447776628748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4.66666666666674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.19150110375275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4.834782608695647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.4768041237113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.208333333333329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7.71910112359546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.45714285714286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1.802325581395344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.32472324723244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.117647058823522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.05555555555554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1.8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1.934684684684683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29.87375415282392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.012195121951223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3.525352848928385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8.594594594594597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7.952380952380956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19.992957746478872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5.636363636363633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2.7605633802817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1.7531645569620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.146341463414636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.20475319926874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9.5585443037974684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3.777777777777779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.19047619047615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8.831325301204828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.40792216817235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.3719999999999999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1.84615384615387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8.844444444444441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5.7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.12239715591672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.188688946015425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.425531914893625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4.923371647509583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1.85185185185185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.16382252559728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.1428571428571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3.841836734693878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.07066557107643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4.753477588871718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5.94736842105263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.12709832134288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.4430379746835449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8.625514403292186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7.97916666666669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3.81099656357388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3.63930885529157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.1740412979351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6.63333333333333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8.7208538587848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19.90717911530093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3.68925233644859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.16666666666669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6.708333333333329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.26470588235293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7.89473684210526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.08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1.732558139534881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0.944303797468354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.3763440860215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.41666666666669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7.71875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8.7891156462584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1.91632047477745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7.72619047619047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.21739130434781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69.71428571428578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.34482758620686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5.5333333333333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2.61616161616166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.33870967741933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.32520325203251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.084507042253513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.29999999999995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.021399176954731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4.89130434782609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.16770186335404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.390243902439025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.4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7.5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7.6984126984126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.201660735468568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.41176470588238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0.8965517241379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2.66447368421052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.08163265306122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6.766756032171585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3.62012987012989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0.53333333333333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2.6285714285714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.176538240368025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.2706571242680547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.0097847358121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.23076923076923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.208333333333336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1.51282051282053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6.8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.428571428571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5.88888888888891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0.70000000000002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.44000000000005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1.520972644376897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.04761904761904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8.728395061728396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.193877551020407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.33333333333337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.446030330062445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09.73015873015873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7.785714285714292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.25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.402135231316727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6.61111111111109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9.8219178082191778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.384615384615383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39.6666666666667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5.65007776049766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4.950819672131146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.23611111111111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3.91428571428571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.421052631578945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4.6666666666667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1.844940867279899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2.617647058823536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.14285714285722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.21428571428572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7.9076923076923071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.13677811550153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.077834179357026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.292682926829272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.333333333333332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.36507936507937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.2284263959391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.31818181818181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4.71428571428572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3.89473684210526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6.677083333333329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.227272727272727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5.842105263157894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8.702380952380956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9.5876777251184837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.144366197183089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6.56234096692114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.134831460674157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.05633802816902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0.72307692307693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.194444444444443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8.53846153846154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3.5623100303951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2.896588486140725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4.95548961424333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3.72727272727275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199.9806763285024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3.95833333333333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6.61329305135951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.28538550057536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.032531824611041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2.81904761904762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.14326647564468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79.951577402787962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.242587601078171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4.669291338582681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6.521920668058456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3.92222222222222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1.98329959514170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4.69479695431472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.475000000000001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0.7777777777778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1.770351758793964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.07411504424778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7.7071524966261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4.892857142857139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0.59821428571428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3.73770491803278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8.973684210526315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6.892473118279568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4.91304347826087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1.81443298969072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8.7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.35175879396985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3.56363636363636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1.75675675675677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.19230769230771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.3333333333335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.4375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.11111111111109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8.88888888888888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6.80769230769232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.01851851851848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.3633125556544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7.869978858350947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1.5555555555554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.18222222222221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.185782556750297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4.777777777777779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.0294117647059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.257545271629779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3.96296296296296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.444444444444443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.32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3.9433962264151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3.769230769230766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.38095238095238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.00961538461539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.16709511568124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.4236162361623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.261467889908261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.270034843205574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.11084337349398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6.54166666666669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.2731788079470201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5.642371234207957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8.96178343949046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.37499999999994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.11267605633802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.05422993492408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3.8641975308642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7.76470588235293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3.850976361767728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.2222222222222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.356164383561641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.220633299284984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5.58486707566465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89.618243243243242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.14503816793894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5.8823529411764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1.83695652173913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.315634218289084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.132726089785294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4.62820512820512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8.8571428571428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.072823218997364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4.699787460148784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.059030837004405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3.838781575037146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.470588235294116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.399511301160658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.43497363796135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.46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3.989361702127653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.29885057471265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0.638024357239512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.470588235294116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7.66666666666663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2.94444444444446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2.9042979942693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.387573964497044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0.675916230366497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7.74074074074074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.49019607843135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2.714285714285722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.163920922570021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6.722222222222221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6.87664041994749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.153846153846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.07407407407408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8.63855421686748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.28169014084506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1.90634146341463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4.91428571428571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8.72222222222223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4.752688172043008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.41935483870967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.38095238095235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.044117647058826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.326030927835053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.482758620689658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2.84501347708894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.4375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.33168859649122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.074999999999996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.37253218884121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.1243169398907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6.640000000000004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.20118343195264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.063492063492063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1.625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.04655870445345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0.57944915254237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.16455696202532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.45505617977528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7.85106382978722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.21428571428578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0.5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.4285714285714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5.80555555555554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.234070221066318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.14000000000001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.1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3.9459459459459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29.828720626631856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.270588235294113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.34156976744185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2.9166666666666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0.65116279069768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.348423194303152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.404761904761905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2.774617067833695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.20608108108109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0.73289183222958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3.5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8.62556663644605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.0566037735849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1.5108695652174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1.5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.34683098591546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3.995287958115181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3.77777777777771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.36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4.49999999999994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0.9069640914036997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.173469387755098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3.948810754912099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.072649572649574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s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.145182291666657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29.92307692307691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.32549019607845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.320000000000007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3.901001112347053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.0777777777776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39.857142857142861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.2292993630573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0.925816023738875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.08974358974358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.01759133964817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.31868131868131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.277108433734945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.439077144917089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5.779069767441861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2.523125996810208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.00000000000001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.0681818181818183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1.74563871693867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5.75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5.53947368421052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.453465346534657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.33333333333326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3.904860392967933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.19047619047619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5.95180722891567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99.619450317124731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.300000000000011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.254901960784313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1.740952380952379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5.521156936261391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2.87499999999994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.24394463667818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.02244668911335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.03846153846149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49.96938775510205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.22156398104266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7.695968274950431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2.653061224489804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5.98113207547169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.205617977528089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2.5064935064935066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.329799764428738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6.5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8.803571428571431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3.57142857142856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0.91376701966715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.21355932203392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8.6329816768462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8.51111111111112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3.97538100820633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1.66315789473683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3.63492063492063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39.75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.33333333333334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.34482758620689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0.9696106362773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.16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69.7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2.818181818181817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.02702702702703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3.813278008298752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4.60063224446787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.344086021505376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8.60294117647058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.03314917127071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.33830845771143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5.65384615384613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.142857142857139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.400000000000006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1.88059701492537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.14814814814815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2.930372148859547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4.927835051546396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8.853658536585368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6.754404145077721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.11290322580646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1.5022831050228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.016666666666666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.08045977011494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.40211640211641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19.50810185185186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6.79775280898878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0.57142857142856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2.893617021276597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.008248730964468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4.721518987341781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.028169014084511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7.6666666666667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2.910076530612244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4.84210526315789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.0991735537190088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8.52773826458036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99.683544303797461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1.59756097560978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.09032258064516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3.6436208125445471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6.63492063492063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.23628691983123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19.66037735849055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0.73055242390078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.21212121212122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.38235294117646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.2986918604651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3.97435897435901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.41999999999999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.0560747663551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3.853658536585368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.43548387096774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.4905660377358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.44705882352943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89.515625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49.71428571428572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8.860523665659613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.461970393057683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.0232558139534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19.80078125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.1301587301587301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59.92152704135739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.39215686274508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.373333333333335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.32812500000003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.25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1.789473684210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4.5820721769499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2.873684210526314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.39864864864865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2.859916782246884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.119402985074629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8.531302876480552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.09352517985612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4.537683358624179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.411764705882348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.419117647058824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.186046511627907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6.501669449081803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19.96808510638297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.45652173913044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.38255033557047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.396694214876035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2.911504424778755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8.599797365754824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.4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.056795131845846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.482333607230892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.47941026944585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6.84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8.833333333333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.3885714285714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.47826086956522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.12753378378378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.24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.064638783269963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.232808616404313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1.736263736263737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.187265917603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7.868131868131869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.239999999999995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.464735516372798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39.58823529411765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.032258064516128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.1594202898550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.33818181818182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8.64754098360658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8.85802469135803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.05635245901641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5.931783729156137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3.660714285714285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3.53837141183363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2.97938144329896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89.74959871589084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3.622641509433961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7.968844221105527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6.5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.405219780219781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.386203150461711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.16666666666666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.43478260869563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2.85714285714289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7.500714285714281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1.74666666666667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.27586206896552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0.65753424657535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6.61111111111109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.38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0.633333333333326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3.966740576496676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.131868131868131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3.93478260869566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.042047531992694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2.80062063615205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6.69121140142522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.391891891891888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.02692307692308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.1379310344827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1.8738170347003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2.78160919540231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.026517383618156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7.84686346863469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8.6164383561643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.05882352941171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.38775510204081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7.86046511627907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.322580645161288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0.625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1.94202898550725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2.8207792207792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.466101694915253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7.65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7.64285714285714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.20481927710843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.091954022988503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.392394822006473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6.50721649484535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.40816326530609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.05952380952382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.398033126293996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8.81583793738489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7.5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5.66071428571428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2.6631944444444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.25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1.984615384615381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.00632911392404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.14285714285711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.18867924528303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2.896103896103895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5.8918918918919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.0843373493975905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.037735849056602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.1666666666665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.0833333333335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2.92307692307692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.304347826086957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2.50896057347671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8.85714285714286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4.95997947665469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.29069767441862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.30555555555554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.448275862068968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6.70212765957444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.47017045454547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6.57777777777778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.07692307692309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6.85714285714283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.20608108108115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.426865671641792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.35196687370600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.45454545454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.25714285714284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.17857142857144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.18181818181824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.33333333333334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.1712328767123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6.967078189300416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6.867834394904463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0.74418604651163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.44642857142856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.3596256684492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0.55555555555554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5.5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.297872340425531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5.544223826714799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.026652452025587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7.92307692307691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.306347746090154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.29411764705883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0.735632183908038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.31372549019611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.22972972972974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.33745781777279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.1194029850746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29.73333333333335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99.66339869281046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.166666666666671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.233333333333334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0.540075309306079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5.714285714285712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5.909090909091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.39393939393939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.394366197183098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4.807692307692314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09.63157894736841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.47058823529412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.00828402366863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2.9130434782609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.03225806451613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8.73076923076923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0.845360824742272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.2857142857142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.44230769230769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2.88068181818181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.125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.102702702702715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5.52763819095478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.40625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.1875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.23333333333335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.21739130434787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8.79532163742692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4.8571428571429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0.662921348314605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0.6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.28571428571428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49.9666666666667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.07317073170731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.48941176470588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7.5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.03571428571428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6.69565217391306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.34375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.1710526315789473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8.977342945417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.17592592592592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7.69117647058823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3.8082191780822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89.738979118329468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.135802469135797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2.88135593220341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8.90625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.18181818181819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.24333619948409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2.75824175824175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.1333333333333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0.715909090909086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.39772727272728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7.549356223175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8.5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7.74468085106383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.46875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.08955223880596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7.7999999999999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.122448979591837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.05847953216369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3.63099415204678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.37606837606839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6.58333333333331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39.86792452830187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.45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5.534246575342465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1.65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5.87500000000001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.42857142857144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6.78571428571428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.07142857142856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5.82098765432099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.241247264770237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.4375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4.84285714285716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3.703520691785052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89.870129870129873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2.6041958041958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.04255319148936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.28503562945369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6.93532338308455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.177215189873422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.433734939759034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.400977995110026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.481481481481481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3.79999999999995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8.52189349112427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8.948339483394832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7.91176470588232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.03629976580795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.27777777777777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4.824037184594957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.346153846153843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09.89655172413794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69.78571428571431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5.95907738095239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8.59999999999997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0.583333333333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.21428571428572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8.70588235294116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6.951188986232790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.43434343434342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7.693181818181817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.479620323841424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.09677419354841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.17857142857144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.42857142857144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1.729268292682927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.23076923076923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3.98734177215189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2.98181818181817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.252747252747252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.24083769633506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8.94444444444446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19.556634304207122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8.94827586206895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0.62108262108262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.4375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5.62827640984909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.297297297297298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.25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.39473684210526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8.75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2.56603773584905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0.75436408977556113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5.95330739299609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7.88235294117646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.05076142131981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.06666666666669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.126436781609197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5.847222222222221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.31541218637993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.30909090909088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.28571428571428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2.51898734177216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.30434782608697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39.74657534246577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1.93548387096774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.13114754098362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1.637596899224806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49.64385964912281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09.70652173913042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.217948717948715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.232323232323225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.05813953488372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4.635416666666671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59.58666666666667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.42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.444767441860463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9.9141184124918666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6.694444444444443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2.957446808510639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.35593220338984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6.937931034482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.094158075601371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.0985915492958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.028784648187631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6.87755102040816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4.63636363636363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4.5731034482758623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.054545454545448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.29824561403508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.02777777777777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4.694915254237287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5.7837837837838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.40909090909093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.23529411764707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.03393665158373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.20833333333337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.22784810126582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0.757639620653315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7.725490196078432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.393442622950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1.615194054500414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3.875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4.92592592592592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.14999999999998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3.957142857142856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.1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.26245847176079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.281762295081968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.22388059701493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4.930555555555557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5.93648334624322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.46153846153848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.129542790152414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.307692307692307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6.79032258064518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.117021276595743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499.58333333333337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7.679487179487182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.17346938775511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6.54838709677421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7.63265306122448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.496810772501767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.46762589928059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2.939393939393938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0.565789473684205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6.79129129129128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6.542754275427541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3B641C5-5AC6-49C6-A1A4-727C9FCD889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3:F14" firstHeaderRow="1" firstDataRow="2" firstDataCol="1" rowPageCount="1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CAE725-9DD9-46CC-B6C9-B5EFC9A576D5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8" hier="-1"/>
    <pageField fld="9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C3EBE97-56B8-47DF-9FFD-EA8438126B9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0">
  <location ref="A4:E18" firstHeaderRow="1" firstDataRow="2" firstDataCol="1" rowPageCount="2" colPageCount="1"/>
  <pivotFields count="22">
    <pivotField showAll="0"/>
    <pivotField showAll="0"/>
    <pivotField showAll="0"/>
    <pivotField showAll="0"/>
    <pivotField showAll="0"/>
    <pivotField numFmtId="1"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umFmtId="164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showAll="0">
      <items count="7">
        <item sd="0" x="0"/>
        <item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1" hier="-1"/>
  </pageFields>
  <dataFields count="1">
    <dataField name="Count of outcome" fld="6" subtotal="count" baseField="0" baseItem="0"/>
  </dataFields>
  <chartFormats count="4">
    <chartFormat chart="1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9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C1" zoomScale="90" zoomScaleNormal="90" workbookViewId="0">
      <selection activeCell="D1" sqref="D1"/>
    </sheetView>
  </sheetViews>
  <sheetFormatPr defaultColWidth="11" defaultRowHeight="15.75" x14ac:dyDescent="0.5"/>
  <cols>
    <col min="1" max="1" width="4.1875" bestFit="1" customWidth="1"/>
    <col min="2" max="2" width="30.6875" bestFit="1" customWidth="1"/>
    <col min="3" max="3" width="33.5" style="3" customWidth="1"/>
    <col min="6" max="6" width="14.6875" customWidth="1"/>
    <col min="8" max="8" width="13" bestFit="1" customWidth="1"/>
    <col min="9" max="9" width="16" customWidth="1"/>
    <col min="12" max="13" width="11.1875" bestFit="1" customWidth="1"/>
    <col min="14" max="14" width="22.375" customWidth="1"/>
    <col min="15" max="15" width="22.25" customWidth="1"/>
    <col min="18" max="18" width="28" bestFit="1" customWidth="1"/>
    <col min="19" max="19" width="16.125" customWidth="1"/>
    <col min="20" max="20" width="15.875" customWidth="1"/>
  </cols>
  <sheetData>
    <row r="1" spans="1:20" s="1" customFormat="1" x14ac:dyDescent="0.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>(E2/D2)*100</f>
        <v>0</v>
      </c>
      <c r="G2" t="s">
        <v>14</v>
      </c>
      <c r="H2">
        <v>0</v>
      </c>
      <c r="I2" t="str">
        <f>IF(H2=0,"0",ROUND(E2/H2,2))</f>
        <v>0</v>
      </c>
      <c r="J2" t="s">
        <v>15</v>
      </c>
      <c r="K2" t="s">
        <v>16</v>
      </c>
      <c r="L2">
        <v>1448690400</v>
      </c>
      <c r="M2">
        <v>1450159200</v>
      </c>
      <c r="N2" s="7">
        <f>(((L2/60)/60)/24)+DATE(1970,1,1)</f>
        <v>42336.25</v>
      </c>
      <c r="O2" s="7">
        <f>(((M2/60)/60)/24)+DATE(1970,1,1)</f>
        <v>42353.25</v>
      </c>
      <c r="P2" t="b">
        <v>0</v>
      </c>
      <c r="Q2" t="b">
        <v>0</v>
      </c>
      <c r="R2" t="s">
        <v>17</v>
      </c>
      <c r="S2" t="str" cm="1">
        <f t="array" ref="S2:T2">_xlfn.TEXTSPLIT(R2,"/")</f>
        <v>food</v>
      </c>
      <c r="T2" t="str">
        <v>food trucks</v>
      </c>
    </row>
    <row r="3" spans="1:20" x14ac:dyDescent="0.5">
      <c r="A3">
        <v>1</v>
      </c>
      <c r="B3" t="s">
        <v>18</v>
      </c>
      <c r="C3" s="3" t="s">
        <v>19</v>
      </c>
      <c r="D3">
        <v>1400</v>
      </c>
      <c r="E3">
        <v>14560</v>
      </c>
      <c r="F3" s="4">
        <f t="shared" ref="F3:F66" si="0">(E3/D3)*100</f>
        <v>1040</v>
      </c>
      <c r="G3" t="s">
        <v>20</v>
      </c>
      <c r="H3">
        <v>158</v>
      </c>
      <c r="I3">
        <f t="shared" ref="I3:I66" si="1">IF(H3=0,"0",ROUND(E3/H3,2))</f>
        <v>92.15</v>
      </c>
      <c r="J3" t="s">
        <v>21</v>
      </c>
      <c r="K3" t="s">
        <v>22</v>
      </c>
      <c r="L3">
        <v>1408424400</v>
      </c>
      <c r="M3">
        <v>1408597200</v>
      </c>
      <c r="N3" s="7">
        <f t="shared" ref="N3:N66" si="2">(((L3/60)/60)/24)+DATE(1970,1,1)</f>
        <v>41870.208333333336</v>
      </c>
      <c r="O3" s="7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_xlfn.TEXTSPLIT(R3,"/")</f>
        <v>music</v>
      </c>
      <c r="T3" t="str">
        <v>rock</v>
      </c>
    </row>
    <row r="4" spans="1:20" ht="31.5" x14ac:dyDescent="0.5">
      <c r="A4">
        <v>2</v>
      </c>
      <c r="B4" t="s">
        <v>24</v>
      </c>
      <c r="C4" s="3" t="s">
        <v>25</v>
      </c>
      <c r="D4">
        <v>108400</v>
      </c>
      <c r="E4">
        <v>142523</v>
      </c>
      <c r="F4" s="4">
        <f t="shared" si="0"/>
        <v>131.4787822878229</v>
      </c>
      <c r="G4" t="s">
        <v>20</v>
      </c>
      <c r="H4">
        <v>1425</v>
      </c>
      <c r="I4">
        <f t="shared" si="1"/>
        <v>100.02</v>
      </c>
      <c r="J4" t="s">
        <v>26</v>
      </c>
      <c r="K4" t="s">
        <v>27</v>
      </c>
      <c r="L4">
        <v>1384668000</v>
      </c>
      <c r="M4">
        <v>1384840800</v>
      </c>
      <c r="N4" s="7">
        <f t="shared" si="2"/>
        <v>41595.25</v>
      </c>
      <c r="O4" s="7">
        <f t="shared" si="3"/>
        <v>41597.25</v>
      </c>
      <c r="P4" t="b">
        <v>0</v>
      </c>
      <c r="Q4" t="b">
        <v>0</v>
      </c>
      <c r="R4" t="s">
        <v>28</v>
      </c>
      <c r="S4" t="str" cm="1">
        <f t="array" ref="S4:T4">_xlfn.TEXTSPLIT(R4,"/")</f>
        <v>technology</v>
      </c>
      <c r="T4" t="str">
        <v>web</v>
      </c>
    </row>
    <row r="5" spans="1:20" ht="31.5" x14ac:dyDescent="0.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58.976190476190467</v>
      </c>
      <c r="G5" t="s">
        <v>14</v>
      </c>
      <c r="H5">
        <v>24</v>
      </c>
      <c r="I5">
        <f t="shared" si="1"/>
        <v>103.21</v>
      </c>
      <c r="J5" t="s">
        <v>21</v>
      </c>
      <c r="K5" t="s">
        <v>22</v>
      </c>
      <c r="L5">
        <v>1565499600</v>
      </c>
      <c r="M5">
        <v>1568955600</v>
      </c>
      <c r="N5" s="7">
        <f t="shared" si="2"/>
        <v>43688.208333333328</v>
      </c>
      <c r="O5" s="7">
        <f t="shared" si="3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_xlfn.TEXTSPLIT(R5,"/")</f>
        <v>music</v>
      </c>
      <c r="T5" t="str">
        <v>rock</v>
      </c>
    </row>
    <row r="6" spans="1:20" x14ac:dyDescent="0.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69.276315789473685</v>
      </c>
      <c r="G6" t="s">
        <v>14</v>
      </c>
      <c r="H6">
        <v>53</v>
      </c>
      <c r="I6">
        <f t="shared" si="1"/>
        <v>99.34</v>
      </c>
      <c r="J6" t="s">
        <v>21</v>
      </c>
      <c r="K6" t="s">
        <v>22</v>
      </c>
      <c r="L6">
        <v>1547964000</v>
      </c>
      <c r="M6">
        <v>1548309600</v>
      </c>
      <c r="N6" s="7">
        <f t="shared" si="2"/>
        <v>43485.25</v>
      </c>
      <c r="O6" s="7">
        <f t="shared" si="3"/>
        <v>43489.25</v>
      </c>
      <c r="P6" t="b">
        <v>0</v>
      </c>
      <c r="Q6" t="b">
        <v>0</v>
      </c>
      <c r="R6" t="s">
        <v>33</v>
      </c>
      <c r="S6" t="str" cm="1">
        <f t="array" ref="S6:T6">_xlfn.TEXTSPLIT(R6,"/")</f>
        <v>theater</v>
      </c>
      <c r="T6" t="str">
        <v>plays</v>
      </c>
    </row>
    <row r="7" spans="1:20" x14ac:dyDescent="0.5">
      <c r="A7">
        <v>5</v>
      </c>
      <c r="B7" t="s">
        <v>34</v>
      </c>
      <c r="C7" s="3" t="s">
        <v>35</v>
      </c>
      <c r="D7">
        <v>7600</v>
      </c>
      <c r="E7">
        <v>13195</v>
      </c>
      <c r="F7" s="4">
        <f t="shared" si="0"/>
        <v>173.61842105263159</v>
      </c>
      <c r="G7" t="s">
        <v>20</v>
      </c>
      <c r="H7">
        <v>174</v>
      </c>
      <c r="I7">
        <f t="shared" si="1"/>
        <v>75.83</v>
      </c>
      <c r="J7" t="s">
        <v>36</v>
      </c>
      <c r="K7" t="s">
        <v>37</v>
      </c>
      <c r="L7">
        <v>1346130000</v>
      </c>
      <c r="M7">
        <v>1347080400</v>
      </c>
      <c r="N7" s="7">
        <f t="shared" si="2"/>
        <v>41149.208333333336</v>
      </c>
      <c r="O7" s="7">
        <f t="shared" si="3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_xlfn.TEXTSPLIT(R7,"/")</f>
        <v>theater</v>
      </c>
      <c r="T7" t="str">
        <v>plays</v>
      </c>
    </row>
    <row r="8" spans="1:20" x14ac:dyDescent="0.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20.961538461538463</v>
      </c>
      <c r="G8" t="s">
        <v>14</v>
      </c>
      <c r="H8">
        <v>18</v>
      </c>
      <c r="I8">
        <f t="shared" si="1"/>
        <v>60.56</v>
      </c>
      <c r="J8" t="s">
        <v>40</v>
      </c>
      <c r="K8" t="s">
        <v>41</v>
      </c>
      <c r="L8">
        <v>1505278800</v>
      </c>
      <c r="M8">
        <v>1505365200</v>
      </c>
      <c r="N8" s="7">
        <f t="shared" si="2"/>
        <v>42991.208333333328</v>
      </c>
      <c r="O8" s="7">
        <f t="shared" si="3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_xlfn.TEXTSPLIT(R8,"/")</f>
        <v>film &amp; video</v>
      </c>
      <c r="T8" t="str">
        <v>documentary</v>
      </c>
    </row>
    <row r="9" spans="1:20" x14ac:dyDescent="0.5">
      <c r="A9">
        <v>7</v>
      </c>
      <c r="B9" t="s">
        <v>43</v>
      </c>
      <c r="C9" s="3" t="s">
        <v>44</v>
      </c>
      <c r="D9">
        <v>4500</v>
      </c>
      <c r="E9">
        <v>14741</v>
      </c>
      <c r="F9" s="4">
        <f t="shared" si="0"/>
        <v>327.57777777777778</v>
      </c>
      <c r="G9" t="s">
        <v>20</v>
      </c>
      <c r="H9">
        <v>227</v>
      </c>
      <c r="I9">
        <f t="shared" si="1"/>
        <v>64.94</v>
      </c>
      <c r="J9" t="s">
        <v>36</v>
      </c>
      <c r="K9" t="s">
        <v>37</v>
      </c>
      <c r="L9">
        <v>1439442000</v>
      </c>
      <c r="M9">
        <v>1439614800</v>
      </c>
      <c r="N9" s="7">
        <f t="shared" si="2"/>
        <v>42229.208333333328</v>
      </c>
      <c r="O9" s="7">
        <f t="shared" si="3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_xlfn.TEXTSPLIT(R9,"/")</f>
        <v>theater</v>
      </c>
      <c r="T9" t="str">
        <v>plays</v>
      </c>
    </row>
    <row r="10" spans="1:20" x14ac:dyDescent="0.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19.932788374205266</v>
      </c>
      <c r="G10" t="s">
        <v>47</v>
      </c>
      <c r="H10">
        <v>708</v>
      </c>
      <c r="I10">
        <f t="shared" si="1"/>
        <v>31</v>
      </c>
      <c r="J10" t="s">
        <v>36</v>
      </c>
      <c r="K10" t="s">
        <v>37</v>
      </c>
      <c r="L10">
        <v>1281330000</v>
      </c>
      <c r="M10">
        <v>1281502800</v>
      </c>
      <c r="N10" s="7">
        <f t="shared" si="2"/>
        <v>40399.208333333336</v>
      </c>
      <c r="O10" s="7">
        <f t="shared" si="3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_xlfn.TEXTSPLIT(R10,"/")</f>
        <v>theater</v>
      </c>
      <c r="T10" t="str">
        <v>plays</v>
      </c>
    </row>
    <row r="11" spans="1:20" x14ac:dyDescent="0.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51.741935483870968</v>
      </c>
      <c r="G11" t="s">
        <v>14</v>
      </c>
      <c r="H11">
        <v>44</v>
      </c>
      <c r="I11">
        <f t="shared" si="1"/>
        <v>72.91</v>
      </c>
      <c r="J11" t="s">
        <v>21</v>
      </c>
      <c r="K11" t="s">
        <v>22</v>
      </c>
      <c r="L11">
        <v>1379566800</v>
      </c>
      <c r="M11">
        <v>1383804000</v>
      </c>
      <c r="N11" s="7">
        <f t="shared" si="2"/>
        <v>41536.208333333336</v>
      </c>
      <c r="O11" s="7">
        <f t="shared" si="3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_xlfn.TEXTSPLIT(R11,"/")</f>
        <v>music</v>
      </c>
      <c r="T11" t="str">
        <v>electric music</v>
      </c>
    </row>
    <row r="12" spans="1:20" x14ac:dyDescent="0.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4">
        <f t="shared" si="0"/>
        <v>266.11538461538464</v>
      </c>
      <c r="G12" t="s">
        <v>20</v>
      </c>
      <c r="H12">
        <v>220</v>
      </c>
      <c r="I12">
        <f t="shared" si="1"/>
        <v>62.9</v>
      </c>
      <c r="J12" t="s">
        <v>21</v>
      </c>
      <c r="K12" t="s">
        <v>22</v>
      </c>
      <c r="L12">
        <v>1281762000</v>
      </c>
      <c r="M12">
        <v>1285909200</v>
      </c>
      <c r="N12" s="7">
        <f t="shared" si="2"/>
        <v>40404.208333333336</v>
      </c>
      <c r="O12" s="7">
        <f t="shared" si="3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_xlfn.TEXTSPLIT(R12,"/")</f>
        <v>film &amp; video</v>
      </c>
      <c r="T12" t="str">
        <v>drama</v>
      </c>
    </row>
    <row r="13" spans="1:20" ht="31.5" x14ac:dyDescent="0.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48.095238095238095</v>
      </c>
      <c r="G13" t="s">
        <v>14</v>
      </c>
      <c r="H13">
        <v>27</v>
      </c>
      <c r="I13">
        <f t="shared" si="1"/>
        <v>112.22</v>
      </c>
      <c r="J13" t="s">
        <v>21</v>
      </c>
      <c r="K13" t="s">
        <v>22</v>
      </c>
      <c r="L13">
        <v>1285045200</v>
      </c>
      <c r="M13">
        <v>1285563600</v>
      </c>
      <c r="N13" s="7">
        <f t="shared" si="2"/>
        <v>40442.208333333336</v>
      </c>
      <c r="O13" s="7">
        <f t="shared" si="3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_xlfn.TEXTSPLIT(R13,"/")</f>
        <v>theater</v>
      </c>
      <c r="T13" t="str">
        <v>plays</v>
      </c>
    </row>
    <row r="14" spans="1:20" x14ac:dyDescent="0.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89.349206349206341</v>
      </c>
      <c r="G14" t="s">
        <v>14</v>
      </c>
      <c r="H14">
        <v>55</v>
      </c>
      <c r="I14">
        <f t="shared" si="1"/>
        <v>102.35</v>
      </c>
      <c r="J14" t="s">
        <v>21</v>
      </c>
      <c r="K14" t="s">
        <v>22</v>
      </c>
      <c r="L14">
        <v>1571720400</v>
      </c>
      <c r="M14">
        <v>1572411600</v>
      </c>
      <c r="N14" s="7">
        <f t="shared" si="2"/>
        <v>43760.208333333328</v>
      </c>
      <c r="O14" s="7">
        <f t="shared" si="3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_xlfn.TEXTSPLIT(R14,"/")</f>
        <v>film &amp; video</v>
      </c>
      <c r="T14" t="str">
        <v>drama</v>
      </c>
    </row>
    <row r="15" spans="1:20" ht="31.5" x14ac:dyDescent="0.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4">
        <f t="shared" si="0"/>
        <v>245.11904761904765</v>
      </c>
      <c r="G15" t="s">
        <v>20</v>
      </c>
      <c r="H15">
        <v>98</v>
      </c>
      <c r="I15">
        <f t="shared" si="1"/>
        <v>105.05</v>
      </c>
      <c r="J15" t="s">
        <v>21</v>
      </c>
      <c r="K15" t="s">
        <v>22</v>
      </c>
      <c r="L15">
        <v>1465621200</v>
      </c>
      <c r="M15">
        <v>1466658000</v>
      </c>
      <c r="N15" s="7">
        <f t="shared" si="2"/>
        <v>42532.208333333328</v>
      </c>
      <c r="O15" s="7">
        <f t="shared" si="3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_xlfn.TEXTSPLIT(R15,"/")</f>
        <v>music</v>
      </c>
      <c r="T15" t="str">
        <v>indie rock</v>
      </c>
    </row>
    <row r="16" spans="1:20" x14ac:dyDescent="0.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66.769503546099301</v>
      </c>
      <c r="G16" t="s">
        <v>14</v>
      </c>
      <c r="H16">
        <v>200</v>
      </c>
      <c r="I16">
        <f t="shared" si="1"/>
        <v>94.15</v>
      </c>
      <c r="J16" t="s">
        <v>21</v>
      </c>
      <c r="K16" t="s">
        <v>22</v>
      </c>
      <c r="L16">
        <v>1331013600</v>
      </c>
      <c r="M16">
        <v>1333342800</v>
      </c>
      <c r="N16" s="7">
        <f t="shared" si="2"/>
        <v>40974.25</v>
      </c>
      <c r="O16" s="7">
        <f t="shared" si="3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_xlfn.TEXTSPLIT(R16,"/")</f>
        <v>music</v>
      </c>
      <c r="T16" t="str">
        <v>indie rock</v>
      </c>
    </row>
    <row r="17" spans="1:20" x14ac:dyDescent="0.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47.307881773399011</v>
      </c>
      <c r="G17" t="s">
        <v>14</v>
      </c>
      <c r="H17">
        <v>452</v>
      </c>
      <c r="I17">
        <f t="shared" si="1"/>
        <v>84.99</v>
      </c>
      <c r="J17" t="s">
        <v>21</v>
      </c>
      <c r="K17" t="s">
        <v>22</v>
      </c>
      <c r="L17">
        <v>1575957600</v>
      </c>
      <c r="M17">
        <v>1576303200</v>
      </c>
      <c r="N17" s="7">
        <f t="shared" si="2"/>
        <v>43809.25</v>
      </c>
      <c r="O17" s="7">
        <f t="shared" si="3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_xlfn.TEXTSPLIT(R17,"/")</f>
        <v>technology</v>
      </c>
      <c r="T17" t="str">
        <v>wearables</v>
      </c>
    </row>
    <row r="18" spans="1:20" x14ac:dyDescent="0.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4">
        <f t="shared" si="0"/>
        <v>649.47058823529414</v>
      </c>
      <c r="G18" t="s">
        <v>20</v>
      </c>
      <c r="H18">
        <v>100</v>
      </c>
      <c r="I18">
        <f t="shared" si="1"/>
        <v>110.41</v>
      </c>
      <c r="J18" t="s">
        <v>21</v>
      </c>
      <c r="K18" t="s">
        <v>22</v>
      </c>
      <c r="L18">
        <v>1390370400</v>
      </c>
      <c r="M18">
        <v>1392271200</v>
      </c>
      <c r="N18" s="7">
        <f t="shared" si="2"/>
        <v>41661.25</v>
      </c>
      <c r="O18" s="7">
        <f t="shared" si="3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_xlfn.TEXTSPLIT(R18,"/")</f>
        <v>publishing</v>
      </c>
      <c r="T18" t="str">
        <v>nonfiction</v>
      </c>
    </row>
    <row r="19" spans="1:20" x14ac:dyDescent="0.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4">
        <f t="shared" si="0"/>
        <v>159.39125295508273</v>
      </c>
      <c r="G19" t="s">
        <v>20</v>
      </c>
      <c r="H19">
        <v>1249</v>
      </c>
      <c r="I19">
        <f t="shared" si="1"/>
        <v>107.96</v>
      </c>
      <c r="J19" t="s">
        <v>21</v>
      </c>
      <c r="K19" t="s">
        <v>22</v>
      </c>
      <c r="L19">
        <v>1294812000</v>
      </c>
      <c r="M19">
        <v>1294898400</v>
      </c>
      <c r="N19" s="7">
        <f t="shared" si="2"/>
        <v>40555.25</v>
      </c>
      <c r="O19" s="7">
        <f t="shared" si="3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_xlfn.TEXTSPLIT(R19,"/")</f>
        <v>film &amp; video</v>
      </c>
      <c r="T19" t="str">
        <v>animation</v>
      </c>
    </row>
    <row r="20" spans="1:20" x14ac:dyDescent="0.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66.912087912087912</v>
      </c>
      <c r="G20" t="s">
        <v>74</v>
      </c>
      <c r="H20">
        <v>135</v>
      </c>
      <c r="I20">
        <f t="shared" si="1"/>
        <v>45.1</v>
      </c>
      <c r="J20" t="s">
        <v>21</v>
      </c>
      <c r="K20" t="s">
        <v>22</v>
      </c>
      <c r="L20">
        <v>1536382800</v>
      </c>
      <c r="M20">
        <v>1537074000</v>
      </c>
      <c r="N20" s="7">
        <f t="shared" si="2"/>
        <v>43351.208333333328</v>
      </c>
      <c r="O20" s="7">
        <f t="shared" si="3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_xlfn.TEXTSPLIT(R20,"/")</f>
        <v>theater</v>
      </c>
      <c r="T20" t="str">
        <v>plays</v>
      </c>
    </row>
    <row r="21" spans="1:20" x14ac:dyDescent="0.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48.529600000000002</v>
      </c>
      <c r="G21" t="s">
        <v>14</v>
      </c>
      <c r="H21">
        <v>674</v>
      </c>
      <c r="I21">
        <f t="shared" si="1"/>
        <v>45</v>
      </c>
      <c r="J21" t="s">
        <v>21</v>
      </c>
      <c r="K21" t="s">
        <v>22</v>
      </c>
      <c r="L21">
        <v>1551679200</v>
      </c>
      <c r="M21">
        <v>1553490000</v>
      </c>
      <c r="N21" s="7">
        <f t="shared" si="2"/>
        <v>43528.25</v>
      </c>
      <c r="O21" s="7">
        <f t="shared" si="3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_xlfn.TEXTSPLIT(R21,"/")</f>
        <v>theater</v>
      </c>
      <c r="T21" t="str">
        <v>plays</v>
      </c>
    </row>
    <row r="22" spans="1:20" x14ac:dyDescent="0.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4">
        <f t="shared" si="0"/>
        <v>112.24279210925646</v>
      </c>
      <c r="G22" t="s">
        <v>20</v>
      </c>
      <c r="H22">
        <v>1396</v>
      </c>
      <c r="I22">
        <f t="shared" si="1"/>
        <v>105.97</v>
      </c>
      <c r="J22" t="s">
        <v>21</v>
      </c>
      <c r="K22" t="s">
        <v>22</v>
      </c>
      <c r="L22">
        <v>1406523600</v>
      </c>
      <c r="M22">
        <v>1406523600</v>
      </c>
      <c r="N22" s="7">
        <f t="shared" si="2"/>
        <v>41848.208333333336</v>
      </c>
      <c r="O22" s="7">
        <f t="shared" si="3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_xlfn.TEXTSPLIT(R22,"/")</f>
        <v>film &amp; video</v>
      </c>
      <c r="T22" t="str">
        <v>drama</v>
      </c>
    </row>
    <row r="23" spans="1:20" x14ac:dyDescent="0.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40.992553191489364</v>
      </c>
      <c r="G23" t="s">
        <v>14</v>
      </c>
      <c r="H23">
        <v>558</v>
      </c>
      <c r="I23">
        <f t="shared" si="1"/>
        <v>69.06</v>
      </c>
      <c r="J23" t="s">
        <v>21</v>
      </c>
      <c r="K23" t="s">
        <v>22</v>
      </c>
      <c r="L23">
        <v>1313384400</v>
      </c>
      <c r="M23">
        <v>1316322000</v>
      </c>
      <c r="N23" s="7">
        <f t="shared" si="2"/>
        <v>40770.208333333336</v>
      </c>
      <c r="O23" s="7">
        <f t="shared" si="3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_xlfn.TEXTSPLIT(R23,"/")</f>
        <v>theater</v>
      </c>
      <c r="T23" t="str">
        <v>plays</v>
      </c>
    </row>
    <row r="24" spans="1:20" x14ac:dyDescent="0.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4">
        <f t="shared" si="0"/>
        <v>128.07106598984771</v>
      </c>
      <c r="G24" t="s">
        <v>20</v>
      </c>
      <c r="H24">
        <v>890</v>
      </c>
      <c r="I24">
        <f t="shared" si="1"/>
        <v>85.04</v>
      </c>
      <c r="J24" t="s">
        <v>21</v>
      </c>
      <c r="K24" t="s">
        <v>22</v>
      </c>
      <c r="L24">
        <v>1522731600</v>
      </c>
      <c r="M24">
        <v>1524027600</v>
      </c>
      <c r="N24" s="7">
        <f t="shared" si="2"/>
        <v>43193.208333333328</v>
      </c>
      <c r="O24" s="7">
        <f t="shared" si="3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_xlfn.TEXTSPLIT(R24,"/")</f>
        <v>theater</v>
      </c>
      <c r="T24" t="str">
        <v>plays</v>
      </c>
    </row>
    <row r="25" spans="1:20" x14ac:dyDescent="0.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4">
        <f t="shared" si="0"/>
        <v>332.04444444444448</v>
      </c>
      <c r="G25" t="s">
        <v>20</v>
      </c>
      <c r="H25">
        <v>142</v>
      </c>
      <c r="I25">
        <f t="shared" si="1"/>
        <v>105.23</v>
      </c>
      <c r="J25" t="s">
        <v>40</v>
      </c>
      <c r="K25" t="s">
        <v>41</v>
      </c>
      <c r="L25">
        <v>1550124000</v>
      </c>
      <c r="M25">
        <v>1554699600</v>
      </c>
      <c r="N25" s="7">
        <f t="shared" si="2"/>
        <v>43510.25</v>
      </c>
      <c r="O25" s="7">
        <f t="shared" si="3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_xlfn.TEXTSPLIT(R25,"/")</f>
        <v>film &amp; video</v>
      </c>
      <c r="T25" t="str">
        <v>documentary</v>
      </c>
    </row>
    <row r="26" spans="1:20" x14ac:dyDescent="0.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4">
        <f t="shared" si="0"/>
        <v>112.83225108225108</v>
      </c>
      <c r="G26" t="s">
        <v>20</v>
      </c>
      <c r="H26">
        <v>2673</v>
      </c>
      <c r="I26">
        <f t="shared" si="1"/>
        <v>39</v>
      </c>
      <c r="J26" t="s">
        <v>21</v>
      </c>
      <c r="K26" t="s">
        <v>22</v>
      </c>
      <c r="L26">
        <v>1403326800</v>
      </c>
      <c r="M26">
        <v>1403499600</v>
      </c>
      <c r="N26" s="7">
        <f t="shared" si="2"/>
        <v>41811.208333333336</v>
      </c>
      <c r="O26" s="7">
        <f t="shared" si="3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_xlfn.TEXTSPLIT(R26,"/")</f>
        <v>technology</v>
      </c>
      <c r="T26" t="str">
        <v>wearables</v>
      </c>
    </row>
    <row r="27" spans="1:20" x14ac:dyDescent="0.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4">
        <f t="shared" si="0"/>
        <v>216.43636363636364</v>
      </c>
      <c r="G27" t="s">
        <v>20</v>
      </c>
      <c r="H27">
        <v>163</v>
      </c>
      <c r="I27">
        <f t="shared" si="1"/>
        <v>73.03</v>
      </c>
      <c r="J27" t="s">
        <v>21</v>
      </c>
      <c r="K27" t="s">
        <v>22</v>
      </c>
      <c r="L27">
        <v>1305694800</v>
      </c>
      <c r="M27">
        <v>1307422800</v>
      </c>
      <c r="N27" s="7">
        <f t="shared" si="2"/>
        <v>40681.208333333336</v>
      </c>
      <c r="O27" s="7">
        <f t="shared" si="3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_xlfn.TEXTSPLIT(R27,"/")</f>
        <v>games</v>
      </c>
      <c r="T27" t="str">
        <v>video games</v>
      </c>
    </row>
    <row r="28" spans="1:20" x14ac:dyDescent="0.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48.199069767441863</v>
      </c>
      <c r="G28" t="s">
        <v>74</v>
      </c>
      <c r="H28">
        <v>1480</v>
      </c>
      <c r="I28">
        <f t="shared" si="1"/>
        <v>35.01</v>
      </c>
      <c r="J28" t="s">
        <v>21</v>
      </c>
      <c r="K28" t="s">
        <v>22</v>
      </c>
      <c r="L28">
        <v>1533013200</v>
      </c>
      <c r="M28">
        <v>1535346000</v>
      </c>
      <c r="N28" s="7">
        <f t="shared" si="2"/>
        <v>43312.208333333328</v>
      </c>
      <c r="O28" s="7">
        <f t="shared" si="3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_xlfn.TEXTSPLIT(R28,"/")</f>
        <v>theater</v>
      </c>
      <c r="T28" t="str">
        <v>plays</v>
      </c>
    </row>
    <row r="29" spans="1:20" x14ac:dyDescent="0.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79.95</v>
      </c>
      <c r="G29" t="s">
        <v>14</v>
      </c>
      <c r="H29">
        <v>15</v>
      </c>
      <c r="I29">
        <f t="shared" si="1"/>
        <v>106.6</v>
      </c>
      <c r="J29" t="s">
        <v>21</v>
      </c>
      <c r="K29" t="s">
        <v>22</v>
      </c>
      <c r="L29">
        <v>1443848400</v>
      </c>
      <c r="M29">
        <v>1444539600</v>
      </c>
      <c r="N29" s="7">
        <f t="shared" si="2"/>
        <v>42280.208333333328</v>
      </c>
      <c r="O29" s="7">
        <f t="shared" si="3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_xlfn.TEXTSPLIT(R29,"/")</f>
        <v>music</v>
      </c>
      <c r="T29" t="str">
        <v>rock</v>
      </c>
    </row>
    <row r="30" spans="1:20" x14ac:dyDescent="0.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4">
        <f t="shared" si="0"/>
        <v>105.22553516819573</v>
      </c>
      <c r="G30" t="s">
        <v>20</v>
      </c>
      <c r="H30">
        <v>2220</v>
      </c>
      <c r="I30">
        <f t="shared" si="1"/>
        <v>62</v>
      </c>
      <c r="J30" t="s">
        <v>21</v>
      </c>
      <c r="K30" t="s">
        <v>22</v>
      </c>
      <c r="L30">
        <v>1265695200</v>
      </c>
      <c r="M30">
        <v>1267682400</v>
      </c>
      <c r="N30" s="7">
        <f t="shared" si="2"/>
        <v>40218.25</v>
      </c>
      <c r="O30" s="7">
        <f t="shared" si="3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_xlfn.TEXTSPLIT(R30,"/")</f>
        <v>theater</v>
      </c>
      <c r="T30" t="str">
        <v>plays</v>
      </c>
    </row>
    <row r="31" spans="1:20" x14ac:dyDescent="0.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4">
        <f t="shared" si="0"/>
        <v>328.89978213507629</v>
      </c>
      <c r="G31" t="s">
        <v>20</v>
      </c>
      <c r="H31">
        <v>1606</v>
      </c>
      <c r="I31">
        <f t="shared" si="1"/>
        <v>94</v>
      </c>
      <c r="J31" t="s">
        <v>98</v>
      </c>
      <c r="K31" t="s">
        <v>99</v>
      </c>
      <c r="L31">
        <v>1532062800</v>
      </c>
      <c r="M31">
        <v>1535518800</v>
      </c>
      <c r="N31" s="7">
        <f t="shared" si="2"/>
        <v>43301.208333333328</v>
      </c>
      <c r="O31" s="7">
        <f t="shared" si="3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_xlfn.TEXTSPLIT(R31,"/")</f>
        <v>film &amp; video</v>
      </c>
      <c r="T31" t="str">
        <v>shorts</v>
      </c>
    </row>
    <row r="32" spans="1:20" x14ac:dyDescent="0.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4">
        <f t="shared" si="0"/>
        <v>160.61111111111111</v>
      </c>
      <c r="G32" t="s">
        <v>20</v>
      </c>
      <c r="H32">
        <v>129</v>
      </c>
      <c r="I32">
        <f t="shared" si="1"/>
        <v>112.05</v>
      </c>
      <c r="J32" t="s">
        <v>21</v>
      </c>
      <c r="K32" t="s">
        <v>22</v>
      </c>
      <c r="L32">
        <v>1558674000</v>
      </c>
      <c r="M32">
        <v>1559106000</v>
      </c>
      <c r="N32" s="7">
        <f t="shared" si="2"/>
        <v>43609.208333333328</v>
      </c>
      <c r="O32" s="7">
        <f t="shared" si="3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_xlfn.TEXTSPLIT(R32,"/")</f>
        <v>film &amp; video</v>
      </c>
      <c r="T32" t="str">
        <v>animation</v>
      </c>
    </row>
    <row r="33" spans="1:20" x14ac:dyDescent="0.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4">
        <f t="shared" si="0"/>
        <v>310</v>
      </c>
      <c r="G33" t="s">
        <v>20</v>
      </c>
      <c r="H33">
        <v>226</v>
      </c>
      <c r="I33">
        <f t="shared" si="1"/>
        <v>48.01</v>
      </c>
      <c r="J33" t="s">
        <v>40</v>
      </c>
      <c r="K33" t="s">
        <v>41</v>
      </c>
      <c r="L33">
        <v>1451973600</v>
      </c>
      <c r="M33">
        <v>1454392800</v>
      </c>
      <c r="N33" s="7">
        <f t="shared" si="2"/>
        <v>42374.25</v>
      </c>
      <c r="O33" s="7">
        <f t="shared" si="3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_xlfn.TEXTSPLIT(R33,"/")</f>
        <v>games</v>
      </c>
      <c r="T33" t="str">
        <v>video games</v>
      </c>
    </row>
    <row r="34" spans="1:20" x14ac:dyDescent="0.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86.807920792079202</v>
      </c>
      <c r="G34" t="s">
        <v>14</v>
      </c>
      <c r="H34">
        <v>2307</v>
      </c>
      <c r="I34">
        <f t="shared" si="1"/>
        <v>38</v>
      </c>
      <c r="J34" t="s">
        <v>107</v>
      </c>
      <c r="K34" t="s">
        <v>108</v>
      </c>
      <c r="L34">
        <v>1515564000</v>
      </c>
      <c r="M34">
        <v>1517896800</v>
      </c>
      <c r="N34" s="7">
        <f t="shared" si="2"/>
        <v>43110.25</v>
      </c>
      <c r="O34" s="7">
        <f t="shared" si="3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_xlfn.TEXTSPLIT(R34,"/")</f>
        <v>film &amp; video</v>
      </c>
      <c r="T34" t="str">
        <v>documentary</v>
      </c>
    </row>
    <row r="35" spans="1:20" x14ac:dyDescent="0.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4">
        <f t="shared" si="0"/>
        <v>377.82071713147411</v>
      </c>
      <c r="G35" t="s">
        <v>20</v>
      </c>
      <c r="H35">
        <v>5419</v>
      </c>
      <c r="I35">
        <f t="shared" si="1"/>
        <v>35</v>
      </c>
      <c r="J35" t="s">
        <v>21</v>
      </c>
      <c r="K35" t="s">
        <v>22</v>
      </c>
      <c r="L35">
        <v>1412485200</v>
      </c>
      <c r="M35">
        <v>1415685600</v>
      </c>
      <c r="N35" s="7">
        <f t="shared" si="2"/>
        <v>41917.208333333336</v>
      </c>
      <c r="O35" s="7">
        <f t="shared" si="3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_xlfn.TEXTSPLIT(R35,"/")</f>
        <v>theater</v>
      </c>
      <c r="T35" t="str">
        <v>plays</v>
      </c>
    </row>
    <row r="36" spans="1:20" ht="31.5" x14ac:dyDescent="0.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4">
        <f t="shared" si="0"/>
        <v>150.80645161290323</v>
      </c>
      <c r="G36" t="s">
        <v>20</v>
      </c>
      <c r="H36">
        <v>165</v>
      </c>
      <c r="I36">
        <f t="shared" si="1"/>
        <v>85</v>
      </c>
      <c r="J36" t="s">
        <v>21</v>
      </c>
      <c r="K36" t="s">
        <v>22</v>
      </c>
      <c r="L36">
        <v>1490245200</v>
      </c>
      <c r="M36">
        <v>1490677200</v>
      </c>
      <c r="N36" s="7">
        <f t="shared" si="2"/>
        <v>42817.208333333328</v>
      </c>
      <c r="O36" s="7">
        <f t="shared" si="3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_xlfn.TEXTSPLIT(R36,"/")</f>
        <v>film &amp; video</v>
      </c>
      <c r="T36" t="str">
        <v>documentary</v>
      </c>
    </row>
    <row r="37" spans="1:20" x14ac:dyDescent="0.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4">
        <f t="shared" si="0"/>
        <v>150.30119521912351</v>
      </c>
      <c r="G37" t="s">
        <v>20</v>
      </c>
      <c r="H37">
        <v>1965</v>
      </c>
      <c r="I37">
        <f t="shared" si="1"/>
        <v>95.99</v>
      </c>
      <c r="J37" t="s">
        <v>36</v>
      </c>
      <c r="K37" t="s">
        <v>37</v>
      </c>
      <c r="L37">
        <v>1547877600</v>
      </c>
      <c r="M37">
        <v>1551506400</v>
      </c>
      <c r="N37" s="7">
        <f t="shared" si="2"/>
        <v>43484.25</v>
      </c>
      <c r="O37" s="7">
        <f t="shared" si="3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_xlfn.TEXTSPLIT(R37,"/")</f>
        <v>film &amp; video</v>
      </c>
      <c r="T37" t="str">
        <v>drama</v>
      </c>
    </row>
    <row r="38" spans="1:20" x14ac:dyDescent="0.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4">
        <f t="shared" si="0"/>
        <v>157.28571428571431</v>
      </c>
      <c r="G38" t="s">
        <v>20</v>
      </c>
      <c r="H38">
        <v>16</v>
      </c>
      <c r="I38">
        <f t="shared" si="1"/>
        <v>68.81</v>
      </c>
      <c r="J38" t="s">
        <v>21</v>
      </c>
      <c r="K38" t="s">
        <v>22</v>
      </c>
      <c r="L38">
        <v>1298700000</v>
      </c>
      <c r="M38">
        <v>1300856400</v>
      </c>
      <c r="N38" s="7">
        <f t="shared" si="2"/>
        <v>40600.25</v>
      </c>
      <c r="O38" s="7">
        <f t="shared" si="3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_xlfn.TEXTSPLIT(R38,"/")</f>
        <v>theater</v>
      </c>
      <c r="T38" t="str">
        <v>plays</v>
      </c>
    </row>
    <row r="39" spans="1:20" ht="31.5" x14ac:dyDescent="0.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4">
        <f t="shared" si="0"/>
        <v>139.98765432098764</v>
      </c>
      <c r="G39" t="s">
        <v>20</v>
      </c>
      <c r="H39">
        <v>107</v>
      </c>
      <c r="I39">
        <f t="shared" si="1"/>
        <v>105.97</v>
      </c>
      <c r="J39" t="s">
        <v>21</v>
      </c>
      <c r="K39" t="s">
        <v>22</v>
      </c>
      <c r="L39">
        <v>1570338000</v>
      </c>
      <c r="M39">
        <v>1573192800</v>
      </c>
      <c r="N39" s="7">
        <f t="shared" si="2"/>
        <v>43744.208333333328</v>
      </c>
      <c r="O39" s="7">
        <f t="shared" si="3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_xlfn.TEXTSPLIT(R39,"/")</f>
        <v>publishing</v>
      </c>
      <c r="T39" t="str">
        <v>fiction</v>
      </c>
    </row>
    <row r="40" spans="1:20" x14ac:dyDescent="0.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4">
        <f t="shared" si="0"/>
        <v>325.32258064516128</v>
      </c>
      <c r="G40" t="s">
        <v>20</v>
      </c>
      <c r="H40">
        <v>134</v>
      </c>
      <c r="I40">
        <f t="shared" si="1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7">
        <f t="shared" si="2"/>
        <v>40469.208333333336</v>
      </c>
      <c r="O40" s="7">
        <f t="shared" si="3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_xlfn.TEXTSPLIT(R40,"/")</f>
        <v>photography</v>
      </c>
      <c r="T40" t="str">
        <v>photography books</v>
      </c>
    </row>
    <row r="41" spans="1:20" x14ac:dyDescent="0.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50.777777777777779</v>
      </c>
      <c r="G41" t="s">
        <v>14</v>
      </c>
      <c r="H41">
        <v>88</v>
      </c>
      <c r="I41">
        <f t="shared" si="1"/>
        <v>57.13</v>
      </c>
      <c r="J41" t="s">
        <v>36</v>
      </c>
      <c r="K41" t="s">
        <v>37</v>
      </c>
      <c r="L41">
        <v>1361772000</v>
      </c>
      <c r="M41">
        <v>1362978000</v>
      </c>
      <c r="N41" s="7">
        <f t="shared" si="2"/>
        <v>41330.25</v>
      </c>
      <c r="O41" s="7">
        <f t="shared" si="3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_xlfn.TEXTSPLIT(R41,"/")</f>
        <v>theater</v>
      </c>
      <c r="T41" t="str">
        <v>plays</v>
      </c>
    </row>
    <row r="42" spans="1:20" x14ac:dyDescent="0.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4">
        <f t="shared" si="0"/>
        <v>169.06818181818181</v>
      </c>
      <c r="G42" t="s">
        <v>20</v>
      </c>
      <c r="H42">
        <v>198</v>
      </c>
      <c r="I42">
        <f t="shared" si="1"/>
        <v>75.14</v>
      </c>
      <c r="J42" t="s">
        <v>21</v>
      </c>
      <c r="K42" t="s">
        <v>22</v>
      </c>
      <c r="L42">
        <v>1275714000</v>
      </c>
      <c r="M42">
        <v>1277355600</v>
      </c>
      <c r="N42" s="7">
        <f t="shared" si="2"/>
        <v>40334.208333333336</v>
      </c>
      <c r="O42" s="7">
        <f t="shared" si="3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_xlfn.TEXTSPLIT(R42,"/")</f>
        <v>technology</v>
      </c>
      <c r="T42" t="str">
        <v>wearables</v>
      </c>
    </row>
    <row r="43" spans="1:20" x14ac:dyDescent="0.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4">
        <f t="shared" si="0"/>
        <v>212.92857142857144</v>
      </c>
      <c r="G43" t="s">
        <v>20</v>
      </c>
      <c r="H43">
        <v>111</v>
      </c>
      <c r="I43">
        <f t="shared" si="1"/>
        <v>107.42</v>
      </c>
      <c r="J43" t="s">
        <v>107</v>
      </c>
      <c r="K43" t="s">
        <v>108</v>
      </c>
      <c r="L43">
        <v>1346734800</v>
      </c>
      <c r="M43">
        <v>1348981200</v>
      </c>
      <c r="N43" s="7">
        <f t="shared" si="2"/>
        <v>41156.208333333336</v>
      </c>
      <c r="O43" s="7">
        <f t="shared" si="3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_xlfn.TEXTSPLIT(R43,"/")</f>
        <v>music</v>
      </c>
      <c r="T43" t="str">
        <v>rock</v>
      </c>
    </row>
    <row r="44" spans="1:20" x14ac:dyDescent="0.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4">
        <f t="shared" si="0"/>
        <v>443.94444444444446</v>
      </c>
      <c r="G44" t="s">
        <v>20</v>
      </c>
      <c r="H44">
        <v>222</v>
      </c>
      <c r="I44">
        <f t="shared" si="1"/>
        <v>36</v>
      </c>
      <c r="J44" t="s">
        <v>21</v>
      </c>
      <c r="K44" t="s">
        <v>22</v>
      </c>
      <c r="L44">
        <v>1309755600</v>
      </c>
      <c r="M44">
        <v>1310533200</v>
      </c>
      <c r="N44" s="7">
        <f t="shared" si="2"/>
        <v>40728.208333333336</v>
      </c>
      <c r="O44" s="7">
        <f t="shared" si="3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_xlfn.TEXTSPLIT(R44,"/")</f>
        <v>food</v>
      </c>
      <c r="T44" t="str">
        <v>food trucks</v>
      </c>
    </row>
    <row r="45" spans="1:20" x14ac:dyDescent="0.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4">
        <f t="shared" si="0"/>
        <v>185.9390243902439</v>
      </c>
      <c r="G45" t="s">
        <v>20</v>
      </c>
      <c r="H45">
        <v>6212</v>
      </c>
      <c r="I45">
        <f t="shared" si="1"/>
        <v>27</v>
      </c>
      <c r="J45" t="s">
        <v>21</v>
      </c>
      <c r="K45" t="s">
        <v>22</v>
      </c>
      <c r="L45">
        <v>1406178000</v>
      </c>
      <c r="M45">
        <v>1407560400</v>
      </c>
      <c r="N45" s="7">
        <f t="shared" si="2"/>
        <v>41844.208333333336</v>
      </c>
      <c r="O45" s="7">
        <f t="shared" si="3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_xlfn.TEXTSPLIT(R45,"/")</f>
        <v>publishing</v>
      </c>
      <c r="T45" t="str">
        <v>radio &amp; podcasts</v>
      </c>
    </row>
    <row r="46" spans="1:20" x14ac:dyDescent="0.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4">
        <f t="shared" si="0"/>
        <v>658.8125</v>
      </c>
      <c r="G46" t="s">
        <v>20</v>
      </c>
      <c r="H46">
        <v>98</v>
      </c>
      <c r="I46">
        <f t="shared" si="1"/>
        <v>107.56</v>
      </c>
      <c r="J46" t="s">
        <v>36</v>
      </c>
      <c r="K46" t="s">
        <v>37</v>
      </c>
      <c r="L46">
        <v>1552798800</v>
      </c>
      <c r="M46">
        <v>1552885200</v>
      </c>
      <c r="N46" s="7">
        <f t="shared" si="2"/>
        <v>43541.208333333328</v>
      </c>
      <c r="O46" s="7">
        <f t="shared" si="3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_xlfn.TEXTSPLIT(R46,"/")</f>
        <v>publishing</v>
      </c>
      <c r="T46" t="str">
        <v>fiction</v>
      </c>
    </row>
    <row r="47" spans="1:20" ht="31.5" x14ac:dyDescent="0.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47.684210526315788</v>
      </c>
      <c r="G47" t="s">
        <v>14</v>
      </c>
      <c r="H47">
        <v>48</v>
      </c>
      <c r="I47">
        <f t="shared" si="1"/>
        <v>94.38</v>
      </c>
      <c r="J47" t="s">
        <v>21</v>
      </c>
      <c r="K47" t="s">
        <v>22</v>
      </c>
      <c r="L47">
        <v>1478062800</v>
      </c>
      <c r="M47">
        <v>1479362400</v>
      </c>
      <c r="N47" s="7">
        <f t="shared" si="2"/>
        <v>42676.208333333328</v>
      </c>
      <c r="O47" s="7">
        <f t="shared" si="3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_xlfn.TEXTSPLIT(R47,"/")</f>
        <v>theater</v>
      </c>
      <c r="T47" t="str">
        <v>plays</v>
      </c>
    </row>
    <row r="48" spans="1:20" x14ac:dyDescent="0.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4">
        <f t="shared" si="0"/>
        <v>114.78378378378378</v>
      </c>
      <c r="G48" t="s">
        <v>20</v>
      </c>
      <c r="H48">
        <v>92</v>
      </c>
      <c r="I48">
        <f t="shared" si="1"/>
        <v>46.16</v>
      </c>
      <c r="J48" t="s">
        <v>21</v>
      </c>
      <c r="K48" t="s">
        <v>22</v>
      </c>
      <c r="L48">
        <v>1278565200</v>
      </c>
      <c r="M48">
        <v>1280552400</v>
      </c>
      <c r="N48" s="7">
        <f t="shared" si="2"/>
        <v>40367.208333333336</v>
      </c>
      <c r="O48" s="7">
        <f t="shared" si="3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_xlfn.TEXTSPLIT(R48,"/")</f>
        <v>music</v>
      </c>
      <c r="T48" t="str">
        <v>rock</v>
      </c>
    </row>
    <row r="49" spans="1:20" x14ac:dyDescent="0.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4">
        <f t="shared" si="0"/>
        <v>475.26666666666665</v>
      </c>
      <c r="G49" t="s">
        <v>20</v>
      </c>
      <c r="H49">
        <v>149</v>
      </c>
      <c r="I49">
        <f t="shared" si="1"/>
        <v>47.85</v>
      </c>
      <c r="J49" t="s">
        <v>21</v>
      </c>
      <c r="K49" t="s">
        <v>22</v>
      </c>
      <c r="L49">
        <v>1396069200</v>
      </c>
      <c r="M49">
        <v>1398661200</v>
      </c>
      <c r="N49" s="7">
        <f t="shared" si="2"/>
        <v>41727.208333333336</v>
      </c>
      <c r="O49" s="7">
        <f t="shared" si="3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_xlfn.TEXTSPLIT(R49,"/")</f>
        <v>theater</v>
      </c>
      <c r="T49" t="str">
        <v>plays</v>
      </c>
    </row>
    <row r="50" spans="1:20" x14ac:dyDescent="0.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4">
        <f t="shared" si="0"/>
        <v>386.97297297297297</v>
      </c>
      <c r="G50" t="s">
        <v>20</v>
      </c>
      <c r="H50">
        <v>2431</v>
      </c>
      <c r="I50">
        <f t="shared" si="1"/>
        <v>53.01</v>
      </c>
      <c r="J50" t="s">
        <v>21</v>
      </c>
      <c r="K50" t="s">
        <v>22</v>
      </c>
      <c r="L50">
        <v>1435208400</v>
      </c>
      <c r="M50">
        <v>1436245200</v>
      </c>
      <c r="N50" s="7">
        <f t="shared" si="2"/>
        <v>42180.208333333328</v>
      </c>
      <c r="O50" s="7">
        <f t="shared" si="3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_xlfn.TEXTSPLIT(R50,"/")</f>
        <v>theater</v>
      </c>
      <c r="T50" t="str">
        <v>plays</v>
      </c>
    </row>
    <row r="51" spans="1:20" x14ac:dyDescent="0.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4">
        <f t="shared" si="0"/>
        <v>189.625</v>
      </c>
      <c r="G51" t="s">
        <v>20</v>
      </c>
      <c r="H51">
        <v>303</v>
      </c>
      <c r="I51">
        <f t="shared" si="1"/>
        <v>45.06</v>
      </c>
      <c r="J51" t="s">
        <v>21</v>
      </c>
      <c r="K51" t="s">
        <v>22</v>
      </c>
      <c r="L51">
        <v>1571547600</v>
      </c>
      <c r="M51">
        <v>1575439200</v>
      </c>
      <c r="N51" s="7">
        <f t="shared" si="2"/>
        <v>43758.208333333328</v>
      </c>
      <c r="O51" s="7">
        <f t="shared" si="3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_xlfn.TEXTSPLIT(R51,"/")</f>
        <v>music</v>
      </c>
      <c r="T51" t="str">
        <v>rock</v>
      </c>
    </row>
    <row r="52" spans="1:20" ht="31.5" x14ac:dyDescent="0.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2</v>
      </c>
      <c r="G52" t="s">
        <v>14</v>
      </c>
      <c r="H52">
        <v>1</v>
      </c>
      <c r="I52">
        <f t="shared" si="1"/>
        <v>2</v>
      </c>
      <c r="J52" t="s">
        <v>107</v>
      </c>
      <c r="K52" t="s">
        <v>108</v>
      </c>
      <c r="L52">
        <v>1375333200</v>
      </c>
      <c r="M52">
        <v>1377752400</v>
      </c>
      <c r="N52" s="7">
        <f t="shared" si="2"/>
        <v>41487.208333333336</v>
      </c>
      <c r="O52" s="7">
        <f t="shared" si="3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_xlfn.TEXTSPLIT(R52,"/")</f>
        <v>music</v>
      </c>
      <c r="T52" t="str">
        <v>metal</v>
      </c>
    </row>
    <row r="53" spans="1:20" x14ac:dyDescent="0.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91.867805186590772</v>
      </c>
      <c r="G53" t="s">
        <v>14</v>
      </c>
      <c r="H53">
        <v>1467</v>
      </c>
      <c r="I53">
        <f t="shared" si="1"/>
        <v>99.01</v>
      </c>
      <c r="J53" t="s">
        <v>40</v>
      </c>
      <c r="K53" t="s">
        <v>41</v>
      </c>
      <c r="L53">
        <v>1332824400</v>
      </c>
      <c r="M53">
        <v>1334206800</v>
      </c>
      <c r="N53" s="7">
        <f t="shared" si="2"/>
        <v>40995.208333333336</v>
      </c>
      <c r="O53" s="7">
        <f t="shared" si="3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_xlfn.TEXTSPLIT(R53,"/")</f>
        <v>technology</v>
      </c>
      <c r="T53" t="str">
        <v>wearables</v>
      </c>
    </row>
    <row r="54" spans="1:20" x14ac:dyDescent="0.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34.152777777777779</v>
      </c>
      <c r="G54" t="s">
        <v>14</v>
      </c>
      <c r="H54">
        <v>75</v>
      </c>
      <c r="I54">
        <f t="shared" si="1"/>
        <v>32.79</v>
      </c>
      <c r="J54" t="s">
        <v>21</v>
      </c>
      <c r="K54" t="s">
        <v>22</v>
      </c>
      <c r="L54">
        <v>1284526800</v>
      </c>
      <c r="M54">
        <v>1284872400</v>
      </c>
      <c r="N54" s="7">
        <f t="shared" si="2"/>
        <v>40436.208333333336</v>
      </c>
      <c r="O54" s="7">
        <f t="shared" si="3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_xlfn.TEXTSPLIT(R54,"/")</f>
        <v>theater</v>
      </c>
      <c r="T54" t="str">
        <v>plays</v>
      </c>
    </row>
    <row r="55" spans="1:20" x14ac:dyDescent="0.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4">
        <f t="shared" si="0"/>
        <v>140.40909090909091</v>
      </c>
      <c r="G55" t="s">
        <v>20</v>
      </c>
      <c r="H55">
        <v>209</v>
      </c>
      <c r="I55">
        <f t="shared" si="1"/>
        <v>59.12</v>
      </c>
      <c r="J55" t="s">
        <v>21</v>
      </c>
      <c r="K55" t="s">
        <v>22</v>
      </c>
      <c r="L55">
        <v>1400562000</v>
      </c>
      <c r="M55">
        <v>1403931600</v>
      </c>
      <c r="N55" s="7">
        <f t="shared" si="2"/>
        <v>41779.208333333336</v>
      </c>
      <c r="O55" s="7">
        <f t="shared" si="3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_xlfn.TEXTSPLIT(R55,"/")</f>
        <v>film &amp; video</v>
      </c>
      <c r="T55" t="str">
        <v>drama</v>
      </c>
    </row>
    <row r="56" spans="1:20" ht="31.5" x14ac:dyDescent="0.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89.86666666666666</v>
      </c>
      <c r="G56" t="s">
        <v>14</v>
      </c>
      <c r="H56">
        <v>120</v>
      </c>
      <c r="I56">
        <f t="shared" si="1"/>
        <v>44.93</v>
      </c>
      <c r="J56" t="s">
        <v>21</v>
      </c>
      <c r="K56" t="s">
        <v>22</v>
      </c>
      <c r="L56">
        <v>1520748000</v>
      </c>
      <c r="M56">
        <v>1521262800</v>
      </c>
      <c r="N56" s="7">
        <f t="shared" si="2"/>
        <v>43170.25</v>
      </c>
      <c r="O56" s="7">
        <f t="shared" si="3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_xlfn.TEXTSPLIT(R56,"/")</f>
        <v>technology</v>
      </c>
      <c r="T56" t="str">
        <v>wearables</v>
      </c>
    </row>
    <row r="57" spans="1:20" x14ac:dyDescent="0.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4">
        <f t="shared" si="0"/>
        <v>177.96969696969697</v>
      </c>
      <c r="G57" t="s">
        <v>20</v>
      </c>
      <c r="H57">
        <v>131</v>
      </c>
      <c r="I57">
        <f t="shared" si="1"/>
        <v>89.66</v>
      </c>
      <c r="J57" t="s">
        <v>21</v>
      </c>
      <c r="K57" t="s">
        <v>22</v>
      </c>
      <c r="L57">
        <v>1532926800</v>
      </c>
      <c r="M57">
        <v>1533358800</v>
      </c>
      <c r="N57" s="7">
        <f t="shared" si="2"/>
        <v>43311.208333333328</v>
      </c>
      <c r="O57" s="7">
        <f t="shared" si="3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_xlfn.TEXTSPLIT(R57,"/")</f>
        <v>music</v>
      </c>
      <c r="T57" t="str">
        <v>jazz</v>
      </c>
    </row>
    <row r="58" spans="1:20" ht="31.5" x14ac:dyDescent="0.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4">
        <f t="shared" si="0"/>
        <v>143.66249999999999</v>
      </c>
      <c r="G58" t="s">
        <v>20</v>
      </c>
      <c r="H58">
        <v>164</v>
      </c>
      <c r="I58">
        <f t="shared" si="1"/>
        <v>70.08</v>
      </c>
      <c r="J58" t="s">
        <v>21</v>
      </c>
      <c r="K58" t="s">
        <v>22</v>
      </c>
      <c r="L58">
        <v>1420869600</v>
      </c>
      <c r="M58">
        <v>1421474400</v>
      </c>
      <c r="N58" s="7">
        <f t="shared" si="2"/>
        <v>42014.25</v>
      </c>
      <c r="O58" s="7">
        <f t="shared" si="3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_xlfn.TEXTSPLIT(R58,"/")</f>
        <v>technology</v>
      </c>
      <c r="T58" t="str">
        <v>wearables</v>
      </c>
    </row>
    <row r="59" spans="1:20" x14ac:dyDescent="0.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4">
        <f t="shared" si="0"/>
        <v>215.27586206896552</v>
      </c>
      <c r="G59" t="s">
        <v>20</v>
      </c>
      <c r="H59">
        <v>201</v>
      </c>
      <c r="I59">
        <f t="shared" si="1"/>
        <v>31.06</v>
      </c>
      <c r="J59" t="s">
        <v>21</v>
      </c>
      <c r="K59" t="s">
        <v>22</v>
      </c>
      <c r="L59">
        <v>1504242000</v>
      </c>
      <c r="M59">
        <v>1505278800</v>
      </c>
      <c r="N59" s="7">
        <f t="shared" si="2"/>
        <v>42979.208333333328</v>
      </c>
      <c r="O59" s="7">
        <f t="shared" si="3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_xlfn.TEXTSPLIT(R59,"/")</f>
        <v>games</v>
      </c>
      <c r="T59" t="str">
        <v>video games</v>
      </c>
    </row>
    <row r="60" spans="1:20" x14ac:dyDescent="0.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4">
        <f t="shared" si="0"/>
        <v>227.11111111111114</v>
      </c>
      <c r="G60" t="s">
        <v>20</v>
      </c>
      <c r="H60">
        <v>211</v>
      </c>
      <c r="I60">
        <f t="shared" si="1"/>
        <v>29.06</v>
      </c>
      <c r="J60" t="s">
        <v>21</v>
      </c>
      <c r="K60" t="s">
        <v>22</v>
      </c>
      <c r="L60">
        <v>1442811600</v>
      </c>
      <c r="M60">
        <v>1443934800</v>
      </c>
      <c r="N60" s="7">
        <f t="shared" si="2"/>
        <v>42268.208333333328</v>
      </c>
      <c r="O60" s="7">
        <f t="shared" si="3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_xlfn.TEXTSPLIT(R60,"/")</f>
        <v>theater</v>
      </c>
      <c r="T60" t="str">
        <v>plays</v>
      </c>
    </row>
    <row r="61" spans="1:20" x14ac:dyDescent="0.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4">
        <f t="shared" si="0"/>
        <v>275.07142857142861</v>
      </c>
      <c r="G61" t="s">
        <v>20</v>
      </c>
      <c r="H61">
        <v>128</v>
      </c>
      <c r="I61">
        <f t="shared" si="1"/>
        <v>30.09</v>
      </c>
      <c r="J61" t="s">
        <v>21</v>
      </c>
      <c r="K61" t="s">
        <v>22</v>
      </c>
      <c r="L61">
        <v>1497243600</v>
      </c>
      <c r="M61">
        <v>1498539600</v>
      </c>
      <c r="N61" s="7">
        <f t="shared" si="2"/>
        <v>42898.208333333328</v>
      </c>
      <c r="O61" s="7">
        <f t="shared" si="3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_xlfn.TEXTSPLIT(R61,"/")</f>
        <v>theater</v>
      </c>
      <c r="T61" t="str">
        <v>plays</v>
      </c>
    </row>
    <row r="62" spans="1:20" x14ac:dyDescent="0.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4">
        <f t="shared" si="0"/>
        <v>144.37048832271762</v>
      </c>
      <c r="G62" t="s">
        <v>20</v>
      </c>
      <c r="H62">
        <v>1600</v>
      </c>
      <c r="I62">
        <f t="shared" si="1"/>
        <v>85</v>
      </c>
      <c r="J62" t="s">
        <v>15</v>
      </c>
      <c r="K62" t="s">
        <v>16</v>
      </c>
      <c r="L62">
        <v>1342501200</v>
      </c>
      <c r="M62">
        <v>1342760400</v>
      </c>
      <c r="N62" s="7">
        <f t="shared" si="2"/>
        <v>41107.208333333336</v>
      </c>
      <c r="O62" s="7">
        <f t="shared" si="3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_xlfn.TEXTSPLIT(R62,"/")</f>
        <v>theater</v>
      </c>
      <c r="T62" t="str">
        <v>plays</v>
      </c>
    </row>
    <row r="63" spans="1:20" ht="31.5" x14ac:dyDescent="0.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92.74598393574297</v>
      </c>
      <c r="G63" t="s">
        <v>14</v>
      </c>
      <c r="H63">
        <v>2253</v>
      </c>
      <c r="I63">
        <f t="shared" si="1"/>
        <v>82</v>
      </c>
      <c r="J63" t="s">
        <v>15</v>
      </c>
      <c r="K63" t="s">
        <v>16</v>
      </c>
      <c r="L63">
        <v>1298268000</v>
      </c>
      <c r="M63">
        <v>1301720400</v>
      </c>
      <c r="N63" s="7">
        <f t="shared" si="2"/>
        <v>40595.25</v>
      </c>
      <c r="O63" s="7">
        <f t="shared" si="3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_xlfn.TEXTSPLIT(R63,"/")</f>
        <v>theater</v>
      </c>
      <c r="T63" t="str">
        <v>plays</v>
      </c>
    </row>
    <row r="64" spans="1:20" x14ac:dyDescent="0.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4">
        <f t="shared" si="0"/>
        <v>722.6</v>
      </c>
      <c r="G64" t="s">
        <v>20</v>
      </c>
      <c r="H64">
        <v>249</v>
      </c>
      <c r="I64">
        <f t="shared" si="1"/>
        <v>58.04</v>
      </c>
      <c r="J64" t="s">
        <v>21</v>
      </c>
      <c r="K64" t="s">
        <v>22</v>
      </c>
      <c r="L64">
        <v>1433480400</v>
      </c>
      <c r="M64">
        <v>1433566800</v>
      </c>
      <c r="N64" s="7">
        <f t="shared" si="2"/>
        <v>42160.208333333328</v>
      </c>
      <c r="O64" s="7">
        <f t="shared" si="3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_xlfn.TEXTSPLIT(R64,"/")</f>
        <v>technology</v>
      </c>
      <c r="T64" t="str">
        <v>web</v>
      </c>
    </row>
    <row r="65" spans="1:20" x14ac:dyDescent="0.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11.851063829787234</v>
      </c>
      <c r="G65" t="s">
        <v>14</v>
      </c>
      <c r="H65">
        <v>5</v>
      </c>
      <c r="I65">
        <f t="shared" si="1"/>
        <v>111.4</v>
      </c>
      <c r="J65" t="s">
        <v>21</v>
      </c>
      <c r="K65" t="s">
        <v>22</v>
      </c>
      <c r="L65">
        <v>1493355600</v>
      </c>
      <c r="M65">
        <v>1493874000</v>
      </c>
      <c r="N65" s="7">
        <f t="shared" si="2"/>
        <v>42853.208333333328</v>
      </c>
      <c r="O65" s="7">
        <f t="shared" si="3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_xlfn.TEXTSPLIT(R65,"/")</f>
        <v>theater</v>
      </c>
      <c r="T65" t="str">
        <v>plays</v>
      </c>
    </row>
    <row r="66" spans="1:20" x14ac:dyDescent="0.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si="0"/>
        <v>97.642857142857139</v>
      </c>
      <c r="G66" t="s">
        <v>14</v>
      </c>
      <c r="H66">
        <v>38</v>
      </c>
      <c r="I66">
        <f t="shared" si="1"/>
        <v>71.95</v>
      </c>
      <c r="J66" t="s">
        <v>21</v>
      </c>
      <c r="K66" t="s">
        <v>22</v>
      </c>
      <c r="L66">
        <v>1530507600</v>
      </c>
      <c r="M66">
        <v>1531803600</v>
      </c>
      <c r="N66" s="7">
        <f t="shared" si="2"/>
        <v>43283.208333333328</v>
      </c>
      <c r="O66" s="7">
        <f t="shared" si="3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_xlfn.TEXTSPLIT(R66,"/")</f>
        <v>technology</v>
      </c>
      <c r="T66" t="str">
        <v>web</v>
      </c>
    </row>
    <row r="67" spans="1:20" x14ac:dyDescent="0.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4">
        <f t="shared" ref="F67:F130" si="4">(E67/D67)*100</f>
        <v>236.14754098360655</v>
      </c>
      <c r="G67" t="s">
        <v>20</v>
      </c>
      <c r="H67">
        <v>236</v>
      </c>
      <c r="I67">
        <f t="shared" ref="I67:I130" si="5">IF(H67=0,"0",ROUND(E67/H67,2))</f>
        <v>61.04</v>
      </c>
      <c r="J67" t="s">
        <v>21</v>
      </c>
      <c r="K67" t="s">
        <v>22</v>
      </c>
      <c r="L67">
        <v>1296108000</v>
      </c>
      <c r="M67">
        <v>1296712800</v>
      </c>
      <c r="N67" s="7">
        <f t="shared" ref="N67:N130" si="6">(((L67/60)/60)/24)+DATE(1970,1,1)</f>
        <v>40570.25</v>
      </c>
      <c r="O67" s="7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_xlfn.TEXTSPLIT(R67,"/")</f>
        <v>theater</v>
      </c>
      <c r="T67" t="str">
        <v>plays</v>
      </c>
    </row>
    <row r="68" spans="1:20" x14ac:dyDescent="0.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45.068965517241381</v>
      </c>
      <c r="G68" t="s">
        <v>14</v>
      </c>
      <c r="H68">
        <v>12</v>
      </c>
      <c r="I68">
        <f t="shared" si="5"/>
        <v>108.92</v>
      </c>
      <c r="J68" t="s">
        <v>21</v>
      </c>
      <c r="K68" t="s">
        <v>22</v>
      </c>
      <c r="L68">
        <v>1428469200</v>
      </c>
      <c r="M68">
        <v>1428901200</v>
      </c>
      <c r="N68" s="7">
        <f t="shared" si="6"/>
        <v>42102.208333333328</v>
      </c>
      <c r="O68" s="7">
        <f t="shared" si="7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_xlfn.TEXTSPLIT(R68,"/")</f>
        <v>theater</v>
      </c>
      <c r="T68" t="str">
        <v>plays</v>
      </c>
    </row>
    <row r="69" spans="1:20" ht="31.5" x14ac:dyDescent="0.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4">
        <f t="shared" si="4"/>
        <v>162.38567493112947</v>
      </c>
      <c r="G69" t="s">
        <v>20</v>
      </c>
      <c r="H69">
        <v>4065</v>
      </c>
      <c r="I69">
        <f t="shared" si="5"/>
        <v>29</v>
      </c>
      <c r="J69" t="s">
        <v>40</v>
      </c>
      <c r="K69" t="s">
        <v>41</v>
      </c>
      <c r="L69">
        <v>1264399200</v>
      </c>
      <c r="M69">
        <v>1264831200</v>
      </c>
      <c r="N69" s="7">
        <f t="shared" si="6"/>
        <v>40203.25</v>
      </c>
      <c r="O69" s="7">
        <f t="shared" si="7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_xlfn.TEXTSPLIT(R69,"/")</f>
        <v>technology</v>
      </c>
      <c r="T69" t="str">
        <v>wearables</v>
      </c>
    </row>
    <row r="70" spans="1:20" x14ac:dyDescent="0.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4">
        <f t="shared" si="4"/>
        <v>254.52631578947367</v>
      </c>
      <c r="G70" t="s">
        <v>20</v>
      </c>
      <c r="H70">
        <v>246</v>
      </c>
      <c r="I70">
        <f t="shared" si="5"/>
        <v>58.98</v>
      </c>
      <c r="J70" t="s">
        <v>107</v>
      </c>
      <c r="K70" t="s">
        <v>108</v>
      </c>
      <c r="L70">
        <v>1501131600</v>
      </c>
      <c r="M70">
        <v>1505192400</v>
      </c>
      <c r="N70" s="7">
        <f t="shared" si="6"/>
        <v>42943.208333333328</v>
      </c>
      <c r="O70" s="7">
        <f t="shared" si="7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_xlfn.TEXTSPLIT(R70,"/")</f>
        <v>theater</v>
      </c>
      <c r="T70" t="str">
        <v>plays</v>
      </c>
    </row>
    <row r="71" spans="1:20" x14ac:dyDescent="0.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24.063291139240505</v>
      </c>
      <c r="G71" t="s">
        <v>74</v>
      </c>
      <c r="H71">
        <v>17</v>
      </c>
      <c r="I71">
        <f t="shared" si="5"/>
        <v>111.82</v>
      </c>
      <c r="J71" t="s">
        <v>21</v>
      </c>
      <c r="K71" t="s">
        <v>22</v>
      </c>
      <c r="L71">
        <v>1292738400</v>
      </c>
      <c r="M71">
        <v>1295676000</v>
      </c>
      <c r="N71" s="7">
        <f t="shared" si="6"/>
        <v>40531.25</v>
      </c>
      <c r="O71" s="7">
        <f t="shared" si="7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_xlfn.TEXTSPLIT(R71,"/")</f>
        <v>theater</v>
      </c>
      <c r="T71" t="str">
        <v>plays</v>
      </c>
    </row>
    <row r="72" spans="1:20" x14ac:dyDescent="0.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4">
        <f t="shared" si="4"/>
        <v>123.74140625000001</v>
      </c>
      <c r="G72" t="s">
        <v>20</v>
      </c>
      <c r="H72">
        <v>2475</v>
      </c>
      <c r="I72">
        <f t="shared" si="5"/>
        <v>64</v>
      </c>
      <c r="J72" t="s">
        <v>107</v>
      </c>
      <c r="K72" t="s">
        <v>108</v>
      </c>
      <c r="L72">
        <v>1288674000</v>
      </c>
      <c r="M72">
        <v>1292911200</v>
      </c>
      <c r="N72" s="7">
        <f t="shared" si="6"/>
        <v>40484.208333333336</v>
      </c>
      <c r="O72" s="7">
        <f t="shared" si="7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_xlfn.TEXTSPLIT(R72,"/")</f>
        <v>theater</v>
      </c>
      <c r="T72" t="str">
        <v>plays</v>
      </c>
    </row>
    <row r="73" spans="1:20" ht="31.5" x14ac:dyDescent="0.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4">
        <f t="shared" si="4"/>
        <v>108.06666666666666</v>
      </c>
      <c r="G73" t="s">
        <v>20</v>
      </c>
      <c r="H73">
        <v>76</v>
      </c>
      <c r="I73">
        <f t="shared" si="5"/>
        <v>85.32</v>
      </c>
      <c r="J73" t="s">
        <v>21</v>
      </c>
      <c r="K73" t="s">
        <v>22</v>
      </c>
      <c r="L73">
        <v>1575093600</v>
      </c>
      <c r="M73">
        <v>1575439200</v>
      </c>
      <c r="N73" s="7">
        <f t="shared" si="6"/>
        <v>43799.25</v>
      </c>
      <c r="O73" s="7">
        <f t="shared" si="7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_xlfn.TEXTSPLIT(R73,"/")</f>
        <v>theater</v>
      </c>
      <c r="T73" t="str">
        <v>plays</v>
      </c>
    </row>
    <row r="74" spans="1:20" x14ac:dyDescent="0.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4">
        <f t="shared" si="4"/>
        <v>670.33333333333326</v>
      </c>
      <c r="G74" t="s">
        <v>20</v>
      </c>
      <c r="H74">
        <v>54</v>
      </c>
      <c r="I74">
        <f t="shared" si="5"/>
        <v>74.48</v>
      </c>
      <c r="J74" t="s">
        <v>21</v>
      </c>
      <c r="K74" t="s">
        <v>22</v>
      </c>
      <c r="L74">
        <v>1435726800</v>
      </c>
      <c r="M74">
        <v>1438837200</v>
      </c>
      <c r="N74" s="7">
        <f t="shared" si="6"/>
        <v>42186.208333333328</v>
      </c>
      <c r="O74" s="7">
        <f t="shared" si="7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_xlfn.TEXTSPLIT(R74,"/")</f>
        <v>film &amp; video</v>
      </c>
      <c r="T74" t="str">
        <v>animation</v>
      </c>
    </row>
    <row r="75" spans="1:20" x14ac:dyDescent="0.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4">
        <f t="shared" si="4"/>
        <v>660.92857142857144</v>
      </c>
      <c r="G75" t="s">
        <v>20</v>
      </c>
      <c r="H75">
        <v>88</v>
      </c>
      <c r="I75">
        <f t="shared" si="5"/>
        <v>105.15</v>
      </c>
      <c r="J75" t="s">
        <v>21</v>
      </c>
      <c r="K75" t="s">
        <v>22</v>
      </c>
      <c r="L75">
        <v>1480226400</v>
      </c>
      <c r="M75">
        <v>1480485600</v>
      </c>
      <c r="N75" s="7">
        <f t="shared" si="6"/>
        <v>42701.25</v>
      </c>
      <c r="O75" s="7">
        <f t="shared" si="7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_xlfn.TEXTSPLIT(R75,"/")</f>
        <v>music</v>
      </c>
      <c r="T75" t="str">
        <v>jazz</v>
      </c>
    </row>
    <row r="76" spans="1:20" x14ac:dyDescent="0.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4">
        <f t="shared" si="4"/>
        <v>122.46153846153847</v>
      </c>
      <c r="G76" t="s">
        <v>20</v>
      </c>
      <c r="H76">
        <v>85</v>
      </c>
      <c r="I76">
        <f t="shared" si="5"/>
        <v>56.19</v>
      </c>
      <c r="J76" t="s">
        <v>40</v>
      </c>
      <c r="K76" t="s">
        <v>41</v>
      </c>
      <c r="L76">
        <v>1459054800</v>
      </c>
      <c r="M76">
        <v>1459141200</v>
      </c>
      <c r="N76" s="7">
        <f t="shared" si="6"/>
        <v>42456.208333333328</v>
      </c>
      <c r="O76" s="7">
        <f t="shared" si="7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_xlfn.TEXTSPLIT(R76,"/")</f>
        <v>music</v>
      </c>
      <c r="T76" t="str">
        <v>metal</v>
      </c>
    </row>
    <row r="77" spans="1:20" x14ac:dyDescent="0.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4">
        <f t="shared" si="4"/>
        <v>150.57731958762886</v>
      </c>
      <c r="G77" t="s">
        <v>20</v>
      </c>
      <c r="H77">
        <v>170</v>
      </c>
      <c r="I77">
        <f t="shared" si="5"/>
        <v>85.92</v>
      </c>
      <c r="J77" t="s">
        <v>21</v>
      </c>
      <c r="K77" t="s">
        <v>22</v>
      </c>
      <c r="L77">
        <v>1531630800</v>
      </c>
      <c r="M77">
        <v>1532322000</v>
      </c>
      <c r="N77" s="7">
        <f t="shared" si="6"/>
        <v>43296.208333333328</v>
      </c>
      <c r="O77" s="7">
        <f t="shared" si="7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_xlfn.TEXTSPLIT(R77,"/")</f>
        <v>photography</v>
      </c>
      <c r="T77" t="str">
        <v>photography books</v>
      </c>
    </row>
    <row r="78" spans="1:20" x14ac:dyDescent="0.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78.106590724165997</v>
      </c>
      <c r="G78" t="s">
        <v>14</v>
      </c>
      <c r="H78">
        <v>1684</v>
      </c>
      <c r="I78">
        <f t="shared" si="5"/>
        <v>57</v>
      </c>
      <c r="J78" t="s">
        <v>21</v>
      </c>
      <c r="K78" t="s">
        <v>22</v>
      </c>
      <c r="L78">
        <v>1421992800</v>
      </c>
      <c r="M78">
        <v>1426222800</v>
      </c>
      <c r="N78" s="7">
        <f t="shared" si="6"/>
        <v>42027.25</v>
      </c>
      <c r="O78" s="7">
        <f t="shared" si="7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_xlfn.TEXTSPLIT(R78,"/")</f>
        <v>theater</v>
      </c>
      <c r="T78" t="str">
        <v>plays</v>
      </c>
    </row>
    <row r="79" spans="1:20" x14ac:dyDescent="0.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46.94736842105263</v>
      </c>
      <c r="G79" t="s">
        <v>14</v>
      </c>
      <c r="H79">
        <v>56</v>
      </c>
      <c r="I79">
        <f t="shared" si="5"/>
        <v>79.64</v>
      </c>
      <c r="J79" t="s">
        <v>21</v>
      </c>
      <c r="K79" t="s">
        <v>22</v>
      </c>
      <c r="L79">
        <v>1285563600</v>
      </c>
      <c r="M79">
        <v>1286773200</v>
      </c>
      <c r="N79" s="7">
        <f t="shared" si="6"/>
        <v>40448.208333333336</v>
      </c>
      <c r="O79" s="7">
        <f t="shared" si="7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_xlfn.TEXTSPLIT(R79,"/")</f>
        <v>film &amp; video</v>
      </c>
      <c r="T79" t="str">
        <v>animation</v>
      </c>
    </row>
    <row r="80" spans="1:20" x14ac:dyDescent="0.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4">
        <f t="shared" si="4"/>
        <v>300.8</v>
      </c>
      <c r="G80" t="s">
        <v>20</v>
      </c>
      <c r="H80">
        <v>330</v>
      </c>
      <c r="I80">
        <f t="shared" si="5"/>
        <v>41.02</v>
      </c>
      <c r="J80" t="s">
        <v>21</v>
      </c>
      <c r="K80" t="s">
        <v>22</v>
      </c>
      <c r="L80">
        <v>1523854800</v>
      </c>
      <c r="M80">
        <v>1523941200</v>
      </c>
      <c r="N80" s="7">
        <f t="shared" si="6"/>
        <v>43206.208333333328</v>
      </c>
      <c r="O80" s="7">
        <f t="shared" si="7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_xlfn.TEXTSPLIT(R80,"/")</f>
        <v>publishing</v>
      </c>
      <c r="T80" t="str">
        <v>translations</v>
      </c>
    </row>
    <row r="81" spans="1:20" x14ac:dyDescent="0.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69.598615916955026</v>
      </c>
      <c r="G81" t="s">
        <v>14</v>
      </c>
      <c r="H81">
        <v>838</v>
      </c>
      <c r="I81">
        <f t="shared" si="5"/>
        <v>48</v>
      </c>
      <c r="J81" t="s">
        <v>21</v>
      </c>
      <c r="K81" t="s">
        <v>22</v>
      </c>
      <c r="L81">
        <v>1529125200</v>
      </c>
      <c r="M81">
        <v>1529557200</v>
      </c>
      <c r="N81" s="7">
        <f t="shared" si="6"/>
        <v>43267.208333333328</v>
      </c>
      <c r="O81" s="7">
        <f t="shared" si="7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_xlfn.TEXTSPLIT(R81,"/")</f>
        <v>theater</v>
      </c>
      <c r="T81" t="str">
        <v>plays</v>
      </c>
    </row>
    <row r="82" spans="1:20" x14ac:dyDescent="0.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4">
        <f t="shared" si="4"/>
        <v>637.4545454545455</v>
      </c>
      <c r="G82" t="s">
        <v>20</v>
      </c>
      <c r="H82">
        <v>127</v>
      </c>
      <c r="I82">
        <f t="shared" si="5"/>
        <v>55.21</v>
      </c>
      <c r="J82" t="s">
        <v>21</v>
      </c>
      <c r="K82" t="s">
        <v>22</v>
      </c>
      <c r="L82">
        <v>1503982800</v>
      </c>
      <c r="M82">
        <v>1506574800</v>
      </c>
      <c r="N82" s="7">
        <f t="shared" si="6"/>
        <v>42976.208333333328</v>
      </c>
      <c r="O82" s="7">
        <f t="shared" si="7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_xlfn.TEXTSPLIT(R82,"/")</f>
        <v>games</v>
      </c>
      <c r="T82" t="str">
        <v>video games</v>
      </c>
    </row>
    <row r="83" spans="1:20" x14ac:dyDescent="0.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4">
        <f t="shared" si="4"/>
        <v>225.33928571428569</v>
      </c>
      <c r="G83" t="s">
        <v>20</v>
      </c>
      <c r="H83">
        <v>411</v>
      </c>
      <c r="I83">
        <f t="shared" si="5"/>
        <v>92.11</v>
      </c>
      <c r="J83" t="s">
        <v>21</v>
      </c>
      <c r="K83" t="s">
        <v>22</v>
      </c>
      <c r="L83">
        <v>1511416800</v>
      </c>
      <c r="M83">
        <v>1513576800</v>
      </c>
      <c r="N83" s="7">
        <f t="shared" si="6"/>
        <v>43062.25</v>
      </c>
      <c r="O83" s="7">
        <f t="shared" si="7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_xlfn.TEXTSPLIT(R83,"/")</f>
        <v>music</v>
      </c>
      <c r="T83" t="str">
        <v>rock</v>
      </c>
    </row>
    <row r="84" spans="1:20" x14ac:dyDescent="0.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4">
        <f t="shared" si="4"/>
        <v>1497.3000000000002</v>
      </c>
      <c r="G84" t="s">
        <v>20</v>
      </c>
      <c r="H84">
        <v>180</v>
      </c>
      <c r="I84">
        <f t="shared" si="5"/>
        <v>83.18</v>
      </c>
      <c r="J84" t="s">
        <v>40</v>
      </c>
      <c r="K84" t="s">
        <v>41</v>
      </c>
      <c r="L84">
        <v>1547704800</v>
      </c>
      <c r="M84">
        <v>1548309600</v>
      </c>
      <c r="N84" s="7">
        <f t="shared" si="6"/>
        <v>43482.25</v>
      </c>
      <c r="O84" s="7">
        <f t="shared" si="7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_xlfn.TEXTSPLIT(R84,"/")</f>
        <v>games</v>
      </c>
      <c r="T84" t="str">
        <v>video games</v>
      </c>
    </row>
    <row r="85" spans="1:20" x14ac:dyDescent="0.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37.590225563909776</v>
      </c>
      <c r="G85" t="s">
        <v>14</v>
      </c>
      <c r="H85">
        <v>1000</v>
      </c>
      <c r="I85">
        <f t="shared" si="5"/>
        <v>40</v>
      </c>
      <c r="J85" t="s">
        <v>21</v>
      </c>
      <c r="K85" t="s">
        <v>22</v>
      </c>
      <c r="L85">
        <v>1469682000</v>
      </c>
      <c r="M85">
        <v>1471582800</v>
      </c>
      <c r="N85" s="7">
        <f t="shared" si="6"/>
        <v>42579.208333333328</v>
      </c>
      <c r="O85" s="7">
        <f t="shared" si="7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_xlfn.TEXTSPLIT(R85,"/")</f>
        <v>music</v>
      </c>
      <c r="T85" t="str">
        <v>electric music</v>
      </c>
    </row>
    <row r="86" spans="1:20" x14ac:dyDescent="0.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4">
        <f t="shared" si="4"/>
        <v>132.36942675159236</v>
      </c>
      <c r="G86" t="s">
        <v>20</v>
      </c>
      <c r="H86">
        <v>374</v>
      </c>
      <c r="I86">
        <f t="shared" si="5"/>
        <v>111.13</v>
      </c>
      <c r="J86" t="s">
        <v>21</v>
      </c>
      <c r="K86" t="s">
        <v>22</v>
      </c>
      <c r="L86">
        <v>1343451600</v>
      </c>
      <c r="M86">
        <v>1344315600</v>
      </c>
      <c r="N86" s="7">
        <f t="shared" si="6"/>
        <v>41118.208333333336</v>
      </c>
      <c r="O86" s="7">
        <f t="shared" si="7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_xlfn.TEXTSPLIT(R86,"/")</f>
        <v>technology</v>
      </c>
      <c r="T86" t="str">
        <v>wearables</v>
      </c>
    </row>
    <row r="87" spans="1:20" x14ac:dyDescent="0.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4">
        <f t="shared" si="4"/>
        <v>131.22448979591837</v>
      </c>
      <c r="G87" t="s">
        <v>20</v>
      </c>
      <c r="H87">
        <v>71</v>
      </c>
      <c r="I87">
        <f t="shared" si="5"/>
        <v>90.56</v>
      </c>
      <c r="J87" t="s">
        <v>26</v>
      </c>
      <c r="K87" t="s">
        <v>27</v>
      </c>
      <c r="L87">
        <v>1315717200</v>
      </c>
      <c r="M87">
        <v>1316408400</v>
      </c>
      <c r="N87" s="7">
        <f t="shared" si="6"/>
        <v>40797.208333333336</v>
      </c>
      <c r="O87" s="7">
        <f t="shared" si="7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_xlfn.TEXTSPLIT(R87,"/")</f>
        <v>music</v>
      </c>
      <c r="T87" t="str">
        <v>indie rock</v>
      </c>
    </row>
    <row r="88" spans="1:20" x14ac:dyDescent="0.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4">
        <f t="shared" si="4"/>
        <v>167.63513513513513</v>
      </c>
      <c r="G88" t="s">
        <v>20</v>
      </c>
      <c r="H88">
        <v>203</v>
      </c>
      <c r="I88">
        <f t="shared" si="5"/>
        <v>61.11</v>
      </c>
      <c r="J88" t="s">
        <v>21</v>
      </c>
      <c r="K88" t="s">
        <v>22</v>
      </c>
      <c r="L88">
        <v>1430715600</v>
      </c>
      <c r="M88">
        <v>1431838800</v>
      </c>
      <c r="N88" s="7">
        <f t="shared" si="6"/>
        <v>42128.208333333328</v>
      </c>
      <c r="O88" s="7">
        <f t="shared" si="7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_xlfn.TEXTSPLIT(R88,"/")</f>
        <v>theater</v>
      </c>
      <c r="T88" t="str">
        <v>plays</v>
      </c>
    </row>
    <row r="89" spans="1:20" ht="31.5" x14ac:dyDescent="0.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61.984886649874063</v>
      </c>
      <c r="G89" t="s">
        <v>14</v>
      </c>
      <c r="H89">
        <v>1482</v>
      </c>
      <c r="I89">
        <f t="shared" si="5"/>
        <v>83.02</v>
      </c>
      <c r="J89" t="s">
        <v>26</v>
      </c>
      <c r="K89" t="s">
        <v>27</v>
      </c>
      <c r="L89">
        <v>1299564000</v>
      </c>
      <c r="M89">
        <v>1300510800</v>
      </c>
      <c r="N89" s="7">
        <f t="shared" si="6"/>
        <v>40610.25</v>
      </c>
      <c r="O89" s="7">
        <f t="shared" si="7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_xlfn.TEXTSPLIT(R89,"/")</f>
        <v>music</v>
      </c>
      <c r="T89" t="str">
        <v>rock</v>
      </c>
    </row>
    <row r="90" spans="1:20" x14ac:dyDescent="0.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4">
        <f t="shared" si="4"/>
        <v>260.75</v>
      </c>
      <c r="G90" t="s">
        <v>20</v>
      </c>
      <c r="H90">
        <v>113</v>
      </c>
      <c r="I90">
        <f t="shared" si="5"/>
        <v>110.76</v>
      </c>
      <c r="J90" t="s">
        <v>21</v>
      </c>
      <c r="K90" t="s">
        <v>22</v>
      </c>
      <c r="L90">
        <v>1429160400</v>
      </c>
      <c r="M90">
        <v>1431061200</v>
      </c>
      <c r="N90" s="7">
        <f t="shared" si="6"/>
        <v>42110.208333333328</v>
      </c>
      <c r="O90" s="7">
        <f t="shared" si="7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_xlfn.TEXTSPLIT(R90,"/")</f>
        <v>publishing</v>
      </c>
      <c r="T90" t="str">
        <v>translations</v>
      </c>
    </row>
    <row r="91" spans="1:20" x14ac:dyDescent="0.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4">
        <f t="shared" si="4"/>
        <v>252.58823529411765</v>
      </c>
      <c r="G91" t="s">
        <v>20</v>
      </c>
      <c r="H91">
        <v>96</v>
      </c>
      <c r="I91">
        <f t="shared" si="5"/>
        <v>89.46</v>
      </c>
      <c r="J91" t="s">
        <v>21</v>
      </c>
      <c r="K91" t="s">
        <v>22</v>
      </c>
      <c r="L91">
        <v>1271307600</v>
      </c>
      <c r="M91">
        <v>1271480400</v>
      </c>
      <c r="N91" s="7">
        <f t="shared" si="6"/>
        <v>40283.208333333336</v>
      </c>
      <c r="O91" s="7">
        <f t="shared" si="7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_xlfn.TEXTSPLIT(R91,"/")</f>
        <v>theater</v>
      </c>
      <c r="T91" t="str">
        <v>plays</v>
      </c>
    </row>
    <row r="92" spans="1:20" x14ac:dyDescent="0.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78.615384615384613</v>
      </c>
      <c r="G92" t="s">
        <v>14</v>
      </c>
      <c r="H92">
        <v>106</v>
      </c>
      <c r="I92">
        <f t="shared" si="5"/>
        <v>57.85</v>
      </c>
      <c r="J92" t="s">
        <v>21</v>
      </c>
      <c r="K92" t="s">
        <v>22</v>
      </c>
      <c r="L92">
        <v>1456380000</v>
      </c>
      <c r="M92">
        <v>1456380000</v>
      </c>
      <c r="N92" s="7">
        <f t="shared" si="6"/>
        <v>42425.25</v>
      </c>
      <c r="O92" s="7">
        <f t="shared" si="7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_xlfn.TEXTSPLIT(R92,"/")</f>
        <v>theater</v>
      </c>
      <c r="T92" t="str">
        <v>plays</v>
      </c>
    </row>
    <row r="93" spans="1:20" x14ac:dyDescent="0.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48.404406999351913</v>
      </c>
      <c r="G93" t="s">
        <v>14</v>
      </c>
      <c r="H93">
        <v>679</v>
      </c>
      <c r="I93">
        <f t="shared" si="5"/>
        <v>110</v>
      </c>
      <c r="J93" t="s">
        <v>107</v>
      </c>
      <c r="K93" t="s">
        <v>108</v>
      </c>
      <c r="L93">
        <v>1470459600</v>
      </c>
      <c r="M93">
        <v>1472878800</v>
      </c>
      <c r="N93" s="7">
        <f t="shared" si="6"/>
        <v>42588.208333333328</v>
      </c>
      <c r="O93" s="7">
        <f t="shared" si="7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_xlfn.TEXTSPLIT(R93,"/")</f>
        <v>publishing</v>
      </c>
      <c r="T93" t="str">
        <v>translations</v>
      </c>
    </row>
    <row r="94" spans="1:20" x14ac:dyDescent="0.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4">
        <f t="shared" si="4"/>
        <v>258.875</v>
      </c>
      <c r="G94" t="s">
        <v>20</v>
      </c>
      <c r="H94">
        <v>498</v>
      </c>
      <c r="I94">
        <f t="shared" si="5"/>
        <v>103.97</v>
      </c>
      <c r="J94" t="s">
        <v>98</v>
      </c>
      <c r="K94" t="s">
        <v>99</v>
      </c>
      <c r="L94">
        <v>1277269200</v>
      </c>
      <c r="M94">
        <v>1277355600</v>
      </c>
      <c r="N94" s="7">
        <f t="shared" si="6"/>
        <v>40352.208333333336</v>
      </c>
      <c r="O94" s="7">
        <f t="shared" si="7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_xlfn.TEXTSPLIT(R94,"/")</f>
        <v>games</v>
      </c>
      <c r="T94" t="str">
        <v>video games</v>
      </c>
    </row>
    <row r="95" spans="1:20" x14ac:dyDescent="0.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60.548713235294116</v>
      </c>
      <c r="G95" t="s">
        <v>74</v>
      </c>
      <c r="H95">
        <v>610</v>
      </c>
      <c r="I95">
        <f t="shared" si="5"/>
        <v>108</v>
      </c>
      <c r="J95" t="s">
        <v>21</v>
      </c>
      <c r="K95" t="s">
        <v>22</v>
      </c>
      <c r="L95">
        <v>1350709200</v>
      </c>
      <c r="M95">
        <v>1351054800</v>
      </c>
      <c r="N95" s="7">
        <f t="shared" si="6"/>
        <v>41202.208333333336</v>
      </c>
      <c r="O95" s="7">
        <f t="shared" si="7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_xlfn.TEXTSPLIT(R95,"/")</f>
        <v>theater</v>
      </c>
      <c r="T95" t="str">
        <v>plays</v>
      </c>
    </row>
    <row r="96" spans="1:20" x14ac:dyDescent="0.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4">
        <f t="shared" si="4"/>
        <v>303.68965517241378</v>
      </c>
      <c r="G96" t="s">
        <v>20</v>
      </c>
      <c r="H96">
        <v>180</v>
      </c>
      <c r="I96">
        <f t="shared" si="5"/>
        <v>48.93</v>
      </c>
      <c r="J96" t="s">
        <v>40</v>
      </c>
      <c r="K96" t="s">
        <v>41</v>
      </c>
      <c r="L96">
        <v>1554613200</v>
      </c>
      <c r="M96">
        <v>1555563600</v>
      </c>
      <c r="N96" s="7">
        <f t="shared" si="6"/>
        <v>43562.208333333328</v>
      </c>
      <c r="O96" s="7">
        <f t="shared" si="7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_xlfn.TEXTSPLIT(R96,"/")</f>
        <v>technology</v>
      </c>
      <c r="T96" t="str">
        <v>web</v>
      </c>
    </row>
    <row r="97" spans="1:20" ht="31.5" x14ac:dyDescent="0.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4">
        <f t="shared" si="4"/>
        <v>112.99999999999999</v>
      </c>
      <c r="G97" t="s">
        <v>20</v>
      </c>
      <c r="H97">
        <v>27</v>
      </c>
      <c r="I97">
        <f t="shared" si="5"/>
        <v>37.67</v>
      </c>
      <c r="J97" t="s">
        <v>21</v>
      </c>
      <c r="K97" t="s">
        <v>22</v>
      </c>
      <c r="L97">
        <v>1571029200</v>
      </c>
      <c r="M97">
        <v>1571634000</v>
      </c>
      <c r="N97" s="7">
        <f t="shared" si="6"/>
        <v>43752.208333333328</v>
      </c>
      <c r="O97" s="7">
        <f t="shared" si="7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_xlfn.TEXTSPLIT(R97,"/")</f>
        <v>film &amp; video</v>
      </c>
      <c r="T97" t="str">
        <v>documentary</v>
      </c>
    </row>
    <row r="98" spans="1:20" x14ac:dyDescent="0.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4">
        <f t="shared" si="4"/>
        <v>217.37876614060258</v>
      </c>
      <c r="G98" t="s">
        <v>20</v>
      </c>
      <c r="H98">
        <v>2331</v>
      </c>
      <c r="I98">
        <f t="shared" si="5"/>
        <v>65</v>
      </c>
      <c r="J98" t="s">
        <v>21</v>
      </c>
      <c r="K98" t="s">
        <v>22</v>
      </c>
      <c r="L98">
        <v>1299736800</v>
      </c>
      <c r="M98">
        <v>1300856400</v>
      </c>
      <c r="N98" s="7">
        <f t="shared" si="6"/>
        <v>40612.25</v>
      </c>
      <c r="O98" s="7">
        <f t="shared" si="7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_xlfn.TEXTSPLIT(R98,"/")</f>
        <v>theater</v>
      </c>
      <c r="T98" t="str">
        <v>plays</v>
      </c>
    </row>
    <row r="99" spans="1:20" x14ac:dyDescent="0.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4">
        <f t="shared" si="4"/>
        <v>926.69230769230762</v>
      </c>
      <c r="G99" t="s">
        <v>20</v>
      </c>
      <c r="H99">
        <v>113</v>
      </c>
      <c r="I99">
        <f t="shared" si="5"/>
        <v>106.61</v>
      </c>
      <c r="J99" t="s">
        <v>21</v>
      </c>
      <c r="K99" t="s">
        <v>22</v>
      </c>
      <c r="L99">
        <v>1435208400</v>
      </c>
      <c r="M99">
        <v>1439874000</v>
      </c>
      <c r="N99" s="7">
        <f t="shared" si="6"/>
        <v>42180.208333333328</v>
      </c>
      <c r="O99" s="7">
        <f t="shared" si="7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_xlfn.TEXTSPLIT(R99,"/")</f>
        <v>food</v>
      </c>
      <c r="T99" t="str">
        <v>food trucks</v>
      </c>
    </row>
    <row r="100" spans="1:20" x14ac:dyDescent="0.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33.692229038854805</v>
      </c>
      <c r="G100" t="s">
        <v>14</v>
      </c>
      <c r="H100">
        <v>1220</v>
      </c>
      <c r="I100">
        <f t="shared" si="5"/>
        <v>27.01</v>
      </c>
      <c r="J100" t="s">
        <v>26</v>
      </c>
      <c r="K100" t="s">
        <v>27</v>
      </c>
      <c r="L100">
        <v>1437973200</v>
      </c>
      <c r="M100">
        <v>1438318800</v>
      </c>
      <c r="N100" s="7">
        <f t="shared" si="6"/>
        <v>42212.208333333328</v>
      </c>
      <c r="O100" s="7">
        <f t="shared" si="7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_xlfn.TEXTSPLIT(R100,"/")</f>
        <v>games</v>
      </c>
      <c r="T100" t="str">
        <v>video games</v>
      </c>
    </row>
    <row r="101" spans="1:20" x14ac:dyDescent="0.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4">
        <f t="shared" si="4"/>
        <v>196.7236842105263</v>
      </c>
      <c r="G101" t="s">
        <v>20</v>
      </c>
      <c r="H101">
        <v>164</v>
      </c>
      <c r="I101">
        <f t="shared" si="5"/>
        <v>91.16</v>
      </c>
      <c r="J101" t="s">
        <v>21</v>
      </c>
      <c r="K101" t="s">
        <v>22</v>
      </c>
      <c r="L101">
        <v>1416895200</v>
      </c>
      <c r="M101">
        <v>1419400800</v>
      </c>
      <c r="N101" s="7">
        <f t="shared" si="6"/>
        <v>41968.25</v>
      </c>
      <c r="O101" s="7">
        <f t="shared" si="7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_xlfn.TEXTSPLIT(R101,"/")</f>
        <v>theater</v>
      </c>
      <c r="T101" t="str">
        <v>plays</v>
      </c>
    </row>
    <row r="102" spans="1:20" x14ac:dyDescent="0.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1</v>
      </c>
      <c r="G102" t="s">
        <v>14</v>
      </c>
      <c r="H102">
        <v>1</v>
      </c>
      <c r="I102">
        <f t="shared" si="5"/>
        <v>1</v>
      </c>
      <c r="J102" t="s">
        <v>21</v>
      </c>
      <c r="K102" t="s">
        <v>22</v>
      </c>
      <c r="L102">
        <v>1319000400</v>
      </c>
      <c r="M102">
        <v>1320555600</v>
      </c>
      <c r="N102" s="7">
        <f t="shared" si="6"/>
        <v>40835.208333333336</v>
      </c>
      <c r="O102" s="7">
        <f t="shared" si="7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_xlfn.TEXTSPLIT(R102,"/")</f>
        <v>theater</v>
      </c>
      <c r="T102" t="str">
        <v>plays</v>
      </c>
    </row>
    <row r="103" spans="1:20" x14ac:dyDescent="0.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4">
        <f t="shared" si="4"/>
        <v>1021.4444444444445</v>
      </c>
      <c r="G103" t="s">
        <v>20</v>
      </c>
      <c r="H103">
        <v>164</v>
      </c>
      <c r="I103">
        <f t="shared" si="5"/>
        <v>56.05</v>
      </c>
      <c r="J103" t="s">
        <v>21</v>
      </c>
      <c r="K103" t="s">
        <v>22</v>
      </c>
      <c r="L103">
        <v>1424498400</v>
      </c>
      <c r="M103">
        <v>1425103200</v>
      </c>
      <c r="N103" s="7">
        <f t="shared" si="6"/>
        <v>42056.25</v>
      </c>
      <c r="O103" s="7">
        <f t="shared" si="7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_xlfn.TEXTSPLIT(R103,"/")</f>
        <v>music</v>
      </c>
      <c r="T103" t="str">
        <v>electric music</v>
      </c>
    </row>
    <row r="104" spans="1:20" x14ac:dyDescent="0.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4">
        <f t="shared" si="4"/>
        <v>281.67567567567568</v>
      </c>
      <c r="G104" t="s">
        <v>20</v>
      </c>
      <c r="H104">
        <v>336</v>
      </c>
      <c r="I104">
        <f t="shared" si="5"/>
        <v>31.02</v>
      </c>
      <c r="J104" t="s">
        <v>21</v>
      </c>
      <c r="K104" t="s">
        <v>22</v>
      </c>
      <c r="L104">
        <v>1526274000</v>
      </c>
      <c r="M104">
        <v>1526878800</v>
      </c>
      <c r="N104" s="7">
        <f t="shared" si="6"/>
        <v>43234.208333333328</v>
      </c>
      <c r="O104" s="7">
        <f t="shared" si="7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_xlfn.TEXTSPLIT(R104,"/")</f>
        <v>technology</v>
      </c>
      <c r="T104" t="str">
        <v>wearables</v>
      </c>
    </row>
    <row r="105" spans="1:20" x14ac:dyDescent="0.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24.610000000000003</v>
      </c>
      <c r="G105" t="s">
        <v>14</v>
      </c>
      <c r="H105">
        <v>37</v>
      </c>
      <c r="I105">
        <f t="shared" si="5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7">
        <f t="shared" si="6"/>
        <v>40475.208333333336</v>
      </c>
      <c r="O105" s="7">
        <f t="shared" si="7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_xlfn.TEXTSPLIT(R105,"/")</f>
        <v>music</v>
      </c>
      <c r="T105" t="str">
        <v>electric music</v>
      </c>
    </row>
    <row r="106" spans="1:20" x14ac:dyDescent="0.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4">
        <f t="shared" si="4"/>
        <v>143.14010067114094</v>
      </c>
      <c r="G106" t="s">
        <v>20</v>
      </c>
      <c r="H106">
        <v>1917</v>
      </c>
      <c r="I106">
        <f t="shared" si="5"/>
        <v>89.01</v>
      </c>
      <c r="J106" t="s">
        <v>21</v>
      </c>
      <c r="K106" t="s">
        <v>22</v>
      </c>
      <c r="L106">
        <v>1495515600</v>
      </c>
      <c r="M106">
        <v>1495602000</v>
      </c>
      <c r="N106" s="7">
        <f t="shared" si="6"/>
        <v>42878.208333333328</v>
      </c>
      <c r="O106" s="7">
        <f t="shared" si="7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_xlfn.TEXTSPLIT(R106,"/")</f>
        <v>music</v>
      </c>
      <c r="T106" t="str">
        <v>indie rock</v>
      </c>
    </row>
    <row r="107" spans="1:20" x14ac:dyDescent="0.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4">
        <f t="shared" si="4"/>
        <v>144.54411764705884</v>
      </c>
      <c r="G107" t="s">
        <v>20</v>
      </c>
      <c r="H107">
        <v>95</v>
      </c>
      <c r="I107">
        <f t="shared" si="5"/>
        <v>103.46</v>
      </c>
      <c r="J107" t="s">
        <v>21</v>
      </c>
      <c r="K107" t="s">
        <v>22</v>
      </c>
      <c r="L107">
        <v>1364878800</v>
      </c>
      <c r="M107">
        <v>1366434000</v>
      </c>
      <c r="N107" s="7">
        <f t="shared" si="6"/>
        <v>41366.208333333336</v>
      </c>
      <c r="O107" s="7">
        <f t="shared" si="7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_xlfn.TEXTSPLIT(R107,"/")</f>
        <v>technology</v>
      </c>
      <c r="T107" t="str">
        <v>web</v>
      </c>
    </row>
    <row r="108" spans="1:20" x14ac:dyDescent="0.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4">
        <f t="shared" si="4"/>
        <v>359.12820512820514</v>
      </c>
      <c r="G108" t="s">
        <v>20</v>
      </c>
      <c r="H108">
        <v>147</v>
      </c>
      <c r="I108">
        <f t="shared" si="5"/>
        <v>95.28</v>
      </c>
      <c r="J108" t="s">
        <v>21</v>
      </c>
      <c r="K108" t="s">
        <v>22</v>
      </c>
      <c r="L108">
        <v>1567918800</v>
      </c>
      <c r="M108">
        <v>1568350800</v>
      </c>
      <c r="N108" s="7">
        <f t="shared" si="6"/>
        <v>43716.208333333328</v>
      </c>
      <c r="O108" s="7">
        <f t="shared" si="7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_xlfn.TEXTSPLIT(R108,"/")</f>
        <v>theater</v>
      </c>
      <c r="T108" t="str">
        <v>plays</v>
      </c>
    </row>
    <row r="109" spans="1:20" ht="31.5" x14ac:dyDescent="0.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4">
        <f t="shared" si="4"/>
        <v>186.48571428571427</v>
      </c>
      <c r="G109" t="s">
        <v>20</v>
      </c>
      <c r="H109">
        <v>86</v>
      </c>
      <c r="I109">
        <f t="shared" si="5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7">
        <f t="shared" si="6"/>
        <v>43213.208333333328</v>
      </c>
      <c r="O109" s="7">
        <f t="shared" si="7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_xlfn.TEXTSPLIT(R109,"/")</f>
        <v>theater</v>
      </c>
      <c r="T109" t="str">
        <v>plays</v>
      </c>
    </row>
    <row r="110" spans="1:20" ht="31.5" x14ac:dyDescent="0.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4">
        <f t="shared" si="4"/>
        <v>595.26666666666665</v>
      </c>
      <c r="G110" t="s">
        <v>20</v>
      </c>
      <c r="H110">
        <v>83</v>
      </c>
      <c r="I110">
        <f t="shared" si="5"/>
        <v>107.58</v>
      </c>
      <c r="J110" t="s">
        <v>21</v>
      </c>
      <c r="K110" t="s">
        <v>22</v>
      </c>
      <c r="L110">
        <v>1333688400</v>
      </c>
      <c r="M110">
        <v>1336885200</v>
      </c>
      <c r="N110" s="7">
        <f t="shared" si="6"/>
        <v>41005.208333333336</v>
      </c>
      <c r="O110" s="7">
        <f t="shared" si="7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_xlfn.TEXTSPLIT(R110,"/")</f>
        <v>film &amp; video</v>
      </c>
      <c r="T110" t="str">
        <v>documentary</v>
      </c>
    </row>
    <row r="111" spans="1:20" x14ac:dyDescent="0.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59.21153846153846</v>
      </c>
      <c r="G111" t="s">
        <v>14</v>
      </c>
      <c r="H111">
        <v>60</v>
      </c>
      <c r="I111">
        <f t="shared" si="5"/>
        <v>51.32</v>
      </c>
      <c r="J111" t="s">
        <v>21</v>
      </c>
      <c r="K111" t="s">
        <v>22</v>
      </c>
      <c r="L111">
        <v>1389506400</v>
      </c>
      <c r="M111">
        <v>1389679200</v>
      </c>
      <c r="N111" s="7">
        <f t="shared" si="6"/>
        <v>41651.25</v>
      </c>
      <c r="O111" s="7">
        <f t="shared" si="7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_xlfn.TEXTSPLIT(R111,"/")</f>
        <v>film &amp; video</v>
      </c>
      <c r="T111" t="str">
        <v>television</v>
      </c>
    </row>
    <row r="112" spans="1:20" ht="31.5" x14ac:dyDescent="0.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14.962780898876405</v>
      </c>
      <c r="G112" t="s">
        <v>14</v>
      </c>
      <c r="H112">
        <v>296</v>
      </c>
      <c r="I112">
        <f t="shared" si="5"/>
        <v>71.98</v>
      </c>
      <c r="J112" t="s">
        <v>21</v>
      </c>
      <c r="K112" t="s">
        <v>22</v>
      </c>
      <c r="L112">
        <v>1536642000</v>
      </c>
      <c r="M112">
        <v>1538283600</v>
      </c>
      <c r="N112" s="7">
        <f t="shared" si="6"/>
        <v>43354.208333333328</v>
      </c>
      <c r="O112" s="7">
        <f t="shared" si="7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_xlfn.TEXTSPLIT(R112,"/")</f>
        <v>food</v>
      </c>
      <c r="T112" t="str">
        <v>food trucks</v>
      </c>
    </row>
    <row r="113" spans="1:20" x14ac:dyDescent="0.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4">
        <f t="shared" si="4"/>
        <v>119.95602605863192</v>
      </c>
      <c r="G113" t="s">
        <v>20</v>
      </c>
      <c r="H113">
        <v>676</v>
      </c>
      <c r="I113">
        <f t="shared" si="5"/>
        <v>108.95</v>
      </c>
      <c r="J113" t="s">
        <v>21</v>
      </c>
      <c r="K113" t="s">
        <v>22</v>
      </c>
      <c r="L113">
        <v>1348290000</v>
      </c>
      <c r="M113">
        <v>1348808400</v>
      </c>
      <c r="N113" s="7">
        <f t="shared" si="6"/>
        <v>41174.208333333336</v>
      </c>
      <c r="O113" s="7">
        <f t="shared" si="7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_xlfn.TEXTSPLIT(R113,"/")</f>
        <v>publishing</v>
      </c>
      <c r="T113" t="str">
        <v>radio &amp; podcasts</v>
      </c>
    </row>
    <row r="114" spans="1:20" x14ac:dyDescent="0.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4">
        <f t="shared" si="4"/>
        <v>268.82978723404256</v>
      </c>
      <c r="G114" t="s">
        <v>20</v>
      </c>
      <c r="H114">
        <v>361</v>
      </c>
      <c r="I114">
        <f t="shared" si="5"/>
        <v>35</v>
      </c>
      <c r="J114" t="s">
        <v>26</v>
      </c>
      <c r="K114" t="s">
        <v>27</v>
      </c>
      <c r="L114">
        <v>1408856400</v>
      </c>
      <c r="M114">
        <v>1410152400</v>
      </c>
      <c r="N114" s="7">
        <f t="shared" si="6"/>
        <v>41875.208333333336</v>
      </c>
      <c r="O114" s="7">
        <f t="shared" si="7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_xlfn.TEXTSPLIT(R114,"/")</f>
        <v>technology</v>
      </c>
      <c r="T114" t="str">
        <v>web</v>
      </c>
    </row>
    <row r="115" spans="1:20" x14ac:dyDescent="0.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4">
        <f t="shared" si="4"/>
        <v>376.87878787878788</v>
      </c>
      <c r="G115" t="s">
        <v>20</v>
      </c>
      <c r="H115">
        <v>131</v>
      </c>
      <c r="I115">
        <f t="shared" si="5"/>
        <v>94.94</v>
      </c>
      <c r="J115" t="s">
        <v>21</v>
      </c>
      <c r="K115" t="s">
        <v>22</v>
      </c>
      <c r="L115">
        <v>1505192400</v>
      </c>
      <c r="M115">
        <v>1505797200</v>
      </c>
      <c r="N115" s="7">
        <f t="shared" si="6"/>
        <v>42990.208333333328</v>
      </c>
      <c r="O115" s="7">
        <f t="shared" si="7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_xlfn.TEXTSPLIT(R115,"/")</f>
        <v>food</v>
      </c>
      <c r="T115" t="str">
        <v>food trucks</v>
      </c>
    </row>
    <row r="116" spans="1:20" x14ac:dyDescent="0.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4">
        <f t="shared" si="4"/>
        <v>727.15789473684208</v>
      </c>
      <c r="G116" t="s">
        <v>20</v>
      </c>
      <c r="H116">
        <v>126</v>
      </c>
      <c r="I116">
        <f t="shared" si="5"/>
        <v>109.65</v>
      </c>
      <c r="J116" t="s">
        <v>21</v>
      </c>
      <c r="K116" t="s">
        <v>22</v>
      </c>
      <c r="L116">
        <v>1554786000</v>
      </c>
      <c r="M116">
        <v>1554872400</v>
      </c>
      <c r="N116" s="7">
        <f t="shared" si="6"/>
        <v>43564.208333333328</v>
      </c>
      <c r="O116" s="7">
        <f t="shared" si="7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_xlfn.TEXTSPLIT(R116,"/")</f>
        <v>technology</v>
      </c>
      <c r="T116" t="str">
        <v>wearables</v>
      </c>
    </row>
    <row r="117" spans="1:20" x14ac:dyDescent="0.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87.211757648470297</v>
      </c>
      <c r="G117" t="s">
        <v>14</v>
      </c>
      <c r="H117">
        <v>3304</v>
      </c>
      <c r="I117">
        <f t="shared" si="5"/>
        <v>44</v>
      </c>
      <c r="J117" t="s">
        <v>107</v>
      </c>
      <c r="K117" t="s">
        <v>108</v>
      </c>
      <c r="L117">
        <v>1510898400</v>
      </c>
      <c r="M117">
        <v>1513922400</v>
      </c>
      <c r="N117" s="7">
        <f t="shared" si="6"/>
        <v>43056.25</v>
      </c>
      <c r="O117" s="7">
        <f t="shared" si="7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_xlfn.TEXTSPLIT(R117,"/")</f>
        <v>publishing</v>
      </c>
      <c r="T117" t="str">
        <v>fiction</v>
      </c>
    </row>
    <row r="118" spans="1:20" ht="31.5" x14ac:dyDescent="0.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88</v>
      </c>
      <c r="G118" t="s">
        <v>14</v>
      </c>
      <c r="H118">
        <v>73</v>
      </c>
      <c r="I118">
        <f t="shared" si="5"/>
        <v>86.79</v>
      </c>
      <c r="J118" t="s">
        <v>21</v>
      </c>
      <c r="K118" t="s">
        <v>22</v>
      </c>
      <c r="L118">
        <v>1442552400</v>
      </c>
      <c r="M118">
        <v>1442638800</v>
      </c>
      <c r="N118" s="7">
        <f t="shared" si="6"/>
        <v>42265.208333333328</v>
      </c>
      <c r="O118" s="7">
        <f t="shared" si="7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_xlfn.TEXTSPLIT(R118,"/")</f>
        <v>theater</v>
      </c>
      <c r="T118" t="str">
        <v>plays</v>
      </c>
    </row>
    <row r="119" spans="1:20" x14ac:dyDescent="0.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4">
        <f t="shared" si="4"/>
        <v>173.9387755102041</v>
      </c>
      <c r="G119" t="s">
        <v>20</v>
      </c>
      <c r="H119">
        <v>275</v>
      </c>
      <c r="I119">
        <f t="shared" si="5"/>
        <v>30.99</v>
      </c>
      <c r="J119" t="s">
        <v>21</v>
      </c>
      <c r="K119" t="s">
        <v>22</v>
      </c>
      <c r="L119">
        <v>1316667600</v>
      </c>
      <c r="M119">
        <v>1317186000</v>
      </c>
      <c r="N119" s="7">
        <f t="shared" si="6"/>
        <v>40808.208333333336</v>
      </c>
      <c r="O119" s="7">
        <f t="shared" si="7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_xlfn.TEXTSPLIT(R119,"/")</f>
        <v>film &amp; video</v>
      </c>
      <c r="T119" t="str">
        <v>television</v>
      </c>
    </row>
    <row r="120" spans="1:20" x14ac:dyDescent="0.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4">
        <f t="shared" si="4"/>
        <v>117.61111111111111</v>
      </c>
      <c r="G120" t="s">
        <v>20</v>
      </c>
      <c r="H120">
        <v>67</v>
      </c>
      <c r="I120">
        <f t="shared" si="5"/>
        <v>94.79</v>
      </c>
      <c r="J120" t="s">
        <v>21</v>
      </c>
      <c r="K120" t="s">
        <v>22</v>
      </c>
      <c r="L120">
        <v>1390716000</v>
      </c>
      <c r="M120">
        <v>1391234400</v>
      </c>
      <c r="N120" s="7">
        <f t="shared" si="6"/>
        <v>41665.25</v>
      </c>
      <c r="O120" s="7">
        <f t="shared" si="7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_xlfn.TEXTSPLIT(R120,"/")</f>
        <v>photography</v>
      </c>
      <c r="T120" t="str">
        <v>photography books</v>
      </c>
    </row>
    <row r="121" spans="1:20" ht="31.5" x14ac:dyDescent="0.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4">
        <f t="shared" si="4"/>
        <v>214.96</v>
      </c>
      <c r="G121" t="s">
        <v>20</v>
      </c>
      <c r="H121">
        <v>154</v>
      </c>
      <c r="I121">
        <f t="shared" si="5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7">
        <f t="shared" si="6"/>
        <v>41806.208333333336</v>
      </c>
      <c r="O121" s="7">
        <f t="shared" si="7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_xlfn.TEXTSPLIT(R121,"/")</f>
        <v>film &amp; video</v>
      </c>
      <c r="T121" t="str">
        <v>documentary</v>
      </c>
    </row>
    <row r="122" spans="1:20" x14ac:dyDescent="0.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4">
        <f t="shared" si="4"/>
        <v>149.49667110519306</v>
      </c>
      <c r="G122" t="s">
        <v>20</v>
      </c>
      <c r="H122">
        <v>1782</v>
      </c>
      <c r="I122">
        <f t="shared" si="5"/>
        <v>63</v>
      </c>
      <c r="J122" t="s">
        <v>21</v>
      </c>
      <c r="K122" t="s">
        <v>22</v>
      </c>
      <c r="L122">
        <v>1429246800</v>
      </c>
      <c r="M122">
        <v>1429592400</v>
      </c>
      <c r="N122" s="7">
        <f t="shared" si="6"/>
        <v>42111.208333333328</v>
      </c>
      <c r="O122" s="7">
        <f t="shared" si="7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_xlfn.TEXTSPLIT(R122,"/")</f>
        <v>games</v>
      </c>
      <c r="T122" t="str">
        <v>mobile games</v>
      </c>
    </row>
    <row r="123" spans="1:20" x14ac:dyDescent="0.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4">
        <f t="shared" si="4"/>
        <v>219.33995584988963</v>
      </c>
      <c r="G123" t="s">
        <v>20</v>
      </c>
      <c r="H123">
        <v>903</v>
      </c>
      <c r="I123">
        <f t="shared" si="5"/>
        <v>110.03</v>
      </c>
      <c r="J123" t="s">
        <v>21</v>
      </c>
      <c r="K123" t="s">
        <v>22</v>
      </c>
      <c r="L123">
        <v>1412485200</v>
      </c>
      <c r="M123">
        <v>1413608400</v>
      </c>
      <c r="N123" s="7">
        <f t="shared" si="6"/>
        <v>41917.208333333336</v>
      </c>
      <c r="O123" s="7">
        <f t="shared" si="7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_xlfn.TEXTSPLIT(R123,"/")</f>
        <v>games</v>
      </c>
      <c r="T123" t="str">
        <v>video games</v>
      </c>
    </row>
    <row r="124" spans="1:20" x14ac:dyDescent="0.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64.367690058479525</v>
      </c>
      <c r="G124" t="s">
        <v>14</v>
      </c>
      <c r="H124">
        <v>3387</v>
      </c>
      <c r="I124">
        <f t="shared" si="5"/>
        <v>26</v>
      </c>
      <c r="J124" t="s">
        <v>21</v>
      </c>
      <c r="K124" t="s">
        <v>22</v>
      </c>
      <c r="L124">
        <v>1417068000</v>
      </c>
      <c r="M124">
        <v>1419400800</v>
      </c>
      <c r="N124" s="7">
        <f t="shared" si="6"/>
        <v>41970.25</v>
      </c>
      <c r="O124" s="7">
        <f t="shared" si="7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_xlfn.TEXTSPLIT(R124,"/")</f>
        <v>publishing</v>
      </c>
      <c r="T124" t="str">
        <v>fiction</v>
      </c>
    </row>
    <row r="125" spans="1:20" x14ac:dyDescent="0.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18.622397298818232</v>
      </c>
      <c r="G125" t="s">
        <v>14</v>
      </c>
      <c r="H125">
        <v>662</v>
      </c>
      <c r="I125">
        <f t="shared" si="5"/>
        <v>49.99</v>
      </c>
      <c r="J125" t="s">
        <v>15</v>
      </c>
      <c r="K125" t="s">
        <v>16</v>
      </c>
      <c r="L125">
        <v>1448344800</v>
      </c>
      <c r="M125">
        <v>1448604000</v>
      </c>
      <c r="N125" s="7">
        <f t="shared" si="6"/>
        <v>42332.25</v>
      </c>
      <c r="O125" s="7">
        <f t="shared" si="7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_xlfn.TEXTSPLIT(R125,"/")</f>
        <v>theater</v>
      </c>
      <c r="T125" t="str">
        <v>plays</v>
      </c>
    </row>
    <row r="126" spans="1:20" x14ac:dyDescent="0.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4">
        <f t="shared" si="4"/>
        <v>367.76923076923077</v>
      </c>
      <c r="G126" t="s">
        <v>20</v>
      </c>
      <c r="H126">
        <v>94</v>
      </c>
      <c r="I126">
        <f t="shared" si="5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7">
        <f t="shared" si="6"/>
        <v>43598.208333333328</v>
      </c>
      <c r="O126" s="7">
        <f t="shared" si="7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_xlfn.TEXTSPLIT(R126,"/")</f>
        <v>photography</v>
      </c>
      <c r="T126" t="str">
        <v>photography books</v>
      </c>
    </row>
    <row r="127" spans="1:20" x14ac:dyDescent="0.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4">
        <f t="shared" si="4"/>
        <v>159.90566037735849</v>
      </c>
      <c r="G127" t="s">
        <v>20</v>
      </c>
      <c r="H127">
        <v>180</v>
      </c>
      <c r="I127">
        <f t="shared" si="5"/>
        <v>47.08</v>
      </c>
      <c r="J127" t="s">
        <v>21</v>
      </c>
      <c r="K127" t="s">
        <v>22</v>
      </c>
      <c r="L127">
        <v>1537333200</v>
      </c>
      <c r="M127">
        <v>1537678800</v>
      </c>
      <c r="N127" s="7">
        <f t="shared" si="6"/>
        <v>43362.208333333328</v>
      </c>
      <c r="O127" s="7">
        <f t="shared" si="7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_xlfn.TEXTSPLIT(R127,"/")</f>
        <v>theater</v>
      </c>
      <c r="T127" t="str">
        <v>plays</v>
      </c>
    </row>
    <row r="128" spans="1:20" x14ac:dyDescent="0.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38.633185349611544</v>
      </c>
      <c r="G128" t="s">
        <v>14</v>
      </c>
      <c r="H128">
        <v>774</v>
      </c>
      <c r="I128">
        <f t="shared" si="5"/>
        <v>89.94</v>
      </c>
      <c r="J128" t="s">
        <v>21</v>
      </c>
      <c r="K128" t="s">
        <v>22</v>
      </c>
      <c r="L128">
        <v>1471150800</v>
      </c>
      <c r="M128">
        <v>1473570000</v>
      </c>
      <c r="N128" s="7">
        <f t="shared" si="6"/>
        <v>42596.208333333328</v>
      </c>
      <c r="O128" s="7">
        <f t="shared" si="7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_xlfn.TEXTSPLIT(R128,"/")</f>
        <v>theater</v>
      </c>
      <c r="T128" t="str">
        <v>plays</v>
      </c>
    </row>
    <row r="129" spans="1:20" x14ac:dyDescent="0.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51.42151162790698</v>
      </c>
      <c r="G129" t="s">
        <v>14</v>
      </c>
      <c r="H129">
        <v>672</v>
      </c>
      <c r="I129">
        <f t="shared" si="5"/>
        <v>78.97</v>
      </c>
      <c r="J129" t="s">
        <v>15</v>
      </c>
      <c r="K129" t="s">
        <v>16</v>
      </c>
      <c r="L129">
        <v>1273640400</v>
      </c>
      <c r="M129">
        <v>1273899600</v>
      </c>
      <c r="N129" s="7">
        <f t="shared" si="6"/>
        <v>40310.208333333336</v>
      </c>
      <c r="O129" s="7">
        <f t="shared" si="7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_xlfn.TEXTSPLIT(R129,"/")</f>
        <v>theater</v>
      </c>
      <c r="T129" t="str">
        <v>plays</v>
      </c>
    </row>
    <row r="130" spans="1:20" x14ac:dyDescent="0.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si="4"/>
        <v>60.334277620396605</v>
      </c>
      <c r="G130" t="s">
        <v>74</v>
      </c>
      <c r="H130">
        <v>532</v>
      </c>
      <c r="I130">
        <f t="shared" si="5"/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7">
        <f t="shared" si="6"/>
        <v>40417.208333333336</v>
      </c>
      <c r="O130" s="7">
        <f t="shared" si="7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_xlfn.TEXTSPLIT(R130,"/")</f>
        <v>music</v>
      </c>
      <c r="T130" t="str">
        <v>rock</v>
      </c>
    </row>
    <row r="131" spans="1:20" x14ac:dyDescent="0.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ref="F131:F194" si="8">(E131/D131)*100</f>
        <v>3.202693602693603</v>
      </c>
      <c r="G131" t="s">
        <v>74</v>
      </c>
      <c r="H131">
        <v>55</v>
      </c>
      <c r="I131">
        <f t="shared" ref="I131:I194" si="9">IF(H131=0,"0",ROUND(E131/H131,2))</f>
        <v>86.47</v>
      </c>
      <c r="J131" t="s">
        <v>26</v>
      </c>
      <c r="K131" t="s">
        <v>27</v>
      </c>
      <c r="L131">
        <v>1422943200</v>
      </c>
      <c r="M131">
        <v>1425103200</v>
      </c>
      <c r="N131" s="7">
        <f t="shared" ref="N131:N194" si="10">(((L131/60)/60)/24)+DATE(1970,1,1)</f>
        <v>42038.25</v>
      </c>
      <c r="O131" s="7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_xlfn.TEXTSPLIT(R131,"/")</f>
        <v>food</v>
      </c>
      <c r="T131" t="str">
        <v>food trucks</v>
      </c>
    </row>
    <row r="132" spans="1:20" x14ac:dyDescent="0.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4">
        <f t="shared" si="8"/>
        <v>155.46875</v>
      </c>
      <c r="G132" t="s">
        <v>20</v>
      </c>
      <c r="H132">
        <v>533</v>
      </c>
      <c r="I132">
        <f t="shared" si="9"/>
        <v>28</v>
      </c>
      <c r="J132" t="s">
        <v>36</v>
      </c>
      <c r="K132" t="s">
        <v>37</v>
      </c>
      <c r="L132">
        <v>1319605200</v>
      </c>
      <c r="M132">
        <v>1320991200</v>
      </c>
      <c r="N132" s="7">
        <f t="shared" si="10"/>
        <v>40842.208333333336</v>
      </c>
      <c r="O132" s="7">
        <f t="shared" si="11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_xlfn.TEXTSPLIT(R132,"/")</f>
        <v>film &amp; video</v>
      </c>
      <c r="T132" t="str">
        <v>drama</v>
      </c>
    </row>
    <row r="133" spans="1:20" ht="31.5" x14ac:dyDescent="0.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4">
        <f t="shared" si="8"/>
        <v>100.85974499089254</v>
      </c>
      <c r="G133" t="s">
        <v>20</v>
      </c>
      <c r="H133">
        <v>2443</v>
      </c>
      <c r="I133">
        <f t="shared" si="9"/>
        <v>68</v>
      </c>
      <c r="J133" t="s">
        <v>40</v>
      </c>
      <c r="K133" t="s">
        <v>41</v>
      </c>
      <c r="L133">
        <v>1385704800</v>
      </c>
      <c r="M133">
        <v>1386828000</v>
      </c>
      <c r="N133" s="7">
        <f t="shared" si="10"/>
        <v>41607.25</v>
      </c>
      <c r="O133" s="7">
        <f t="shared" si="11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_xlfn.TEXTSPLIT(R133,"/")</f>
        <v>technology</v>
      </c>
      <c r="T133" t="str">
        <v>web</v>
      </c>
    </row>
    <row r="134" spans="1:20" x14ac:dyDescent="0.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4">
        <f t="shared" si="8"/>
        <v>116.18181818181819</v>
      </c>
      <c r="G134" t="s">
        <v>20</v>
      </c>
      <c r="H134">
        <v>89</v>
      </c>
      <c r="I134">
        <f t="shared" si="9"/>
        <v>43.08</v>
      </c>
      <c r="J134" t="s">
        <v>21</v>
      </c>
      <c r="K134" t="s">
        <v>22</v>
      </c>
      <c r="L134">
        <v>1515736800</v>
      </c>
      <c r="M134">
        <v>1517119200</v>
      </c>
      <c r="N134" s="7">
        <f t="shared" si="10"/>
        <v>43112.25</v>
      </c>
      <c r="O134" s="7">
        <f t="shared" si="11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_xlfn.TEXTSPLIT(R134,"/")</f>
        <v>theater</v>
      </c>
      <c r="T134" t="str">
        <v>plays</v>
      </c>
    </row>
    <row r="135" spans="1:20" x14ac:dyDescent="0.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4">
        <f t="shared" si="8"/>
        <v>310.77777777777777</v>
      </c>
      <c r="G135" t="s">
        <v>20</v>
      </c>
      <c r="H135">
        <v>159</v>
      </c>
      <c r="I135">
        <f t="shared" si="9"/>
        <v>87.96</v>
      </c>
      <c r="J135" t="s">
        <v>21</v>
      </c>
      <c r="K135" t="s">
        <v>22</v>
      </c>
      <c r="L135">
        <v>1313125200</v>
      </c>
      <c r="M135">
        <v>1315026000</v>
      </c>
      <c r="N135" s="7">
        <f t="shared" si="10"/>
        <v>40767.208333333336</v>
      </c>
      <c r="O135" s="7">
        <f t="shared" si="11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_xlfn.TEXTSPLIT(R135,"/")</f>
        <v>music</v>
      </c>
      <c r="T135" t="str">
        <v>world music</v>
      </c>
    </row>
    <row r="136" spans="1:20" x14ac:dyDescent="0.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89.73668341708543</v>
      </c>
      <c r="G136" t="s">
        <v>14</v>
      </c>
      <c r="H136">
        <v>940</v>
      </c>
      <c r="I136">
        <f t="shared" si="9"/>
        <v>94.99</v>
      </c>
      <c r="J136" t="s">
        <v>98</v>
      </c>
      <c r="K136" t="s">
        <v>99</v>
      </c>
      <c r="L136">
        <v>1308459600</v>
      </c>
      <c r="M136">
        <v>1312693200</v>
      </c>
      <c r="N136" s="7">
        <f t="shared" si="10"/>
        <v>40713.208333333336</v>
      </c>
      <c r="O136" s="7">
        <f t="shared" si="11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_xlfn.TEXTSPLIT(R136,"/")</f>
        <v>film &amp; video</v>
      </c>
      <c r="T136" t="str">
        <v>documentary</v>
      </c>
    </row>
    <row r="137" spans="1:20" x14ac:dyDescent="0.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71.27272727272728</v>
      </c>
      <c r="G137" t="s">
        <v>14</v>
      </c>
      <c r="H137">
        <v>117</v>
      </c>
      <c r="I137">
        <f t="shared" si="9"/>
        <v>46.91</v>
      </c>
      <c r="J137" t="s">
        <v>21</v>
      </c>
      <c r="K137" t="s">
        <v>22</v>
      </c>
      <c r="L137">
        <v>1362636000</v>
      </c>
      <c r="M137">
        <v>1363064400</v>
      </c>
      <c r="N137" s="7">
        <f t="shared" si="10"/>
        <v>41340.25</v>
      </c>
      <c r="O137" s="7">
        <f t="shared" si="11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_xlfn.TEXTSPLIT(R137,"/")</f>
        <v>theater</v>
      </c>
      <c r="T137" t="str">
        <v>plays</v>
      </c>
    </row>
    <row r="138" spans="1:20" x14ac:dyDescent="0.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3.2862318840579712</v>
      </c>
      <c r="G138" t="s">
        <v>74</v>
      </c>
      <c r="H138">
        <v>58</v>
      </c>
      <c r="I138">
        <f t="shared" si="9"/>
        <v>46.91</v>
      </c>
      <c r="J138" t="s">
        <v>21</v>
      </c>
      <c r="K138" t="s">
        <v>22</v>
      </c>
      <c r="L138">
        <v>1402117200</v>
      </c>
      <c r="M138">
        <v>1403154000</v>
      </c>
      <c r="N138" s="7">
        <f t="shared" si="10"/>
        <v>41797.208333333336</v>
      </c>
      <c r="O138" s="7">
        <f t="shared" si="11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_xlfn.TEXTSPLIT(R138,"/")</f>
        <v>film &amp; video</v>
      </c>
      <c r="T138" t="str">
        <v>drama</v>
      </c>
    </row>
    <row r="139" spans="1:20" x14ac:dyDescent="0.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4">
        <f t="shared" si="8"/>
        <v>261.77777777777777</v>
      </c>
      <c r="G139" t="s">
        <v>20</v>
      </c>
      <c r="H139">
        <v>50</v>
      </c>
      <c r="I139">
        <f t="shared" si="9"/>
        <v>94.24</v>
      </c>
      <c r="J139" t="s">
        <v>21</v>
      </c>
      <c r="K139" t="s">
        <v>22</v>
      </c>
      <c r="L139">
        <v>1286341200</v>
      </c>
      <c r="M139">
        <v>1286859600</v>
      </c>
      <c r="N139" s="7">
        <f t="shared" si="10"/>
        <v>40457.208333333336</v>
      </c>
      <c r="O139" s="7">
        <f t="shared" si="11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_xlfn.TEXTSPLIT(R139,"/")</f>
        <v>publishing</v>
      </c>
      <c r="T139" t="str">
        <v>nonfiction</v>
      </c>
    </row>
    <row r="140" spans="1:20" ht="31.5" x14ac:dyDescent="0.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96</v>
      </c>
      <c r="G140" t="s">
        <v>14</v>
      </c>
      <c r="H140">
        <v>115</v>
      </c>
      <c r="I140">
        <f t="shared" si="9"/>
        <v>80.14</v>
      </c>
      <c r="J140" t="s">
        <v>21</v>
      </c>
      <c r="K140" t="s">
        <v>22</v>
      </c>
      <c r="L140">
        <v>1348808400</v>
      </c>
      <c r="M140">
        <v>1349326800</v>
      </c>
      <c r="N140" s="7">
        <f t="shared" si="10"/>
        <v>41180.208333333336</v>
      </c>
      <c r="O140" s="7">
        <f t="shared" si="11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_xlfn.TEXTSPLIT(R140,"/")</f>
        <v>games</v>
      </c>
      <c r="T140" t="str">
        <v>mobile games</v>
      </c>
    </row>
    <row r="141" spans="1:20" x14ac:dyDescent="0.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20.896851248642779</v>
      </c>
      <c r="G141" t="s">
        <v>14</v>
      </c>
      <c r="H141">
        <v>326</v>
      </c>
      <c r="I141">
        <f t="shared" si="9"/>
        <v>59.04</v>
      </c>
      <c r="J141" t="s">
        <v>21</v>
      </c>
      <c r="K141" t="s">
        <v>22</v>
      </c>
      <c r="L141">
        <v>1429592400</v>
      </c>
      <c r="M141">
        <v>1430974800</v>
      </c>
      <c r="N141" s="7">
        <f t="shared" si="10"/>
        <v>42115.208333333328</v>
      </c>
      <c r="O141" s="7">
        <f t="shared" si="11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_xlfn.TEXTSPLIT(R141,"/")</f>
        <v>technology</v>
      </c>
      <c r="T141" t="str">
        <v>wearables</v>
      </c>
    </row>
    <row r="142" spans="1:20" ht="31.5" x14ac:dyDescent="0.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4">
        <f t="shared" si="8"/>
        <v>223.16363636363636</v>
      </c>
      <c r="G142" t="s">
        <v>20</v>
      </c>
      <c r="H142">
        <v>186</v>
      </c>
      <c r="I142">
        <f t="shared" si="9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7">
        <f t="shared" si="10"/>
        <v>43156.25</v>
      </c>
      <c r="O142" s="7">
        <f t="shared" si="11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_xlfn.TEXTSPLIT(R142,"/")</f>
        <v>film &amp; video</v>
      </c>
      <c r="T142" t="str">
        <v>documentary</v>
      </c>
    </row>
    <row r="143" spans="1:20" x14ac:dyDescent="0.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4">
        <f t="shared" si="8"/>
        <v>101.59097978227061</v>
      </c>
      <c r="G143" t="s">
        <v>20</v>
      </c>
      <c r="H143">
        <v>1071</v>
      </c>
      <c r="I143">
        <f t="shared" si="9"/>
        <v>60.99</v>
      </c>
      <c r="J143" t="s">
        <v>21</v>
      </c>
      <c r="K143" t="s">
        <v>22</v>
      </c>
      <c r="L143">
        <v>1434085200</v>
      </c>
      <c r="M143">
        <v>1434603600</v>
      </c>
      <c r="N143" s="7">
        <f t="shared" si="10"/>
        <v>42167.208333333328</v>
      </c>
      <c r="O143" s="7">
        <f t="shared" si="11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_xlfn.TEXTSPLIT(R143,"/")</f>
        <v>technology</v>
      </c>
      <c r="T143" t="str">
        <v>web</v>
      </c>
    </row>
    <row r="144" spans="1:20" x14ac:dyDescent="0.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4">
        <f t="shared" si="8"/>
        <v>230.03999999999996</v>
      </c>
      <c r="G144" t="s">
        <v>20</v>
      </c>
      <c r="H144">
        <v>117</v>
      </c>
      <c r="I144">
        <f t="shared" si="9"/>
        <v>98.31</v>
      </c>
      <c r="J144" t="s">
        <v>21</v>
      </c>
      <c r="K144" t="s">
        <v>22</v>
      </c>
      <c r="L144">
        <v>1333688400</v>
      </c>
      <c r="M144">
        <v>1337230800</v>
      </c>
      <c r="N144" s="7">
        <f t="shared" si="10"/>
        <v>41005.208333333336</v>
      </c>
      <c r="O144" s="7">
        <f t="shared" si="11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_xlfn.TEXTSPLIT(R144,"/")</f>
        <v>technology</v>
      </c>
      <c r="T144" t="str">
        <v>web</v>
      </c>
    </row>
    <row r="145" spans="1:20" x14ac:dyDescent="0.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4">
        <f t="shared" si="8"/>
        <v>135.59259259259261</v>
      </c>
      <c r="G145" t="s">
        <v>20</v>
      </c>
      <c r="H145">
        <v>70</v>
      </c>
      <c r="I145">
        <f t="shared" si="9"/>
        <v>104.6</v>
      </c>
      <c r="J145" t="s">
        <v>21</v>
      </c>
      <c r="K145" t="s">
        <v>22</v>
      </c>
      <c r="L145">
        <v>1277701200</v>
      </c>
      <c r="M145">
        <v>1279429200</v>
      </c>
      <c r="N145" s="7">
        <f t="shared" si="10"/>
        <v>40357.208333333336</v>
      </c>
      <c r="O145" s="7">
        <f t="shared" si="11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_xlfn.TEXTSPLIT(R145,"/")</f>
        <v>music</v>
      </c>
      <c r="T145" t="str">
        <v>indie rock</v>
      </c>
    </row>
    <row r="146" spans="1:20" x14ac:dyDescent="0.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4">
        <f t="shared" si="8"/>
        <v>129.1</v>
      </c>
      <c r="G146" t="s">
        <v>20</v>
      </c>
      <c r="H146">
        <v>135</v>
      </c>
      <c r="I146">
        <f t="shared" si="9"/>
        <v>86.07</v>
      </c>
      <c r="J146" t="s">
        <v>21</v>
      </c>
      <c r="K146" t="s">
        <v>22</v>
      </c>
      <c r="L146">
        <v>1560747600</v>
      </c>
      <c r="M146">
        <v>1561438800</v>
      </c>
      <c r="N146" s="7">
        <f t="shared" si="10"/>
        <v>43633.208333333328</v>
      </c>
      <c r="O146" s="7">
        <f t="shared" si="11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_xlfn.TEXTSPLIT(R146,"/")</f>
        <v>theater</v>
      </c>
      <c r="T146" t="str">
        <v>plays</v>
      </c>
    </row>
    <row r="147" spans="1:20" x14ac:dyDescent="0.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4">
        <f t="shared" si="8"/>
        <v>236.512</v>
      </c>
      <c r="G147" t="s">
        <v>20</v>
      </c>
      <c r="H147">
        <v>768</v>
      </c>
      <c r="I147">
        <f t="shared" si="9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7">
        <f t="shared" si="10"/>
        <v>41889.208333333336</v>
      </c>
      <c r="O147" s="7">
        <f t="shared" si="11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_xlfn.TEXTSPLIT(R147,"/")</f>
        <v>technology</v>
      </c>
      <c r="T147" t="str">
        <v>wearables</v>
      </c>
    </row>
    <row r="148" spans="1:20" ht="31.5" x14ac:dyDescent="0.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17.25</v>
      </c>
      <c r="G148" t="s">
        <v>74</v>
      </c>
      <c r="H148">
        <v>51</v>
      </c>
      <c r="I148">
        <f t="shared" si="9"/>
        <v>29.76</v>
      </c>
      <c r="J148" t="s">
        <v>21</v>
      </c>
      <c r="K148" t="s">
        <v>22</v>
      </c>
      <c r="L148">
        <v>1320732000</v>
      </c>
      <c r="M148">
        <v>1322460000</v>
      </c>
      <c r="N148" s="7">
        <f t="shared" si="10"/>
        <v>40855.25</v>
      </c>
      <c r="O148" s="7">
        <f t="shared" si="11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_xlfn.TEXTSPLIT(R148,"/")</f>
        <v>theater</v>
      </c>
      <c r="T148" t="str">
        <v>plays</v>
      </c>
    </row>
    <row r="149" spans="1:20" ht="31.5" x14ac:dyDescent="0.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4">
        <f t="shared" si="8"/>
        <v>112.49397590361446</v>
      </c>
      <c r="G149" t="s">
        <v>20</v>
      </c>
      <c r="H149">
        <v>199</v>
      </c>
      <c r="I149">
        <f t="shared" si="9"/>
        <v>46.92</v>
      </c>
      <c r="J149" t="s">
        <v>21</v>
      </c>
      <c r="K149" t="s">
        <v>22</v>
      </c>
      <c r="L149">
        <v>1465794000</v>
      </c>
      <c r="M149">
        <v>1466312400</v>
      </c>
      <c r="N149" s="7">
        <f t="shared" si="10"/>
        <v>42534.208333333328</v>
      </c>
      <c r="O149" s="7">
        <f t="shared" si="11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_xlfn.TEXTSPLIT(R149,"/")</f>
        <v>theater</v>
      </c>
      <c r="T149" t="str">
        <v>plays</v>
      </c>
    </row>
    <row r="150" spans="1:20" x14ac:dyDescent="0.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4">
        <f t="shared" si="8"/>
        <v>121.02150537634408</v>
      </c>
      <c r="G150" t="s">
        <v>20</v>
      </c>
      <c r="H150">
        <v>107</v>
      </c>
      <c r="I150">
        <f t="shared" si="9"/>
        <v>105.19</v>
      </c>
      <c r="J150" t="s">
        <v>21</v>
      </c>
      <c r="K150" t="s">
        <v>22</v>
      </c>
      <c r="L150">
        <v>1500958800</v>
      </c>
      <c r="M150">
        <v>1501736400</v>
      </c>
      <c r="N150" s="7">
        <f t="shared" si="10"/>
        <v>42941.208333333328</v>
      </c>
      <c r="O150" s="7">
        <f t="shared" si="11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_xlfn.TEXTSPLIT(R150,"/")</f>
        <v>technology</v>
      </c>
      <c r="T150" t="str">
        <v>wearables</v>
      </c>
    </row>
    <row r="151" spans="1:20" x14ac:dyDescent="0.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4">
        <f t="shared" si="8"/>
        <v>219.87096774193549</v>
      </c>
      <c r="G151" t="s">
        <v>20</v>
      </c>
      <c r="H151">
        <v>195</v>
      </c>
      <c r="I151">
        <f t="shared" si="9"/>
        <v>69.91</v>
      </c>
      <c r="J151" t="s">
        <v>21</v>
      </c>
      <c r="K151" t="s">
        <v>22</v>
      </c>
      <c r="L151">
        <v>1357020000</v>
      </c>
      <c r="M151">
        <v>1361512800</v>
      </c>
      <c r="N151" s="7">
        <f t="shared" si="10"/>
        <v>41275.25</v>
      </c>
      <c r="O151" s="7">
        <f t="shared" si="11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_xlfn.TEXTSPLIT(R151,"/")</f>
        <v>music</v>
      </c>
      <c r="T151" t="str">
        <v>indie rock</v>
      </c>
    </row>
    <row r="152" spans="1:20" x14ac:dyDescent="0.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1</v>
      </c>
      <c r="G152" t="s">
        <v>14</v>
      </c>
      <c r="H152">
        <v>1</v>
      </c>
      <c r="I152">
        <f t="shared" si="9"/>
        <v>1</v>
      </c>
      <c r="J152" t="s">
        <v>21</v>
      </c>
      <c r="K152" t="s">
        <v>22</v>
      </c>
      <c r="L152">
        <v>1544940000</v>
      </c>
      <c r="M152">
        <v>1545026400</v>
      </c>
      <c r="N152" s="7">
        <f t="shared" si="10"/>
        <v>43450.25</v>
      </c>
      <c r="O152" s="7">
        <f t="shared" si="11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_xlfn.TEXTSPLIT(R152,"/")</f>
        <v>music</v>
      </c>
      <c r="T152" t="str">
        <v>rock</v>
      </c>
    </row>
    <row r="153" spans="1:20" x14ac:dyDescent="0.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64.166909620991248</v>
      </c>
      <c r="G153" t="s">
        <v>14</v>
      </c>
      <c r="H153">
        <v>1467</v>
      </c>
      <c r="I153">
        <f t="shared" si="9"/>
        <v>60.01</v>
      </c>
      <c r="J153" t="s">
        <v>21</v>
      </c>
      <c r="K153" t="s">
        <v>22</v>
      </c>
      <c r="L153">
        <v>1402290000</v>
      </c>
      <c r="M153">
        <v>1406696400</v>
      </c>
      <c r="N153" s="7">
        <f t="shared" si="10"/>
        <v>41799.208333333336</v>
      </c>
      <c r="O153" s="7">
        <f t="shared" si="11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_xlfn.TEXTSPLIT(R153,"/")</f>
        <v>music</v>
      </c>
      <c r="T153" t="str">
        <v>electric music</v>
      </c>
    </row>
    <row r="154" spans="1:20" x14ac:dyDescent="0.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4">
        <f t="shared" si="8"/>
        <v>423.06746987951806</v>
      </c>
      <c r="G154" t="s">
        <v>20</v>
      </c>
      <c r="H154">
        <v>3376</v>
      </c>
      <c r="I154">
        <f t="shared" si="9"/>
        <v>52.01</v>
      </c>
      <c r="J154" t="s">
        <v>21</v>
      </c>
      <c r="K154" t="s">
        <v>22</v>
      </c>
      <c r="L154">
        <v>1487311200</v>
      </c>
      <c r="M154">
        <v>1487916000</v>
      </c>
      <c r="N154" s="7">
        <f t="shared" si="10"/>
        <v>42783.25</v>
      </c>
      <c r="O154" s="7">
        <f t="shared" si="11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_xlfn.TEXTSPLIT(R154,"/")</f>
        <v>music</v>
      </c>
      <c r="T154" t="str">
        <v>indie rock</v>
      </c>
    </row>
    <row r="155" spans="1:20" x14ac:dyDescent="0.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92.984160506863773</v>
      </c>
      <c r="G155" t="s">
        <v>14</v>
      </c>
      <c r="H155">
        <v>5681</v>
      </c>
      <c r="I155">
        <f t="shared" si="9"/>
        <v>31</v>
      </c>
      <c r="J155" t="s">
        <v>21</v>
      </c>
      <c r="K155" t="s">
        <v>22</v>
      </c>
      <c r="L155">
        <v>1350622800</v>
      </c>
      <c r="M155">
        <v>1351141200</v>
      </c>
      <c r="N155" s="7">
        <f t="shared" si="10"/>
        <v>41201.208333333336</v>
      </c>
      <c r="O155" s="7">
        <f t="shared" si="11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_xlfn.TEXTSPLIT(R155,"/")</f>
        <v>theater</v>
      </c>
      <c r="T155" t="str">
        <v>plays</v>
      </c>
    </row>
    <row r="156" spans="1:20" x14ac:dyDescent="0.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58.756567425569173</v>
      </c>
      <c r="G156" t="s">
        <v>14</v>
      </c>
      <c r="H156">
        <v>1059</v>
      </c>
      <c r="I156">
        <f t="shared" si="9"/>
        <v>95.04</v>
      </c>
      <c r="J156" t="s">
        <v>21</v>
      </c>
      <c r="K156" t="s">
        <v>22</v>
      </c>
      <c r="L156">
        <v>1463029200</v>
      </c>
      <c r="M156">
        <v>1465016400</v>
      </c>
      <c r="N156" s="7">
        <f t="shared" si="10"/>
        <v>42502.208333333328</v>
      </c>
      <c r="O156" s="7">
        <f t="shared" si="11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_xlfn.TEXTSPLIT(R156,"/")</f>
        <v>music</v>
      </c>
      <c r="T156" t="str">
        <v>indie rock</v>
      </c>
    </row>
    <row r="157" spans="1:20" x14ac:dyDescent="0.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65.022222222222226</v>
      </c>
      <c r="G157" t="s">
        <v>14</v>
      </c>
      <c r="H157">
        <v>1194</v>
      </c>
      <c r="I157">
        <f t="shared" si="9"/>
        <v>75.97</v>
      </c>
      <c r="J157" t="s">
        <v>21</v>
      </c>
      <c r="K157" t="s">
        <v>22</v>
      </c>
      <c r="L157">
        <v>1269493200</v>
      </c>
      <c r="M157">
        <v>1270789200</v>
      </c>
      <c r="N157" s="7">
        <f t="shared" si="10"/>
        <v>40262.208333333336</v>
      </c>
      <c r="O157" s="7">
        <f t="shared" si="11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_xlfn.TEXTSPLIT(R157,"/")</f>
        <v>theater</v>
      </c>
      <c r="T157" t="str">
        <v>plays</v>
      </c>
    </row>
    <row r="158" spans="1:20" x14ac:dyDescent="0.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73.939560439560438</v>
      </c>
      <c r="G158" t="s">
        <v>74</v>
      </c>
      <c r="H158">
        <v>379</v>
      </c>
      <c r="I158">
        <f t="shared" si="9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7">
        <f t="shared" si="10"/>
        <v>43743.208333333328</v>
      </c>
      <c r="O158" s="7">
        <f t="shared" si="11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_xlfn.TEXTSPLIT(R158,"/")</f>
        <v>music</v>
      </c>
      <c r="T158" t="str">
        <v>rock</v>
      </c>
    </row>
    <row r="159" spans="1:20" x14ac:dyDescent="0.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52.666666666666664</v>
      </c>
      <c r="G159" t="s">
        <v>14</v>
      </c>
      <c r="H159">
        <v>30</v>
      </c>
      <c r="I159">
        <f t="shared" si="9"/>
        <v>73.73</v>
      </c>
      <c r="J159" t="s">
        <v>26</v>
      </c>
      <c r="K159" t="s">
        <v>27</v>
      </c>
      <c r="L159">
        <v>1388383200</v>
      </c>
      <c r="M159">
        <v>1389420000</v>
      </c>
      <c r="N159" s="7">
        <f t="shared" si="10"/>
        <v>41638.25</v>
      </c>
      <c r="O159" s="7">
        <f t="shared" si="11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_xlfn.TEXTSPLIT(R159,"/")</f>
        <v>photography</v>
      </c>
      <c r="T159" t="str">
        <v>photography books</v>
      </c>
    </row>
    <row r="160" spans="1:20" x14ac:dyDescent="0.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4">
        <f t="shared" si="8"/>
        <v>220.95238095238096</v>
      </c>
      <c r="G160" t="s">
        <v>20</v>
      </c>
      <c r="H160">
        <v>41</v>
      </c>
      <c r="I160">
        <f t="shared" si="9"/>
        <v>113.17</v>
      </c>
      <c r="J160" t="s">
        <v>21</v>
      </c>
      <c r="K160" t="s">
        <v>22</v>
      </c>
      <c r="L160">
        <v>1449554400</v>
      </c>
      <c r="M160">
        <v>1449640800</v>
      </c>
      <c r="N160" s="7">
        <f t="shared" si="10"/>
        <v>42346.25</v>
      </c>
      <c r="O160" s="7">
        <f t="shared" si="11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_xlfn.TEXTSPLIT(R160,"/")</f>
        <v>music</v>
      </c>
      <c r="T160" t="str">
        <v>rock</v>
      </c>
    </row>
    <row r="161" spans="1:20" x14ac:dyDescent="0.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4">
        <f t="shared" si="8"/>
        <v>100.01150627615063</v>
      </c>
      <c r="G161" t="s">
        <v>20</v>
      </c>
      <c r="H161">
        <v>1821</v>
      </c>
      <c r="I161">
        <f t="shared" si="9"/>
        <v>105.01</v>
      </c>
      <c r="J161" t="s">
        <v>21</v>
      </c>
      <c r="K161" t="s">
        <v>22</v>
      </c>
      <c r="L161">
        <v>1553662800</v>
      </c>
      <c r="M161">
        <v>1555218000</v>
      </c>
      <c r="N161" s="7">
        <f t="shared" si="10"/>
        <v>43551.208333333328</v>
      </c>
      <c r="O161" s="7">
        <f t="shared" si="11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_xlfn.TEXTSPLIT(R161,"/")</f>
        <v>theater</v>
      </c>
      <c r="T161" t="str">
        <v>plays</v>
      </c>
    </row>
    <row r="162" spans="1:20" x14ac:dyDescent="0.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4">
        <f t="shared" si="8"/>
        <v>162.3125</v>
      </c>
      <c r="G162" t="s">
        <v>20</v>
      </c>
      <c r="H162">
        <v>164</v>
      </c>
      <c r="I162">
        <f t="shared" si="9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7">
        <f t="shared" si="10"/>
        <v>43582.208333333328</v>
      </c>
      <c r="O162" s="7">
        <f t="shared" si="11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_xlfn.TEXTSPLIT(R162,"/")</f>
        <v>technology</v>
      </c>
      <c r="T162" t="str">
        <v>wearables</v>
      </c>
    </row>
    <row r="163" spans="1:20" ht="31.5" x14ac:dyDescent="0.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78.181818181818187</v>
      </c>
      <c r="G163" t="s">
        <v>14</v>
      </c>
      <c r="H163">
        <v>75</v>
      </c>
      <c r="I163">
        <f t="shared" si="9"/>
        <v>57.33</v>
      </c>
      <c r="J163" t="s">
        <v>21</v>
      </c>
      <c r="K163" t="s">
        <v>22</v>
      </c>
      <c r="L163">
        <v>1442984400</v>
      </c>
      <c r="M163">
        <v>1443502800</v>
      </c>
      <c r="N163" s="7">
        <f t="shared" si="10"/>
        <v>42270.208333333328</v>
      </c>
      <c r="O163" s="7">
        <f t="shared" si="11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_xlfn.TEXTSPLIT(R163,"/")</f>
        <v>technology</v>
      </c>
      <c r="T163" t="str">
        <v>web</v>
      </c>
    </row>
    <row r="164" spans="1:20" ht="31.5" x14ac:dyDescent="0.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4">
        <f t="shared" si="8"/>
        <v>149.73770491803279</v>
      </c>
      <c r="G164" t="s">
        <v>20</v>
      </c>
      <c r="H164">
        <v>157</v>
      </c>
      <c r="I164">
        <f t="shared" si="9"/>
        <v>58.18</v>
      </c>
      <c r="J164" t="s">
        <v>98</v>
      </c>
      <c r="K164" t="s">
        <v>99</v>
      </c>
      <c r="L164">
        <v>1544248800</v>
      </c>
      <c r="M164">
        <v>1546840800</v>
      </c>
      <c r="N164" s="7">
        <f t="shared" si="10"/>
        <v>43442.25</v>
      </c>
      <c r="O164" s="7">
        <f t="shared" si="11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_xlfn.TEXTSPLIT(R164,"/")</f>
        <v>music</v>
      </c>
      <c r="T164" t="str">
        <v>rock</v>
      </c>
    </row>
    <row r="165" spans="1:20" x14ac:dyDescent="0.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4">
        <f t="shared" si="8"/>
        <v>253.25714285714284</v>
      </c>
      <c r="G165" t="s">
        <v>20</v>
      </c>
      <c r="H165">
        <v>246</v>
      </c>
      <c r="I165">
        <f t="shared" si="9"/>
        <v>36.03</v>
      </c>
      <c r="J165" t="s">
        <v>21</v>
      </c>
      <c r="K165" t="s">
        <v>22</v>
      </c>
      <c r="L165">
        <v>1508475600</v>
      </c>
      <c r="M165">
        <v>1512712800</v>
      </c>
      <c r="N165" s="7">
        <f t="shared" si="10"/>
        <v>43028.208333333328</v>
      </c>
      <c r="O165" s="7">
        <f t="shared" si="11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_xlfn.TEXTSPLIT(R165,"/")</f>
        <v>photography</v>
      </c>
      <c r="T165" t="str">
        <v>photography books</v>
      </c>
    </row>
    <row r="166" spans="1:20" x14ac:dyDescent="0.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4">
        <f t="shared" si="8"/>
        <v>100.16943521594683</v>
      </c>
      <c r="G166" t="s">
        <v>20</v>
      </c>
      <c r="H166">
        <v>1396</v>
      </c>
      <c r="I166">
        <f t="shared" si="9"/>
        <v>107.99</v>
      </c>
      <c r="J166" t="s">
        <v>21</v>
      </c>
      <c r="K166" t="s">
        <v>22</v>
      </c>
      <c r="L166">
        <v>1507438800</v>
      </c>
      <c r="M166">
        <v>1507525200</v>
      </c>
      <c r="N166" s="7">
        <f t="shared" si="10"/>
        <v>43016.208333333328</v>
      </c>
      <c r="O166" s="7">
        <f t="shared" si="11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_xlfn.TEXTSPLIT(R166,"/")</f>
        <v>theater</v>
      </c>
      <c r="T166" t="str">
        <v>plays</v>
      </c>
    </row>
    <row r="167" spans="1:20" x14ac:dyDescent="0.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4">
        <f t="shared" si="8"/>
        <v>121.99004424778761</v>
      </c>
      <c r="G167" t="s">
        <v>20</v>
      </c>
      <c r="H167">
        <v>2506</v>
      </c>
      <c r="I167">
        <f t="shared" si="9"/>
        <v>44.01</v>
      </c>
      <c r="J167" t="s">
        <v>21</v>
      </c>
      <c r="K167" t="s">
        <v>22</v>
      </c>
      <c r="L167">
        <v>1501563600</v>
      </c>
      <c r="M167">
        <v>1504328400</v>
      </c>
      <c r="N167" s="7">
        <f t="shared" si="10"/>
        <v>42948.208333333328</v>
      </c>
      <c r="O167" s="7">
        <f t="shared" si="11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_xlfn.TEXTSPLIT(R167,"/")</f>
        <v>technology</v>
      </c>
      <c r="T167" t="str">
        <v>web</v>
      </c>
    </row>
    <row r="168" spans="1:20" x14ac:dyDescent="0.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4">
        <f t="shared" si="8"/>
        <v>137.13265306122449</v>
      </c>
      <c r="G168" t="s">
        <v>20</v>
      </c>
      <c r="H168">
        <v>244</v>
      </c>
      <c r="I168">
        <f t="shared" si="9"/>
        <v>55.08</v>
      </c>
      <c r="J168" t="s">
        <v>21</v>
      </c>
      <c r="K168" t="s">
        <v>22</v>
      </c>
      <c r="L168">
        <v>1292997600</v>
      </c>
      <c r="M168">
        <v>1293343200</v>
      </c>
      <c r="N168" s="7">
        <f t="shared" si="10"/>
        <v>40534.25</v>
      </c>
      <c r="O168" s="7">
        <f t="shared" si="11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_xlfn.TEXTSPLIT(R168,"/")</f>
        <v>photography</v>
      </c>
      <c r="T168" t="str">
        <v>photography books</v>
      </c>
    </row>
    <row r="169" spans="1:20" x14ac:dyDescent="0.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4">
        <f t="shared" si="8"/>
        <v>415.53846153846149</v>
      </c>
      <c r="G169" t="s">
        <v>20</v>
      </c>
      <c r="H169">
        <v>146</v>
      </c>
      <c r="I169">
        <f t="shared" si="9"/>
        <v>74</v>
      </c>
      <c r="J169" t="s">
        <v>26</v>
      </c>
      <c r="K169" t="s">
        <v>27</v>
      </c>
      <c r="L169">
        <v>1370840400</v>
      </c>
      <c r="M169">
        <v>1371704400</v>
      </c>
      <c r="N169" s="7">
        <f t="shared" si="10"/>
        <v>41435.208333333336</v>
      </c>
      <c r="O169" s="7">
        <f t="shared" si="11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_xlfn.TEXTSPLIT(R169,"/")</f>
        <v>theater</v>
      </c>
      <c r="T169" t="str">
        <v>plays</v>
      </c>
    </row>
    <row r="170" spans="1:20" x14ac:dyDescent="0.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31.30913348946136</v>
      </c>
      <c r="G170" t="s">
        <v>14</v>
      </c>
      <c r="H170">
        <v>955</v>
      </c>
      <c r="I170">
        <f t="shared" si="9"/>
        <v>42</v>
      </c>
      <c r="J170" t="s">
        <v>36</v>
      </c>
      <c r="K170" t="s">
        <v>37</v>
      </c>
      <c r="L170">
        <v>1550815200</v>
      </c>
      <c r="M170">
        <v>1552798800</v>
      </c>
      <c r="N170" s="7">
        <f t="shared" si="10"/>
        <v>43518.25</v>
      </c>
      <c r="O170" s="7">
        <f t="shared" si="11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_xlfn.TEXTSPLIT(R170,"/")</f>
        <v>music</v>
      </c>
      <c r="T170" t="str">
        <v>indie rock</v>
      </c>
    </row>
    <row r="171" spans="1:20" x14ac:dyDescent="0.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4">
        <f t="shared" si="8"/>
        <v>424.08154506437768</v>
      </c>
      <c r="G171" t="s">
        <v>20</v>
      </c>
      <c r="H171">
        <v>1267</v>
      </c>
      <c r="I171">
        <f t="shared" si="9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7">
        <f t="shared" si="10"/>
        <v>41077.208333333336</v>
      </c>
      <c r="O171" s="7">
        <f t="shared" si="11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_xlfn.TEXTSPLIT(R171,"/")</f>
        <v>film &amp; video</v>
      </c>
      <c r="T171" t="str">
        <v>shorts</v>
      </c>
    </row>
    <row r="172" spans="1:20" x14ac:dyDescent="0.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2.93886230728336</v>
      </c>
      <c r="G172" t="s">
        <v>14</v>
      </c>
      <c r="H172">
        <v>67</v>
      </c>
      <c r="I172">
        <f t="shared" si="9"/>
        <v>82.51</v>
      </c>
      <c r="J172" t="s">
        <v>21</v>
      </c>
      <c r="K172" t="s">
        <v>22</v>
      </c>
      <c r="L172">
        <v>1501736400</v>
      </c>
      <c r="M172">
        <v>1502341200</v>
      </c>
      <c r="N172" s="7">
        <f t="shared" si="10"/>
        <v>42950.208333333328</v>
      </c>
      <c r="O172" s="7">
        <f t="shared" si="11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_xlfn.TEXTSPLIT(R172,"/")</f>
        <v>music</v>
      </c>
      <c r="T172" t="str">
        <v>indie rock</v>
      </c>
    </row>
    <row r="173" spans="1:20" ht="31.5" x14ac:dyDescent="0.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10.63265306122449</v>
      </c>
      <c r="G173" t="s">
        <v>14</v>
      </c>
      <c r="H173">
        <v>5</v>
      </c>
      <c r="I173">
        <f t="shared" si="9"/>
        <v>104.2</v>
      </c>
      <c r="J173" t="s">
        <v>21</v>
      </c>
      <c r="K173" t="s">
        <v>22</v>
      </c>
      <c r="L173">
        <v>1395291600</v>
      </c>
      <c r="M173">
        <v>1397192400</v>
      </c>
      <c r="N173" s="7">
        <f t="shared" si="10"/>
        <v>41718.208333333336</v>
      </c>
      <c r="O173" s="7">
        <f t="shared" si="11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_xlfn.TEXTSPLIT(R173,"/")</f>
        <v>publishing</v>
      </c>
      <c r="T173" t="str">
        <v>translations</v>
      </c>
    </row>
    <row r="174" spans="1:20" x14ac:dyDescent="0.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82.875</v>
      </c>
      <c r="G174" t="s">
        <v>14</v>
      </c>
      <c r="H174">
        <v>26</v>
      </c>
      <c r="I174">
        <f t="shared" si="9"/>
        <v>25.5</v>
      </c>
      <c r="J174" t="s">
        <v>21</v>
      </c>
      <c r="K174" t="s">
        <v>22</v>
      </c>
      <c r="L174">
        <v>1405746000</v>
      </c>
      <c r="M174">
        <v>1407042000</v>
      </c>
      <c r="N174" s="7">
        <f t="shared" si="10"/>
        <v>41839.208333333336</v>
      </c>
      <c r="O174" s="7">
        <f t="shared" si="11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_xlfn.TEXTSPLIT(R174,"/")</f>
        <v>film &amp; video</v>
      </c>
      <c r="T174" t="str">
        <v>documentary</v>
      </c>
    </row>
    <row r="175" spans="1:20" x14ac:dyDescent="0.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4">
        <f t="shared" si="8"/>
        <v>163.01447776628748</v>
      </c>
      <c r="G175" t="s">
        <v>20</v>
      </c>
      <c r="H175">
        <v>1561</v>
      </c>
      <c r="I175">
        <f t="shared" si="9"/>
        <v>100.98</v>
      </c>
      <c r="J175" t="s">
        <v>21</v>
      </c>
      <c r="K175" t="s">
        <v>22</v>
      </c>
      <c r="L175">
        <v>1368853200</v>
      </c>
      <c r="M175">
        <v>1369371600</v>
      </c>
      <c r="N175" s="7">
        <f t="shared" si="10"/>
        <v>41412.208333333336</v>
      </c>
      <c r="O175" s="7">
        <f t="shared" si="11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_xlfn.TEXTSPLIT(R175,"/")</f>
        <v>theater</v>
      </c>
      <c r="T175" t="str">
        <v>plays</v>
      </c>
    </row>
    <row r="176" spans="1:20" x14ac:dyDescent="0.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4">
        <f t="shared" si="8"/>
        <v>894.66666666666674</v>
      </c>
      <c r="G176" t="s">
        <v>20</v>
      </c>
      <c r="H176">
        <v>48</v>
      </c>
      <c r="I176">
        <f t="shared" si="9"/>
        <v>111.83</v>
      </c>
      <c r="J176" t="s">
        <v>21</v>
      </c>
      <c r="K176" t="s">
        <v>22</v>
      </c>
      <c r="L176">
        <v>1444021200</v>
      </c>
      <c r="M176">
        <v>1444107600</v>
      </c>
      <c r="N176" s="7">
        <f t="shared" si="10"/>
        <v>42282.208333333328</v>
      </c>
      <c r="O176" s="7">
        <f t="shared" si="11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_xlfn.TEXTSPLIT(R176,"/")</f>
        <v>technology</v>
      </c>
      <c r="T176" t="str">
        <v>wearables</v>
      </c>
    </row>
    <row r="177" spans="1:20" x14ac:dyDescent="0.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26.191501103752756</v>
      </c>
      <c r="G177" t="s">
        <v>14</v>
      </c>
      <c r="H177">
        <v>1130</v>
      </c>
      <c r="I177">
        <f t="shared" si="9"/>
        <v>42</v>
      </c>
      <c r="J177" t="s">
        <v>21</v>
      </c>
      <c r="K177" t="s">
        <v>22</v>
      </c>
      <c r="L177">
        <v>1472619600</v>
      </c>
      <c r="M177">
        <v>1474261200</v>
      </c>
      <c r="N177" s="7">
        <f t="shared" si="10"/>
        <v>42613.208333333328</v>
      </c>
      <c r="O177" s="7">
        <f t="shared" si="11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_xlfn.TEXTSPLIT(R177,"/")</f>
        <v>theater</v>
      </c>
      <c r="T177" t="str">
        <v>plays</v>
      </c>
    </row>
    <row r="178" spans="1:20" ht="31.5" x14ac:dyDescent="0.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74.834782608695647</v>
      </c>
      <c r="G178" t="s">
        <v>14</v>
      </c>
      <c r="H178">
        <v>782</v>
      </c>
      <c r="I178">
        <f t="shared" si="9"/>
        <v>110.05</v>
      </c>
      <c r="J178" t="s">
        <v>21</v>
      </c>
      <c r="K178" t="s">
        <v>22</v>
      </c>
      <c r="L178">
        <v>1472878800</v>
      </c>
      <c r="M178">
        <v>1473656400</v>
      </c>
      <c r="N178" s="7">
        <f t="shared" si="10"/>
        <v>42616.208333333328</v>
      </c>
      <c r="O178" s="7">
        <f t="shared" si="11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_xlfn.TEXTSPLIT(R178,"/")</f>
        <v>theater</v>
      </c>
      <c r="T178" t="str">
        <v>plays</v>
      </c>
    </row>
    <row r="179" spans="1:20" x14ac:dyDescent="0.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4">
        <f t="shared" si="8"/>
        <v>416.47680412371136</v>
      </c>
      <c r="G179" t="s">
        <v>20</v>
      </c>
      <c r="H179">
        <v>2739</v>
      </c>
      <c r="I179">
        <f t="shared" si="9"/>
        <v>59</v>
      </c>
      <c r="J179" t="s">
        <v>21</v>
      </c>
      <c r="K179" t="s">
        <v>22</v>
      </c>
      <c r="L179">
        <v>1289800800</v>
      </c>
      <c r="M179">
        <v>1291960800</v>
      </c>
      <c r="N179" s="7">
        <f t="shared" si="10"/>
        <v>40497.25</v>
      </c>
      <c r="O179" s="7">
        <f t="shared" si="11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_xlfn.TEXTSPLIT(R179,"/")</f>
        <v>theater</v>
      </c>
      <c r="T179" t="str">
        <v>plays</v>
      </c>
    </row>
    <row r="180" spans="1:20" x14ac:dyDescent="0.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96.208333333333329</v>
      </c>
      <c r="G180" t="s">
        <v>14</v>
      </c>
      <c r="H180">
        <v>210</v>
      </c>
      <c r="I180">
        <f t="shared" si="9"/>
        <v>32.99</v>
      </c>
      <c r="J180" t="s">
        <v>21</v>
      </c>
      <c r="K180" t="s">
        <v>22</v>
      </c>
      <c r="L180">
        <v>1505970000</v>
      </c>
      <c r="M180">
        <v>1506747600</v>
      </c>
      <c r="N180" s="7">
        <f t="shared" si="10"/>
        <v>42999.208333333328</v>
      </c>
      <c r="O180" s="7">
        <f t="shared" si="11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_xlfn.TEXTSPLIT(R180,"/")</f>
        <v>food</v>
      </c>
      <c r="T180" t="str">
        <v>food trucks</v>
      </c>
    </row>
    <row r="181" spans="1:20" ht="31.5" x14ac:dyDescent="0.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4">
        <f t="shared" si="8"/>
        <v>357.71910112359546</v>
      </c>
      <c r="G181" t="s">
        <v>20</v>
      </c>
      <c r="H181">
        <v>3537</v>
      </c>
      <c r="I181">
        <f t="shared" si="9"/>
        <v>45.01</v>
      </c>
      <c r="J181" t="s">
        <v>15</v>
      </c>
      <c r="K181" t="s">
        <v>16</v>
      </c>
      <c r="L181">
        <v>1363496400</v>
      </c>
      <c r="M181">
        <v>1363582800</v>
      </c>
      <c r="N181" s="7">
        <f t="shared" si="10"/>
        <v>41350.208333333336</v>
      </c>
      <c r="O181" s="7">
        <f t="shared" si="11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_xlfn.TEXTSPLIT(R181,"/")</f>
        <v>theater</v>
      </c>
      <c r="T181" t="str">
        <v>plays</v>
      </c>
    </row>
    <row r="182" spans="1:20" x14ac:dyDescent="0.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4">
        <f t="shared" si="8"/>
        <v>308.45714285714286</v>
      </c>
      <c r="G182" t="s">
        <v>20</v>
      </c>
      <c r="H182">
        <v>2107</v>
      </c>
      <c r="I182">
        <f t="shared" si="9"/>
        <v>81.98</v>
      </c>
      <c r="J182" t="s">
        <v>26</v>
      </c>
      <c r="K182" t="s">
        <v>27</v>
      </c>
      <c r="L182">
        <v>1269234000</v>
      </c>
      <c r="M182">
        <v>1269666000</v>
      </c>
      <c r="N182" s="7">
        <f t="shared" si="10"/>
        <v>40259.208333333336</v>
      </c>
      <c r="O182" s="7">
        <f t="shared" si="11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_xlfn.TEXTSPLIT(R182,"/")</f>
        <v>technology</v>
      </c>
      <c r="T182" t="str">
        <v>wearables</v>
      </c>
    </row>
    <row r="183" spans="1:20" x14ac:dyDescent="0.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61.802325581395344</v>
      </c>
      <c r="G183" t="s">
        <v>14</v>
      </c>
      <c r="H183">
        <v>136</v>
      </c>
      <c r="I183">
        <f t="shared" si="9"/>
        <v>39.08</v>
      </c>
      <c r="J183" t="s">
        <v>21</v>
      </c>
      <c r="K183" t="s">
        <v>22</v>
      </c>
      <c r="L183">
        <v>1507093200</v>
      </c>
      <c r="M183">
        <v>1508648400</v>
      </c>
      <c r="N183" s="7">
        <f t="shared" si="10"/>
        <v>43012.208333333328</v>
      </c>
      <c r="O183" s="7">
        <f t="shared" si="11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_xlfn.TEXTSPLIT(R183,"/")</f>
        <v>technology</v>
      </c>
      <c r="T183" t="str">
        <v>web</v>
      </c>
    </row>
    <row r="184" spans="1:20" ht="31.5" x14ac:dyDescent="0.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4">
        <f t="shared" si="8"/>
        <v>722.32472324723244</v>
      </c>
      <c r="G184" t="s">
        <v>20</v>
      </c>
      <c r="H184">
        <v>3318</v>
      </c>
      <c r="I184">
        <f t="shared" si="9"/>
        <v>59</v>
      </c>
      <c r="J184" t="s">
        <v>36</v>
      </c>
      <c r="K184" t="s">
        <v>37</v>
      </c>
      <c r="L184">
        <v>1560574800</v>
      </c>
      <c r="M184">
        <v>1561957200</v>
      </c>
      <c r="N184" s="7">
        <f t="shared" si="10"/>
        <v>43631.208333333328</v>
      </c>
      <c r="O184" s="7">
        <f t="shared" si="11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_xlfn.TEXTSPLIT(R184,"/")</f>
        <v>theater</v>
      </c>
      <c r="T184" t="str">
        <v>plays</v>
      </c>
    </row>
    <row r="185" spans="1:20" ht="31.5" x14ac:dyDescent="0.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69.117647058823522</v>
      </c>
      <c r="G185" t="s">
        <v>14</v>
      </c>
      <c r="H185">
        <v>86</v>
      </c>
      <c r="I185">
        <f t="shared" si="9"/>
        <v>40.99</v>
      </c>
      <c r="J185" t="s">
        <v>15</v>
      </c>
      <c r="K185" t="s">
        <v>16</v>
      </c>
      <c r="L185">
        <v>1284008400</v>
      </c>
      <c r="M185">
        <v>1285131600</v>
      </c>
      <c r="N185" s="7">
        <f t="shared" si="10"/>
        <v>40430.208333333336</v>
      </c>
      <c r="O185" s="7">
        <f t="shared" si="11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_xlfn.TEXTSPLIT(R185,"/")</f>
        <v>music</v>
      </c>
      <c r="T185" t="str">
        <v>rock</v>
      </c>
    </row>
    <row r="186" spans="1:20" x14ac:dyDescent="0.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4">
        <f t="shared" si="8"/>
        <v>293.05555555555554</v>
      </c>
      <c r="G186" t="s">
        <v>20</v>
      </c>
      <c r="H186">
        <v>340</v>
      </c>
      <c r="I186">
        <f t="shared" si="9"/>
        <v>31.03</v>
      </c>
      <c r="J186" t="s">
        <v>21</v>
      </c>
      <c r="K186" t="s">
        <v>22</v>
      </c>
      <c r="L186">
        <v>1556859600</v>
      </c>
      <c r="M186">
        <v>1556946000</v>
      </c>
      <c r="N186" s="7">
        <f t="shared" si="10"/>
        <v>43588.208333333328</v>
      </c>
      <c r="O186" s="7">
        <f t="shared" si="11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_xlfn.TEXTSPLIT(R186,"/")</f>
        <v>theater</v>
      </c>
      <c r="T186" t="str">
        <v>plays</v>
      </c>
    </row>
    <row r="187" spans="1:20" x14ac:dyDescent="0.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71.8</v>
      </c>
      <c r="G187" t="s">
        <v>14</v>
      </c>
      <c r="H187">
        <v>19</v>
      </c>
      <c r="I187">
        <f t="shared" si="9"/>
        <v>37.79</v>
      </c>
      <c r="J187" t="s">
        <v>21</v>
      </c>
      <c r="K187" t="s">
        <v>22</v>
      </c>
      <c r="L187">
        <v>1526187600</v>
      </c>
      <c r="M187">
        <v>1527138000</v>
      </c>
      <c r="N187" s="7">
        <f t="shared" si="10"/>
        <v>43233.208333333328</v>
      </c>
      <c r="O187" s="7">
        <f t="shared" si="11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_xlfn.TEXTSPLIT(R187,"/")</f>
        <v>film &amp; video</v>
      </c>
      <c r="T187" t="str">
        <v>television</v>
      </c>
    </row>
    <row r="188" spans="1:20" x14ac:dyDescent="0.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31.934684684684683</v>
      </c>
      <c r="G188" t="s">
        <v>14</v>
      </c>
      <c r="H188">
        <v>886</v>
      </c>
      <c r="I188">
        <f t="shared" si="9"/>
        <v>32.01</v>
      </c>
      <c r="J188" t="s">
        <v>21</v>
      </c>
      <c r="K188" t="s">
        <v>22</v>
      </c>
      <c r="L188">
        <v>1400821200</v>
      </c>
      <c r="M188">
        <v>1402117200</v>
      </c>
      <c r="N188" s="7">
        <f t="shared" si="10"/>
        <v>41782.208333333336</v>
      </c>
      <c r="O188" s="7">
        <f t="shared" si="11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_xlfn.TEXTSPLIT(R188,"/")</f>
        <v>theater</v>
      </c>
      <c r="T188" t="str">
        <v>plays</v>
      </c>
    </row>
    <row r="189" spans="1:20" x14ac:dyDescent="0.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4">
        <f t="shared" si="8"/>
        <v>229.87375415282392</v>
      </c>
      <c r="G189" t="s">
        <v>20</v>
      </c>
      <c r="H189">
        <v>1442</v>
      </c>
      <c r="I189">
        <f t="shared" si="9"/>
        <v>95.97</v>
      </c>
      <c r="J189" t="s">
        <v>15</v>
      </c>
      <c r="K189" t="s">
        <v>16</v>
      </c>
      <c r="L189">
        <v>1361599200</v>
      </c>
      <c r="M189">
        <v>1364014800</v>
      </c>
      <c r="N189" s="7">
        <f t="shared" si="10"/>
        <v>41328.25</v>
      </c>
      <c r="O189" s="7">
        <f t="shared" si="11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_xlfn.TEXTSPLIT(R189,"/")</f>
        <v>film &amp; video</v>
      </c>
      <c r="T189" t="str">
        <v>shorts</v>
      </c>
    </row>
    <row r="190" spans="1:20" x14ac:dyDescent="0.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32.012195121951223</v>
      </c>
      <c r="G190" t="s">
        <v>14</v>
      </c>
      <c r="H190">
        <v>35</v>
      </c>
      <c r="I190">
        <f t="shared" si="9"/>
        <v>75</v>
      </c>
      <c r="J190" t="s">
        <v>107</v>
      </c>
      <c r="K190" t="s">
        <v>108</v>
      </c>
      <c r="L190">
        <v>1417500000</v>
      </c>
      <c r="M190">
        <v>1417586400</v>
      </c>
      <c r="N190" s="7">
        <f t="shared" si="10"/>
        <v>41975.25</v>
      </c>
      <c r="O190" s="7">
        <f t="shared" si="11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_xlfn.TEXTSPLIT(R190,"/")</f>
        <v>theater</v>
      </c>
      <c r="T190" t="str">
        <v>plays</v>
      </c>
    </row>
    <row r="191" spans="1:20" x14ac:dyDescent="0.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23.525352848928385</v>
      </c>
      <c r="G191" t="s">
        <v>74</v>
      </c>
      <c r="H191">
        <v>441</v>
      </c>
      <c r="I191">
        <f t="shared" si="9"/>
        <v>102.05</v>
      </c>
      <c r="J191" t="s">
        <v>21</v>
      </c>
      <c r="K191" t="s">
        <v>22</v>
      </c>
      <c r="L191">
        <v>1457071200</v>
      </c>
      <c r="M191">
        <v>1457071200</v>
      </c>
      <c r="N191" s="7">
        <f t="shared" si="10"/>
        <v>42433.25</v>
      </c>
      <c r="O191" s="7">
        <f t="shared" si="11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_xlfn.TEXTSPLIT(R191,"/")</f>
        <v>theater</v>
      </c>
      <c r="T191" t="str">
        <v>plays</v>
      </c>
    </row>
    <row r="192" spans="1:20" x14ac:dyDescent="0.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68.594594594594597</v>
      </c>
      <c r="G192" t="s">
        <v>14</v>
      </c>
      <c r="H192">
        <v>24</v>
      </c>
      <c r="I192">
        <f t="shared" si="9"/>
        <v>105.75</v>
      </c>
      <c r="J192" t="s">
        <v>21</v>
      </c>
      <c r="K192" t="s">
        <v>22</v>
      </c>
      <c r="L192">
        <v>1370322000</v>
      </c>
      <c r="M192">
        <v>1370408400</v>
      </c>
      <c r="N192" s="7">
        <f t="shared" si="10"/>
        <v>41429.208333333336</v>
      </c>
      <c r="O192" s="7">
        <f t="shared" si="11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_xlfn.TEXTSPLIT(R192,"/")</f>
        <v>theater</v>
      </c>
      <c r="T192" t="str">
        <v>plays</v>
      </c>
    </row>
    <row r="193" spans="1:20" x14ac:dyDescent="0.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37.952380952380956</v>
      </c>
      <c r="G193" t="s">
        <v>14</v>
      </c>
      <c r="H193">
        <v>86</v>
      </c>
      <c r="I193">
        <f t="shared" si="9"/>
        <v>37.07</v>
      </c>
      <c r="J193" t="s">
        <v>107</v>
      </c>
      <c r="K193" t="s">
        <v>108</v>
      </c>
      <c r="L193">
        <v>1552366800</v>
      </c>
      <c r="M193">
        <v>1552626000</v>
      </c>
      <c r="N193" s="7">
        <f t="shared" si="10"/>
        <v>43536.208333333328</v>
      </c>
      <c r="O193" s="7">
        <f t="shared" si="11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_xlfn.TEXTSPLIT(R193,"/")</f>
        <v>theater</v>
      </c>
      <c r="T193" t="str">
        <v>plays</v>
      </c>
    </row>
    <row r="194" spans="1:20" x14ac:dyDescent="0.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si="8"/>
        <v>19.992957746478872</v>
      </c>
      <c r="G194" t="s">
        <v>14</v>
      </c>
      <c r="H194">
        <v>243</v>
      </c>
      <c r="I194">
        <f t="shared" si="9"/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7">
        <f t="shared" si="10"/>
        <v>41817.208333333336</v>
      </c>
      <c r="O194" s="7">
        <f t="shared" si="11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_xlfn.TEXTSPLIT(R194,"/")</f>
        <v>music</v>
      </c>
      <c r="T194" t="str">
        <v>rock</v>
      </c>
    </row>
    <row r="195" spans="1:20" x14ac:dyDescent="0.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ref="F195:F258" si="12">(E195/D195)*100</f>
        <v>45.636363636363633</v>
      </c>
      <c r="G195" t="s">
        <v>14</v>
      </c>
      <c r="H195">
        <v>65</v>
      </c>
      <c r="I195">
        <f t="shared" ref="I195:I258" si="13">IF(H195=0,"0",ROUND(E195/H195,2))</f>
        <v>46.34</v>
      </c>
      <c r="J195" t="s">
        <v>21</v>
      </c>
      <c r="K195" t="s">
        <v>22</v>
      </c>
      <c r="L195">
        <v>1523163600</v>
      </c>
      <c r="M195">
        <v>1523509200</v>
      </c>
      <c r="N195" s="7">
        <f t="shared" ref="N195:N258" si="14">(((L195/60)/60)/24)+DATE(1970,1,1)</f>
        <v>43198.208333333328</v>
      </c>
      <c r="O195" s="7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_xlfn.TEXTSPLIT(R195,"/")</f>
        <v>music</v>
      </c>
      <c r="T195" t="str">
        <v>indie rock</v>
      </c>
    </row>
    <row r="196" spans="1:20" x14ac:dyDescent="0.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4">
        <f t="shared" si="12"/>
        <v>122.7605633802817</v>
      </c>
      <c r="G196" t="s">
        <v>20</v>
      </c>
      <c r="H196">
        <v>126</v>
      </c>
      <c r="I196">
        <f t="shared" si="13"/>
        <v>69.17</v>
      </c>
      <c r="J196" t="s">
        <v>21</v>
      </c>
      <c r="K196" t="s">
        <v>22</v>
      </c>
      <c r="L196">
        <v>1442206800</v>
      </c>
      <c r="M196">
        <v>1443589200</v>
      </c>
      <c r="N196" s="7">
        <f t="shared" si="14"/>
        <v>42261.208333333328</v>
      </c>
      <c r="O196" s="7">
        <f t="shared" si="15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_xlfn.TEXTSPLIT(R196,"/")</f>
        <v>music</v>
      </c>
      <c r="T196" t="str">
        <v>metal</v>
      </c>
    </row>
    <row r="197" spans="1:20" x14ac:dyDescent="0.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4">
        <f t="shared" si="12"/>
        <v>361.75316455696202</v>
      </c>
      <c r="G197" t="s">
        <v>20</v>
      </c>
      <c r="H197">
        <v>524</v>
      </c>
      <c r="I197">
        <f t="shared" si="13"/>
        <v>109.08</v>
      </c>
      <c r="J197" t="s">
        <v>21</v>
      </c>
      <c r="K197" t="s">
        <v>22</v>
      </c>
      <c r="L197">
        <v>1532840400</v>
      </c>
      <c r="M197">
        <v>1533445200</v>
      </c>
      <c r="N197" s="7">
        <f t="shared" si="14"/>
        <v>43310.208333333328</v>
      </c>
      <c r="O197" s="7">
        <f t="shared" si="15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_xlfn.TEXTSPLIT(R197,"/")</f>
        <v>music</v>
      </c>
      <c r="T197" t="str">
        <v>electric music</v>
      </c>
    </row>
    <row r="198" spans="1:20" x14ac:dyDescent="0.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63.146341463414636</v>
      </c>
      <c r="G198" t="s">
        <v>14</v>
      </c>
      <c r="H198">
        <v>100</v>
      </c>
      <c r="I198">
        <f t="shared" si="13"/>
        <v>51.78</v>
      </c>
      <c r="J198" t="s">
        <v>36</v>
      </c>
      <c r="K198" t="s">
        <v>37</v>
      </c>
      <c r="L198">
        <v>1472878800</v>
      </c>
      <c r="M198">
        <v>1474520400</v>
      </c>
      <c r="N198" s="7">
        <f t="shared" si="14"/>
        <v>42616.208333333328</v>
      </c>
      <c r="O198" s="7">
        <f t="shared" si="15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_xlfn.TEXTSPLIT(R198,"/")</f>
        <v>technology</v>
      </c>
      <c r="T198" t="str">
        <v>wearables</v>
      </c>
    </row>
    <row r="199" spans="1:20" x14ac:dyDescent="0.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4">
        <f t="shared" si="12"/>
        <v>298.20475319926874</v>
      </c>
      <c r="G199" t="s">
        <v>20</v>
      </c>
      <c r="H199">
        <v>1989</v>
      </c>
      <c r="I199">
        <f t="shared" si="13"/>
        <v>82.01</v>
      </c>
      <c r="J199" t="s">
        <v>21</v>
      </c>
      <c r="K199" t="s">
        <v>22</v>
      </c>
      <c r="L199">
        <v>1498194000</v>
      </c>
      <c r="M199">
        <v>1499403600</v>
      </c>
      <c r="N199" s="7">
        <f t="shared" si="14"/>
        <v>42909.208333333328</v>
      </c>
      <c r="O199" s="7">
        <f t="shared" si="15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_xlfn.TEXTSPLIT(R199,"/")</f>
        <v>film &amp; video</v>
      </c>
      <c r="T199" t="str">
        <v>drama</v>
      </c>
    </row>
    <row r="200" spans="1:20" x14ac:dyDescent="0.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9.5585443037974684</v>
      </c>
      <c r="G200" t="s">
        <v>14</v>
      </c>
      <c r="H200">
        <v>168</v>
      </c>
      <c r="I200">
        <f t="shared" si="13"/>
        <v>35.96</v>
      </c>
      <c r="J200" t="s">
        <v>21</v>
      </c>
      <c r="K200" t="s">
        <v>22</v>
      </c>
      <c r="L200">
        <v>1281070800</v>
      </c>
      <c r="M200">
        <v>1283576400</v>
      </c>
      <c r="N200" s="7">
        <f t="shared" si="14"/>
        <v>40396.208333333336</v>
      </c>
      <c r="O200" s="7">
        <f t="shared" si="15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_xlfn.TEXTSPLIT(R200,"/")</f>
        <v>music</v>
      </c>
      <c r="T200" t="str">
        <v>electric music</v>
      </c>
    </row>
    <row r="201" spans="1:20" x14ac:dyDescent="0.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53.777777777777779</v>
      </c>
      <c r="G201" t="s">
        <v>14</v>
      </c>
      <c r="H201">
        <v>13</v>
      </c>
      <c r="I201">
        <f t="shared" si="13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7">
        <f t="shared" si="14"/>
        <v>42192.208333333328</v>
      </c>
      <c r="O201" s="7">
        <f t="shared" si="15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_xlfn.TEXTSPLIT(R201,"/")</f>
        <v>music</v>
      </c>
      <c r="T201" t="str">
        <v>rock</v>
      </c>
    </row>
    <row r="202" spans="1:20" x14ac:dyDescent="0.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2</v>
      </c>
      <c r="G202" t="s">
        <v>14</v>
      </c>
      <c r="H202">
        <v>1</v>
      </c>
      <c r="I202">
        <f t="shared" si="13"/>
        <v>2</v>
      </c>
      <c r="J202" t="s">
        <v>15</v>
      </c>
      <c r="K202" t="s">
        <v>16</v>
      </c>
      <c r="L202">
        <v>1269493200</v>
      </c>
      <c r="M202">
        <v>1270443600</v>
      </c>
      <c r="N202" s="7">
        <f t="shared" si="14"/>
        <v>40262.208333333336</v>
      </c>
      <c r="O202" s="7">
        <f t="shared" si="15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_xlfn.TEXTSPLIT(R202,"/")</f>
        <v>theater</v>
      </c>
      <c r="T202" t="str">
        <v>plays</v>
      </c>
    </row>
    <row r="203" spans="1:20" x14ac:dyDescent="0.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4">
        <f t="shared" si="12"/>
        <v>681.19047619047615</v>
      </c>
      <c r="G203" t="s">
        <v>20</v>
      </c>
      <c r="H203">
        <v>157</v>
      </c>
      <c r="I203">
        <f t="shared" si="13"/>
        <v>91.11</v>
      </c>
      <c r="J203" t="s">
        <v>21</v>
      </c>
      <c r="K203" t="s">
        <v>22</v>
      </c>
      <c r="L203">
        <v>1406264400</v>
      </c>
      <c r="M203">
        <v>1407819600</v>
      </c>
      <c r="N203" s="7">
        <f t="shared" si="14"/>
        <v>41845.208333333336</v>
      </c>
      <c r="O203" s="7">
        <f t="shared" si="15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_xlfn.TEXTSPLIT(R203,"/")</f>
        <v>technology</v>
      </c>
      <c r="T203" t="str">
        <v>web</v>
      </c>
    </row>
    <row r="204" spans="1:20" x14ac:dyDescent="0.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78.831325301204828</v>
      </c>
      <c r="G204" t="s">
        <v>74</v>
      </c>
      <c r="H204">
        <v>82</v>
      </c>
      <c r="I204">
        <f t="shared" si="13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7">
        <f t="shared" si="14"/>
        <v>40818.208333333336</v>
      </c>
      <c r="O204" s="7">
        <f t="shared" si="15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_xlfn.TEXTSPLIT(R204,"/")</f>
        <v>food</v>
      </c>
      <c r="T204" t="str">
        <v>food trucks</v>
      </c>
    </row>
    <row r="205" spans="1:20" ht="31.5" x14ac:dyDescent="0.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4">
        <f t="shared" si="12"/>
        <v>134.40792216817235</v>
      </c>
      <c r="G205" t="s">
        <v>20</v>
      </c>
      <c r="H205">
        <v>4498</v>
      </c>
      <c r="I205">
        <f t="shared" si="13"/>
        <v>43</v>
      </c>
      <c r="J205" t="s">
        <v>26</v>
      </c>
      <c r="K205" t="s">
        <v>27</v>
      </c>
      <c r="L205">
        <v>1484632800</v>
      </c>
      <c r="M205">
        <v>1484805600</v>
      </c>
      <c r="N205" s="7">
        <f t="shared" si="14"/>
        <v>42752.25</v>
      </c>
      <c r="O205" s="7">
        <f t="shared" si="15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_xlfn.TEXTSPLIT(R205,"/")</f>
        <v>theater</v>
      </c>
      <c r="T205" t="str">
        <v>plays</v>
      </c>
    </row>
    <row r="206" spans="1:20" x14ac:dyDescent="0.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3.3719999999999999</v>
      </c>
      <c r="G206" t="s">
        <v>14</v>
      </c>
      <c r="H206">
        <v>40</v>
      </c>
      <c r="I206">
        <f t="shared" si="13"/>
        <v>63.23</v>
      </c>
      <c r="J206" t="s">
        <v>21</v>
      </c>
      <c r="K206" t="s">
        <v>22</v>
      </c>
      <c r="L206">
        <v>1301806800</v>
      </c>
      <c r="M206">
        <v>1302670800</v>
      </c>
      <c r="N206" s="7">
        <f t="shared" si="14"/>
        <v>40636.208333333336</v>
      </c>
      <c r="O206" s="7">
        <f t="shared" si="15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_xlfn.TEXTSPLIT(R206,"/")</f>
        <v>music</v>
      </c>
      <c r="T206" t="str">
        <v>jazz</v>
      </c>
    </row>
    <row r="207" spans="1:20" x14ac:dyDescent="0.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4">
        <f t="shared" si="12"/>
        <v>431.84615384615387</v>
      </c>
      <c r="G207" t="s">
        <v>20</v>
      </c>
      <c r="H207">
        <v>80</v>
      </c>
      <c r="I207">
        <f t="shared" si="13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7">
        <f t="shared" si="14"/>
        <v>43390.208333333328</v>
      </c>
      <c r="O207" s="7">
        <f t="shared" si="15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_xlfn.TEXTSPLIT(R207,"/")</f>
        <v>theater</v>
      </c>
      <c r="T207" t="str">
        <v>plays</v>
      </c>
    </row>
    <row r="208" spans="1:20" x14ac:dyDescent="0.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38.844444444444441</v>
      </c>
      <c r="G208" t="s">
        <v>74</v>
      </c>
      <c r="H208">
        <v>57</v>
      </c>
      <c r="I208">
        <f t="shared" si="13"/>
        <v>61.33</v>
      </c>
      <c r="J208" t="s">
        <v>21</v>
      </c>
      <c r="K208" t="s">
        <v>22</v>
      </c>
      <c r="L208">
        <v>1267250400</v>
      </c>
      <c r="M208">
        <v>1268028000</v>
      </c>
      <c r="N208" s="7">
        <f t="shared" si="14"/>
        <v>40236.25</v>
      </c>
      <c r="O208" s="7">
        <f t="shared" si="15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_xlfn.TEXTSPLIT(R208,"/")</f>
        <v>publishing</v>
      </c>
      <c r="T208" t="str">
        <v>fiction</v>
      </c>
    </row>
    <row r="209" spans="1:20" x14ac:dyDescent="0.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4">
        <f t="shared" si="12"/>
        <v>425.7</v>
      </c>
      <c r="G209" t="s">
        <v>20</v>
      </c>
      <c r="H209">
        <v>43</v>
      </c>
      <c r="I209">
        <f t="shared" si="13"/>
        <v>99</v>
      </c>
      <c r="J209" t="s">
        <v>21</v>
      </c>
      <c r="K209" t="s">
        <v>22</v>
      </c>
      <c r="L209">
        <v>1535432400</v>
      </c>
      <c r="M209">
        <v>1537160400</v>
      </c>
      <c r="N209" s="7">
        <f t="shared" si="14"/>
        <v>43340.208333333328</v>
      </c>
      <c r="O209" s="7">
        <f t="shared" si="15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_xlfn.TEXTSPLIT(R209,"/")</f>
        <v>music</v>
      </c>
      <c r="T209" t="str">
        <v>rock</v>
      </c>
    </row>
    <row r="210" spans="1:20" x14ac:dyDescent="0.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4">
        <f t="shared" si="12"/>
        <v>101.12239715591672</v>
      </c>
      <c r="G210" t="s">
        <v>20</v>
      </c>
      <c r="H210">
        <v>2053</v>
      </c>
      <c r="I210">
        <f t="shared" si="13"/>
        <v>96.98</v>
      </c>
      <c r="J210" t="s">
        <v>21</v>
      </c>
      <c r="K210" t="s">
        <v>22</v>
      </c>
      <c r="L210">
        <v>1510207200</v>
      </c>
      <c r="M210">
        <v>1512280800</v>
      </c>
      <c r="N210" s="7">
        <f t="shared" si="14"/>
        <v>43048.25</v>
      </c>
      <c r="O210" s="7">
        <f t="shared" si="15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_xlfn.TEXTSPLIT(R210,"/")</f>
        <v>film &amp; video</v>
      </c>
      <c r="T210" t="str">
        <v>documentary</v>
      </c>
    </row>
    <row r="211" spans="1:20" x14ac:dyDescent="0.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21.188688946015425</v>
      </c>
      <c r="G211" t="s">
        <v>47</v>
      </c>
      <c r="H211">
        <v>808</v>
      </c>
      <c r="I211">
        <f t="shared" si="13"/>
        <v>51</v>
      </c>
      <c r="J211" t="s">
        <v>26</v>
      </c>
      <c r="K211" t="s">
        <v>27</v>
      </c>
      <c r="L211">
        <v>1462510800</v>
      </c>
      <c r="M211">
        <v>1463115600</v>
      </c>
      <c r="N211" s="7">
        <f t="shared" si="14"/>
        <v>42496.208333333328</v>
      </c>
      <c r="O211" s="7">
        <f t="shared" si="15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_xlfn.TEXTSPLIT(R211,"/")</f>
        <v>film &amp; video</v>
      </c>
      <c r="T211" t="str">
        <v>documentary</v>
      </c>
    </row>
    <row r="212" spans="1:20" x14ac:dyDescent="0.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67.425531914893625</v>
      </c>
      <c r="G212" t="s">
        <v>14</v>
      </c>
      <c r="H212">
        <v>226</v>
      </c>
      <c r="I212">
        <f t="shared" si="13"/>
        <v>28.04</v>
      </c>
      <c r="J212" t="s">
        <v>36</v>
      </c>
      <c r="K212" t="s">
        <v>37</v>
      </c>
      <c r="L212">
        <v>1488520800</v>
      </c>
      <c r="M212">
        <v>1490850000</v>
      </c>
      <c r="N212" s="7">
        <f t="shared" si="14"/>
        <v>42797.25</v>
      </c>
      <c r="O212" s="7">
        <f t="shared" si="15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_xlfn.TEXTSPLIT(R212,"/")</f>
        <v>film &amp; video</v>
      </c>
      <c r="T212" t="str">
        <v>science fiction</v>
      </c>
    </row>
    <row r="213" spans="1:20" ht="31.5" x14ac:dyDescent="0.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94.923371647509583</v>
      </c>
      <c r="G213" t="s">
        <v>14</v>
      </c>
      <c r="H213">
        <v>1625</v>
      </c>
      <c r="I213">
        <f t="shared" si="13"/>
        <v>60.98</v>
      </c>
      <c r="J213" t="s">
        <v>21</v>
      </c>
      <c r="K213" t="s">
        <v>22</v>
      </c>
      <c r="L213">
        <v>1377579600</v>
      </c>
      <c r="M213">
        <v>1379653200</v>
      </c>
      <c r="N213" s="7">
        <f t="shared" si="14"/>
        <v>41513.208333333336</v>
      </c>
      <c r="O213" s="7">
        <f t="shared" si="15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_xlfn.TEXTSPLIT(R213,"/")</f>
        <v>theater</v>
      </c>
      <c r="T213" t="str">
        <v>plays</v>
      </c>
    </row>
    <row r="214" spans="1:20" ht="31.5" x14ac:dyDescent="0.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4">
        <f t="shared" si="12"/>
        <v>151.85185185185185</v>
      </c>
      <c r="G214" t="s">
        <v>20</v>
      </c>
      <c r="H214">
        <v>168</v>
      </c>
      <c r="I214">
        <f t="shared" si="13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7">
        <f t="shared" si="14"/>
        <v>43814.25</v>
      </c>
      <c r="O214" s="7">
        <f t="shared" si="15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_xlfn.TEXTSPLIT(R214,"/")</f>
        <v>theater</v>
      </c>
      <c r="T214" t="str">
        <v>plays</v>
      </c>
    </row>
    <row r="215" spans="1:20" ht="31.5" x14ac:dyDescent="0.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4">
        <f t="shared" si="12"/>
        <v>195.16382252559728</v>
      </c>
      <c r="G215" t="s">
        <v>20</v>
      </c>
      <c r="H215">
        <v>4289</v>
      </c>
      <c r="I215">
        <f t="shared" si="13"/>
        <v>40</v>
      </c>
      <c r="J215" t="s">
        <v>21</v>
      </c>
      <c r="K215" t="s">
        <v>22</v>
      </c>
      <c r="L215">
        <v>1289019600</v>
      </c>
      <c r="M215">
        <v>1289714400</v>
      </c>
      <c r="N215" s="7">
        <f t="shared" si="14"/>
        <v>40488.208333333336</v>
      </c>
      <c r="O215" s="7">
        <f t="shared" si="15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_xlfn.TEXTSPLIT(R215,"/")</f>
        <v>music</v>
      </c>
      <c r="T215" t="str">
        <v>indie rock</v>
      </c>
    </row>
    <row r="216" spans="1:20" x14ac:dyDescent="0.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4">
        <f t="shared" si="12"/>
        <v>1023.1428571428571</v>
      </c>
      <c r="G216" t="s">
        <v>20</v>
      </c>
      <c r="H216">
        <v>165</v>
      </c>
      <c r="I216">
        <f t="shared" si="13"/>
        <v>86.81</v>
      </c>
      <c r="J216" t="s">
        <v>21</v>
      </c>
      <c r="K216" t="s">
        <v>22</v>
      </c>
      <c r="L216">
        <v>1282194000</v>
      </c>
      <c r="M216">
        <v>1282712400</v>
      </c>
      <c r="N216" s="7">
        <f t="shared" si="14"/>
        <v>40409.208333333336</v>
      </c>
      <c r="O216" s="7">
        <f t="shared" si="15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_xlfn.TEXTSPLIT(R216,"/")</f>
        <v>music</v>
      </c>
      <c r="T216" t="str">
        <v>rock</v>
      </c>
    </row>
    <row r="217" spans="1:20" x14ac:dyDescent="0.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3.841836734693878</v>
      </c>
      <c r="G217" t="s">
        <v>14</v>
      </c>
      <c r="H217">
        <v>143</v>
      </c>
      <c r="I217">
        <f t="shared" si="13"/>
        <v>42.13</v>
      </c>
      <c r="J217" t="s">
        <v>21</v>
      </c>
      <c r="K217" t="s">
        <v>22</v>
      </c>
      <c r="L217">
        <v>1550037600</v>
      </c>
      <c r="M217">
        <v>1550210400</v>
      </c>
      <c r="N217" s="7">
        <f t="shared" si="14"/>
        <v>43509.25</v>
      </c>
      <c r="O217" s="7">
        <f t="shared" si="15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_xlfn.TEXTSPLIT(R217,"/")</f>
        <v>theater</v>
      </c>
      <c r="T217" t="str">
        <v>plays</v>
      </c>
    </row>
    <row r="218" spans="1:20" x14ac:dyDescent="0.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4">
        <f t="shared" si="12"/>
        <v>155.07066557107643</v>
      </c>
      <c r="G218" t="s">
        <v>20</v>
      </c>
      <c r="H218">
        <v>1815</v>
      </c>
      <c r="I218">
        <f t="shared" si="13"/>
        <v>103.98</v>
      </c>
      <c r="J218" t="s">
        <v>21</v>
      </c>
      <c r="K218" t="s">
        <v>22</v>
      </c>
      <c r="L218">
        <v>1321941600</v>
      </c>
      <c r="M218">
        <v>1322114400</v>
      </c>
      <c r="N218" s="7">
        <f t="shared" si="14"/>
        <v>40869.25</v>
      </c>
      <c r="O218" s="7">
        <f t="shared" si="15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_xlfn.TEXTSPLIT(R218,"/")</f>
        <v>theater</v>
      </c>
      <c r="T218" t="str">
        <v>plays</v>
      </c>
    </row>
    <row r="219" spans="1:20" x14ac:dyDescent="0.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44.753477588871718</v>
      </c>
      <c r="G219" t="s">
        <v>14</v>
      </c>
      <c r="H219">
        <v>934</v>
      </c>
      <c r="I219">
        <f t="shared" si="13"/>
        <v>62</v>
      </c>
      <c r="J219" t="s">
        <v>21</v>
      </c>
      <c r="K219" t="s">
        <v>22</v>
      </c>
      <c r="L219">
        <v>1556427600</v>
      </c>
      <c r="M219">
        <v>1557205200</v>
      </c>
      <c r="N219" s="7">
        <f t="shared" si="14"/>
        <v>43583.208333333328</v>
      </c>
      <c r="O219" s="7">
        <f t="shared" si="15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_xlfn.TEXTSPLIT(R219,"/")</f>
        <v>film &amp; video</v>
      </c>
      <c r="T219" t="str">
        <v>science fiction</v>
      </c>
    </row>
    <row r="220" spans="1:20" x14ac:dyDescent="0.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4">
        <f t="shared" si="12"/>
        <v>215.94736842105263</v>
      </c>
      <c r="G220" t="s">
        <v>20</v>
      </c>
      <c r="H220">
        <v>397</v>
      </c>
      <c r="I220">
        <f t="shared" si="13"/>
        <v>31.01</v>
      </c>
      <c r="J220" t="s">
        <v>40</v>
      </c>
      <c r="K220" t="s">
        <v>41</v>
      </c>
      <c r="L220">
        <v>1320991200</v>
      </c>
      <c r="M220">
        <v>1323928800</v>
      </c>
      <c r="N220" s="7">
        <f t="shared" si="14"/>
        <v>40858.25</v>
      </c>
      <c r="O220" s="7">
        <f t="shared" si="15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_xlfn.TEXTSPLIT(R220,"/")</f>
        <v>film &amp; video</v>
      </c>
      <c r="T220" t="str">
        <v>shorts</v>
      </c>
    </row>
    <row r="221" spans="1:20" x14ac:dyDescent="0.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4">
        <f t="shared" si="12"/>
        <v>332.12709832134288</v>
      </c>
      <c r="G221" t="s">
        <v>20</v>
      </c>
      <c r="H221">
        <v>1539</v>
      </c>
      <c r="I221">
        <f t="shared" si="13"/>
        <v>89.99</v>
      </c>
      <c r="J221" t="s">
        <v>21</v>
      </c>
      <c r="K221" t="s">
        <v>22</v>
      </c>
      <c r="L221">
        <v>1345093200</v>
      </c>
      <c r="M221">
        <v>1346130000</v>
      </c>
      <c r="N221" s="7">
        <f t="shared" si="14"/>
        <v>41137.208333333336</v>
      </c>
      <c r="O221" s="7">
        <f t="shared" si="15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_xlfn.TEXTSPLIT(R221,"/")</f>
        <v>film &amp; video</v>
      </c>
      <c r="T221" t="str">
        <v>animation</v>
      </c>
    </row>
    <row r="222" spans="1:20" x14ac:dyDescent="0.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8.4430379746835449</v>
      </c>
      <c r="G222" t="s">
        <v>14</v>
      </c>
      <c r="H222">
        <v>17</v>
      </c>
      <c r="I222">
        <f t="shared" si="13"/>
        <v>39.24</v>
      </c>
      <c r="J222" t="s">
        <v>21</v>
      </c>
      <c r="K222" t="s">
        <v>22</v>
      </c>
      <c r="L222">
        <v>1309496400</v>
      </c>
      <c r="M222">
        <v>1311051600</v>
      </c>
      <c r="N222" s="7">
        <f t="shared" si="14"/>
        <v>40725.208333333336</v>
      </c>
      <c r="O222" s="7">
        <f t="shared" si="15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_xlfn.TEXTSPLIT(R222,"/")</f>
        <v>theater</v>
      </c>
      <c r="T222" t="str">
        <v>plays</v>
      </c>
    </row>
    <row r="223" spans="1:20" ht="31.5" x14ac:dyDescent="0.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98.625514403292186</v>
      </c>
      <c r="G223" t="s">
        <v>14</v>
      </c>
      <c r="H223">
        <v>2179</v>
      </c>
      <c r="I223">
        <f t="shared" si="13"/>
        <v>54.99</v>
      </c>
      <c r="J223" t="s">
        <v>21</v>
      </c>
      <c r="K223" t="s">
        <v>22</v>
      </c>
      <c r="L223">
        <v>1340254800</v>
      </c>
      <c r="M223">
        <v>1340427600</v>
      </c>
      <c r="N223" s="7">
        <f t="shared" si="14"/>
        <v>41081.208333333336</v>
      </c>
      <c r="O223" s="7">
        <f t="shared" si="15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_xlfn.TEXTSPLIT(R223,"/")</f>
        <v>food</v>
      </c>
      <c r="T223" t="str">
        <v>food trucks</v>
      </c>
    </row>
    <row r="224" spans="1:20" x14ac:dyDescent="0.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4">
        <f t="shared" si="12"/>
        <v>137.97916666666669</v>
      </c>
      <c r="G224" t="s">
        <v>20</v>
      </c>
      <c r="H224">
        <v>138</v>
      </c>
      <c r="I224">
        <f t="shared" si="13"/>
        <v>47.99</v>
      </c>
      <c r="J224" t="s">
        <v>21</v>
      </c>
      <c r="K224" t="s">
        <v>22</v>
      </c>
      <c r="L224">
        <v>1412226000</v>
      </c>
      <c r="M224">
        <v>1412312400</v>
      </c>
      <c r="N224" s="7">
        <f t="shared" si="14"/>
        <v>41914.208333333336</v>
      </c>
      <c r="O224" s="7">
        <f t="shared" si="15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_xlfn.TEXTSPLIT(R224,"/")</f>
        <v>photography</v>
      </c>
      <c r="T224" t="str">
        <v>photography books</v>
      </c>
    </row>
    <row r="225" spans="1:20" x14ac:dyDescent="0.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93.81099656357388</v>
      </c>
      <c r="G225" t="s">
        <v>14</v>
      </c>
      <c r="H225">
        <v>931</v>
      </c>
      <c r="I225">
        <f t="shared" si="13"/>
        <v>87.97</v>
      </c>
      <c r="J225" t="s">
        <v>21</v>
      </c>
      <c r="K225" t="s">
        <v>22</v>
      </c>
      <c r="L225">
        <v>1458104400</v>
      </c>
      <c r="M225">
        <v>1459314000</v>
      </c>
      <c r="N225" s="7">
        <f t="shared" si="14"/>
        <v>42445.208333333328</v>
      </c>
      <c r="O225" s="7">
        <f t="shared" si="15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_xlfn.TEXTSPLIT(R225,"/")</f>
        <v>theater</v>
      </c>
      <c r="T225" t="str">
        <v>plays</v>
      </c>
    </row>
    <row r="226" spans="1:20" x14ac:dyDescent="0.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4">
        <f t="shared" si="12"/>
        <v>403.63930885529157</v>
      </c>
      <c r="G226" t="s">
        <v>20</v>
      </c>
      <c r="H226">
        <v>3594</v>
      </c>
      <c r="I226">
        <f t="shared" si="13"/>
        <v>52</v>
      </c>
      <c r="J226" t="s">
        <v>21</v>
      </c>
      <c r="K226" t="s">
        <v>22</v>
      </c>
      <c r="L226">
        <v>1411534800</v>
      </c>
      <c r="M226">
        <v>1415426400</v>
      </c>
      <c r="N226" s="7">
        <f t="shared" si="14"/>
        <v>41906.208333333336</v>
      </c>
      <c r="O226" s="7">
        <f t="shared" si="15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_xlfn.TEXTSPLIT(R226,"/")</f>
        <v>film &amp; video</v>
      </c>
      <c r="T226" t="str">
        <v>science fiction</v>
      </c>
    </row>
    <row r="227" spans="1:20" x14ac:dyDescent="0.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4">
        <f t="shared" si="12"/>
        <v>260.1740412979351</v>
      </c>
      <c r="G227" t="s">
        <v>20</v>
      </c>
      <c r="H227">
        <v>5880</v>
      </c>
      <c r="I227">
        <f t="shared" si="13"/>
        <v>30</v>
      </c>
      <c r="J227" t="s">
        <v>21</v>
      </c>
      <c r="K227" t="s">
        <v>22</v>
      </c>
      <c r="L227">
        <v>1399093200</v>
      </c>
      <c r="M227">
        <v>1399093200</v>
      </c>
      <c r="N227" s="7">
        <f t="shared" si="14"/>
        <v>41762.208333333336</v>
      </c>
      <c r="O227" s="7">
        <f t="shared" si="15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_xlfn.TEXTSPLIT(R227,"/")</f>
        <v>music</v>
      </c>
      <c r="T227" t="str">
        <v>rock</v>
      </c>
    </row>
    <row r="228" spans="1:20" x14ac:dyDescent="0.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4">
        <f t="shared" si="12"/>
        <v>366.63333333333333</v>
      </c>
      <c r="G228" t="s">
        <v>20</v>
      </c>
      <c r="H228">
        <v>112</v>
      </c>
      <c r="I228">
        <f t="shared" si="13"/>
        <v>98.21</v>
      </c>
      <c r="J228" t="s">
        <v>21</v>
      </c>
      <c r="K228" t="s">
        <v>22</v>
      </c>
      <c r="L228">
        <v>1270702800</v>
      </c>
      <c r="M228">
        <v>1273899600</v>
      </c>
      <c r="N228" s="7">
        <f t="shared" si="14"/>
        <v>40276.208333333336</v>
      </c>
      <c r="O228" s="7">
        <f t="shared" si="15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_xlfn.TEXTSPLIT(R228,"/")</f>
        <v>photography</v>
      </c>
      <c r="T228" t="str">
        <v>photography books</v>
      </c>
    </row>
    <row r="229" spans="1:20" x14ac:dyDescent="0.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4">
        <f t="shared" si="12"/>
        <v>168.72085385878489</v>
      </c>
      <c r="G229" t="s">
        <v>20</v>
      </c>
      <c r="H229">
        <v>943</v>
      </c>
      <c r="I229">
        <f t="shared" si="13"/>
        <v>108.96</v>
      </c>
      <c r="J229" t="s">
        <v>21</v>
      </c>
      <c r="K229" t="s">
        <v>22</v>
      </c>
      <c r="L229">
        <v>1431666000</v>
      </c>
      <c r="M229">
        <v>1432184400</v>
      </c>
      <c r="N229" s="7">
        <f t="shared" si="14"/>
        <v>42139.208333333328</v>
      </c>
      <c r="O229" s="7">
        <f t="shared" si="15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_xlfn.TEXTSPLIT(R229,"/")</f>
        <v>games</v>
      </c>
      <c r="T229" t="str">
        <v>mobile games</v>
      </c>
    </row>
    <row r="230" spans="1:20" x14ac:dyDescent="0.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4">
        <f t="shared" si="12"/>
        <v>119.90717911530093</v>
      </c>
      <c r="G230" t="s">
        <v>20</v>
      </c>
      <c r="H230">
        <v>2468</v>
      </c>
      <c r="I230">
        <f t="shared" si="13"/>
        <v>67</v>
      </c>
      <c r="J230" t="s">
        <v>21</v>
      </c>
      <c r="K230" t="s">
        <v>22</v>
      </c>
      <c r="L230">
        <v>1472619600</v>
      </c>
      <c r="M230">
        <v>1474779600</v>
      </c>
      <c r="N230" s="7">
        <f t="shared" si="14"/>
        <v>42613.208333333328</v>
      </c>
      <c r="O230" s="7">
        <f t="shared" si="15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_xlfn.TEXTSPLIT(R230,"/")</f>
        <v>film &amp; video</v>
      </c>
      <c r="T230" t="str">
        <v>animation</v>
      </c>
    </row>
    <row r="231" spans="1:20" x14ac:dyDescent="0.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4">
        <f t="shared" si="12"/>
        <v>193.68925233644859</v>
      </c>
      <c r="G231" t="s">
        <v>20</v>
      </c>
      <c r="H231">
        <v>2551</v>
      </c>
      <c r="I231">
        <f t="shared" si="13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7">
        <f t="shared" si="14"/>
        <v>42887.208333333328</v>
      </c>
      <c r="O231" s="7">
        <f t="shared" si="15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_xlfn.TEXTSPLIT(R231,"/")</f>
        <v>games</v>
      </c>
      <c r="T231" t="str">
        <v>mobile games</v>
      </c>
    </row>
    <row r="232" spans="1:20" x14ac:dyDescent="0.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4">
        <f t="shared" si="12"/>
        <v>420.16666666666669</v>
      </c>
      <c r="G232" t="s">
        <v>20</v>
      </c>
      <c r="H232">
        <v>101</v>
      </c>
      <c r="I232">
        <f t="shared" si="13"/>
        <v>99.84</v>
      </c>
      <c r="J232" t="s">
        <v>21</v>
      </c>
      <c r="K232" t="s">
        <v>22</v>
      </c>
      <c r="L232">
        <v>1575612000</v>
      </c>
      <c r="M232">
        <v>1575612000</v>
      </c>
      <c r="N232" s="7">
        <f t="shared" si="14"/>
        <v>43805.25</v>
      </c>
      <c r="O232" s="7">
        <f t="shared" si="15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_xlfn.TEXTSPLIT(R232,"/")</f>
        <v>games</v>
      </c>
      <c r="T232" t="str">
        <v>video games</v>
      </c>
    </row>
    <row r="233" spans="1:20" x14ac:dyDescent="0.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76.708333333333329</v>
      </c>
      <c r="G233" t="s">
        <v>74</v>
      </c>
      <c r="H233">
        <v>67</v>
      </c>
      <c r="I233">
        <f t="shared" si="13"/>
        <v>82.43</v>
      </c>
      <c r="J233" t="s">
        <v>21</v>
      </c>
      <c r="K233" t="s">
        <v>22</v>
      </c>
      <c r="L233">
        <v>1369112400</v>
      </c>
      <c r="M233">
        <v>1374123600</v>
      </c>
      <c r="N233" s="7">
        <f t="shared" si="14"/>
        <v>41415.208333333336</v>
      </c>
      <c r="O233" s="7">
        <f t="shared" si="15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_xlfn.TEXTSPLIT(R233,"/")</f>
        <v>theater</v>
      </c>
      <c r="T233" t="str">
        <v>plays</v>
      </c>
    </row>
    <row r="234" spans="1:20" x14ac:dyDescent="0.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4">
        <f t="shared" si="12"/>
        <v>171.26470588235293</v>
      </c>
      <c r="G234" t="s">
        <v>20</v>
      </c>
      <c r="H234">
        <v>92</v>
      </c>
      <c r="I234">
        <f t="shared" si="13"/>
        <v>63.29</v>
      </c>
      <c r="J234" t="s">
        <v>21</v>
      </c>
      <c r="K234" t="s">
        <v>22</v>
      </c>
      <c r="L234">
        <v>1469422800</v>
      </c>
      <c r="M234">
        <v>1469509200</v>
      </c>
      <c r="N234" s="7">
        <f t="shared" si="14"/>
        <v>42576.208333333328</v>
      </c>
      <c r="O234" s="7">
        <f t="shared" si="15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_xlfn.TEXTSPLIT(R234,"/")</f>
        <v>theater</v>
      </c>
      <c r="T234" t="str">
        <v>plays</v>
      </c>
    </row>
    <row r="235" spans="1:20" x14ac:dyDescent="0.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4">
        <f t="shared" si="12"/>
        <v>157.89473684210526</v>
      </c>
      <c r="G235" t="s">
        <v>20</v>
      </c>
      <c r="H235">
        <v>62</v>
      </c>
      <c r="I235">
        <f t="shared" si="13"/>
        <v>96.77</v>
      </c>
      <c r="J235" t="s">
        <v>21</v>
      </c>
      <c r="K235" t="s">
        <v>22</v>
      </c>
      <c r="L235">
        <v>1307854800</v>
      </c>
      <c r="M235">
        <v>1309237200</v>
      </c>
      <c r="N235" s="7">
        <f t="shared" si="14"/>
        <v>40706.208333333336</v>
      </c>
      <c r="O235" s="7">
        <f t="shared" si="15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_xlfn.TEXTSPLIT(R235,"/")</f>
        <v>film &amp; video</v>
      </c>
      <c r="T235" t="str">
        <v>animation</v>
      </c>
    </row>
    <row r="236" spans="1:20" x14ac:dyDescent="0.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4">
        <f t="shared" si="12"/>
        <v>109.08</v>
      </c>
      <c r="G236" t="s">
        <v>20</v>
      </c>
      <c r="H236">
        <v>149</v>
      </c>
      <c r="I236">
        <f t="shared" si="13"/>
        <v>54.91</v>
      </c>
      <c r="J236" t="s">
        <v>107</v>
      </c>
      <c r="K236" t="s">
        <v>108</v>
      </c>
      <c r="L236">
        <v>1503378000</v>
      </c>
      <c r="M236">
        <v>1503982800</v>
      </c>
      <c r="N236" s="7">
        <f t="shared" si="14"/>
        <v>42969.208333333328</v>
      </c>
      <c r="O236" s="7">
        <f t="shared" si="15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_xlfn.TEXTSPLIT(R236,"/")</f>
        <v>games</v>
      </c>
      <c r="T236" t="str">
        <v>video games</v>
      </c>
    </row>
    <row r="237" spans="1:20" ht="31.5" x14ac:dyDescent="0.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41.732558139534881</v>
      </c>
      <c r="G237" t="s">
        <v>14</v>
      </c>
      <c r="H237">
        <v>92</v>
      </c>
      <c r="I237">
        <f t="shared" si="13"/>
        <v>39.01</v>
      </c>
      <c r="J237" t="s">
        <v>21</v>
      </c>
      <c r="K237" t="s">
        <v>22</v>
      </c>
      <c r="L237">
        <v>1486965600</v>
      </c>
      <c r="M237">
        <v>1487397600</v>
      </c>
      <c r="N237" s="7">
        <f t="shared" si="14"/>
        <v>42779.25</v>
      </c>
      <c r="O237" s="7">
        <f t="shared" si="15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_xlfn.TEXTSPLIT(R237,"/")</f>
        <v>film &amp; video</v>
      </c>
      <c r="T237" t="str">
        <v>animation</v>
      </c>
    </row>
    <row r="238" spans="1:20" x14ac:dyDescent="0.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10.944303797468354</v>
      </c>
      <c r="G238" t="s">
        <v>14</v>
      </c>
      <c r="H238">
        <v>57</v>
      </c>
      <c r="I238">
        <f t="shared" si="13"/>
        <v>75.84</v>
      </c>
      <c r="J238" t="s">
        <v>26</v>
      </c>
      <c r="K238" t="s">
        <v>27</v>
      </c>
      <c r="L238">
        <v>1561438800</v>
      </c>
      <c r="M238">
        <v>1562043600</v>
      </c>
      <c r="N238" s="7">
        <f t="shared" si="14"/>
        <v>43641.208333333328</v>
      </c>
      <c r="O238" s="7">
        <f t="shared" si="15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_xlfn.TEXTSPLIT(R238,"/")</f>
        <v>music</v>
      </c>
      <c r="T238" t="str">
        <v>rock</v>
      </c>
    </row>
    <row r="239" spans="1:20" ht="31.5" x14ac:dyDescent="0.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4">
        <f t="shared" si="12"/>
        <v>159.3763440860215</v>
      </c>
      <c r="G239" t="s">
        <v>20</v>
      </c>
      <c r="H239">
        <v>329</v>
      </c>
      <c r="I239">
        <f t="shared" si="13"/>
        <v>45.05</v>
      </c>
      <c r="J239" t="s">
        <v>21</v>
      </c>
      <c r="K239" t="s">
        <v>22</v>
      </c>
      <c r="L239">
        <v>1398402000</v>
      </c>
      <c r="M239">
        <v>1398574800</v>
      </c>
      <c r="N239" s="7">
        <f t="shared" si="14"/>
        <v>41754.208333333336</v>
      </c>
      <c r="O239" s="7">
        <f t="shared" si="15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_xlfn.TEXTSPLIT(R239,"/")</f>
        <v>film &amp; video</v>
      </c>
      <c r="T239" t="str">
        <v>animation</v>
      </c>
    </row>
    <row r="240" spans="1:20" x14ac:dyDescent="0.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4">
        <f t="shared" si="12"/>
        <v>422.41666666666669</v>
      </c>
      <c r="G240" t="s">
        <v>20</v>
      </c>
      <c r="H240">
        <v>97</v>
      </c>
      <c r="I240">
        <f t="shared" si="13"/>
        <v>104.52</v>
      </c>
      <c r="J240" t="s">
        <v>36</v>
      </c>
      <c r="K240" t="s">
        <v>37</v>
      </c>
      <c r="L240">
        <v>1513231200</v>
      </c>
      <c r="M240">
        <v>1515391200</v>
      </c>
      <c r="N240" s="7">
        <f t="shared" si="14"/>
        <v>43083.25</v>
      </c>
      <c r="O240" s="7">
        <f t="shared" si="15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_xlfn.TEXTSPLIT(R240,"/")</f>
        <v>theater</v>
      </c>
      <c r="T240" t="str">
        <v>plays</v>
      </c>
    </row>
    <row r="241" spans="1:20" ht="31.5" x14ac:dyDescent="0.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97.71875</v>
      </c>
      <c r="G241" t="s">
        <v>14</v>
      </c>
      <c r="H241">
        <v>41</v>
      </c>
      <c r="I241">
        <f t="shared" si="13"/>
        <v>76.27</v>
      </c>
      <c r="J241" t="s">
        <v>21</v>
      </c>
      <c r="K241" t="s">
        <v>22</v>
      </c>
      <c r="L241">
        <v>1440824400</v>
      </c>
      <c r="M241">
        <v>1441170000</v>
      </c>
      <c r="N241" s="7">
        <f t="shared" si="14"/>
        <v>42245.208333333328</v>
      </c>
      <c r="O241" s="7">
        <f t="shared" si="15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_xlfn.TEXTSPLIT(R241,"/")</f>
        <v>technology</v>
      </c>
      <c r="T241" t="str">
        <v>wearables</v>
      </c>
    </row>
    <row r="242" spans="1:20" x14ac:dyDescent="0.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4">
        <f t="shared" si="12"/>
        <v>418.78911564625849</v>
      </c>
      <c r="G242" t="s">
        <v>20</v>
      </c>
      <c r="H242">
        <v>1784</v>
      </c>
      <c r="I242">
        <f t="shared" si="13"/>
        <v>69.02</v>
      </c>
      <c r="J242" t="s">
        <v>21</v>
      </c>
      <c r="K242" t="s">
        <v>22</v>
      </c>
      <c r="L242">
        <v>1281070800</v>
      </c>
      <c r="M242">
        <v>1281157200</v>
      </c>
      <c r="N242" s="7">
        <f t="shared" si="14"/>
        <v>40396.208333333336</v>
      </c>
      <c r="O242" s="7">
        <f t="shared" si="15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_xlfn.TEXTSPLIT(R242,"/")</f>
        <v>theater</v>
      </c>
      <c r="T242" t="str">
        <v>plays</v>
      </c>
    </row>
    <row r="243" spans="1:20" x14ac:dyDescent="0.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4">
        <f t="shared" si="12"/>
        <v>101.91632047477745</v>
      </c>
      <c r="G243" t="s">
        <v>20</v>
      </c>
      <c r="H243">
        <v>1684</v>
      </c>
      <c r="I243">
        <f t="shared" si="13"/>
        <v>101.98</v>
      </c>
      <c r="J243" t="s">
        <v>26</v>
      </c>
      <c r="K243" t="s">
        <v>27</v>
      </c>
      <c r="L243">
        <v>1397365200</v>
      </c>
      <c r="M243">
        <v>1398229200</v>
      </c>
      <c r="N243" s="7">
        <f t="shared" si="14"/>
        <v>41742.208333333336</v>
      </c>
      <c r="O243" s="7">
        <f t="shared" si="15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_xlfn.TEXTSPLIT(R243,"/")</f>
        <v>publishing</v>
      </c>
      <c r="T243" t="str">
        <v>nonfiction</v>
      </c>
    </row>
    <row r="244" spans="1:20" x14ac:dyDescent="0.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4">
        <f t="shared" si="12"/>
        <v>127.72619047619047</v>
      </c>
      <c r="G244" t="s">
        <v>20</v>
      </c>
      <c r="H244">
        <v>250</v>
      </c>
      <c r="I244">
        <f t="shared" si="13"/>
        <v>42.92</v>
      </c>
      <c r="J244" t="s">
        <v>21</v>
      </c>
      <c r="K244" t="s">
        <v>22</v>
      </c>
      <c r="L244">
        <v>1494392400</v>
      </c>
      <c r="M244">
        <v>1495256400</v>
      </c>
      <c r="N244" s="7">
        <f t="shared" si="14"/>
        <v>42865.208333333328</v>
      </c>
      <c r="O244" s="7">
        <f t="shared" si="15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_xlfn.TEXTSPLIT(R244,"/")</f>
        <v>music</v>
      </c>
      <c r="T244" t="str">
        <v>rock</v>
      </c>
    </row>
    <row r="245" spans="1:20" ht="31.5" x14ac:dyDescent="0.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4">
        <f t="shared" si="12"/>
        <v>445.21739130434781</v>
      </c>
      <c r="G245" t="s">
        <v>20</v>
      </c>
      <c r="H245">
        <v>238</v>
      </c>
      <c r="I245">
        <f t="shared" si="13"/>
        <v>43.03</v>
      </c>
      <c r="J245" t="s">
        <v>21</v>
      </c>
      <c r="K245" t="s">
        <v>22</v>
      </c>
      <c r="L245">
        <v>1520143200</v>
      </c>
      <c r="M245">
        <v>1520402400</v>
      </c>
      <c r="N245" s="7">
        <f t="shared" si="14"/>
        <v>43163.25</v>
      </c>
      <c r="O245" s="7">
        <f t="shared" si="15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_xlfn.TEXTSPLIT(R245,"/")</f>
        <v>theater</v>
      </c>
      <c r="T245" t="str">
        <v>plays</v>
      </c>
    </row>
    <row r="246" spans="1:20" ht="31.5" x14ac:dyDescent="0.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4">
        <f t="shared" si="12"/>
        <v>569.71428571428578</v>
      </c>
      <c r="G246" t="s">
        <v>20</v>
      </c>
      <c r="H246">
        <v>53</v>
      </c>
      <c r="I246">
        <f t="shared" si="13"/>
        <v>75.25</v>
      </c>
      <c r="J246" t="s">
        <v>21</v>
      </c>
      <c r="K246" t="s">
        <v>22</v>
      </c>
      <c r="L246">
        <v>1405314000</v>
      </c>
      <c r="M246">
        <v>1409806800</v>
      </c>
      <c r="N246" s="7">
        <f t="shared" si="14"/>
        <v>41834.208333333336</v>
      </c>
      <c r="O246" s="7">
        <f t="shared" si="15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_xlfn.TEXTSPLIT(R246,"/")</f>
        <v>theater</v>
      </c>
      <c r="T246" t="str">
        <v>plays</v>
      </c>
    </row>
    <row r="247" spans="1:20" x14ac:dyDescent="0.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4">
        <f t="shared" si="12"/>
        <v>509.34482758620686</v>
      </c>
      <c r="G247" t="s">
        <v>20</v>
      </c>
      <c r="H247">
        <v>214</v>
      </c>
      <c r="I247">
        <f t="shared" si="13"/>
        <v>69.02</v>
      </c>
      <c r="J247" t="s">
        <v>21</v>
      </c>
      <c r="K247" t="s">
        <v>22</v>
      </c>
      <c r="L247">
        <v>1396846800</v>
      </c>
      <c r="M247">
        <v>1396933200</v>
      </c>
      <c r="N247" s="7">
        <f t="shared" si="14"/>
        <v>41736.208333333336</v>
      </c>
      <c r="O247" s="7">
        <f t="shared" si="15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_xlfn.TEXTSPLIT(R247,"/")</f>
        <v>theater</v>
      </c>
      <c r="T247" t="str">
        <v>plays</v>
      </c>
    </row>
    <row r="248" spans="1:20" x14ac:dyDescent="0.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4">
        <f t="shared" si="12"/>
        <v>325.5333333333333</v>
      </c>
      <c r="G248" t="s">
        <v>20</v>
      </c>
      <c r="H248">
        <v>222</v>
      </c>
      <c r="I248">
        <f t="shared" si="13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7">
        <f t="shared" si="14"/>
        <v>41491.208333333336</v>
      </c>
      <c r="O248" s="7">
        <f t="shared" si="15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_xlfn.TEXTSPLIT(R248,"/")</f>
        <v>technology</v>
      </c>
      <c r="T248" t="str">
        <v>web</v>
      </c>
    </row>
    <row r="249" spans="1:20" x14ac:dyDescent="0.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4">
        <f t="shared" si="12"/>
        <v>932.61616161616166</v>
      </c>
      <c r="G249" t="s">
        <v>20</v>
      </c>
      <c r="H249">
        <v>1884</v>
      </c>
      <c r="I249">
        <f t="shared" si="13"/>
        <v>98.01</v>
      </c>
      <c r="J249" t="s">
        <v>21</v>
      </c>
      <c r="K249" t="s">
        <v>22</v>
      </c>
      <c r="L249">
        <v>1482386400</v>
      </c>
      <c r="M249">
        <v>1483682400</v>
      </c>
      <c r="N249" s="7">
        <f t="shared" si="14"/>
        <v>42726.25</v>
      </c>
      <c r="O249" s="7">
        <f t="shared" si="15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_xlfn.TEXTSPLIT(R249,"/")</f>
        <v>publishing</v>
      </c>
      <c r="T249" t="str">
        <v>fiction</v>
      </c>
    </row>
    <row r="250" spans="1:20" x14ac:dyDescent="0.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4">
        <f t="shared" si="12"/>
        <v>211.33870967741933</v>
      </c>
      <c r="G250" t="s">
        <v>20</v>
      </c>
      <c r="H250">
        <v>218</v>
      </c>
      <c r="I250">
        <f t="shared" si="13"/>
        <v>60.11</v>
      </c>
      <c r="J250" t="s">
        <v>26</v>
      </c>
      <c r="K250" t="s">
        <v>27</v>
      </c>
      <c r="L250">
        <v>1420005600</v>
      </c>
      <c r="M250">
        <v>1420437600</v>
      </c>
      <c r="N250" s="7">
        <f t="shared" si="14"/>
        <v>42004.25</v>
      </c>
      <c r="O250" s="7">
        <f t="shared" si="15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_xlfn.TEXTSPLIT(R250,"/")</f>
        <v>games</v>
      </c>
      <c r="T250" t="str">
        <v>mobile games</v>
      </c>
    </row>
    <row r="251" spans="1:20" x14ac:dyDescent="0.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4">
        <f t="shared" si="12"/>
        <v>273.32520325203251</v>
      </c>
      <c r="G251" t="s">
        <v>20</v>
      </c>
      <c r="H251">
        <v>6465</v>
      </c>
      <c r="I251">
        <f t="shared" si="13"/>
        <v>26</v>
      </c>
      <c r="J251" t="s">
        <v>21</v>
      </c>
      <c r="K251" t="s">
        <v>22</v>
      </c>
      <c r="L251">
        <v>1420178400</v>
      </c>
      <c r="M251">
        <v>1420783200</v>
      </c>
      <c r="N251" s="7">
        <f t="shared" si="14"/>
        <v>42006.25</v>
      </c>
      <c r="O251" s="7">
        <f t="shared" si="15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_xlfn.TEXTSPLIT(R251,"/")</f>
        <v>publishing</v>
      </c>
      <c r="T251" t="str">
        <v>translations</v>
      </c>
    </row>
    <row r="252" spans="1:20" x14ac:dyDescent="0.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3</v>
      </c>
      <c r="G252" t="s">
        <v>14</v>
      </c>
      <c r="H252">
        <v>1</v>
      </c>
      <c r="I252">
        <f t="shared" si="13"/>
        <v>3</v>
      </c>
      <c r="J252" t="s">
        <v>21</v>
      </c>
      <c r="K252" t="s">
        <v>22</v>
      </c>
      <c r="L252">
        <v>1264399200</v>
      </c>
      <c r="M252">
        <v>1267423200</v>
      </c>
      <c r="N252" s="7">
        <f t="shared" si="14"/>
        <v>40203.25</v>
      </c>
      <c r="O252" s="7">
        <f t="shared" si="15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_xlfn.TEXTSPLIT(R252,"/")</f>
        <v>music</v>
      </c>
      <c r="T252" t="str">
        <v>rock</v>
      </c>
    </row>
    <row r="253" spans="1:20" x14ac:dyDescent="0.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54.084507042253513</v>
      </c>
      <c r="G253" t="s">
        <v>14</v>
      </c>
      <c r="H253">
        <v>101</v>
      </c>
      <c r="I253">
        <f t="shared" si="13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7">
        <f t="shared" si="14"/>
        <v>41252.25</v>
      </c>
      <c r="O253" s="7">
        <f t="shared" si="15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_xlfn.TEXTSPLIT(R253,"/")</f>
        <v>theater</v>
      </c>
      <c r="T253" t="str">
        <v>plays</v>
      </c>
    </row>
    <row r="254" spans="1:20" ht="31.5" x14ac:dyDescent="0.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4">
        <f t="shared" si="12"/>
        <v>626.29999999999995</v>
      </c>
      <c r="G254" t="s">
        <v>20</v>
      </c>
      <c r="H254">
        <v>59</v>
      </c>
      <c r="I254">
        <f t="shared" si="13"/>
        <v>106.15</v>
      </c>
      <c r="J254" t="s">
        <v>21</v>
      </c>
      <c r="K254" t="s">
        <v>22</v>
      </c>
      <c r="L254">
        <v>1382677200</v>
      </c>
      <c r="M254">
        <v>1383109200</v>
      </c>
      <c r="N254" s="7">
        <f t="shared" si="14"/>
        <v>41572.208333333336</v>
      </c>
      <c r="O254" s="7">
        <f t="shared" si="15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_xlfn.TEXTSPLIT(R254,"/")</f>
        <v>theater</v>
      </c>
      <c r="T254" t="str">
        <v>plays</v>
      </c>
    </row>
    <row r="255" spans="1:20" x14ac:dyDescent="0.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89.021399176954731</v>
      </c>
      <c r="G255" t="s">
        <v>14</v>
      </c>
      <c r="H255">
        <v>1335</v>
      </c>
      <c r="I255">
        <f t="shared" si="13"/>
        <v>81.02</v>
      </c>
      <c r="J255" t="s">
        <v>15</v>
      </c>
      <c r="K255" t="s">
        <v>16</v>
      </c>
      <c r="L255">
        <v>1302238800</v>
      </c>
      <c r="M255">
        <v>1303275600</v>
      </c>
      <c r="N255" s="7">
        <f t="shared" si="14"/>
        <v>40641.208333333336</v>
      </c>
      <c r="O255" s="7">
        <f t="shared" si="15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_xlfn.TEXTSPLIT(R255,"/")</f>
        <v>film &amp; video</v>
      </c>
      <c r="T255" t="str">
        <v>drama</v>
      </c>
    </row>
    <row r="256" spans="1:20" ht="31.5" x14ac:dyDescent="0.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4">
        <f t="shared" si="12"/>
        <v>184.89130434782609</v>
      </c>
      <c r="G256" t="s">
        <v>20</v>
      </c>
      <c r="H256">
        <v>88</v>
      </c>
      <c r="I256">
        <f t="shared" si="13"/>
        <v>96.65</v>
      </c>
      <c r="J256" t="s">
        <v>21</v>
      </c>
      <c r="K256" t="s">
        <v>22</v>
      </c>
      <c r="L256">
        <v>1487656800</v>
      </c>
      <c r="M256">
        <v>1487829600</v>
      </c>
      <c r="N256" s="7">
        <f t="shared" si="14"/>
        <v>42787.25</v>
      </c>
      <c r="O256" s="7">
        <f t="shared" si="15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_xlfn.TEXTSPLIT(R256,"/")</f>
        <v>publishing</v>
      </c>
      <c r="T256" t="str">
        <v>nonfiction</v>
      </c>
    </row>
    <row r="257" spans="1:20" ht="31.5" x14ac:dyDescent="0.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4">
        <f t="shared" si="12"/>
        <v>120.16770186335404</v>
      </c>
      <c r="G257" t="s">
        <v>20</v>
      </c>
      <c r="H257">
        <v>1697</v>
      </c>
      <c r="I257">
        <f t="shared" si="13"/>
        <v>57</v>
      </c>
      <c r="J257" t="s">
        <v>21</v>
      </c>
      <c r="K257" t="s">
        <v>22</v>
      </c>
      <c r="L257">
        <v>1297836000</v>
      </c>
      <c r="M257">
        <v>1298268000</v>
      </c>
      <c r="N257" s="7">
        <f t="shared" si="14"/>
        <v>40590.25</v>
      </c>
      <c r="O257" s="7">
        <f t="shared" si="15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_xlfn.TEXTSPLIT(R257,"/")</f>
        <v>music</v>
      </c>
      <c r="T257" t="str">
        <v>rock</v>
      </c>
    </row>
    <row r="258" spans="1:20" x14ac:dyDescent="0.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si="12"/>
        <v>23.390243902439025</v>
      </c>
      <c r="G258" t="s">
        <v>14</v>
      </c>
      <c r="H258">
        <v>15</v>
      </c>
      <c r="I258">
        <f t="shared" si="13"/>
        <v>63.93</v>
      </c>
      <c r="J258" t="s">
        <v>40</v>
      </c>
      <c r="K258" t="s">
        <v>41</v>
      </c>
      <c r="L258">
        <v>1453615200</v>
      </c>
      <c r="M258">
        <v>1456812000</v>
      </c>
      <c r="N258" s="7">
        <f t="shared" si="14"/>
        <v>42393.25</v>
      </c>
      <c r="O258" s="7">
        <f t="shared" si="15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_xlfn.TEXTSPLIT(R258,"/")</f>
        <v>music</v>
      </c>
      <c r="T258" t="str">
        <v>rock</v>
      </c>
    </row>
    <row r="259" spans="1:20" x14ac:dyDescent="0.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4">
        <f t="shared" ref="F259:F322" si="16">(E259/D259)*100</f>
        <v>146</v>
      </c>
      <c r="G259" t="s">
        <v>20</v>
      </c>
      <c r="H259">
        <v>92</v>
      </c>
      <c r="I259">
        <f t="shared" ref="I259:I322" si="17">IF(H259=0,"0",ROUND(E259/H259,2))</f>
        <v>90.46</v>
      </c>
      <c r="J259" t="s">
        <v>21</v>
      </c>
      <c r="K259" t="s">
        <v>22</v>
      </c>
      <c r="L259">
        <v>1362463200</v>
      </c>
      <c r="M259">
        <v>1363669200</v>
      </c>
      <c r="N259" s="7">
        <f t="shared" ref="N259:N322" si="18">(((L259/60)/60)/24)+DATE(1970,1,1)</f>
        <v>41338.25</v>
      </c>
      <c r="O259" s="7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_xlfn.TEXTSPLIT(R259,"/")</f>
        <v>theater</v>
      </c>
      <c r="T259" t="str">
        <v>plays</v>
      </c>
    </row>
    <row r="260" spans="1:20" x14ac:dyDescent="0.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4">
        <f t="shared" si="16"/>
        <v>268.48</v>
      </c>
      <c r="G260" t="s">
        <v>20</v>
      </c>
      <c r="H260">
        <v>186</v>
      </c>
      <c r="I260">
        <f t="shared" si="17"/>
        <v>72.17</v>
      </c>
      <c r="J260" t="s">
        <v>21</v>
      </c>
      <c r="K260" t="s">
        <v>22</v>
      </c>
      <c r="L260">
        <v>1481176800</v>
      </c>
      <c r="M260">
        <v>1482904800</v>
      </c>
      <c r="N260" s="7">
        <f t="shared" si="18"/>
        <v>42712.25</v>
      </c>
      <c r="O260" s="7">
        <f t="shared" si="19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_xlfn.TEXTSPLIT(R260,"/")</f>
        <v>theater</v>
      </c>
      <c r="T260" t="str">
        <v>plays</v>
      </c>
    </row>
    <row r="261" spans="1:20" ht="31.5" x14ac:dyDescent="0.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4">
        <f t="shared" si="16"/>
        <v>597.5</v>
      </c>
      <c r="G261" t="s">
        <v>20</v>
      </c>
      <c r="H261">
        <v>138</v>
      </c>
      <c r="I261">
        <f t="shared" si="17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7">
        <f t="shared" si="18"/>
        <v>41251.25</v>
      </c>
      <c r="O261" s="7">
        <f t="shared" si="19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_xlfn.TEXTSPLIT(R261,"/")</f>
        <v>photography</v>
      </c>
      <c r="T261" t="str">
        <v>photography books</v>
      </c>
    </row>
    <row r="262" spans="1:20" x14ac:dyDescent="0.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4">
        <f t="shared" si="16"/>
        <v>157.69841269841268</v>
      </c>
      <c r="G262" t="s">
        <v>20</v>
      </c>
      <c r="H262">
        <v>261</v>
      </c>
      <c r="I262">
        <f t="shared" si="17"/>
        <v>38.07</v>
      </c>
      <c r="J262" t="s">
        <v>21</v>
      </c>
      <c r="K262" t="s">
        <v>22</v>
      </c>
      <c r="L262">
        <v>1348808400</v>
      </c>
      <c r="M262">
        <v>1349845200</v>
      </c>
      <c r="N262" s="7">
        <f t="shared" si="18"/>
        <v>41180.208333333336</v>
      </c>
      <c r="O262" s="7">
        <f t="shared" si="19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_xlfn.TEXTSPLIT(R262,"/")</f>
        <v>music</v>
      </c>
      <c r="T262" t="str">
        <v>rock</v>
      </c>
    </row>
    <row r="263" spans="1:20" x14ac:dyDescent="0.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31.201660735468568</v>
      </c>
      <c r="G263" t="s">
        <v>14</v>
      </c>
      <c r="H263">
        <v>454</v>
      </c>
      <c r="I263">
        <f t="shared" si="17"/>
        <v>57.94</v>
      </c>
      <c r="J263" t="s">
        <v>21</v>
      </c>
      <c r="K263" t="s">
        <v>22</v>
      </c>
      <c r="L263">
        <v>1282712400</v>
      </c>
      <c r="M263">
        <v>1283058000</v>
      </c>
      <c r="N263" s="7">
        <f t="shared" si="18"/>
        <v>40415.208333333336</v>
      </c>
      <c r="O263" s="7">
        <f t="shared" si="19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_xlfn.TEXTSPLIT(R263,"/")</f>
        <v>music</v>
      </c>
      <c r="T263" t="str">
        <v>rock</v>
      </c>
    </row>
    <row r="264" spans="1:20" x14ac:dyDescent="0.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4">
        <f t="shared" si="16"/>
        <v>313.41176470588238</v>
      </c>
      <c r="G264" t="s">
        <v>20</v>
      </c>
      <c r="H264">
        <v>107</v>
      </c>
      <c r="I264">
        <f t="shared" si="17"/>
        <v>49.79</v>
      </c>
      <c r="J264" t="s">
        <v>21</v>
      </c>
      <c r="K264" t="s">
        <v>22</v>
      </c>
      <c r="L264">
        <v>1301979600</v>
      </c>
      <c r="M264">
        <v>1304226000</v>
      </c>
      <c r="N264" s="7">
        <f t="shared" si="18"/>
        <v>40638.208333333336</v>
      </c>
      <c r="O264" s="7">
        <f t="shared" si="19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_xlfn.TEXTSPLIT(R264,"/")</f>
        <v>music</v>
      </c>
      <c r="T264" t="str">
        <v>indie rock</v>
      </c>
    </row>
    <row r="265" spans="1:20" x14ac:dyDescent="0.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4">
        <f t="shared" si="16"/>
        <v>370.89655172413791</v>
      </c>
      <c r="G265" t="s">
        <v>20</v>
      </c>
      <c r="H265">
        <v>199</v>
      </c>
      <c r="I265">
        <f t="shared" si="17"/>
        <v>54.05</v>
      </c>
      <c r="J265" t="s">
        <v>21</v>
      </c>
      <c r="K265" t="s">
        <v>22</v>
      </c>
      <c r="L265">
        <v>1263016800</v>
      </c>
      <c r="M265">
        <v>1263016800</v>
      </c>
      <c r="N265" s="7">
        <f t="shared" si="18"/>
        <v>40187.25</v>
      </c>
      <c r="O265" s="7">
        <f t="shared" si="19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_xlfn.TEXTSPLIT(R265,"/")</f>
        <v>photography</v>
      </c>
      <c r="T265" t="str">
        <v>photography books</v>
      </c>
    </row>
    <row r="266" spans="1:20" x14ac:dyDescent="0.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4">
        <f t="shared" si="16"/>
        <v>362.66447368421052</v>
      </c>
      <c r="G266" t="s">
        <v>20</v>
      </c>
      <c r="H266">
        <v>5512</v>
      </c>
      <c r="I266">
        <f t="shared" si="17"/>
        <v>30</v>
      </c>
      <c r="J266" t="s">
        <v>21</v>
      </c>
      <c r="K266" t="s">
        <v>22</v>
      </c>
      <c r="L266">
        <v>1360648800</v>
      </c>
      <c r="M266">
        <v>1362031200</v>
      </c>
      <c r="N266" s="7">
        <f t="shared" si="18"/>
        <v>41317.25</v>
      </c>
      <c r="O266" s="7">
        <f t="shared" si="19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_xlfn.TEXTSPLIT(R266,"/")</f>
        <v>theater</v>
      </c>
      <c r="T266" t="str">
        <v>plays</v>
      </c>
    </row>
    <row r="267" spans="1:20" x14ac:dyDescent="0.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4">
        <f t="shared" si="16"/>
        <v>123.08163265306122</v>
      </c>
      <c r="G267" t="s">
        <v>20</v>
      </c>
      <c r="H267">
        <v>86</v>
      </c>
      <c r="I267">
        <f t="shared" si="17"/>
        <v>70.13</v>
      </c>
      <c r="J267" t="s">
        <v>21</v>
      </c>
      <c r="K267" t="s">
        <v>22</v>
      </c>
      <c r="L267">
        <v>1451800800</v>
      </c>
      <c r="M267">
        <v>1455602400</v>
      </c>
      <c r="N267" s="7">
        <f t="shared" si="18"/>
        <v>42372.25</v>
      </c>
      <c r="O267" s="7">
        <f t="shared" si="19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_xlfn.TEXTSPLIT(R267,"/")</f>
        <v>theater</v>
      </c>
      <c r="T267" t="str">
        <v>plays</v>
      </c>
    </row>
    <row r="268" spans="1:20" x14ac:dyDescent="0.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76.766756032171585</v>
      </c>
      <c r="G268" t="s">
        <v>14</v>
      </c>
      <c r="H268">
        <v>3182</v>
      </c>
      <c r="I268">
        <f t="shared" si="17"/>
        <v>27</v>
      </c>
      <c r="J268" t="s">
        <v>107</v>
      </c>
      <c r="K268" t="s">
        <v>108</v>
      </c>
      <c r="L268">
        <v>1415340000</v>
      </c>
      <c r="M268">
        <v>1418191200</v>
      </c>
      <c r="N268" s="7">
        <f t="shared" si="18"/>
        <v>41950.25</v>
      </c>
      <c r="O268" s="7">
        <f t="shared" si="19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_xlfn.TEXTSPLIT(R268,"/")</f>
        <v>music</v>
      </c>
      <c r="T268" t="str">
        <v>jazz</v>
      </c>
    </row>
    <row r="269" spans="1:20" x14ac:dyDescent="0.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4">
        <f t="shared" si="16"/>
        <v>233.62012987012989</v>
      </c>
      <c r="G269" t="s">
        <v>20</v>
      </c>
      <c r="H269">
        <v>2768</v>
      </c>
      <c r="I269">
        <f t="shared" si="17"/>
        <v>51.99</v>
      </c>
      <c r="J269" t="s">
        <v>26</v>
      </c>
      <c r="K269" t="s">
        <v>27</v>
      </c>
      <c r="L269">
        <v>1351054800</v>
      </c>
      <c r="M269">
        <v>1352440800</v>
      </c>
      <c r="N269" s="7">
        <f t="shared" si="18"/>
        <v>41206.208333333336</v>
      </c>
      <c r="O269" s="7">
        <f t="shared" si="19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_xlfn.TEXTSPLIT(R269,"/")</f>
        <v>theater</v>
      </c>
      <c r="T269" t="str">
        <v>plays</v>
      </c>
    </row>
    <row r="270" spans="1:20" x14ac:dyDescent="0.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4">
        <f t="shared" si="16"/>
        <v>180.53333333333333</v>
      </c>
      <c r="G270" t="s">
        <v>20</v>
      </c>
      <c r="H270">
        <v>48</v>
      </c>
      <c r="I270">
        <f t="shared" si="17"/>
        <v>56.42</v>
      </c>
      <c r="J270" t="s">
        <v>21</v>
      </c>
      <c r="K270" t="s">
        <v>22</v>
      </c>
      <c r="L270">
        <v>1349326800</v>
      </c>
      <c r="M270">
        <v>1353304800</v>
      </c>
      <c r="N270" s="7">
        <f t="shared" si="18"/>
        <v>41186.208333333336</v>
      </c>
      <c r="O270" s="7">
        <f t="shared" si="19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_xlfn.TEXTSPLIT(R270,"/")</f>
        <v>film &amp; video</v>
      </c>
      <c r="T270" t="str">
        <v>documentary</v>
      </c>
    </row>
    <row r="271" spans="1:20" x14ac:dyDescent="0.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4">
        <f t="shared" si="16"/>
        <v>252.62857142857143</v>
      </c>
      <c r="G271" t="s">
        <v>20</v>
      </c>
      <c r="H271">
        <v>87</v>
      </c>
      <c r="I271">
        <f t="shared" si="17"/>
        <v>101.63</v>
      </c>
      <c r="J271" t="s">
        <v>21</v>
      </c>
      <c r="K271" t="s">
        <v>22</v>
      </c>
      <c r="L271">
        <v>1548914400</v>
      </c>
      <c r="M271">
        <v>1550728800</v>
      </c>
      <c r="N271" s="7">
        <f t="shared" si="18"/>
        <v>43496.25</v>
      </c>
      <c r="O271" s="7">
        <f t="shared" si="19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_xlfn.TEXTSPLIT(R271,"/")</f>
        <v>film &amp; video</v>
      </c>
      <c r="T271" t="str">
        <v>television</v>
      </c>
    </row>
    <row r="272" spans="1:20" x14ac:dyDescent="0.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27.176538240368025</v>
      </c>
      <c r="G272" t="s">
        <v>74</v>
      </c>
      <c r="H272">
        <v>1890</v>
      </c>
      <c r="I272">
        <f t="shared" si="17"/>
        <v>25.01</v>
      </c>
      <c r="J272" t="s">
        <v>21</v>
      </c>
      <c r="K272" t="s">
        <v>22</v>
      </c>
      <c r="L272">
        <v>1291269600</v>
      </c>
      <c r="M272">
        <v>1291442400</v>
      </c>
      <c r="N272" s="7">
        <f t="shared" si="18"/>
        <v>40514.25</v>
      </c>
      <c r="O272" s="7">
        <f t="shared" si="19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_xlfn.TEXTSPLIT(R272,"/")</f>
        <v>games</v>
      </c>
      <c r="T272" t="str">
        <v>video games</v>
      </c>
    </row>
    <row r="273" spans="1:20" ht="31.5" x14ac:dyDescent="0.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</v>
      </c>
      <c r="G273" t="s">
        <v>47</v>
      </c>
      <c r="H273">
        <v>61</v>
      </c>
      <c r="I273">
        <f t="shared" si="17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7">
        <f t="shared" si="18"/>
        <v>42345.25</v>
      </c>
      <c r="O273" s="7">
        <f t="shared" si="19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_xlfn.TEXTSPLIT(R273,"/")</f>
        <v>photography</v>
      </c>
      <c r="T273" t="str">
        <v>photography books</v>
      </c>
    </row>
    <row r="274" spans="1:20" x14ac:dyDescent="0.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4">
        <f t="shared" si="16"/>
        <v>304.0097847358121</v>
      </c>
      <c r="G274" t="s">
        <v>20</v>
      </c>
      <c r="H274">
        <v>1894</v>
      </c>
      <c r="I274">
        <f t="shared" si="17"/>
        <v>82.02</v>
      </c>
      <c r="J274" t="s">
        <v>21</v>
      </c>
      <c r="K274" t="s">
        <v>22</v>
      </c>
      <c r="L274">
        <v>1562734800</v>
      </c>
      <c r="M274">
        <v>1564894800</v>
      </c>
      <c r="N274" s="7">
        <f t="shared" si="18"/>
        <v>43656.208333333328</v>
      </c>
      <c r="O274" s="7">
        <f t="shared" si="19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_xlfn.TEXTSPLIT(R274,"/")</f>
        <v>theater</v>
      </c>
      <c r="T274" t="str">
        <v>plays</v>
      </c>
    </row>
    <row r="275" spans="1:20" x14ac:dyDescent="0.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4">
        <f t="shared" si="16"/>
        <v>137.23076923076923</v>
      </c>
      <c r="G275" t="s">
        <v>20</v>
      </c>
      <c r="H275">
        <v>282</v>
      </c>
      <c r="I275">
        <f t="shared" si="17"/>
        <v>37.96</v>
      </c>
      <c r="J275" t="s">
        <v>15</v>
      </c>
      <c r="K275" t="s">
        <v>16</v>
      </c>
      <c r="L275">
        <v>1505624400</v>
      </c>
      <c r="M275">
        <v>1505883600</v>
      </c>
      <c r="N275" s="7">
        <f t="shared" si="18"/>
        <v>42995.208333333328</v>
      </c>
      <c r="O275" s="7">
        <f t="shared" si="19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_xlfn.TEXTSPLIT(R275,"/")</f>
        <v>theater</v>
      </c>
      <c r="T275" t="str">
        <v>plays</v>
      </c>
    </row>
    <row r="276" spans="1:20" ht="31.5" x14ac:dyDescent="0.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32.208333333333336</v>
      </c>
      <c r="G276" t="s">
        <v>14</v>
      </c>
      <c r="H276">
        <v>15</v>
      </c>
      <c r="I276">
        <f t="shared" si="17"/>
        <v>51.53</v>
      </c>
      <c r="J276" t="s">
        <v>21</v>
      </c>
      <c r="K276" t="s">
        <v>22</v>
      </c>
      <c r="L276">
        <v>1509948000</v>
      </c>
      <c r="M276">
        <v>1510380000</v>
      </c>
      <c r="N276" s="7">
        <f t="shared" si="18"/>
        <v>43045.25</v>
      </c>
      <c r="O276" s="7">
        <f t="shared" si="19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_xlfn.TEXTSPLIT(R276,"/")</f>
        <v>theater</v>
      </c>
      <c r="T276" t="str">
        <v>plays</v>
      </c>
    </row>
    <row r="277" spans="1:20" ht="31.5" x14ac:dyDescent="0.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4">
        <f t="shared" si="16"/>
        <v>241.51282051282053</v>
      </c>
      <c r="G277" t="s">
        <v>20</v>
      </c>
      <c r="H277">
        <v>116</v>
      </c>
      <c r="I277">
        <f t="shared" si="17"/>
        <v>81.2</v>
      </c>
      <c r="J277" t="s">
        <v>21</v>
      </c>
      <c r="K277" t="s">
        <v>22</v>
      </c>
      <c r="L277">
        <v>1554526800</v>
      </c>
      <c r="M277">
        <v>1555218000</v>
      </c>
      <c r="N277" s="7">
        <f t="shared" si="18"/>
        <v>43561.208333333328</v>
      </c>
      <c r="O277" s="7">
        <f t="shared" si="19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_xlfn.TEXTSPLIT(R277,"/")</f>
        <v>publishing</v>
      </c>
      <c r="T277" t="str">
        <v>translations</v>
      </c>
    </row>
    <row r="278" spans="1:20" x14ac:dyDescent="0.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96.8</v>
      </c>
      <c r="G278" t="s">
        <v>14</v>
      </c>
      <c r="H278">
        <v>133</v>
      </c>
      <c r="I278">
        <f t="shared" si="17"/>
        <v>40.03</v>
      </c>
      <c r="J278" t="s">
        <v>21</v>
      </c>
      <c r="K278" t="s">
        <v>22</v>
      </c>
      <c r="L278">
        <v>1334811600</v>
      </c>
      <c r="M278">
        <v>1335243600</v>
      </c>
      <c r="N278" s="7">
        <f t="shared" si="18"/>
        <v>41018.208333333336</v>
      </c>
      <c r="O278" s="7">
        <f t="shared" si="19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_xlfn.TEXTSPLIT(R278,"/")</f>
        <v>games</v>
      </c>
      <c r="T278" t="str">
        <v>video games</v>
      </c>
    </row>
    <row r="279" spans="1:20" ht="31.5" x14ac:dyDescent="0.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4">
        <f t="shared" si="16"/>
        <v>1066.4285714285716</v>
      </c>
      <c r="G279" t="s">
        <v>20</v>
      </c>
      <c r="H279">
        <v>83</v>
      </c>
      <c r="I279">
        <f t="shared" si="17"/>
        <v>89.94</v>
      </c>
      <c r="J279" t="s">
        <v>21</v>
      </c>
      <c r="K279" t="s">
        <v>22</v>
      </c>
      <c r="L279">
        <v>1279515600</v>
      </c>
      <c r="M279">
        <v>1279688400</v>
      </c>
      <c r="N279" s="7">
        <f t="shared" si="18"/>
        <v>40378.208333333336</v>
      </c>
      <c r="O279" s="7">
        <f t="shared" si="19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_xlfn.TEXTSPLIT(R279,"/")</f>
        <v>theater</v>
      </c>
      <c r="T279" t="str">
        <v>plays</v>
      </c>
    </row>
    <row r="280" spans="1:20" x14ac:dyDescent="0.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4">
        <f t="shared" si="16"/>
        <v>325.88888888888891</v>
      </c>
      <c r="G280" t="s">
        <v>20</v>
      </c>
      <c r="H280">
        <v>91</v>
      </c>
      <c r="I280">
        <f t="shared" si="17"/>
        <v>96.69</v>
      </c>
      <c r="J280" t="s">
        <v>21</v>
      </c>
      <c r="K280" t="s">
        <v>22</v>
      </c>
      <c r="L280">
        <v>1353909600</v>
      </c>
      <c r="M280">
        <v>1356069600</v>
      </c>
      <c r="N280" s="7">
        <f t="shared" si="18"/>
        <v>41239.25</v>
      </c>
      <c r="O280" s="7">
        <f t="shared" si="19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_xlfn.TEXTSPLIT(R280,"/")</f>
        <v>technology</v>
      </c>
      <c r="T280" t="str">
        <v>web</v>
      </c>
    </row>
    <row r="281" spans="1:20" x14ac:dyDescent="0.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4">
        <f t="shared" si="16"/>
        <v>170.70000000000002</v>
      </c>
      <c r="G281" t="s">
        <v>20</v>
      </c>
      <c r="H281">
        <v>546</v>
      </c>
      <c r="I281">
        <f t="shared" si="17"/>
        <v>25.01</v>
      </c>
      <c r="J281" t="s">
        <v>21</v>
      </c>
      <c r="K281" t="s">
        <v>22</v>
      </c>
      <c r="L281">
        <v>1535950800</v>
      </c>
      <c r="M281">
        <v>1536210000</v>
      </c>
      <c r="N281" s="7">
        <f t="shared" si="18"/>
        <v>43346.208333333328</v>
      </c>
      <c r="O281" s="7">
        <f t="shared" si="19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_xlfn.TEXTSPLIT(R281,"/")</f>
        <v>theater</v>
      </c>
      <c r="T281" t="str">
        <v>plays</v>
      </c>
    </row>
    <row r="282" spans="1:20" ht="31.5" x14ac:dyDescent="0.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4">
        <f t="shared" si="16"/>
        <v>581.44000000000005</v>
      </c>
      <c r="G282" t="s">
        <v>20</v>
      </c>
      <c r="H282">
        <v>393</v>
      </c>
      <c r="I282">
        <f t="shared" si="17"/>
        <v>36.99</v>
      </c>
      <c r="J282" t="s">
        <v>21</v>
      </c>
      <c r="K282" t="s">
        <v>22</v>
      </c>
      <c r="L282">
        <v>1511244000</v>
      </c>
      <c r="M282">
        <v>1511762400</v>
      </c>
      <c r="N282" s="7">
        <f t="shared" si="18"/>
        <v>43060.25</v>
      </c>
      <c r="O282" s="7">
        <f t="shared" si="19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_xlfn.TEXTSPLIT(R282,"/")</f>
        <v>film &amp; video</v>
      </c>
      <c r="T282" t="str">
        <v>animation</v>
      </c>
    </row>
    <row r="283" spans="1:20" x14ac:dyDescent="0.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91.520972644376897</v>
      </c>
      <c r="G283" t="s">
        <v>14</v>
      </c>
      <c r="H283">
        <v>2062</v>
      </c>
      <c r="I283">
        <f t="shared" si="17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7">
        <f t="shared" si="18"/>
        <v>40979.25</v>
      </c>
      <c r="O283" s="7">
        <f t="shared" si="19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_xlfn.TEXTSPLIT(R283,"/")</f>
        <v>theater</v>
      </c>
      <c r="T283" t="str">
        <v>plays</v>
      </c>
    </row>
    <row r="284" spans="1:20" x14ac:dyDescent="0.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4">
        <f t="shared" si="16"/>
        <v>108.04761904761904</v>
      </c>
      <c r="G284" t="s">
        <v>20</v>
      </c>
      <c r="H284">
        <v>133</v>
      </c>
      <c r="I284">
        <f t="shared" si="17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7">
        <f t="shared" si="18"/>
        <v>42701.25</v>
      </c>
      <c r="O284" s="7">
        <f t="shared" si="19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_xlfn.TEXTSPLIT(R284,"/")</f>
        <v>film &amp; video</v>
      </c>
      <c r="T284" t="str">
        <v>television</v>
      </c>
    </row>
    <row r="285" spans="1:20" ht="31.5" x14ac:dyDescent="0.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18.728395061728396</v>
      </c>
      <c r="G285" t="s">
        <v>14</v>
      </c>
      <c r="H285">
        <v>29</v>
      </c>
      <c r="I285">
        <f t="shared" si="17"/>
        <v>52.31</v>
      </c>
      <c r="J285" t="s">
        <v>36</v>
      </c>
      <c r="K285" t="s">
        <v>37</v>
      </c>
      <c r="L285">
        <v>1464584400</v>
      </c>
      <c r="M285">
        <v>1465016400</v>
      </c>
      <c r="N285" s="7">
        <f t="shared" si="18"/>
        <v>42520.208333333328</v>
      </c>
      <c r="O285" s="7">
        <f t="shared" si="19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_xlfn.TEXTSPLIT(R285,"/")</f>
        <v>music</v>
      </c>
      <c r="T285" t="str">
        <v>rock</v>
      </c>
    </row>
    <row r="286" spans="1:20" x14ac:dyDescent="0.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83.193877551020407</v>
      </c>
      <c r="G286" t="s">
        <v>14</v>
      </c>
      <c r="H286">
        <v>132</v>
      </c>
      <c r="I286">
        <f t="shared" si="17"/>
        <v>61.77</v>
      </c>
      <c r="J286" t="s">
        <v>21</v>
      </c>
      <c r="K286" t="s">
        <v>22</v>
      </c>
      <c r="L286">
        <v>1335848400</v>
      </c>
      <c r="M286">
        <v>1336280400</v>
      </c>
      <c r="N286" s="7">
        <f t="shared" si="18"/>
        <v>41030.208333333336</v>
      </c>
      <c r="O286" s="7">
        <f t="shared" si="19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_xlfn.TEXTSPLIT(R286,"/")</f>
        <v>technology</v>
      </c>
      <c r="T286" t="str">
        <v>web</v>
      </c>
    </row>
    <row r="287" spans="1:20" x14ac:dyDescent="0.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4">
        <f t="shared" si="16"/>
        <v>706.33333333333337</v>
      </c>
      <c r="G287" t="s">
        <v>20</v>
      </c>
      <c r="H287">
        <v>254</v>
      </c>
      <c r="I287">
        <f t="shared" si="17"/>
        <v>25.03</v>
      </c>
      <c r="J287" t="s">
        <v>21</v>
      </c>
      <c r="K287" t="s">
        <v>22</v>
      </c>
      <c r="L287">
        <v>1473483600</v>
      </c>
      <c r="M287">
        <v>1476766800</v>
      </c>
      <c r="N287" s="7">
        <f t="shared" si="18"/>
        <v>42623.208333333328</v>
      </c>
      <c r="O287" s="7">
        <f t="shared" si="19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_xlfn.TEXTSPLIT(R287,"/")</f>
        <v>theater</v>
      </c>
      <c r="T287" t="str">
        <v>plays</v>
      </c>
    </row>
    <row r="288" spans="1:20" x14ac:dyDescent="0.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17.446030330062445</v>
      </c>
      <c r="G288" t="s">
        <v>74</v>
      </c>
      <c r="H288">
        <v>184</v>
      </c>
      <c r="I288">
        <f t="shared" si="17"/>
        <v>106.29</v>
      </c>
      <c r="J288" t="s">
        <v>21</v>
      </c>
      <c r="K288" t="s">
        <v>22</v>
      </c>
      <c r="L288">
        <v>1479880800</v>
      </c>
      <c r="M288">
        <v>1480485600</v>
      </c>
      <c r="N288" s="7">
        <f t="shared" si="18"/>
        <v>42697.25</v>
      </c>
      <c r="O288" s="7">
        <f t="shared" si="19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_xlfn.TEXTSPLIT(R288,"/")</f>
        <v>theater</v>
      </c>
      <c r="T288" t="str">
        <v>plays</v>
      </c>
    </row>
    <row r="289" spans="1:20" x14ac:dyDescent="0.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4">
        <f t="shared" si="16"/>
        <v>209.73015873015873</v>
      </c>
      <c r="G289" t="s">
        <v>20</v>
      </c>
      <c r="H289">
        <v>176</v>
      </c>
      <c r="I289">
        <f t="shared" si="17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7">
        <f t="shared" si="18"/>
        <v>42122.208333333328</v>
      </c>
      <c r="O289" s="7">
        <f t="shared" si="19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_xlfn.TEXTSPLIT(R289,"/")</f>
        <v>music</v>
      </c>
      <c r="T289" t="str">
        <v>electric music</v>
      </c>
    </row>
    <row r="290" spans="1:20" x14ac:dyDescent="0.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97.785714285714292</v>
      </c>
      <c r="G290" t="s">
        <v>14</v>
      </c>
      <c r="H290">
        <v>137</v>
      </c>
      <c r="I290">
        <f t="shared" si="17"/>
        <v>39.97</v>
      </c>
      <c r="J290" t="s">
        <v>36</v>
      </c>
      <c r="K290" t="s">
        <v>37</v>
      </c>
      <c r="L290">
        <v>1331701200</v>
      </c>
      <c r="M290">
        <v>1331787600</v>
      </c>
      <c r="N290" s="7">
        <f t="shared" si="18"/>
        <v>40982.208333333336</v>
      </c>
      <c r="O290" s="7">
        <f t="shared" si="19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_xlfn.TEXTSPLIT(R290,"/")</f>
        <v>music</v>
      </c>
      <c r="T290" t="str">
        <v>metal</v>
      </c>
    </row>
    <row r="291" spans="1:20" x14ac:dyDescent="0.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4">
        <f t="shared" si="16"/>
        <v>1684.25</v>
      </c>
      <c r="G291" t="s">
        <v>20</v>
      </c>
      <c r="H291">
        <v>337</v>
      </c>
      <c r="I291">
        <f t="shared" si="17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7">
        <f t="shared" si="18"/>
        <v>42219.208333333328</v>
      </c>
      <c r="O291" s="7">
        <f t="shared" si="19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_xlfn.TEXTSPLIT(R291,"/")</f>
        <v>theater</v>
      </c>
      <c r="T291" t="str">
        <v>plays</v>
      </c>
    </row>
    <row r="292" spans="1:20" x14ac:dyDescent="0.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54.402135231316727</v>
      </c>
      <c r="G292" t="s">
        <v>14</v>
      </c>
      <c r="H292">
        <v>908</v>
      </c>
      <c r="I292">
        <f t="shared" si="17"/>
        <v>101.02</v>
      </c>
      <c r="J292" t="s">
        <v>21</v>
      </c>
      <c r="K292" t="s">
        <v>22</v>
      </c>
      <c r="L292">
        <v>1368162000</v>
      </c>
      <c r="M292">
        <v>1370926800</v>
      </c>
      <c r="N292" s="7">
        <f t="shared" si="18"/>
        <v>41404.208333333336</v>
      </c>
      <c r="O292" s="7">
        <f t="shared" si="19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_xlfn.TEXTSPLIT(R292,"/")</f>
        <v>film &amp; video</v>
      </c>
      <c r="T292" t="str">
        <v>documentary</v>
      </c>
    </row>
    <row r="293" spans="1:20" x14ac:dyDescent="0.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4">
        <f t="shared" si="16"/>
        <v>456.61111111111109</v>
      </c>
      <c r="G293" t="s">
        <v>20</v>
      </c>
      <c r="H293">
        <v>107</v>
      </c>
      <c r="I293">
        <f t="shared" si="17"/>
        <v>76.81</v>
      </c>
      <c r="J293" t="s">
        <v>21</v>
      </c>
      <c r="K293" t="s">
        <v>22</v>
      </c>
      <c r="L293">
        <v>1318654800</v>
      </c>
      <c r="M293">
        <v>1319000400</v>
      </c>
      <c r="N293" s="7">
        <f t="shared" si="18"/>
        <v>40831.208333333336</v>
      </c>
      <c r="O293" s="7">
        <f t="shared" si="19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_xlfn.TEXTSPLIT(R293,"/")</f>
        <v>technology</v>
      </c>
      <c r="T293" t="str">
        <v>web</v>
      </c>
    </row>
    <row r="294" spans="1:20" x14ac:dyDescent="0.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9.8219178082191778</v>
      </c>
      <c r="G294" t="s">
        <v>14</v>
      </c>
      <c r="H294">
        <v>10</v>
      </c>
      <c r="I294">
        <f t="shared" si="17"/>
        <v>71.7</v>
      </c>
      <c r="J294" t="s">
        <v>21</v>
      </c>
      <c r="K294" t="s">
        <v>22</v>
      </c>
      <c r="L294">
        <v>1331874000</v>
      </c>
      <c r="M294">
        <v>1333429200</v>
      </c>
      <c r="N294" s="7">
        <f t="shared" si="18"/>
        <v>40984.208333333336</v>
      </c>
      <c r="O294" s="7">
        <f t="shared" si="19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_xlfn.TEXTSPLIT(R294,"/")</f>
        <v>food</v>
      </c>
      <c r="T294" t="str">
        <v>food trucks</v>
      </c>
    </row>
    <row r="295" spans="1:20" x14ac:dyDescent="0.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16.384615384615383</v>
      </c>
      <c r="G295" t="s">
        <v>74</v>
      </c>
      <c r="H295">
        <v>32</v>
      </c>
      <c r="I295">
        <f t="shared" si="17"/>
        <v>33.28</v>
      </c>
      <c r="J295" t="s">
        <v>107</v>
      </c>
      <c r="K295" t="s">
        <v>108</v>
      </c>
      <c r="L295">
        <v>1286254800</v>
      </c>
      <c r="M295">
        <v>1287032400</v>
      </c>
      <c r="N295" s="7">
        <f t="shared" si="18"/>
        <v>40456.208333333336</v>
      </c>
      <c r="O295" s="7">
        <f t="shared" si="19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_xlfn.TEXTSPLIT(R295,"/")</f>
        <v>theater</v>
      </c>
      <c r="T295" t="str">
        <v>plays</v>
      </c>
    </row>
    <row r="296" spans="1:20" x14ac:dyDescent="0.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4">
        <f t="shared" si="16"/>
        <v>1339.6666666666667</v>
      </c>
      <c r="G296" t="s">
        <v>20</v>
      </c>
      <c r="H296">
        <v>183</v>
      </c>
      <c r="I296">
        <f t="shared" si="17"/>
        <v>43.92</v>
      </c>
      <c r="J296" t="s">
        <v>21</v>
      </c>
      <c r="K296" t="s">
        <v>22</v>
      </c>
      <c r="L296">
        <v>1540530000</v>
      </c>
      <c r="M296">
        <v>1541570400</v>
      </c>
      <c r="N296" s="7">
        <f t="shared" si="18"/>
        <v>43399.208333333328</v>
      </c>
      <c r="O296" s="7">
        <f t="shared" si="19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_xlfn.TEXTSPLIT(R296,"/")</f>
        <v>theater</v>
      </c>
      <c r="T296" t="str">
        <v>plays</v>
      </c>
    </row>
    <row r="297" spans="1:20" ht="31.5" x14ac:dyDescent="0.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35.650077760497666</v>
      </c>
      <c r="G297" t="s">
        <v>14</v>
      </c>
      <c r="H297">
        <v>1910</v>
      </c>
      <c r="I297">
        <f t="shared" si="17"/>
        <v>36</v>
      </c>
      <c r="J297" t="s">
        <v>98</v>
      </c>
      <c r="K297" t="s">
        <v>99</v>
      </c>
      <c r="L297">
        <v>1381813200</v>
      </c>
      <c r="M297">
        <v>1383976800</v>
      </c>
      <c r="N297" s="7">
        <f t="shared" si="18"/>
        <v>41562.208333333336</v>
      </c>
      <c r="O297" s="7">
        <f t="shared" si="19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_xlfn.TEXTSPLIT(R297,"/")</f>
        <v>theater</v>
      </c>
      <c r="T297" t="str">
        <v>plays</v>
      </c>
    </row>
    <row r="298" spans="1:20" ht="31.5" x14ac:dyDescent="0.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54.950819672131146</v>
      </c>
      <c r="G298" t="s">
        <v>14</v>
      </c>
      <c r="H298">
        <v>38</v>
      </c>
      <c r="I298">
        <f t="shared" si="17"/>
        <v>88.21</v>
      </c>
      <c r="J298" t="s">
        <v>26</v>
      </c>
      <c r="K298" t="s">
        <v>27</v>
      </c>
      <c r="L298">
        <v>1548655200</v>
      </c>
      <c r="M298">
        <v>1550556000</v>
      </c>
      <c r="N298" s="7">
        <f t="shared" si="18"/>
        <v>43493.25</v>
      </c>
      <c r="O298" s="7">
        <f t="shared" si="19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_xlfn.TEXTSPLIT(R298,"/")</f>
        <v>theater</v>
      </c>
      <c r="T298" t="str">
        <v>plays</v>
      </c>
    </row>
    <row r="299" spans="1:20" x14ac:dyDescent="0.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94.236111111111114</v>
      </c>
      <c r="G299" t="s">
        <v>14</v>
      </c>
      <c r="H299">
        <v>104</v>
      </c>
      <c r="I299">
        <f t="shared" si="17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7">
        <f t="shared" si="18"/>
        <v>41653.25</v>
      </c>
      <c r="O299" s="7">
        <f t="shared" si="19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_xlfn.TEXTSPLIT(R299,"/")</f>
        <v>theater</v>
      </c>
      <c r="T299" t="str">
        <v>plays</v>
      </c>
    </row>
    <row r="300" spans="1:20" x14ac:dyDescent="0.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4">
        <f t="shared" si="16"/>
        <v>143.91428571428571</v>
      </c>
      <c r="G300" t="s">
        <v>20</v>
      </c>
      <c r="H300">
        <v>72</v>
      </c>
      <c r="I300">
        <f t="shared" si="17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7">
        <f t="shared" si="18"/>
        <v>42426.25</v>
      </c>
      <c r="O300" s="7">
        <f t="shared" si="19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_xlfn.TEXTSPLIT(R300,"/")</f>
        <v>music</v>
      </c>
      <c r="T300" t="str">
        <v>rock</v>
      </c>
    </row>
    <row r="301" spans="1:20" ht="31.5" x14ac:dyDescent="0.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51.421052631578945</v>
      </c>
      <c r="G301" t="s">
        <v>14</v>
      </c>
      <c r="H301">
        <v>49</v>
      </c>
      <c r="I301">
        <f t="shared" si="17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7">
        <f t="shared" si="18"/>
        <v>42432.25</v>
      </c>
      <c r="O301" s="7">
        <f t="shared" si="19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_xlfn.TEXTSPLIT(R301,"/")</f>
        <v>food</v>
      </c>
      <c r="T301" t="str">
        <v>food trucks</v>
      </c>
    </row>
    <row r="302" spans="1:20" x14ac:dyDescent="0.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5</v>
      </c>
      <c r="G302" t="s">
        <v>14</v>
      </c>
      <c r="H302">
        <v>1</v>
      </c>
      <c r="I302">
        <f t="shared" si="17"/>
        <v>5</v>
      </c>
      <c r="J302" t="s">
        <v>36</v>
      </c>
      <c r="K302" t="s">
        <v>37</v>
      </c>
      <c r="L302">
        <v>1504069200</v>
      </c>
      <c r="M302">
        <v>1504155600</v>
      </c>
      <c r="N302" s="7">
        <f t="shared" si="18"/>
        <v>42977.208333333328</v>
      </c>
      <c r="O302" s="7">
        <f t="shared" si="19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_xlfn.TEXTSPLIT(R302,"/")</f>
        <v>publishing</v>
      </c>
      <c r="T302" t="str">
        <v>nonfiction</v>
      </c>
    </row>
    <row r="303" spans="1:20" x14ac:dyDescent="0.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4">
        <f t="shared" si="16"/>
        <v>1344.6666666666667</v>
      </c>
      <c r="G303" t="s">
        <v>20</v>
      </c>
      <c r="H303">
        <v>295</v>
      </c>
      <c r="I303">
        <f t="shared" si="17"/>
        <v>41.02</v>
      </c>
      <c r="J303" t="s">
        <v>21</v>
      </c>
      <c r="K303" t="s">
        <v>22</v>
      </c>
      <c r="L303">
        <v>1424930400</v>
      </c>
      <c r="M303">
        <v>1426395600</v>
      </c>
      <c r="N303" s="7">
        <f t="shared" si="18"/>
        <v>42061.25</v>
      </c>
      <c r="O303" s="7">
        <f t="shared" si="19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_xlfn.TEXTSPLIT(R303,"/")</f>
        <v>film &amp; video</v>
      </c>
      <c r="T303" t="str">
        <v>documentary</v>
      </c>
    </row>
    <row r="304" spans="1:20" x14ac:dyDescent="0.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31.844940867279899</v>
      </c>
      <c r="G304" t="s">
        <v>14</v>
      </c>
      <c r="H304">
        <v>245</v>
      </c>
      <c r="I304">
        <f t="shared" si="17"/>
        <v>98.91</v>
      </c>
      <c r="J304" t="s">
        <v>21</v>
      </c>
      <c r="K304" t="s">
        <v>22</v>
      </c>
      <c r="L304">
        <v>1535864400</v>
      </c>
      <c r="M304">
        <v>1537074000</v>
      </c>
      <c r="N304" s="7">
        <f t="shared" si="18"/>
        <v>43345.208333333328</v>
      </c>
      <c r="O304" s="7">
        <f t="shared" si="19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_xlfn.TEXTSPLIT(R304,"/")</f>
        <v>theater</v>
      </c>
      <c r="T304" t="str">
        <v>plays</v>
      </c>
    </row>
    <row r="305" spans="1:20" x14ac:dyDescent="0.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82.617647058823536</v>
      </c>
      <c r="G305" t="s">
        <v>14</v>
      </c>
      <c r="H305">
        <v>32</v>
      </c>
      <c r="I305">
        <f t="shared" si="17"/>
        <v>87.78</v>
      </c>
      <c r="J305" t="s">
        <v>21</v>
      </c>
      <c r="K305" t="s">
        <v>22</v>
      </c>
      <c r="L305">
        <v>1452146400</v>
      </c>
      <c r="M305">
        <v>1452578400</v>
      </c>
      <c r="N305" s="7">
        <f t="shared" si="18"/>
        <v>42376.25</v>
      </c>
      <c r="O305" s="7">
        <f t="shared" si="19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_xlfn.TEXTSPLIT(R305,"/")</f>
        <v>music</v>
      </c>
      <c r="T305" t="str">
        <v>indie rock</v>
      </c>
    </row>
    <row r="306" spans="1:20" x14ac:dyDescent="0.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4">
        <f t="shared" si="16"/>
        <v>546.14285714285722</v>
      </c>
      <c r="G306" t="s">
        <v>20</v>
      </c>
      <c r="H306">
        <v>142</v>
      </c>
      <c r="I306">
        <f t="shared" si="17"/>
        <v>80.77</v>
      </c>
      <c r="J306" t="s">
        <v>21</v>
      </c>
      <c r="K306" t="s">
        <v>22</v>
      </c>
      <c r="L306">
        <v>1470546000</v>
      </c>
      <c r="M306">
        <v>1474088400</v>
      </c>
      <c r="N306" s="7">
        <f t="shared" si="18"/>
        <v>42589.208333333328</v>
      </c>
      <c r="O306" s="7">
        <f t="shared" si="19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_xlfn.TEXTSPLIT(R306,"/")</f>
        <v>film &amp; video</v>
      </c>
      <c r="T306" t="str">
        <v>documentary</v>
      </c>
    </row>
    <row r="307" spans="1:20" x14ac:dyDescent="0.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4">
        <f t="shared" si="16"/>
        <v>286.21428571428572</v>
      </c>
      <c r="G307" t="s">
        <v>20</v>
      </c>
      <c r="H307">
        <v>85</v>
      </c>
      <c r="I307">
        <f t="shared" si="17"/>
        <v>94.28</v>
      </c>
      <c r="J307" t="s">
        <v>21</v>
      </c>
      <c r="K307" t="s">
        <v>22</v>
      </c>
      <c r="L307">
        <v>1458363600</v>
      </c>
      <c r="M307">
        <v>1461906000</v>
      </c>
      <c r="N307" s="7">
        <f t="shared" si="18"/>
        <v>42448.208333333328</v>
      </c>
      <c r="O307" s="7">
        <f t="shared" si="19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_xlfn.TEXTSPLIT(R307,"/")</f>
        <v>theater</v>
      </c>
      <c r="T307" t="str">
        <v>plays</v>
      </c>
    </row>
    <row r="308" spans="1:20" ht="31.5" x14ac:dyDescent="0.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7.9076923076923071</v>
      </c>
      <c r="G308" t="s">
        <v>14</v>
      </c>
      <c r="H308">
        <v>7</v>
      </c>
      <c r="I308">
        <f t="shared" si="17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7">
        <f t="shared" si="18"/>
        <v>42930.208333333328</v>
      </c>
      <c r="O308" s="7">
        <f t="shared" si="19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_xlfn.TEXTSPLIT(R308,"/")</f>
        <v>theater</v>
      </c>
      <c r="T308" t="str">
        <v>plays</v>
      </c>
    </row>
    <row r="309" spans="1:20" x14ac:dyDescent="0.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4">
        <f t="shared" si="16"/>
        <v>132.13677811550153</v>
      </c>
      <c r="G309" t="s">
        <v>20</v>
      </c>
      <c r="H309">
        <v>659</v>
      </c>
      <c r="I309">
        <f t="shared" si="17"/>
        <v>65.97</v>
      </c>
      <c r="J309" t="s">
        <v>36</v>
      </c>
      <c r="K309" t="s">
        <v>37</v>
      </c>
      <c r="L309">
        <v>1338958800</v>
      </c>
      <c r="M309">
        <v>1340686800</v>
      </c>
      <c r="N309" s="7">
        <f t="shared" si="18"/>
        <v>41066.208333333336</v>
      </c>
      <c r="O309" s="7">
        <f t="shared" si="19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_xlfn.TEXTSPLIT(R309,"/")</f>
        <v>publishing</v>
      </c>
      <c r="T309" t="str">
        <v>fiction</v>
      </c>
    </row>
    <row r="310" spans="1:20" x14ac:dyDescent="0.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74.077834179357026</v>
      </c>
      <c r="G310" t="s">
        <v>14</v>
      </c>
      <c r="H310">
        <v>803</v>
      </c>
      <c r="I310">
        <f t="shared" si="17"/>
        <v>109.04</v>
      </c>
      <c r="J310" t="s">
        <v>21</v>
      </c>
      <c r="K310" t="s">
        <v>22</v>
      </c>
      <c r="L310">
        <v>1303102800</v>
      </c>
      <c r="M310">
        <v>1303189200</v>
      </c>
      <c r="N310" s="7">
        <f t="shared" si="18"/>
        <v>40651.208333333336</v>
      </c>
      <c r="O310" s="7">
        <f t="shared" si="19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_xlfn.TEXTSPLIT(R310,"/")</f>
        <v>theater</v>
      </c>
      <c r="T310" t="str">
        <v>plays</v>
      </c>
    </row>
    <row r="311" spans="1:20" x14ac:dyDescent="0.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75.292682926829272</v>
      </c>
      <c r="G311" t="s">
        <v>74</v>
      </c>
      <c r="H311">
        <v>75</v>
      </c>
      <c r="I311">
        <f t="shared" si="17"/>
        <v>41.16</v>
      </c>
      <c r="J311" t="s">
        <v>21</v>
      </c>
      <c r="K311" t="s">
        <v>22</v>
      </c>
      <c r="L311">
        <v>1316581200</v>
      </c>
      <c r="M311">
        <v>1318309200</v>
      </c>
      <c r="N311" s="7">
        <f t="shared" si="18"/>
        <v>40807.208333333336</v>
      </c>
      <c r="O311" s="7">
        <f t="shared" si="19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_xlfn.TEXTSPLIT(R311,"/")</f>
        <v>music</v>
      </c>
      <c r="T311" t="str">
        <v>indie rock</v>
      </c>
    </row>
    <row r="312" spans="1:20" x14ac:dyDescent="0.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20.333333333333332</v>
      </c>
      <c r="G312" t="s">
        <v>14</v>
      </c>
      <c r="H312">
        <v>16</v>
      </c>
      <c r="I312">
        <f t="shared" si="17"/>
        <v>99.13</v>
      </c>
      <c r="J312" t="s">
        <v>21</v>
      </c>
      <c r="K312" t="s">
        <v>22</v>
      </c>
      <c r="L312">
        <v>1270789200</v>
      </c>
      <c r="M312">
        <v>1272171600</v>
      </c>
      <c r="N312" s="7">
        <f t="shared" si="18"/>
        <v>40277.208333333336</v>
      </c>
      <c r="O312" s="7">
        <f t="shared" si="19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_xlfn.TEXTSPLIT(R312,"/")</f>
        <v>games</v>
      </c>
      <c r="T312" t="str">
        <v>video games</v>
      </c>
    </row>
    <row r="313" spans="1:20" x14ac:dyDescent="0.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4">
        <f t="shared" si="16"/>
        <v>203.36507936507937</v>
      </c>
      <c r="G313" t="s">
        <v>20</v>
      </c>
      <c r="H313">
        <v>121</v>
      </c>
      <c r="I313">
        <f t="shared" si="17"/>
        <v>105.88</v>
      </c>
      <c r="J313" t="s">
        <v>21</v>
      </c>
      <c r="K313" t="s">
        <v>22</v>
      </c>
      <c r="L313">
        <v>1297836000</v>
      </c>
      <c r="M313">
        <v>1298872800</v>
      </c>
      <c r="N313" s="7">
        <f t="shared" si="18"/>
        <v>40590.25</v>
      </c>
      <c r="O313" s="7">
        <f t="shared" si="19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_xlfn.TEXTSPLIT(R313,"/")</f>
        <v>theater</v>
      </c>
      <c r="T313" t="str">
        <v>plays</v>
      </c>
    </row>
    <row r="314" spans="1:20" x14ac:dyDescent="0.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4">
        <f t="shared" si="16"/>
        <v>310.2284263959391</v>
      </c>
      <c r="G314" t="s">
        <v>20</v>
      </c>
      <c r="H314">
        <v>3742</v>
      </c>
      <c r="I314">
        <f t="shared" si="17"/>
        <v>49</v>
      </c>
      <c r="J314" t="s">
        <v>21</v>
      </c>
      <c r="K314" t="s">
        <v>22</v>
      </c>
      <c r="L314">
        <v>1382677200</v>
      </c>
      <c r="M314">
        <v>1383282000</v>
      </c>
      <c r="N314" s="7">
        <f t="shared" si="18"/>
        <v>41572.208333333336</v>
      </c>
      <c r="O314" s="7">
        <f t="shared" si="19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_xlfn.TEXTSPLIT(R314,"/")</f>
        <v>theater</v>
      </c>
      <c r="T314" t="str">
        <v>plays</v>
      </c>
    </row>
    <row r="315" spans="1:20" x14ac:dyDescent="0.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4">
        <f t="shared" si="16"/>
        <v>395.31818181818181</v>
      </c>
      <c r="G315" t="s">
        <v>20</v>
      </c>
      <c r="H315">
        <v>223</v>
      </c>
      <c r="I315">
        <f t="shared" si="17"/>
        <v>39</v>
      </c>
      <c r="J315" t="s">
        <v>21</v>
      </c>
      <c r="K315" t="s">
        <v>22</v>
      </c>
      <c r="L315">
        <v>1330322400</v>
      </c>
      <c r="M315">
        <v>1330495200</v>
      </c>
      <c r="N315" s="7">
        <f t="shared" si="18"/>
        <v>40966.25</v>
      </c>
      <c r="O315" s="7">
        <f t="shared" si="19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_xlfn.TEXTSPLIT(R315,"/")</f>
        <v>music</v>
      </c>
      <c r="T315" t="str">
        <v>rock</v>
      </c>
    </row>
    <row r="316" spans="1:20" x14ac:dyDescent="0.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4">
        <f t="shared" si="16"/>
        <v>294.71428571428572</v>
      </c>
      <c r="G316" t="s">
        <v>20</v>
      </c>
      <c r="H316">
        <v>133</v>
      </c>
      <c r="I316">
        <f t="shared" si="17"/>
        <v>31.02</v>
      </c>
      <c r="J316" t="s">
        <v>21</v>
      </c>
      <c r="K316" t="s">
        <v>22</v>
      </c>
      <c r="L316">
        <v>1552366800</v>
      </c>
      <c r="M316">
        <v>1552798800</v>
      </c>
      <c r="N316" s="7">
        <f t="shared" si="18"/>
        <v>43536.208333333328</v>
      </c>
      <c r="O316" s="7">
        <f t="shared" si="19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_xlfn.TEXTSPLIT(R316,"/")</f>
        <v>film &amp; video</v>
      </c>
      <c r="T316" t="str">
        <v>documentary</v>
      </c>
    </row>
    <row r="317" spans="1:20" ht="31.5" x14ac:dyDescent="0.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33.89473684210526</v>
      </c>
      <c r="G317" t="s">
        <v>14</v>
      </c>
      <c r="H317">
        <v>31</v>
      </c>
      <c r="I317">
        <f t="shared" si="17"/>
        <v>103.87</v>
      </c>
      <c r="J317" t="s">
        <v>21</v>
      </c>
      <c r="K317" t="s">
        <v>22</v>
      </c>
      <c r="L317">
        <v>1400907600</v>
      </c>
      <c r="M317">
        <v>1403413200</v>
      </c>
      <c r="N317" s="7">
        <f t="shared" si="18"/>
        <v>41783.208333333336</v>
      </c>
      <c r="O317" s="7">
        <f t="shared" si="19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_xlfn.TEXTSPLIT(R317,"/")</f>
        <v>theater</v>
      </c>
      <c r="T317" t="str">
        <v>plays</v>
      </c>
    </row>
    <row r="318" spans="1:20" x14ac:dyDescent="0.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66.677083333333329</v>
      </c>
      <c r="G318" t="s">
        <v>14</v>
      </c>
      <c r="H318">
        <v>108</v>
      </c>
      <c r="I318">
        <f t="shared" si="17"/>
        <v>59.27</v>
      </c>
      <c r="J318" t="s">
        <v>107</v>
      </c>
      <c r="K318" t="s">
        <v>108</v>
      </c>
      <c r="L318">
        <v>1574143200</v>
      </c>
      <c r="M318">
        <v>1574229600</v>
      </c>
      <c r="N318" s="7">
        <f t="shared" si="18"/>
        <v>43788.25</v>
      </c>
      <c r="O318" s="7">
        <f t="shared" si="19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_xlfn.TEXTSPLIT(R318,"/")</f>
        <v>food</v>
      </c>
      <c r="T318" t="str">
        <v>food trucks</v>
      </c>
    </row>
    <row r="319" spans="1:20" x14ac:dyDescent="0.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19.227272727272727</v>
      </c>
      <c r="G319" t="s">
        <v>14</v>
      </c>
      <c r="H319">
        <v>30</v>
      </c>
      <c r="I319">
        <f t="shared" si="17"/>
        <v>42.3</v>
      </c>
      <c r="J319" t="s">
        <v>21</v>
      </c>
      <c r="K319" t="s">
        <v>22</v>
      </c>
      <c r="L319">
        <v>1494738000</v>
      </c>
      <c r="M319">
        <v>1495861200</v>
      </c>
      <c r="N319" s="7">
        <f t="shared" si="18"/>
        <v>42869.208333333328</v>
      </c>
      <c r="O319" s="7">
        <f t="shared" si="19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_xlfn.TEXTSPLIT(R319,"/")</f>
        <v>theater</v>
      </c>
      <c r="T319" t="str">
        <v>plays</v>
      </c>
    </row>
    <row r="320" spans="1:20" ht="31.5" x14ac:dyDescent="0.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15.842105263157894</v>
      </c>
      <c r="G320" t="s">
        <v>14</v>
      </c>
      <c r="H320">
        <v>17</v>
      </c>
      <c r="I320">
        <f t="shared" si="17"/>
        <v>53.12</v>
      </c>
      <c r="J320" t="s">
        <v>21</v>
      </c>
      <c r="K320" t="s">
        <v>22</v>
      </c>
      <c r="L320">
        <v>1392357600</v>
      </c>
      <c r="M320">
        <v>1392530400</v>
      </c>
      <c r="N320" s="7">
        <f t="shared" si="18"/>
        <v>41684.25</v>
      </c>
      <c r="O320" s="7">
        <f t="shared" si="19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_xlfn.TEXTSPLIT(R320,"/")</f>
        <v>music</v>
      </c>
      <c r="T320" t="str">
        <v>rock</v>
      </c>
    </row>
    <row r="321" spans="1:20" x14ac:dyDescent="0.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38.702380952380956</v>
      </c>
      <c r="G321" t="s">
        <v>74</v>
      </c>
      <c r="H321">
        <v>64</v>
      </c>
      <c r="I321">
        <f t="shared" si="17"/>
        <v>50.8</v>
      </c>
      <c r="J321" t="s">
        <v>21</v>
      </c>
      <c r="K321" t="s">
        <v>22</v>
      </c>
      <c r="L321">
        <v>1281589200</v>
      </c>
      <c r="M321">
        <v>1283662800</v>
      </c>
      <c r="N321" s="7">
        <f t="shared" si="18"/>
        <v>40402.208333333336</v>
      </c>
      <c r="O321" s="7">
        <f t="shared" si="19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_xlfn.TEXTSPLIT(R321,"/")</f>
        <v>technology</v>
      </c>
      <c r="T321" t="str">
        <v>web</v>
      </c>
    </row>
    <row r="322" spans="1:20" x14ac:dyDescent="0.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si="16"/>
        <v>9.5876777251184837</v>
      </c>
      <c r="G322" t="s">
        <v>14</v>
      </c>
      <c r="H322">
        <v>80</v>
      </c>
      <c r="I322">
        <f t="shared" si="17"/>
        <v>101.15</v>
      </c>
      <c r="J322" t="s">
        <v>21</v>
      </c>
      <c r="K322" t="s">
        <v>22</v>
      </c>
      <c r="L322">
        <v>1305003600</v>
      </c>
      <c r="M322">
        <v>1305781200</v>
      </c>
      <c r="N322" s="7">
        <f t="shared" si="18"/>
        <v>40673.208333333336</v>
      </c>
      <c r="O322" s="7">
        <f t="shared" si="19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_xlfn.TEXTSPLIT(R322,"/")</f>
        <v>publishing</v>
      </c>
      <c r="T322" t="str">
        <v>fiction</v>
      </c>
    </row>
    <row r="323" spans="1:20" ht="31.5" x14ac:dyDescent="0.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ref="F323:F386" si="20">(E323/D323)*100</f>
        <v>94.144366197183089</v>
      </c>
      <c r="G323" t="s">
        <v>14</v>
      </c>
      <c r="H323">
        <v>2468</v>
      </c>
      <c r="I323">
        <f t="shared" ref="I323:I386" si="21">IF(H323=0,"0",ROUND(E323/H323,2))</f>
        <v>65</v>
      </c>
      <c r="J323" t="s">
        <v>21</v>
      </c>
      <c r="K323" t="s">
        <v>22</v>
      </c>
      <c r="L323">
        <v>1301634000</v>
      </c>
      <c r="M323">
        <v>1302325200</v>
      </c>
      <c r="N323" s="7">
        <f t="shared" ref="N323:N386" si="22">(((L323/60)/60)/24)+DATE(1970,1,1)</f>
        <v>40634.208333333336</v>
      </c>
      <c r="O323" s="7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_xlfn.TEXTSPLIT(R323,"/")</f>
        <v>film &amp; video</v>
      </c>
      <c r="T323" t="str">
        <v>shorts</v>
      </c>
    </row>
    <row r="324" spans="1:20" ht="31.5" x14ac:dyDescent="0.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4">
        <f t="shared" si="20"/>
        <v>166.56234096692114</v>
      </c>
      <c r="G324" t="s">
        <v>20</v>
      </c>
      <c r="H324">
        <v>5168</v>
      </c>
      <c r="I324">
        <f t="shared" si="21"/>
        <v>38</v>
      </c>
      <c r="J324" t="s">
        <v>21</v>
      </c>
      <c r="K324" t="s">
        <v>22</v>
      </c>
      <c r="L324">
        <v>1290664800</v>
      </c>
      <c r="M324">
        <v>1291788000</v>
      </c>
      <c r="N324" s="7">
        <f t="shared" si="22"/>
        <v>40507.25</v>
      </c>
      <c r="O324" s="7">
        <f t="shared" si="23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_xlfn.TEXTSPLIT(R324,"/")</f>
        <v>theater</v>
      </c>
      <c r="T324" t="str">
        <v>plays</v>
      </c>
    </row>
    <row r="325" spans="1:20" x14ac:dyDescent="0.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24.134831460674157</v>
      </c>
      <c r="G325" t="s">
        <v>14</v>
      </c>
      <c r="H325">
        <v>26</v>
      </c>
      <c r="I325">
        <f t="shared" si="21"/>
        <v>82.62</v>
      </c>
      <c r="J325" t="s">
        <v>40</v>
      </c>
      <c r="K325" t="s">
        <v>41</v>
      </c>
      <c r="L325">
        <v>1395896400</v>
      </c>
      <c r="M325">
        <v>1396069200</v>
      </c>
      <c r="N325" s="7">
        <f t="shared" si="22"/>
        <v>41725.208333333336</v>
      </c>
      <c r="O325" s="7">
        <f t="shared" si="23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_xlfn.TEXTSPLIT(R325,"/")</f>
        <v>film &amp; video</v>
      </c>
      <c r="T325" t="str">
        <v>documentary</v>
      </c>
    </row>
    <row r="326" spans="1:20" x14ac:dyDescent="0.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4">
        <f t="shared" si="20"/>
        <v>164.05633802816902</v>
      </c>
      <c r="G326" t="s">
        <v>20</v>
      </c>
      <c r="H326">
        <v>307</v>
      </c>
      <c r="I326">
        <f t="shared" si="21"/>
        <v>37.94</v>
      </c>
      <c r="J326" t="s">
        <v>21</v>
      </c>
      <c r="K326" t="s">
        <v>22</v>
      </c>
      <c r="L326">
        <v>1434862800</v>
      </c>
      <c r="M326">
        <v>1435899600</v>
      </c>
      <c r="N326" s="7">
        <f t="shared" si="22"/>
        <v>42176.208333333328</v>
      </c>
      <c r="O326" s="7">
        <f t="shared" si="23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_xlfn.TEXTSPLIT(R326,"/")</f>
        <v>theater</v>
      </c>
      <c r="T326" t="str">
        <v>plays</v>
      </c>
    </row>
    <row r="327" spans="1:20" ht="31.5" x14ac:dyDescent="0.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90.723076923076931</v>
      </c>
      <c r="G327" t="s">
        <v>14</v>
      </c>
      <c r="H327">
        <v>73</v>
      </c>
      <c r="I327">
        <f t="shared" si="21"/>
        <v>80.78</v>
      </c>
      <c r="J327" t="s">
        <v>21</v>
      </c>
      <c r="K327" t="s">
        <v>22</v>
      </c>
      <c r="L327">
        <v>1529125200</v>
      </c>
      <c r="M327">
        <v>1531112400</v>
      </c>
      <c r="N327" s="7">
        <f t="shared" si="22"/>
        <v>43267.208333333328</v>
      </c>
      <c r="O327" s="7">
        <f t="shared" si="23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_xlfn.TEXTSPLIT(R327,"/")</f>
        <v>theater</v>
      </c>
      <c r="T327" t="str">
        <v>plays</v>
      </c>
    </row>
    <row r="328" spans="1:20" ht="31.5" x14ac:dyDescent="0.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46.194444444444443</v>
      </c>
      <c r="G328" t="s">
        <v>14</v>
      </c>
      <c r="H328">
        <v>128</v>
      </c>
      <c r="I328">
        <f t="shared" si="21"/>
        <v>25.98</v>
      </c>
      <c r="J328" t="s">
        <v>21</v>
      </c>
      <c r="K328" t="s">
        <v>22</v>
      </c>
      <c r="L328">
        <v>1451109600</v>
      </c>
      <c r="M328">
        <v>1451628000</v>
      </c>
      <c r="N328" s="7">
        <f t="shared" si="22"/>
        <v>42364.25</v>
      </c>
      <c r="O328" s="7">
        <f t="shared" si="23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_xlfn.TEXTSPLIT(R328,"/")</f>
        <v>film &amp; video</v>
      </c>
      <c r="T328" t="str">
        <v>animation</v>
      </c>
    </row>
    <row r="329" spans="1:20" x14ac:dyDescent="0.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38.53846153846154</v>
      </c>
      <c r="G329" t="s">
        <v>14</v>
      </c>
      <c r="H329">
        <v>33</v>
      </c>
      <c r="I329">
        <f t="shared" si="21"/>
        <v>30.36</v>
      </c>
      <c r="J329" t="s">
        <v>21</v>
      </c>
      <c r="K329" t="s">
        <v>22</v>
      </c>
      <c r="L329">
        <v>1566968400</v>
      </c>
      <c r="M329">
        <v>1567314000</v>
      </c>
      <c r="N329" s="7">
        <f t="shared" si="22"/>
        <v>43705.208333333328</v>
      </c>
      <c r="O329" s="7">
        <f t="shared" si="23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_xlfn.TEXTSPLIT(R329,"/")</f>
        <v>theater</v>
      </c>
      <c r="T329" t="str">
        <v>plays</v>
      </c>
    </row>
    <row r="330" spans="1:20" ht="31.5" x14ac:dyDescent="0.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4">
        <f t="shared" si="20"/>
        <v>133.56231003039514</v>
      </c>
      <c r="G330" t="s">
        <v>20</v>
      </c>
      <c r="H330">
        <v>2441</v>
      </c>
      <c r="I330">
        <f t="shared" si="21"/>
        <v>54</v>
      </c>
      <c r="J330" t="s">
        <v>21</v>
      </c>
      <c r="K330" t="s">
        <v>22</v>
      </c>
      <c r="L330">
        <v>1543557600</v>
      </c>
      <c r="M330">
        <v>1544508000</v>
      </c>
      <c r="N330" s="7">
        <f t="shared" si="22"/>
        <v>43434.25</v>
      </c>
      <c r="O330" s="7">
        <f t="shared" si="23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_xlfn.TEXTSPLIT(R330,"/")</f>
        <v>music</v>
      </c>
      <c r="T330" t="str">
        <v>rock</v>
      </c>
    </row>
    <row r="331" spans="1:20" x14ac:dyDescent="0.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22.896588486140725</v>
      </c>
      <c r="G331" t="s">
        <v>47</v>
      </c>
      <c r="H331">
        <v>211</v>
      </c>
      <c r="I331">
        <f t="shared" si="21"/>
        <v>101.79</v>
      </c>
      <c r="J331" t="s">
        <v>21</v>
      </c>
      <c r="K331" t="s">
        <v>22</v>
      </c>
      <c r="L331">
        <v>1481522400</v>
      </c>
      <c r="M331">
        <v>1482472800</v>
      </c>
      <c r="N331" s="7">
        <f t="shared" si="22"/>
        <v>42716.25</v>
      </c>
      <c r="O331" s="7">
        <f t="shared" si="23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_xlfn.TEXTSPLIT(R331,"/")</f>
        <v>games</v>
      </c>
      <c r="T331" t="str">
        <v>video games</v>
      </c>
    </row>
    <row r="332" spans="1:20" ht="31.5" x14ac:dyDescent="0.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4">
        <f t="shared" si="20"/>
        <v>184.95548961424333</v>
      </c>
      <c r="G332" t="s">
        <v>20</v>
      </c>
      <c r="H332">
        <v>1385</v>
      </c>
      <c r="I332">
        <f t="shared" si="21"/>
        <v>45</v>
      </c>
      <c r="J332" t="s">
        <v>40</v>
      </c>
      <c r="K332" t="s">
        <v>41</v>
      </c>
      <c r="L332">
        <v>1512712800</v>
      </c>
      <c r="M332">
        <v>1512799200</v>
      </c>
      <c r="N332" s="7">
        <f t="shared" si="22"/>
        <v>43077.25</v>
      </c>
      <c r="O332" s="7">
        <f t="shared" si="23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_xlfn.TEXTSPLIT(R332,"/")</f>
        <v>film &amp; video</v>
      </c>
      <c r="T332" t="str">
        <v>documentary</v>
      </c>
    </row>
    <row r="333" spans="1:20" x14ac:dyDescent="0.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4">
        <f t="shared" si="20"/>
        <v>443.72727272727275</v>
      </c>
      <c r="G333" t="s">
        <v>20</v>
      </c>
      <c r="H333">
        <v>190</v>
      </c>
      <c r="I333">
        <f t="shared" si="21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7">
        <f t="shared" si="22"/>
        <v>40896.25</v>
      </c>
      <c r="O333" s="7">
        <f t="shared" si="23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_xlfn.TEXTSPLIT(R333,"/")</f>
        <v>food</v>
      </c>
      <c r="T333" t="str">
        <v>food trucks</v>
      </c>
    </row>
    <row r="334" spans="1:20" ht="31.5" x14ac:dyDescent="0.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4">
        <f t="shared" si="20"/>
        <v>199.9806763285024</v>
      </c>
      <c r="G334" t="s">
        <v>20</v>
      </c>
      <c r="H334">
        <v>470</v>
      </c>
      <c r="I334">
        <f t="shared" si="21"/>
        <v>88.08</v>
      </c>
      <c r="J334" t="s">
        <v>21</v>
      </c>
      <c r="K334" t="s">
        <v>22</v>
      </c>
      <c r="L334">
        <v>1364446800</v>
      </c>
      <c r="M334">
        <v>1364533200</v>
      </c>
      <c r="N334" s="7">
        <f t="shared" si="22"/>
        <v>41361.208333333336</v>
      </c>
      <c r="O334" s="7">
        <f t="shared" si="23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_xlfn.TEXTSPLIT(R334,"/")</f>
        <v>technology</v>
      </c>
      <c r="T334" t="str">
        <v>wearables</v>
      </c>
    </row>
    <row r="335" spans="1:20" x14ac:dyDescent="0.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4">
        <f t="shared" si="20"/>
        <v>123.95833333333333</v>
      </c>
      <c r="G335" t="s">
        <v>20</v>
      </c>
      <c r="H335">
        <v>253</v>
      </c>
      <c r="I335">
        <f t="shared" si="21"/>
        <v>47.04</v>
      </c>
      <c r="J335" t="s">
        <v>21</v>
      </c>
      <c r="K335" t="s">
        <v>22</v>
      </c>
      <c r="L335">
        <v>1542693600</v>
      </c>
      <c r="M335">
        <v>1545112800</v>
      </c>
      <c r="N335" s="7">
        <f t="shared" si="22"/>
        <v>43424.25</v>
      </c>
      <c r="O335" s="7">
        <f t="shared" si="23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_xlfn.TEXTSPLIT(R335,"/")</f>
        <v>theater</v>
      </c>
      <c r="T335" t="str">
        <v>plays</v>
      </c>
    </row>
    <row r="336" spans="1:20" x14ac:dyDescent="0.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4">
        <f t="shared" si="20"/>
        <v>186.61329305135951</v>
      </c>
      <c r="G336" t="s">
        <v>20</v>
      </c>
      <c r="H336">
        <v>1113</v>
      </c>
      <c r="I336">
        <f t="shared" si="21"/>
        <v>111</v>
      </c>
      <c r="J336" t="s">
        <v>21</v>
      </c>
      <c r="K336" t="s">
        <v>22</v>
      </c>
      <c r="L336">
        <v>1515564000</v>
      </c>
      <c r="M336">
        <v>1516168800</v>
      </c>
      <c r="N336" s="7">
        <f t="shared" si="22"/>
        <v>43110.25</v>
      </c>
      <c r="O336" s="7">
        <f t="shared" si="23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_xlfn.TEXTSPLIT(R336,"/")</f>
        <v>music</v>
      </c>
      <c r="T336" t="str">
        <v>rock</v>
      </c>
    </row>
    <row r="337" spans="1:20" x14ac:dyDescent="0.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4">
        <f t="shared" si="20"/>
        <v>114.28538550057536</v>
      </c>
      <c r="G337" t="s">
        <v>20</v>
      </c>
      <c r="H337">
        <v>2283</v>
      </c>
      <c r="I337">
        <f t="shared" si="21"/>
        <v>87</v>
      </c>
      <c r="J337" t="s">
        <v>21</v>
      </c>
      <c r="K337" t="s">
        <v>22</v>
      </c>
      <c r="L337">
        <v>1573797600</v>
      </c>
      <c r="M337">
        <v>1574920800</v>
      </c>
      <c r="N337" s="7">
        <f t="shared" si="22"/>
        <v>43784.25</v>
      </c>
      <c r="O337" s="7">
        <f t="shared" si="23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_xlfn.TEXTSPLIT(R337,"/")</f>
        <v>music</v>
      </c>
      <c r="T337" t="str">
        <v>rock</v>
      </c>
    </row>
    <row r="338" spans="1:20" x14ac:dyDescent="0.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97.032531824611041</v>
      </c>
      <c r="G338" t="s">
        <v>14</v>
      </c>
      <c r="H338">
        <v>1072</v>
      </c>
      <c r="I338">
        <f t="shared" si="21"/>
        <v>63.99</v>
      </c>
      <c r="J338" t="s">
        <v>21</v>
      </c>
      <c r="K338" t="s">
        <v>22</v>
      </c>
      <c r="L338">
        <v>1292392800</v>
      </c>
      <c r="M338">
        <v>1292479200</v>
      </c>
      <c r="N338" s="7">
        <f t="shared" si="22"/>
        <v>40527.25</v>
      </c>
      <c r="O338" s="7">
        <f t="shared" si="23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_xlfn.TEXTSPLIT(R338,"/")</f>
        <v>music</v>
      </c>
      <c r="T338" t="str">
        <v>rock</v>
      </c>
    </row>
    <row r="339" spans="1:20" x14ac:dyDescent="0.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4">
        <f t="shared" si="20"/>
        <v>122.81904761904762</v>
      </c>
      <c r="G339" t="s">
        <v>20</v>
      </c>
      <c r="H339">
        <v>1095</v>
      </c>
      <c r="I339">
        <f t="shared" si="21"/>
        <v>105.99</v>
      </c>
      <c r="J339" t="s">
        <v>21</v>
      </c>
      <c r="K339" t="s">
        <v>22</v>
      </c>
      <c r="L339">
        <v>1573452000</v>
      </c>
      <c r="M339">
        <v>1573538400</v>
      </c>
      <c r="N339" s="7">
        <f t="shared" si="22"/>
        <v>43780.25</v>
      </c>
      <c r="O339" s="7">
        <f t="shared" si="23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_xlfn.TEXTSPLIT(R339,"/")</f>
        <v>theater</v>
      </c>
      <c r="T339" t="str">
        <v>plays</v>
      </c>
    </row>
    <row r="340" spans="1:20" x14ac:dyDescent="0.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4">
        <f t="shared" si="20"/>
        <v>179.14326647564468</v>
      </c>
      <c r="G340" t="s">
        <v>20</v>
      </c>
      <c r="H340">
        <v>1690</v>
      </c>
      <c r="I340">
        <f t="shared" si="21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7">
        <f t="shared" si="22"/>
        <v>40821.208333333336</v>
      </c>
      <c r="O340" s="7">
        <f t="shared" si="23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_xlfn.TEXTSPLIT(R340,"/")</f>
        <v>theater</v>
      </c>
      <c r="T340" t="str">
        <v>plays</v>
      </c>
    </row>
    <row r="341" spans="1:20" x14ac:dyDescent="0.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79.951577402787962</v>
      </c>
      <c r="G341" t="s">
        <v>74</v>
      </c>
      <c r="H341">
        <v>1297</v>
      </c>
      <c r="I341">
        <f t="shared" si="21"/>
        <v>84.02</v>
      </c>
      <c r="J341" t="s">
        <v>15</v>
      </c>
      <c r="K341" t="s">
        <v>16</v>
      </c>
      <c r="L341">
        <v>1501650000</v>
      </c>
      <c r="M341">
        <v>1502859600</v>
      </c>
      <c r="N341" s="7">
        <f t="shared" si="22"/>
        <v>42949.208333333328</v>
      </c>
      <c r="O341" s="7">
        <f t="shared" si="23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_xlfn.TEXTSPLIT(R341,"/")</f>
        <v>theater</v>
      </c>
      <c r="T341" t="str">
        <v>plays</v>
      </c>
    </row>
    <row r="342" spans="1:20" x14ac:dyDescent="0.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94.242587601078171</v>
      </c>
      <c r="G342" t="s">
        <v>14</v>
      </c>
      <c r="H342">
        <v>393</v>
      </c>
      <c r="I342">
        <f t="shared" si="21"/>
        <v>88.97</v>
      </c>
      <c r="J342" t="s">
        <v>21</v>
      </c>
      <c r="K342" t="s">
        <v>22</v>
      </c>
      <c r="L342">
        <v>1323669600</v>
      </c>
      <c r="M342">
        <v>1323756000</v>
      </c>
      <c r="N342" s="7">
        <f t="shared" si="22"/>
        <v>40889.25</v>
      </c>
      <c r="O342" s="7">
        <f t="shared" si="23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_xlfn.TEXTSPLIT(R342,"/")</f>
        <v>photography</v>
      </c>
      <c r="T342" t="str">
        <v>photography books</v>
      </c>
    </row>
    <row r="343" spans="1:20" x14ac:dyDescent="0.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84.669291338582681</v>
      </c>
      <c r="G343" t="s">
        <v>14</v>
      </c>
      <c r="H343">
        <v>1257</v>
      </c>
      <c r="I343">
        <f t="shared" si="21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7">
        <f t="shared" si="22"/>
        <v>42244.208333333328</v>
      </c>
      <c r="O343" s="7">
        <f t="shared" si="23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_xlfn.TEXTSPLIT(R343,"/")</f>
        <v>music</v>
      </c>
      <c r="T343" t="str">
        <v>indie rock</v>
      </c>
    </row>
    <row r="344" spans="1:20" x14ac:dyDescent="0.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66.521920668058456</v>
      </c>
      <c r="G344" t="s">
        <v>14</v>
      </c>
      <c r="H344">
        <v>328</v>
      </c>
      <c r="I344">
        <f t="shared" si="21"/>
        <v>97.15</v>
      </c>
      <c r="J344" t="s">
        <v>21</v>
      </c>
      <c r="K344" t="s">
        <v>22</v>
      </c>
      <c r="L344">
        <v>1374296400</v>
      </c>
      <c r="M344">
        <v>1375333200</v>
      </c>
      <c r="N344" s="7">
        <f t="shared" si="22"/>
        <v>41475.208333333336</v>
      </c>
      <c r="O344" s="7">
        <f t="shared" si="23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_xlfn.TEXTSPLIT(R344,"/")</f>
        <v>theater</v>
      </c>
      <c r="T344" t="str">
        <v>plays</v>
      </c>
    </row>
    <row r="345" spans="1:20" x14ac:dyDescent="0.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53.922222222222224</v>
      </c>
      <c r="G345" t="s">
        <v>14</v>
      </c>
      <c r="H345">
        <v>147</v>
      </c>
      <c r="I345">
        <f t="shared" si="21"/>
        <v>33.01</v>
      </c>
      <c r="J345" t="s">
        <v>21</v>
      </c>
      <c r="K345" t="s">
        <v>22</v>
      </c>
      <c r="L345">
        <v>1384840800</v>
      </c>
      <c r="M345">
        <v>1389420000</v>
      </c>
      <c r="N345" s="7">
        <f t="shared" si="22"/>
        <v>41597.25</v>
      </c>
      <c r="O345" s="7">
        <f t="shared" si="23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_xlfn.TEXTSPLIT(R345,"/")</f>
        <v>theater</v>
      </c>
      <c r="T345" t="str">
        <v>plays</v>
      </c>
    </row>
    <row r="346" spans="1:20" x14ac:dyDescent="0.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41.983299595141702</v>
      </c>
      <c r="G346" t="s">
        <v>14</v>
      </c>
      <c r="H346">
        <v>830</v>
      </c>
      <c r="I346">
        <f t="shared" si="21"/>
        <v>99.95</v>
      </c>
      <c r="J346" t="s">
        <v>21</v>
      </c>
      <c r="K346" t="s">
        <v>22</v>
      </c>
      <c r="L346">
        <v>1516600800</v>
      </c>
      <c r="M346">
        <v>1520056800</v>
      </c>
      <c r="N346" s="7">
        <f t="shared" si="22"/>
        <v>43122.25</v>
      </c>
      <c r="O346" s="7">
        <f t="shared" si="23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_xlfn.TEXTSPLIT(R346,"/")</f>
        <v>games</v>
      </c>
      <c r="T346" t="str">
        <v>video games</v>
      </c>
    </row>
    <row r="347" spans="1:20" x14ac:dyDescent="0.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14.69479695431472</v>
      </c>
      <c r="G347" t="s">
        <v>14</v>
      </c>
      <c r="H347">
        <v>331</v>
      </c>
      <c r="I347">
        <f t="shared" si="21"/>
        <v>69.97</v>
      </c>
      <c r="J347" t="s">
        <v>40</v>
      </c>
      <c r="K347" t="s">
        <v>41</v>
      </c>
      <c r="L347">
        <v>1436418000</v>
      </c>
      <c r="M347">
        <v>1436504400</v>
      </c>
      <c r="N347" s="7">
        <f t="shared" si="22"/>
        <v>42194.208333333328</v>
      </c>
      <c r="O347" s="7">
        <f t="shared" si="23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_xlfn.TEXTSPLIT(R347,"/")</f>
        <v>film &amp; video</v>
      </c>
      <c r="T347" t="str">
        <v>drama</v>
      </c>
    </row>
    <row r="348" spans="1:20" x14ac:dyDescent="0.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34.475000000000001</v>
      </c>
      <c r="G348" t="s">
        <v>14</v>
      </c>
      <c r="H348">
        <v>25</v>
      </c>
      <c r="I348">
        <f t="shared" si="21"/>
        <v>110.32</v>
      </c>
      <c r="J348" t="s">
        <v>21</v>
      </c>
      <c r="K348" t="s">
        <v>22</v>
      </c>
      <c r="L348">
        <v>1503550800</v>
      </c>
      <c r="M348">
        <v>1508302800</v>
      </c>
      <c r="N348" s="7">
        <f t="shared" si="22"/>
        <v>42971.208333333328</v>
      </c>
      <c r="O348" s="7">
        <f t="shared" si="23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_xlfn.TEXTSPLIT(R348,"/")</f>
        <v>music</v>
      </c>
      <c r="T348" t="str">
        <v>indie rock</v>
      </c>
    </row>
    <row r="349" spans="1:20" x14ac:dyDescent="0.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4">
        <f t="shared" si="20"/>
        <v>1400.7777777777778</v>
      </c>
      <c r="G349" t="s">
        <v>20</v>
      </c>
      <c r="H349">
        <v>191</v>
      </c>
      <c r="I349">
        <f t="shared" si="21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7">
        <f t="shared" si="22"/>
        <v>42046.25</v>
      </c>
      <c r="O349" s="7">
        <f t="shared" si="23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_xlfn.TEXTSPLIT(R349,"/")</f>
        <v>technology</v>
      </c>
      <c r="T349" t="str">
        <v>web</v>
      </c>
    </row>
    <row r="350" spans="1:20" x14ac:dyDescent="0.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71.770351758793964</v>
      </c>
      <c r="G350" t="s">
        <v>14</v>
      </c>
      <c r="H350">
        <v>3483</v>
      </c>
      <c r="I350">
        <f t="shared" si="21"/>
        <v>41.01</v>
      </c>
      <c r="J350" t="s">
        <v>21</v>
      </c>
      <c r="K350" t="s">
        <v>22</v>
      </c>
      <c r="L350">
        <v>1487224800</v>
      </c>
      <c r="M350">
        <v>1488348000</v>
      </c>
      <c r="N350" s="7">
        <f t="shared" si="22"/>
        <v>42782.25</v>
      </c>
      <c r="O350" s="7">
        <f t="shared" si="23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_xlfn.TEXTSPLIT(R350,"/")</f>
        <v>food</v>
      </c>
      <c r="T350" t="str">
        <v>food trucks</v>
      </c>
    </row>
    <row r="351" spans="1:20" x14ac:dyDescent="0.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53.074115044247783</v>
      </c>
      <c r="G351" t="s">
        <v>14</v>
      </c>
      <c r="H351">
        <v>923</v>
      </c>
      <c r="I351">
        <f t="shared" si="21"/>
        <v>103.96</v>
      </c>
      <c r="J351" t="s">
        <v>21</v>
      </c>
      <c r="K351" t="s">
        <v>22</v>
      </c>
      <c r="L351">
        <v>1500008400</v>
      </c>
      <c r="M351">
        <v>1502600400</v>
      </c>
      <c r="N351" s="7">
        <f t="shared" si="22"/>
        <v>42930.208333333328</v>
      </c>
      <c r="O351" s="7">
        <f t="shared" si="23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_xlfn.TEXTSPLIT(R351,"/")</f>
        <v>theater</v>
      </c>
      <c r="T351" t="str">
        <v>plays</v>
      </c>
    </row>
    <row r="352" spans="1:20" x14ac:dyDescent="0.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5</v>
      </c>
      <c r="G352" t="s">
        <v>14</v>
      </c>
      <c r="H352">
        <v>1</v>
      </c>
      <c r="I352">
        <f t="shared" si="21"/>
        <v>5</v>
      </c>
      <c r="J352" t="s">
        <v>21</v>
      </c>
      <c r="K352" t="s">
        <v>22</v>
      </c>
      <c r="L352">
        <v>1432098000</v>
      </c>
      <c r="M352">
        <v>1433653200</v>
      </c>
      <c r="N352" s="7">
        <f t="shared" si="22"/>
        <v>42144.208333333328</v>
      </c>
      <c r="O352" s="7">
        <f t="shared" si="23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_xlfn.TEXTSPLIT(R352,"/")</f>
        <v>music</v>
      </c>
      <c r="T352" t="str">
        <v>jazz</v>
      </c>
    </row>
    <row r="353" spans="1:20" x14ac:dyDescent="0.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4">
        <f t="shared" si="20"/>
        <v>127.70715249662618</v>
      </c>
      <c r="G353" t="s">
        <v>20</v>
      </c>
      <c r="H353">
        <v>2013</v>
      </c>
      <c r="I353">
        <f t="shared" si="21"/>
        <v>47.01</v>
      </c>
      <c r="J353" t="s">
        <v>21</v>
      </c>
      <c r="K353" t="s">
        <v>22</v>
      </c>
      <c r="L353">
        <v>1440392400</v>
      </c>
      <c r="M353">
        <v>1441602000</v>
      </c>
      <c r="N353" s="7">
        <f t="shared" si="22"/>
        <v>42240.208333333328</v>
      </c>
      <c r="O353" s="7">
        <f t="shared" si="23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_xlfn.TEXTSPLIT(R353,"/")</f>
        <v>music</v>
      </c>
      <c r="T353" t="str">
        <v>rock</v>
      </c>
    </row>
    <row r="354" spans="1:20" x14ac:dyDescent="0.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34.892857142857139</v>
      </c>
      <c r="G354" t="s">
        <v>14</v>
      </c>
      <c r="H354">
        <v>33</v>
      </c>
      <c r="I354">
        <f t="shared" si="21"/>
        <v>29.61</v>
      </c>
      <c r="J354" t="s">
        <v>15</v>
      </c>
      <c r="K354" t="s">
        <v>16</v>
      </c>
      <c r="L354">
        <v>1446876000</v>
      </c>
      <c r="M354">
        <v>1447567200</v>
      </c>
      <c r="N354" s="7">
        <f t="shared" si="22"/>
        <v>42315.25</v>
      </c>
      <c r="O354" s="7">
        <f t="shared" si="23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_xlfn.TEXTSPLIT(R354,"/")</f>
        <v>theater</v>
      </c>
      <c r="T354" t="str">
        <v>plays</v>
      </c>
    </row>
    <row r="355" spans="1:20" x14ac:dyDescent="0.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4">
        <f t="shared" si="20"/>
        <v>410.59821428571428</v>
      </c>
      <c r="G355" t="s">
        <v>20</v>
      </c>
      <c r="H355">
        <v>1703</v>
      </c>
      <c r="I355">
        <f t="shared" si="21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7">
        <f t="shared" si="22"/>
        <v>43651.208333333328</v>
      </c>
      <c r="O355" s="7">
        <f t="shared" si="23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_xlfn.TEXTSPLIT(R355,"/")</f>
        <v>theater</v>
      </c>
      <c r="T355" t="str">
        <v>plays</v>
      </c>
    </row>
    <row r="356" spans="1:20" x14ac:dyDescent="0.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4">
        <f t="shared" si="20"/>
        <v>123.73770491803278</v>
      </c>
      <c r="G356" t="s">
        <v>20</v>
      </c>
      <c r="H356">
        <v>80</v>
      </c>
      <c r="I356">
        <f t="shared" si="21"/>
        <v>94.35</v>
      </c>
      <c r="J356" t="s">
        <v>36</v>
      </c>
      <c r="K356" t="s">
        <v>37</v>
      </c>
      <c r="L356">
        <v>1378184400</v>
      </c>
      <c r="M356">
        <v>1378789200</v>
      </c>
      <c r="N356" s="7">
        <f t="shared" si="22"/>
        <v>41520.208333333336</v>
      </c>
      <c r="O356" s="7">
        <f t="shared" si="23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_xlfn.TEXTSPLIT(R356,"/")</f>
        <v>film &amp; video</v>
      </c>
      <c r="T356" t="str">
        <v>documentary</v>
      </c>
    </row>
    <row r="357" spans="1:20" x14ac:dyDescent="0.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58.973684210526315</v>
      </c>
      <c r="G357" t="s">
        <v>47</v>
      </c>
      <c r="H357">
        <v>86</v>
      </c>
      <c r="I357">
        <f t="shared" si="21"/>
        <v>26.06</v>
      </c>
      <c r="J357" t="s">
        <v>21</v>
      </c>
      <c r="K357" t="s">
        <v>22</v>
      </c>
      <c r="L357">
        <v>1485064800</v>
      </c>
      <c r="M357">
        <v>1488520800</v>
      </c>
      <c r="N357" s="7">
        <f t="shared" si="22"/>
        <v>42757.25</v>
      </c>
      <c r="O357" s="7">
        <f t="shared" si="23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_xlfn.TEXTSPLIT(R357,"/")</f>
        <v>technology</v>
      </c>
      <c r="T357" t="str">
        <v>wearables</v>
      </c>
    </row>
    <row r="358" spans="1:20" x14ac:dyDescent="0.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36.892473118279568</v>
      </c>
      <c r="G358" t="s">
        <v>14</v>
      </c>
      <c r="H358">
        <v>40</v>
      </c>
      <c r="I358">
        <f t="shared" si="21"/>
        <v>85.78</v>
      </c>
      <c r="J358" t="s">
        <v>107</v>
      </c>
      <c r="K358" t="s">
        <v>108</v>
      </c>
      <c r="L358">
        <v>1326520800</v>
      </c>
      <c r="M358">
        <v>1327298400</v>
      </c>
      <c r="N358" s="7">
        <f t="shared" si="22"/>
        <v>40922.25</v>
      </c>
      <c r="O358" s="7">
        <f t="shared" si="23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_xlfn.TEXTSPLIT(R358,"/")</f>
        <v>theater</v>
      </c>
      <c r="T358" t="str">
        <v>plays</v>
      </c>
    </row>
    <row r="359" spans="1:20" x14ac:dyDescent="0.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4">
        <f t="shared" si="20"/>
        <v>184.91304347826087</v>
      </c>
      <c r="G359" t="s">
        <v>20</v>
      </c>
      <c r="H359">
        <v>41</v>
      </c>
      <c r="I359">
        <f t="shared" si="21"/>
        <v>103.73</v>
      </c>
      <c r="J359" t="s">
        <v>21</v>
      </c>
      <c r="K359" t="s">
        <v>22</v>
      </c>
      <c r="L359">
        <v>1441256400</v>
      </c>
      <c r="M359">
        <v>1443416400</v>
      </c>
      <c r="N359" s="7">
        <f t="shared" si="22"/>
        <v>42250.208333333328</v>
      </c>
      <c r="O359" s="7">
        <f t="shared" si="23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_xlfn.TEXTSPLIT(R359,"/")</f>
        <v>games</v>
      </c>
      <c r="T359" t="str">
        <v>video games</v>
      </c>
    </row>
    <row r="360" spans="1:20" x14ac:dyDescent="0.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11.814432989690722</v>
      </c>
      <c r="G360" t="s">
        <v>14</v>
      </c>
      <c r="H360">
        <v>23</v>
      </c>
      <c r="I360">
        <f t="shared" si="21"/>
        <v>49.83</v>
      </c>
      <c r="J360" t="s">
        <v>15</v>
      </c>
      <c r="K360" t="s">
        <v>16</v>
      </c>
      <c r="L360">
        <v>1533877200</v>
      </c>
      <c r="M360">
        <v>1534136400</v>
      </c>
      <c r="N360" s="7">
        <f t="shared" si="22"/>
        <v>43322.208333333328</v>
      </c>
      <c r="O360" s="7">
        <f t="shared" si="23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_xlfn.TEXTSPLIT(R360,"/")</f>
        <v>photography</v>
      </c>
      <c r="T360" t="str">
        <v>photography books</v>
      </c>
    </row>
    <row r="361" spans="1:20" x14ac:dyDescent="0.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4">
        <f t="shared" si="20"/>
        <v>298.7</v>
      </c>
      <c r="G361" t="s">
        <v>20</v>
      </c>
      <c r="H361">
        <v>187</v>
      </c>
      <c r="I361">
        <f t="shared" si="21"/>
        <v>63.89</v>
      </c>
      <c r="J361" t="s">
        <v>21</v>
      </c>
      <c r="K361" t="s">
        <v>22</v>
      </c>
      <c r="L361">
        <v>1314421200</v>
      </c>
      <c r="M361">
        <v>1315026000</v>
      </c>
      <c r="N361" s="7">
        <f t="shared" si="22"/>
        <v>40782.208333333336</v>
      </c>
      <c r="O361" s="7">
        <f t="shared" si="23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_xlfn.TEXTSPLIT(R361,"/")</f>
        <v>film &amp; video</v>
      </c>
      <c r="T361" t="str">
        <v>animation</v>
      </c>
    </row>
    <row r="362" spans="1:20" x14ac:dyDescent="0.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4">
        <f t="shared" si="20"/>
        <v>226.35175879396985</v>
      </c>
      <c r="G362" t="s">
        <v>20</v>
      </c>
      <c r="H362">
        <v>2875</v>
      </c>
      <c r="I362">
        <f t="shared" si="21"/>
        <v>47</v>
      </c>
      <c r="J362" t="s">
        <v>40</v>
      </c>
      <c r="K362" t="s">
        <v>41</v>
      </c>
      <c r="L362">
        <v>1293861600</v>
      </c>
      <c r="M362">
        <v>1295071200</v>
      </c>
      <c r="N362" s="7">
        <f t="shared" si="22"/>
        <v>40544.25</v>
      </c>
      <c r="O362" s="7">
        <f t="shared" si="23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_xlfn.TEXTSPLIT(R362,"/")</f>
        <v>theater</v>
      </c>
      <c r="T362" t="str">
        <v>plays</v>
      </c>
    </row>
    <row r="363" spans="1:20" x14ac:dyDescent="0.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4">
        <f t="shared" si="20"/>
        <v>173.56363636363636</v>
      </c>
      <c r="G363" t="s">
        <v>20</v>
      </c>
      <c r="H363">
        <v>88</v>
      </c>
      <c r="I363">
        <f t="shared" si="21"/>
        <v>108.48</v>
      </c>
      <c r="J363" t="s">
        <v>21</v>
      </c>
      <c r="K363" t="s">
        <v>22</v>
      </c>
      <c r="L363">
        <v>1507352400</v>
      </c>
      <c r="M363">
        <v>1509426000</v>
      </c>
      <c r="N363" s="7">
        <f t="shared" si="22"/>
        <v>43015.208333333328</v>
      </c>
      <c r="O363" s="7">
        <f t="shared" si="23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_xlfn.TEXTSPLIT(R363,"/")</f>
        <v>theater</v>
      </c>
      <c r="T363" t="str">
        <v>plays</v>
      </c>
    </row>
    <row r="364" spans="1:20" x14ac:dyDescent="0.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4">
        <f t="shared" si="20"/>
        <v>371.75675675675677</v>
      </c>
      <c r="G364" t="s">
        <v>20</v>
      </c>
      <c r="H364">
        <v>191</v>
      </c>
      <c r="I364">
        <f t="shared" si="21"/>
        <v>72.02</v>
      </c>
      <c r="J364" t="s">
        <v>21</v>
      </c>
      <c r="K364" t="s">
        <v>22</v>
      </c>
      <c r="L364">
        <v>1296108000</v>
      </c>
      <c r="M364">
        <v>1299391200</v>
      </c>
      <c r="N364" s="7">
        <f t="shared" si="22"/>
        <v>40570.25</v>
      </c>
      <c r="O364" s="7">
        <f t="shared" si="23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_xlfn.TEXTSPLIT(R364,"/")</f>
        <v>music</v>
      </c>
      <c r="T364" t="str">
        <v>rock</v>
      </c>
    </row>
    <row r="365" spans="1:20" x14ac:dyDescent="0.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4">
        <f t="shared" si="20"/>
        <v>160.19230769230771</v>
      </c>
      <c r="G365" t="s">
        <v>20</v>
      </c>
      <c r="H365">
        <v>139</v>
      </c>
      <c r="I365">
        <f t="shared" si="21"/>
        <v>59.93</v>
      </c>
      <c r="J365" t="s">
        <v>21</v>
      </c>
      <c r="K365" t="s">
        <v>22</v>
      </c>
      <c r="L365">
        <v>1324965600</v>
      </c>
      <c r="M365">
        <v>1325052000</v>
      </c>
      <c r="N365" s="7">
        <f t="shared" si="22"/>
        <v>40904.25</v>
      </c>
      <c r="O365" s="7">
        <f t="shared" si="23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_xlfn.TEXTSPLIT(R365,"/")</f>
        <v>music</v>
      </c>
      <c r="T365" t="str">
        <v>rock</v>
      </c>
    </row>
    <row r="366" spans="1:20" x14ac:dyDescent="0.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4">
        <f t="shared" si="20"/>
        <v>1616.3333333333335</v>
      </c>
      <c r="G366" t="s">
        <v>20</v>
      </c>
      <c r="H366">
        <v>186</v>
      </c>
      <c r="I366">
        <f t="shared" si="21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7">
        <f t="shared" si="22"/>
        <v>43164.25</v>
      </c>
      <c r="O366" s="7">
        <f t="shared" si="23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_xlfn.TEXTSPLIT(R366,"/")</f>
        <v>music</v>
      </c>
      <c r="T366" t="str">
        <v>indie rock</v>
      </c>
    </row>
    <row r="367" spans="1:20" x14ac:dyDescent="0.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4">
        <f t="shared" si="20"/>
        <v>733.4375</v>
      </c>
      <c r="G367" t="s">
        <v>20</v>
      </c>
      <c r="H367">
        <v>112</v>
      </c>
      <c r="I367">
        <f t="shared" si="21"/>
        <v>104.78</v>
      </c>
      <c r="J367" t="s">
        <v>26</v>
      </c>
      <c r="K367" t="s">
        <v>27</v>
      </c>
      <c r="L367">
        <v>1482991200</v>
      </c>
      <c r="M367">
        <v>1485324000</v>
      </c>
      <c r="N367" s="7">
        <f t="shared" si="22"/>
        <v>42733.25</v>
      </c>
      <c r="O367" s="7">
        <f t="shared" si="23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_xlfn.TEXTSPLIT(R367,"/")</f>
        <v>theater</v>
      </c>
      <c r="T367" t="str">
        <v>plays</v>
      </c>
    </row>
    <row r="368" spans="1:20" x14ac:dyDescent="0.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4">
        <f t="shared" si="20"/>
        <v>592.11111111111109</v>
      </c>
      <c r="G368" t="s">
        <v>20</v>
      </c>
      <c r="H368">
        <v>101</v>
      </c>
      <c r="I368">
        <f t="shared" si="21"/>
        <v>105.52</v>
      </c>
      <c r="J368" t="s">
        <v>21</v>
      </c>
      <c r="K368" t="s">
        <v>22</v>
      </c>
      <c r="L368">
        <v>1294034400</v>
      </c>
      <c r="M368">
        <v>1294120800</v>
      </c>
      <c r="N368" s="7">
        <f t="shared" si="22"/>
        <v>40546.25</v>
      </c>
      <c r="O368" s="7">
        <f t="shared" si="23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_xlfn.TEXTSPLIT(R368,"/")</f>
        <v>theater</v>
      </c>
      <c r="T368" t="str">
        <v>plays</v>
      </c>
    </row>
    <row r="369" spans="1:20" x14ac:dyDescent="0.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18.888888888888889</v>
      </c>
      <c r="G369" t="s">
        <v>14</v>
      </c>
      <c r="H369">
        <v>75</v>
      </c>
      <c r="I369">
        <f t="shared" si="21"/>
        <v>24.93</v>
      </c>
      <c r="J369" t="s">
        <v>21</v>
      </c>
      <c r="K369" t="s">
        <v>22</v>
      </c>
      <c r="L369">
        <v>1413608400</v>
      </c>
      <c r="M369">
        <v>1415685600</v>
      </c>
      <c r="N369" s="7">
        <f t="shared" si="22"/>
        <v>41930.208333333336</v>
      </c>
      <c r="O369" s="7">
        <f t="shared" si="23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_xlfn.TEXTSPLIT(R369,"/")</f>
        <v>theater</v>
      </c>
      <c r="T369" t="str">
        <v>plays</v>
      </c>
    </row>
    <row r="370" spans="1:20" x14ac:dyDescent="0.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4">
        <f t="shared" si="20"/>
        <v>276.80769230769232</v>
      </c>
      <c r="G370" t="s">
        <v>20</v>
      </c>
      <c r="H370">
        <v>206</v>
      </c>
      <c r="I370">
        <f t="shared" si="21"/>
        <v>69.87</v>
      </c>
      <c r="J370" t="s">
        <v>40</v>
      </c>
      <c r="K370" t="s">
        <v>41</v>
      </c>
      <c r="L370">
        <v>1286946000</v>
      </c>
      <c r="M370">
        <v>1288933200</v>
      </c>
      <c r="N370" s="7">
        <f t="shared" si="22"/>
        <v>40464.208333333336</v>
      </c>
      <c r="O370" s="7">
        <f t="shared" si="23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_xlfn.TEXTSPLIT(R370,"/")</f>
        <v>film &amp; video</v>
      </c>
      <c r="T370" t="str">
        <v>documentary</v>
      </c>
    </row>
    <row r="371" spans="1:20" x14ac:dyDescent="0.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4">
        <f t="shared" si="20"/>
        <v>273.01851851851848</v>
      </c>
      <c r="G371" t="s">
        <v>20</v>
      </c>
      <c r="H371">
        <v>154</v>
      </c>
      <c r="I371">
        <f t="shared" si="21"/>
        <v>95.73</v>
      </c>
      <c r="J371" t="s">
        <v>21</v>
      </c>
      <c r="K371" t="s">
        <v>22</v>
      </c>
      <c r="L371">
        <v>1359871200</v>
      </c>
      <c r="M371">
        <v>1363237200</v>
      </c>
      <c r="N371" s="7">
        <f t="shared" si="22"/>
        <v>41308.25</v>
      </c>
      <c r="O371" s="7">
        <f t="shared" si="23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_xlfn.TEXTSPLIT(R371,"/")</f>
        <v>film &amp; video</v>
      </c>
      <c r="T371" t="str">
        <v>television</v>
      </c>
    </row>
    <row r="372" spans="1:20" x14ac:dyDescent="0.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4">
        <f t="shared" si="20"/>
        <v>159.36331255565449</v>
      </c>
      <c r="G372" t="s">
        <v>20</v>
      </c>
      <c r="H372">
        <v>5966</v>
      </c>
      <c r="I372">
        <f t="shared" si="21"/>
        <v>30</v>
      </c>
      <c r="J372" t="s">
        <v>21</v>
      </c>
      <c r="K372" t="s">
        <v>22</v>
      </c>
      <c r="L372">
        <v>1555304400</v>
      </c>
      <c r="M372">
        <v>1555822800</v>
      </c>
      <c r="N372" s="7">
        <f t="shared" si="22"/>
        <v>43570.208333333328</v>
      </c>
      <c r="O372" s="7">
        <f t="shared" si="23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_xlfn.TEXTSPLIT(R372,"/")</f>
        <v>theater</v>
      </c>
      <c r="T372" t="str">
        <v>plays</v>
      </c>
    </row>
    <row r="373" spans="1:20" x14ac:dyDescent="0.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67.869978858350947</v>
      </c>
      <c r="G373" t="s">
        <v>14</v>
      </c>
      <c r="H373">
        <v>2176</v>
      </c>
      <c r="I373">
        <f t="shared" si="21"/>
        <v>59.01</v>
      </c>
      <c r="J373" t="s">
        <v>21</v>
      </c>
      <c r="K373" t="s">
        <v>22</v>
      </c>
      <c r="L373">
        <v>1423375200</v>
      </c>
      <c r="M373">
        <v>1427778000</v>
      </c>
      <c r="N373" s="7">
        <f t="shared" si="22"/>
        <v>42043.25</v>
      </c>
      <c r="O373" s="7">
        <f t="shared" si="23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_xlfn.TEXTSPLIT(R373,"/")</f>
        <v>theater</v>
      </c>
      <c r="T373" t="str">
        <v>plays</v>
      </c>
    </row>
    <row r="374" spans="1:20" ht="31.5" x14ac:dyDescent="0.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4">
        <f t="shared" si="20"/>
        <v>1591.5555555555554</v>
      </c>
      <c r="G374" t="s">
        <v>20</v>
      </c>
      <c r="H374">
        <v>169</v>
      </c>
      <c r="I374">
        <f t="shared" si="21"/>
        <v>84.76</v>
      </c>
      <c r="J374" t="s">
        <v>21</v>
      </c>
      <c r="K374" t="s">
        <v>22</v>
      </c>
      <c r="L374">
        <v>1420696800</v>
      </c>
      <c r="M374">
        <v>1422424800</v>
      </c>
      <c r="N374" s="7">
        <f t="shared" si="22"/>
        <v>42012.25</v>
      </c>
      <c r="O374" s="7">
        <f t="shared" si="23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_xlfn.TEXTSPLIT(R374,"/")</f>
        <v>film &amp; video</v>
      </c>
      <c r="T374" t="str">
        <v>documentary</v>
      </c>
    </row>
    <row r="375" spans="1:20" x14ac:dyDescent="0.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4">
        <f t="shared" si="20"/>
        <v>730.18222222222221</v>
      </c>
      <c r="G375" t="s">
        <v>20</v>
      </c>
      <c r="H375">
        <v>2106</v>
      </c>
      <c r="I375">
        <f t="shared" si="21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7">
        <f t="shared" si="22"/>
        <v>42964.208333333328</v>
      </c>
      <c r="O375" s="7">
        <f t="shared" si="23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_xlfn.TEXTSPLIT(R375,"/")</f>
        <v>theater</v>
      </c>
      <c r="T375" t="str">
        <v>plays</v>
      </c>
    </row>
    <row r="376" spans="1:20" ht="31.5" x14ac:dyDescent="0.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13.185782556750297</v>
      </c>
      <c r="G376" t="s">
        <v>14</v>
      </c>
      <c r="H376">
        <v>441</v>
      </c>
      <c r="I376">
        <f t="shared" si="21"/>
        <v>50.05</v>
      </c>
      <c r="J376" t="s">
        <v>21</v>
      </c>
      <c r="K376" t="s">
        <v>22</v>
      </c>
      <c r="L376">
        <v>1547186400</v>
      </c>
      <c r="M376">
        <v>1547618400</v>
      </c>
      <c r="N376" s="7">
        <f t="shared" si="22"/>
        <v>43476.25</v>
      </c>
      <c r="O376" s="7">
        <f t="shared" si="23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_xlfn.TEXTSPLIT(R376,"/")</f>
        <v>film &amp; video</v>
      </c>
      <c r="T376" t="str">
        <v>documentary</v>
      </c>
    </row>
    <row r="377" spans="1:20" ht="31.5" x14ac:dyDescent="0.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54.777777777777779</v>
      </c>
      <c r="G377" t="s">
        <v>14</v>
      </c>
      <c r="H377">
        <v>25</v>
      </c>
      <c r="I377">
        <f t="shared" si="21"/>
        <v>59.16</v>
      </c>
      <c r="J377" t="s">
        <v>21</v>
      </c>
      <c r="K377" t="s">
        <v>22</v>
      </c>
      <c r="L377">
        <v>1444971600</v>
      </c>
      <c r="M377">
        <v>1449900000</v>
      </c>
      <c r="N377" s="7">
        <f t="shared" si="22"/>
        <v>42293.208333333328</v>
      </c>
      <c r="O377" s="7">
        <f t="shared" si="23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_xlfn.TEXTSPLIT(R377,"/")</f>
        <v>music</v>
      </c>
      <c r="T377" t="str">
        <v>indie rock</v>
      </c>
    </row>
    <row r="378" spans="1:20" x14ac:dyDescent="0.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4">
        <f t="shared" si="20"/>
        <v>361.02941176470591</v>
      </c>
      <c r="G378" t="s">
        <v>20</v>
      </c>
      <c r="H378">
        <v>131</v>
      </c>
      <c r="I378">
        <f t="shared" si="21"/>
        <v>93.7</v>
      </c>
      <c r="J378" t="s">
        <v>21</v>
      </c>
      <c r="K378" t="s">
        <v>22</v>
      </c>
      <c r="L378">
        <v>1404622800</v>
      </c>
      <c r="M378">
        <v>1405141200</v>
      </c>
      <c r="N378" s="7">
        <f t="shared" si="22"/>
        <v>41826.208333333336</v>
      </c>
      <c r="O378" s="7">
        <f t="shared" si="23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_xlfn.TEXTSPLIT(R378,"/")</f>
        <v>music</v>
      </c>
      <c r="T378" t="str">
        <v>rock</v>
      </c>
    </row>
    <row r="379" spans="1:20" x14ac:dyDescent="0.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10.257545271629779</v>
      </c>
      <c r="G379" t="s">
        <v>14</v>
      </c>
      <c r="H379">
        <v>127</v>
      </c>
      <c r="I379">
        <f t="shared" si="21"/>
        <v>40.14</v>
      </c>
      <c r="J379" t="s">
        <v>21</v>
      </c>
      <c r="K379" t="s">
        <v>22</v>
      </c>
      <c r="L379">
        <v>1571720400</v>
      </c>
      <c r="M379">
        <v>1572933600</v>
      </c>
      <c r="N379" s="7">
        <f t="shared" si="22"/>
        <v>43760.208333333328</v>
      </c>
      <c r="O379" s="7">
        <f t="shared" si="23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_xlfn.TEXTSPLIT(R379,"/")</f>
        <v>theater</v>
      </c>
      <c r="T379" t="str">
        <v>plays</v>
      </c>
    </row>
    <row r="380" spans="1:20" x14ac:dyDescent="0.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13.962962962962964</v>
      </c>
      <c r="G380" t="s">
        <v>14</v>
      </c>
      <c r="H380">
        <v>355</v>
      </c>
      <c r="I380">
        <f t="shared" si="21"/>
        <v>70.09</v>
      </c>
      <c r="J380" t="s">
        <v>21</v>
      </c>
      <c r="K380" t="s">
        <v>22</v>
      </c>
      <c r="L380">
        <v>1526878800</v>
      </c>
      <c r="M380">
        <v>1530162000</v>
      </c>
      <c r="N380" s="7">
        <f t="shared" si="22"/>
        <v>43241.208333333328</v>
      </c>
      <c r="O380" s="7">
        <f t="shared" si="23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_xlfn.TEXTSPLIT(R380,"/")</f>
        <v>film &amp; video</v>
      </c>
      <c r="T380" t="str">
        <v>documentary</v>
      </c>
    </row>
    <row r="381" spans="1:20" x14ac:dyDescent="0.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40.444444444444443</v>
      </c>
      <c r="G381" t="s">
        <v>14</v>
      </c>
      <c r="H381">
        <v>44</v>
      </c>
      <c r="I381">
        <f t="shared" si="21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7">
        <f t="shared" si="22"/>
        <v>40843.208333333336</v>
      </c>
      <c r="O381" s="7">
        <f t="shared" si="23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_xlfn.TEXTSPLIT(R381,"/")</f>
        <v>theater</v>
      </c>
      <c r="T381" t="str">
        <v>plays</v>
      </c>
    </row>
    <row r="382" spans="1:20" ht="31.5" x14ac:dyDescent="0.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4">
        <f t="shared" si="20"/>
        <v>160.32</v>
      </c>
      <c r="G382" t="s">
        <v>20</v>
      </c>
      <c r="H382">
        <v>84</v>
      </c>
      <c r="I382">
        <f t="shared" si="21"/>
        <v>47.71</v>
      </c>
      <c r="J382" t="s">
        <v>21</v>
      </c>
      <c r="K382" t="s">
        <v>22</v>
      </c>
      <c r="L382">
        <v>1371963600</v>
      </c>
      <c r="M382">
        <v>1372395600</v>
      </c>
      <c r="N382" s="7">
        <f t="shared" si="22"/>
        <v>41448.208333333336</v>
      </c>
      <c r="O382" s="7">
        <f t="shared" si="23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_xlfn.TEXTSPLIT(R382,"/")</f>
        <v>theater</v>
      </c>
      <c r="T382" t="str">
        <v>plays</v>
      </c>
    </row>
    <row r="383" spans="1:20" x14ac:dyDescent="0.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4">
        <f t="shared" si="20"/>
        <v>183.9433962264151</v>
      </c>
      <c r="G383" t="s">
        <v>20</v>
      </c>
      <c r="H383">
        <v>155</v>
      </c>
      <c r="I383">
        <f t="shared" si="21"/>
        <v>62.9</v>
      </c>
      <c r="J383" t="s">
        <v>21</v>
      </c>
      <c r="K383" t="s">
        <v>22</v>
      </c>
      <c r="L383">
        <v>1433739600</v>
      </c>
      <c r="M383">
        <v>1437714000</v>
      </c>
      <c r="N383" s="7">
        <f t="shared" si="22"/>
        <v>42163.208333333328</v>
      </c>
      <c r="O383" s="7">
        <f t="shared" si="23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_xlfn.TEXTSPLIT(R383,"/")</f>
        <v>theater</v>
      </c>
      <c r="T383" t="str">
        <v>plays</v>
      </c>
    </row>
    <row r="384" spans="1:20" ht="31.5" x14ac:dyDescent="0.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63.769230769230766</v>
      </c>
      <c r="G384" t="s">
        <v>14</v>
      </c>
      <c r="H384">
        <v>67</v>
      </c>
      <c r="I384">
        <f t="shared" si="21"/>
        <v>86.61</v>
      </c>
      <c r="J384" t="s">
        <v>21</v>
      </c>
      <c r="K384" t="s">
        <v>22</v>
      </c>
      <c r="L384">
        <v>1508130000</v>
      </c>
      <c r="M384">
        <v>1509771600</v>
      </c>
      <c r="N384" s="7">
        <f t="shared" si="22"/>
        <v>43024.208333333328</v>
      </c>
      <c r="O384" s="7">
        <f t="shared" si="23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_xlfn.TEXTSPLIT(R384,"/")</f>
        <v>photography</v>
      </c>
      <c r="T384" t="str">
        <v>photography books</v>
      </c>
    </row>
    <row r="385" spans="1:20" x14ac:dyDescent="0.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4">
        <f t="shared" si="20"/>
        <v>225.38095238095238</v>
      </c>
      <c r="G385" t="s">
        <v>20</v>
      </c>
      <c r="H385">
        <v>189</v>
      </c>
      <c r="I385">
        <f t="shared" si="21"/>
        <v>75.13</v>
      </c>
      <c r="J385" t="s">
        <v>21</v>
      </c>
      <c r="K385" t="s">
        <v>22</v>
      </c>
      <c r="L385">
        <v>1550037600</v>
      </c>
      <c r="M385">
        <v>1550556000</v>
      </c>
      <c r="N385" s="7">
        <f t="shared" si="22"/>
        <v>43509.25</v>
      </c>
      <c r="O385" s="7">
        <f t="shared" si="23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_xlfn.TEXTSPLIT(R385,"/")</f>
        <v>food</v>
      </c>
      <c r="T385" t="str">
        <v>food trucks</v>
      </c>
    </row>
    <row r="386" spans="1:20" x14ac:dyDescent="0.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4">
        <f t="shared" si="20"/>
        <v>172.00961538461539</v>
      </c>
      <c r="G386" t="s">
        <v>20</v>
      </c>
      <c r="H386">
        <v>4799</v>
      </c>
      <c r="I386">
        <f t="shared" si="21"/>
        <v>41</v>
      </c>
      <c r="J386" t="s">
        <v>21</v>
      </c>
      <c r="K386" t="s">
        <v>22</v>
      </c>
      <c r="L386">
        <v>1486706400</v>
      </c>
      <c r="M386">
        <v>1489039200</v>
      </c>
      <c r="N386" s="7">
        <f t="shared" si="22"/>
        <v>42776.25</v>
      </c>
      <c r="O386" s="7">
        <f t="shared" si="23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_xlfn.TEXTSPLIT(R386,"/")</f>
        <v>film &amp; video</v>
      </c>
      <c r="T386" t="str">
        <v>documentary</v>
      </c>
    </row>
    <row r="387" spans="1:20" ht="31.5" x14ac:dyDescent="0.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4">
        <f t="shared" ref="F387:F450" si="24">(E387/D387)*100</f>
        <v>146.16709511568124</v>
      </c>
      <c r="G387" t="s">
        <v>20</v>
      </c>
      <c r="H387">
        <v>1137</v>
      </c>
      <c r="I387">
        <f t="shared" ref="I387:I450" si="25">IF(H387=0,"0",ROUND(E387/H387,2))</f>
        <v>50.01</v>
      </c>
      <c r="J387" t="s">
        <v>21</v>
      </c>
      <c r="K387" t="s">
        <v>22</v>
      </c>
      <c r="L387">
        <v>1553835600</v>
      </c>
      <c r="M387">
        <v>1556600400</v>
      </c>
      <c r="N387" s="7">
        <f t="shared" ref="N387:N450" si="26">(((L387/60)/60)/24)+DATE(1970,1,1)</f>
        <v>43553.208333333328</v>
      </c>
      <c r="O387" s="7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_xlfn.TEXTSPLIT(R387,"/")</f>
        <v>publishing</v>
      </c>
      <c r="T387" t="str">
        <v>nonfiction</v>
      </c>
    </row>
    <row r="388" spans="1:20" ht="31.5" x14ac:dyDescent="0.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76.42361623616236</v>
      </c>
      <c r="G388" t="s">
        <v>14</v>
      </c>
      <c r="H388">
        <v>1068</v>
      </c>
      <c r="I388">
        <f t="shared" si="25"/>
        <v>96.96</v>
      </c>
      <c r="J388" t="s">
        <v>21</v>
      </c>
      <c r="K388" t="s">
        <v>22</v>
      </c>
      <c r="L388">
        <v>1277528400</v>
      </c>
      <c r="M388">
        <v>1278565200</v>
      </c>
      <c r="N388" s="7">
        <f t="shared" si="26"/>
        <v>40355.208333333336</v>
      </c>
      <c r="O388" s="7">
        <f t="shared" si="27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_xlfn.TEXTSPLIT(R388,"/")</f>
        <v>theater</v>
      </c>
      <c r="T388" t="str">
        <v>plays</v>
      </c>
    </row>
    <row r="389" spans="1:20" x14ac:dyDescent="0.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39.261467889908261</v>
      </c>
      <c r="G389" t="s">
        <v>14</v>
      </c>
      <c r="H389">
        <v>424</v>
      </c>
      <c r="I389">
        <f t="shared" si="25"/>
        <v>100.93</v>
      </c>
      <c r="J389" t="s">
        <v>21</v>
      </c>
      <c r="K389" t="s">
        <v>22</v>
      </c>
      <c r="L389">
        <v>1339477200</v>
      </c>
      <c r="M389">
        <v>1339909200</v>
      </c>
      <c r="N389" s="7">
        <f t="shared" si="26"/>
        <v>41072.208333333336</v>
      </c>
      <c r="O389" s="7">
        <f t="shared" si="27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_xlfn.TEXTSPLIT(R389,"/")</f>
        <v>technology</v>
      </c>
      <c r="T389" t="str">
        <v>wearables</v>
      </c>
    </row>
    <row r="390" spans="1:20" x14ac:dyDescent="0.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11.270034843205574</v>
      </c>
      <c r="G390" t="s">
        <v>74</v>
      </c>
      <c r="H390">
        <v>145</v>
      </c>
      <c r="I390">
        <f t="shared" si="25"/>
        <v>89.23</v>
      </c>
      <c r="J390" t="s">
        <v>98</v>
      </c>
      <c r="K390" t="s">
        <v>99</v>
      </c>
      <c r="L390">
        <v>1325656800</v>
      </c>
      <c r="M390">
        <v>1325829600</v>
      </c>
      <c r="N390" s="7">
        <f t="shared" si="26"/>
        <v>40912.25</v>
      </c>
      <c r="O390" s="7">
        <f t="shared" si="27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_xlfn.TEXTSPLIT(R390,"/")</f>
        <v>music</v>
      </c>
      <c r="T390" t="str">
        <v>indie rock</v>
      </c>
    </row>
    <row r="391" spans="1:20" x14ac:dyDescent="0.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4">
        <f t="shared" si="24"/>
        <v>122.11084337349398</v>
      </c>
      <c r="G391" t="s">
        <v>20</v>
      </c>
      <c r="H391">
        <v>1152</v>
      </c>
      <c r="I391">
        <f t="shared" si="25"/>
        <v>87.98</v>
      </c>
      <c r="J391" t="s">
        <v>21</v>
      </c>
      <c r="K391" t="s">
        <v>22</v>
      </c>
      <c r="L391">
        <v>1288242000</v>
      </c>
      <c r="M391">
        <v>1290578400</v>
      </c>
      <c r="N391" s="7">
        <f t="shared" si="26"/>
        <v>40479.208333333336</v>
      </c>
      <c r="O391" s="7">
        <f t="shared" si="27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_xlfn.TEXTSPLIT(R391,"/")</f>
        <v>theater</v>
      </c>
      <c r="T391" t="str">
        <v>plays</v>
      </c>
    </row>
    <row r="392" spans="1:20" x14ac:dyDescent="0.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4">
        <f t="shared" si="24"/>
        <v>186.54166666666669</v>
      </c>
      <c r="G392" t="s">
        <v>20</v>
      </c>
      <c r="H392">
        <v>50</v>
      </c>
      <c r="I392">
        <f t="shared" si="25"/>
        <v>89.54</v>
      </c>
      <c r="J392" t="s">
        <v>21</v>
      </c>
      <c r="K392" t="s">
        <v>22</v>
      </c>
      <c r="L392">
        <v>1379048400</v>
      </c>
      <c r="M392">
        <v>1380344400</v>
      </c>
      <c r="N392" s="7">
        <f t="shared" si="26"/>
        <v>41530.208333333336</v>
      </c>
      <c r="O392" s="7">
        <f t="shared" si="27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_xlfn.TEXTSPLIT(R392,"/")</f>
        <v>photography</v>
      </c>
      <c r="T392" t="str">
        <v>photography books</v>
      </c>
    </row>
    <row r="393" spans="1:20" x14ac:dyDescent="0.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7.2731788079470201</v>
      </c>
      <c r="G393" t="s">
        <v>14</v>
      </c>
      <c r="H393">
        <v>151</v>
      </c>
      <c r="I393">
        <f t="shared" si="25"/>
        <v>29.09</v>
      </c>
      <c r="J393" t="s">
        <v>21</v>
      </c>
      <c r="K393" t="s">
        <v>22</v>
      </c>
      <c r="L393">
        <v>1389679200</v>
      </c>
      <c r="M393">
        <v>1389852000</v>
      </c>
      <c r="N393" s="7">
        <f t="shared" si="26"/>
        <v>41653.25</v>
      </c>
      <c r="O393" s="7">
        <f t="shared" si="27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_xlfn.TEXTSPLIT(R393,"/")</f>
        <v>publishing</v>
      </c>
      <c r="T393" t="str">
        <v>nonfiction</v>
      </c>
    </row>
    <row r="394" spans="1:20" ht="31.5" x14ac:dyDescent="0.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65.642371234207957</v>
      </c>
      <c r="G394" t="s">
        <v>14</v>
      </c>
      <c r="H394">
        <v>1608</v>
      </c>
      <c r="I394">
        <f t="shared" si="25"/>
        <v>42.01</v>
      </c>
      <c r="J394" t="s">
        <v>21</v>
      </c>
      <c r="K394" t="s">
        <v>22</v>
      </c>
      <c r="L394">
        <v>1294293600</v>
      </c>
      <c r="M394">
        <v>1294466400</v>
      </c>
      <c r="N394" s="7">
        <f t="shared" si="26"/>
        <v>40549.25</v>
      </c>
      <c r="O394" s="7">
        <f t="shared" si="27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_xlfn.TEXTSPLIT(R394,"/")</f>
        <v>technology</v>
      </c>
      <c r="T394" t="str">
        <v>wearables</v>
      </c>
    </row>
    <row r="395" spans="1:20" x14ac:dyDescent="0.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4">
        <f t="shared" si="24"/>
        <v>228.96178343949046</v>
      </c>
      <c r="G395" t="s">
        <v>20</v>
      </c>
      <c r="H395">
        <v>3059</v>
      </c>
      <c r="I395">
        <f t="shared" si="25"/>
        <v>47</v>
      </c>
      <c r="J395" t="s">
        <v>15</v>
      </c>
      <c r="K395" t="s">
        <v>16</v>
      </c>
      <c r="L395">
        <v>1500267600</v>
      </c>
      <c r="M395">
        <v>1500354000</v>
      </c>
      <c r="N395" s="7">
        <f t="shared" si="26"/>
        <v>42933.208333333328</v>
      </c>
      <c r="O395" s="7">
        <f t="shared" si="27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_xlfn.TEXTSPLIT(R395,"/")</f>
        <v>music</v>
      </c>
      <c r="T395" t="str">
        <v>jazz</v>
      </c>
    </row>
    <row r="396" spans="1:20" x14ac:dyDescent="0.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4">
        <f t="shared" si="24"/>
        <v>469.37499999999994</v>
      </c>
      <c r="G396" t="s">
        <v>20</v>
      </c>
      <c r="H396">
        <v>34</v>
      </c>
      <c r="I396">
        <f t="shared" si="25"/>
        <v>110.44</v>
      </c>
      <c r="J396" t="s">
        <v>21</v>
      </c>
      <c r="K396" t="s">
        <v>22</v>
      </c>
      <c r="L396">
        <v>1375074000</v>
      </c>
      <c r="M396">
        <v>1375938000</v>
      </c>
      <c r="N396" s="7">
        <f t="shared" si="26"/>
        <v>41484.208333333336</v>
      </c>
      <c r="O396" s="7">
        <f t="shared" si="27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_xlfn.TEXTSPLIT(R396,"/")</f>
        <v>film &amp; video</v>
      </c>
      <c r="T396" t="str">
        <v>documentary</v>
      </c>
    </row>
    <row r="397" spans="1:20" ht="31.5" x14ac:dyDescent="0.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4">
        <f t="shared" si="24"/>
        <v>130.11267605633802</v>
      </c>
      <c r="G397" t="s">
        <v>20</v>
      </c>
      <c r="H397">
        <v>220</v>
      </c>
      <c r="I397">
        <f t="shared" si="25"/>
        <v>41.99</v>
      </c>
      <c r="J397" t="s">
        <v>21</v>
      </c>
      <c r="K397" t="s">
        <v>22</v>
      </c>
      <c r="L397">
        <v>1323324000</v>
      </c>
      <c r="M397">
        <v>1323410400</v>
      </c>
      <c r="N397" s="7">
        <f t="shared" si="26"/>
        <v>40885.25</v>
      </c>
      <c r="O397" s="7">
        <f t="shared" si="27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_xlfn.TEXTSPLIT(R397,"/")</f>
        <v>theater</v>
      </c>
      <c r="T397" t="str">
        <v>plays</v>
      </c>
    </row>
    <row r="398" spans="1:20" x14ac:dyDescent="0.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4">
        <f t="shared" si="24"/>
        <v>167.05422993492408</v>
      </c>
      <c r="G398" t="s">
        <v>20</v>
      </c>
      <c r="H398">
        <v>1604</v>
      </c>
      <c r="I398">
        <f t="shared" si="25"/>
        <v>48.01</v>
      </c>
      <c r="J398" t="s">
        <v>26</v>
      </c>
      <c r="K398" t="s">
        <v>27</v>
      </c>
      <c r="L398">
        <v>1538715600</v>
      </c>
      <c r="M398">
        <v>1539406800</v>
      </c>
      <c r="N398" s="7">
        <f t="shared" si="26"/>
        <v>43378.208333333328</v>
      </c>
      <c r="O398" s="7">
        <f t="shared" si="27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_xlfn.TEXTSPLIT(R398,"/")</f>
        <v>film &amp; video</v>
      </c>
      <c r="T398" t="str">
        <v>drama</v>
      </c>
    </row>
    <row r="399" spans="1:20" x14ac:dyDescent="0.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4">
        <f t="shared" si="24"/>
        <v>173.8641975308642</v>
      </c>
      <c r="G399" t="s">
        <v>20</v>
      </c>
      <c r="H399">
        <v>454</v>
      </c>
      <c r="I399">
        <f t="shared" si="25"/>
        <v>31.02</v>
      </c>
      <c r="J399" t="s">
        <v>21</v>
      </c>
      <c r="K399" t="s">
        <v>22</v>
      </c>
      <c r="L399">
        <v>1369285200</v>
      </c>
      <c r="M399">
        <v>1369803600</v>
      </c>
      <c r="N399" s="7">
        <f t="shared" si="26"/>
        <v>41417.208333333336</v>
      </c>
      <c r="O399" s="7">
        <f t="shared" si="27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_xlfn.TEXTSPLIT(R399,"/")</f>
        <v>music</v>
      </c>
      <c r="T399" t="str">
        <v>rock</v>
      </c>
    </row>
    <row r="400" spans="1:20" x14ac:dyDescent="0.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4">
        <f t="shared" si="24"/>
        <v>717.76470588235293</v>
      </c>
      <c r="G400" t="s">
        <v>20</v>
      </c>
      <c r="H400">
        <v>123</v>
      </c>
      <c r="I400">
        <f t="shared" si="25"/>
        <v>99.2</v>
      </c>
      <c r="J400" t="s">
        <v>107</v>
      </c>
      <c r="K400" t="s">
        <v>108</v>
      </c>
      <c r="L400">
        <v>1525755600</v>
      </c>
      <c r="M400">
        <v>1525928400</v>
      </c>
      <c r="N400" s="7">
        <f t="shared" si="26"/>
        <v>43228.208333333328</v>
      </c>
      <c r="O400" s="7">
        <f t="shared" si="27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_xlfn.TEXTSPLIT(R400,"/")</f>
        <v>film &amp; video</v>
      </c>
      <c r="T400" t="str">
        <v>animation</v>
      </c>
    </row>
    <row r="401" spans="1:20" x14ac:dyDescent="0.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63.850976361767728</v>
      </c>
      <c r="G401" t="s">
        <v>14</v>
      </c>
      <c r="H401">
        <v>941</v>
      </c>
      <c r="I401">
        <f t="shared" si="25"/>
        <v>66.02</v>
      </c>
      <c r="J401" t="s">
        <v>21</v>
      </c>
      <c r="K401" t="s">
        <v>22</v>
      </c>
      <c r="L401">
        <v>1296626400</v>
      </c>
      <c r="M401">
        <v>1297231200</v>
      </c>
      <c r="N401" s="7">
        <f t="shared" si="26"/>
        <v>40576.25</v>
      </c>
      <c r="O401" s="7">
        <f t="shared" si="27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_xlfn.TEXTSPLIT(R401,"/")</f>
        <v>music</v>
      </c>
      <c r="T401" t="str">
        <v>indie rock</v>
      </c>
    </row>
    <row r="402" spans="1:20" ht="31.5" x14ac:dyDescent="0.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2</v>
      </c>
      <c r="G402" t="s">
        <v>14</v>
      </c>
      <c r="H402">
        <v>1</v>
      </c>
      <c r="I402">
        <f t="shared" si="25"/>
        <v>2</v>
      </c>
      <c r="J402" t="s">
        <v>21</v>
      </c>
      <c r="K402" t="s">
        <v>22</v>
      </c>
      <c r="L402">
        <v>1376629200</v>
      </c>
      <c r="M402">
        <v>1378530000</v>
      </c>
      <c r="N402" s="7">
        <f t="shared" si="26"/>
        <v>41502.208333333336</v>
      </c>
      <c r="O402" s="7">
        <f t="shared" si="27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_xlfn.TEXTSPLIT(R402,"/")</f>
        <v>photography</v>
      </c>
      <c r="T402" t="str">
        <v>photography books</v>
      </c>
    </row>
    <row r="403" spans="1:20" x14ac:dyDescent="0.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4">
        <f t="shared" si="24"/>
        <v>1530.2222222222222</v>
      </c>
      <c r="G403" t="s">
        <v>20</v>
      </c>
      <c r="H403">
        <v>299</v>
      </c>
      <c r="I403">
        <f t="shared" si="25"/>
        <v>46.06</v>
      </c>
      <c r="J403" t="s">
        <v>21</v>
      </c>
      <c r="K403" t="s">
        <v>22</v>
      </c>
      <c r="L403">
        <v>1572152400</v>
      </c>
      <c r="M403">
        <v>1572152400</v>
      </c>
      <c r="N403" s="7">
        <f t="shared" si="26"/>
        <v>43765.208333333328</v>
      </c>
      <c r="O403" s="7">
        <f t="shared" si="27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_xlfn.TEXTSPLIT(R403,"/")</f>
        <v>theater</v>
      </c>
      <c r="T403" t="str">
        <v>plays</v>
      </c>
    </row>
    <row r="404" spans="1:20" x14ac:dyDescent="0.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40.356164383561641</v>
      </c>
      <c r="G404" t="s">
        <v>14</v>
      </c>
      <c r="H404">
        <v>40</v>
      </c>
      <c r="I404">
        <f t="shared" si="25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7">
        <f t="shared" si="26"/>
        <v>40914.25</v>
      </c>
      <c r="O404" s="7">
        <f t="shared" si="27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_xlfn.TEXTSPLIT(R404,"/")</f>
        <v>film &amp; video</v>
      </c>
      <c r="T404" t="str">
        <v>shorts</v>
      </c>
    </row>
    <row r="405" spans="1:20" x14ac:dyDescent="0.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86.220633299284984</v>
      </c>
      <c r="G405" t="s">
        <v>14</v>
      </c>
      <c r="H405">
        <v>3015</v>
      </c>
      <c r="I405">
        <f t="shared" si="25"/>
        <v>55.99</v>
      </c>
      <c r="J405" t="s">
        <v>15</v>
      </c>
      <c r="K405" t="s">
        <v>16</v>
      </c>
      <c r="L405">
        <v>1273640400</v>
      </c>
      <c r="M405">
        <v>1276750800</v>
      </c>
      <c r="N405" s="7">
        <f t="shared" si="26"/>
        <v>40310.208333333336</v>
      </c>
      <c r="O405" s="7">
        <f t="shared" si="27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_xlfn.TEXTSPLIT(R405,"/")</f>
        <v>theater</v>
      </c>
      <c r="T405" t="str">
        <v>plays</v>
      </c>
    </row>
    <row r="406" spans="1:20" x14ac:dyDescent="0.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4">
        <f t="shared" si="24"/>
        <v>315.58486707566465</v>
      </c>
      <c r="G406" t="s">
        <v>20</v>
      </c>
      <c r="H406">
        <v>2237</v>
      </c>
      <c r="I406">
        <f t="shared" si="25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7">
        <f t="shared" si="26"/>
        <v>43053.25</v>
      </c>
      <c r="O406" s="7">
        <f t="shared" si="27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_xlfn.TEXTSPLIT(R406,"/")</f>
        <v>theater</v>
      </c>
      <c r="T406" t="str">
        <v>plays</v>
      </c>
    </row>
    <row r="407" spans="1:20" x14ac:dyDescent="0.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89.618243243243242</v>
      </c>
      <c r="G407" t="s">
        <v>14</v>
      </c>
      <c r="H407">
        <v>435</v>
      </c>
      <c r="I407">
        <f t="shared" si="25"/>
        <v>60.98</v>
      </c>
      <c r="J407" t="s">
        <v>21</v>
      </c>
      <c r="K407" t="s">
        <v>22</v>
      </c>
      <c r="L407">
        <v>1528088400</v>
      </c>
      <c r="M407">
        <v>1532408400</v>
      </c>
      <c r="N407" s="7">
        <f t="shared" si="26"/>
        <v>43255.208333333328</v>
      </c>
      <c r="O407" s="7">
        <f t="shared" si="27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_xlfn.TEXTSPLIT(R407,"/")</f>
        <v>theater</v>
      </c>
      <c r="T407" t="str">
        <v>plays</v>
      </c>
    </row>
    <row r="408" spans="1:20" x14ac:dyDescent="0.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4">
        <f t="shared" si="24"/>
        <v>182.14503816793894</v>
      </c>
      <c r="G408" t="s">
        <v>20</v>
      </c>
      <c r="H408">
        <v>645</v>
      </c>
      <c r="I408">
        <f t="shared" si="25"/>
        <v>110.98</v>
      </c>
      <c r="J408" t="s">
        <v>21</v>
      </c>
      <c r="K408" t="s">
        <v>22</v>
      </c>
      <c r="L408">
        <v>1359525600</v>
      </c>
      <c r="M408">
        <v>1360562400</v>
      </c>
      <c r="N408" s="7">
        <f t="shared" si="26"/>
        <v>41304.25</v>
      </c>
      <c r="O408" s="7">
        <f t="shared" si="27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_xlfn.TEXTSPLIT(R408,"/")</f>
        <v>film &amp; video</v>
      </c>
      <c r="T408" t="str">
        <v>documentary</v>
      </c>
    </row>
    <row r="409" spans="1:20" x14ac:dyDescent="0.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4">
        <f t="shared" si="24"/>
        <v>355.88235294117646</v>
      </c>
      <c r="G409" t="s">
        <v>20</v>
      </c>
      <c r="H409">
        <v>484</v>
      </c>
      <c r="I409">
        <f t="shared" si="25"/>
        <v>25</v>
      </c>
      <c r="J409" t="s">
        <v>36</v>
      </c>
      <c r="K409" t="s">
        <v>37</v>
      </c>
      <c r="L409">
        <v>1570942800</v>
      </c>
      <c r="M409">
        <v>1571547600</v>
      </c>
      <c r="N409" s="7">
        <f t="shared" si="26"/>
        <v>43751.208333333328</v>
      </c>
      <c r="O409" s="7">
        <f t="shared" si="27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_xlfn.TEXTSPLIT(R409,"/")</f>
        <v>theater</v>
      </c>
      <c r="T409" t="str">
        <v>plays</v>
      </c>
    </row>
    <row r="410" spans="1:20" x14ac:dyDescent="0.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4">
        <f t="shared" si="24"/>
        <v>131.83695652173913</v>
      </c>
      <c r="G410" t="s">
        <v>20</v>
      </c>
      <c r="H410">
        <v>154</v>
      </c>
      <c r="I410">
        <f t="shared" si="25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7">
        <f t="shared" si="26"/>
        <v>42541.208333333328</v>
      </c>
      <c r="O410" s="7">
        <f t="shared" si="27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_xlfn.TEXTSPLIT(R410,"/")</f>
        <v>film &amp; video</v>
      </c>
      <c r="T410" t="str">
        <v>documentary</v>
      </c>
    </row>
    <row r="411" spans="1:20" x14ac:dyDescent="0.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46.315634218289084</v>
      </c>
      <c r="G411" t="s">
        <v>14</v>
      </c>
      <c r="H411">
        <v>714</v>
      </c>
      <c r="I411">
        <f t="shared" si="25"/>
        <v>87.96</v>
      </c>
      <c r="J411" t="s">
        <v>21</v>
      </c>
      <c r="K411" t="s">
        <v>22</v>
      </c>
      <c r="L411">
        <v>1492491600</v>
      </c>
      <c r="M411">
        <v>1492837200</v>
      </c>
      <c r="N411" s="7">
        <f t="shared" si="26"/>
        <v>42843.208333333328</v>
      </c>
      <c r="O411" s="7">
        <f t="shared" si="27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_xlfn.TEXTSPLIT(R411,"/")</f>
        <v>music</v>
      </c>
      <c r="T411" t="str">
        <v>rock</v>
      </c>
    </row>
    <row r="412" spans="1:20" x14ac:dyDescent="0.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36.132726089785294</v>
      </c>
      <c r="G412" t="s">
        <v>47</v>
      </c>
      <c r="H412">
        <v>1111</v>
      </c>
      <c r="I412">
        <f t="shared" si="25"/>
        <v>49.99</v>
      </c>
      <c r="J412" t="s">
        <v>21</v>
      </c>
      <c r="K412" t="s">
        <v>22</v>
      </c>
      <c r="L412">
        <v>1430197200</v>
      </c>
      <c r="M412">
        <v>1430197200</v>
      </c>
      <c r="N412" s="7">
        <f t="shared" si="26"/>
        <v>42122.208333333328</v>
      </c>
      <c r="O412" s="7">
        <f t="shared" si="27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_xlfn.TEXTSPLIT(R412,"/")</f>
        <v>games</v>
      </c>
      <c r="T412" t="str">
        <v>mobile games</v>
      </c>
    </row>
    <row r="413" spans="1:20" x14ac:dyDescent="0.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4">
        <f t="shared" si="24"/>
        <v>104.62820512820512</v>
      </c>
      <c r="G413" t="s">
        <v>20</v>
      </c>
      <c r="H413">
        <v>82</v>
      </c>
      <c r="I413">
        <f t="shared" si="25"/>
        <v>99.52</v>
      </c>
      <c r="J413" t="s">
        <v>21</v>
      </c>
      <c r="K413" t="s">
        <v>22</v>
      </c>
      <c r="L413">
        <v>1496034000</v>
      </c>
      <c r="M413">
        <v>1496206800</v>
      </c>
      <c r="N413" s="7">
        <f t="shared" si="26"/>
        <v>42884.208333333328</v>
      </c>
      <c r="O413" s="7">
        <f t="shared" si="27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_xlfn.TEXTSPLIT(R413,"/")</f>
        <v>theater</v>
      </c>
      <c r="T413" t="str">
        <v>plays</v>
      </c>
    </row>
    <row r="414" spans="1:20" x14ac:dyDescent="0.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4">
        <f t="shared" si="24"/>
        <v>668.85714285714289</v>
      </c>
      <c r="G414" t="s">
        <v>20</v>
      </c>
      <c r="H414">
        <v>134</v>
      </c>
      <c r="I414">
        <f t="shared" si="25"/>
        <v>104.82</v>
      </c>
      <c r="J414" t="s">
        <v>21</v>
      </c>
      <c r="K414" t="s">
        <v>22</v>
      </c>
      <c r="L414">
        <v>1388728800</v>
      </c>
      <c r="M414">
        <v>1389592800</v>
      </c>
      <c r="N414" s="7">
        <f t="shared" si="26"/>
        <v>41642.25</v>
      </c>
      <c r="O414" s="7">
        <f t="shared" si="27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_xlfn.TEXTSPLIT(R414,"/")</f>
        <v>publishing</v>
      </c>
      <c r="T414" t="str">
        <v>fiction</v>
      </c>
    </row>
    <row r="415" spans="1:20" x14ac:dyDescent="0.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62.072823218997364</v>
      </c>
      <c r="G415" t="s">
        <v>47</v>
      </c>
      <c r="H415">
        <v>1089</v>
      </c>
      <c r="I415">
        <f t="shared" si="25"/>
        <v>108.01</v>
      </c>
      <c r="J415" t="s">
        <v>21</v>
      </c>
      <c r="K415" t="s">
        <v>22</v>
      </c>
      <c r="L415">
        <v>1543298400</v>
      </c>
      <c r="M415">
        <v>1545631200</v>
      </c>
      <c r="N415" s="7">
        <f t="shared" si="26"/>
        <v>43431.25</v>
      </c>
      <c r="O415" s="7">
        <f t="shared" si="27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_xlfn.TEXTSPLIT(R415,"/")</f>
        <v>film &amp; video</v>
      </c>
      <c r="T415" t="str">
        <v>animation</v>
      </c>
    </row>
    <row r="416" spans="1:20" x14ac:dyDescent="0.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84.699787460148784</v>
      </c>
      <c r="G416" t="s">
        <v>14</v>
      </c>
      <c r="H416">
        <v>5497</v>
      </c>
      <c r="I416">
        <f t="shared" si="25"/>
        <v>29</v>
      </c>
      <c r="J416" t="s">
        <v>21</v>
      </c>
      <c r="K416" t="s">
        <v>22</v>
      </c>
      <c r="L416">
        <v>1271739600</v>
      </c>
      <c r="M416">
        <v>1272430800</v>
      </c>
      <c r="N416" s="7">
        <f t="shared" si="26"/>
        <v>40288.208333333336</v>
      </c>
      <c r="O416" s="7">
        <f t="shared" si="27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_xlfn.TEXTSPLIT(R416,"/")</f>
        <v>food</v>
      </c>
      <c r="T416" t="str">
        <v>food trucks</v>
      </c>
    </row>
    <row r="417" spans="1:20" x14ac:dyDescent="0.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11.059030837004405</v>
      </c>
      <c r="G417" t="s">
        <v>14</v>
      </c>
      <c r="H417">
        <v>418</v>
      </c>
      <c r="I417">
        <f t="shared" si="25"/>
        <v>30.03</v>
      </c>
      <c r="J417" t="s">
        <v>21</v>
      </c>
      <c r="K417" t="s">
        <v>22</v>
      </c>
      <c r="L417">
        <v>1326434400</v>
      </c>
      <c r="M417">
        <v>1327903200</v>
      </c>
      <c r="N417" s="7">
        <f t="shared" si="26"/>
        <v>40921.25</v>
      </c>
      <c r="O417" s="7">
        <f t="shared" si="27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_xlfn.TEXTSPLIT(R417,"/")</f>
        <v>theater</v>
      </c>
      <c r="T417" t="str">
        <v>plays</v>
      </c>
    </row>
    <row r="418" spans="1:20" ht="31.5" x14ac:dyDescent="0.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43.838781575037146</v>
      </c>
      <c r="G418" t="s">
        <v>14</v>
      </c>
      <c r="H418">
        <v>1439</v>
      </c>
      <c r="I418">
        <f t="shared" si="25"/>
        <v>41.01</v>
      </c>
      <c r="J418" t="s">
        <v>21</v>
      </c>
      <c r="K418" t="s">
        <v>22</v>
      </c>
      <c r="L418">
        <v>1295244000</v>
      </c>
      <c r="M418">
        <v>1296021600</v>
      </c>
      <c r="N418" s="7">
        <f t="shared" si="26"/>
        <v>40560.25</v>
      </c>
      <c r="O418" s="7">
        <f t="shared" si="27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_xlfn.TEXTSPLIT(R418,"/")</f>
        <v>film &amp; video</v>
      </c>
      <c r="T418" t="str">
        <v>documentary</v>
      </c>
    </row>
    <row r="419" spans="1:20" x14ac:dyDescent="0.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55.470588235294116</v>
      </c>
      <c r="G419" t="s">
        <v>14</v>
      </c>
      <c r="H419">
        <v>15</v>
      </c>
      <c r="I419">
        <f t="shared" si="25"/>
        <v>62.87</v>
      </c>
      <c r="J419" t="s">
        <v>21</v>
      </c>
      <c r="K419" t="s">
        <v>22</v>
      </c>
      <c r="L419">
        <v>1541221200</v>
      </c>
      <c r="M419">
        <v>1543298400</v>
      </c>
      <c r="N419" s="7">
        <f t="shared" si="26"/>
        <v>43407.208333333328</v>
      </c>
      <c r="O419" s="7">
        <f t="shared" si="27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_xlfn.TEXTSPLIT(R419,"/")</f>
        <v>theater</v>
      </c>
      <c r="T419" t="str">
        <v>plays</v>
      </c>
    </row>
    <row r="420" spans="1:20" x14ac:dyDescent="0.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57.399511301160658</v>
      </c>
      <c r="G420" t="s">
        <v>14</v>
      </c>
      <c r="H420">
        <v>1999</v>
      </c>
      <c r="I420">
        <f t="shared" si="25"/>
        <v>47.01</v>
      </c>
      <c r="J420" t="s">
        <v>15</v>
      </c>
      <c r="K420" t="s">
        <v>16</v>
      </c>
      <c r="L420">
        <v>1336280400</v>
      </c>
      <c r="M420">
        <v>1336366800</v>
      </c>
      <c r="N420" s="7">
        <f t="shared" si="26"/>
        <v>41035.208333333336</v>
      </c>
      <c r="O420" s="7">
        <f t="shared" si="27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_xlfn.TEXTSPLIT(R420,"/")</f>
        <v>film &amp; video</v>
      </c>
      <c r="T420" t="str">
        <v>documentary</v>
      </c>
    </row>
    <row r="421" spans="1:20" x14ac:dyDescent="0.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4">
        <f t="shared" si="24"/>
        <v>123.43497363796135</v>
      </c>
      <c r="G421" t="s">
        <v>20</v>
      </c>
      <c r="H421">
        <v>5203</v>
      </c>
      <c r="I421">
        <f t="shared" si="25"/>
        <v>27</v>
      </c>
      <c r="J421" t="s">
        <v>21</v>
      </c>
      <c r="K421" t="s">
        <v>22</v>
      </c>
      <c r="L421">
        <v>1324533600</v>
      </c>
      <c r="M421">
        <v>1325052000</v>
      </c>
      <c r="N421" s="7">
        <f t="shared" si="26"/>
        <v>40899.25</v>
      </c>
      <c r="O421" s="7">
        <f t="shared" si="27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_xlfn.TEXTSPLIT(R421,"/")</f>
        <v>technology</v>
      </c>
      <c r="T421" t="str">
        <v>web</v>
      </c>
    </row>
    <row r="422" spans="1:20" x14ac:dyDescent="0.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4">
        <f t="shared" si="24"/>
        <v>128.46</v>
      </c>
      <c r="G422" t="s">
        <v>20</v>
      </c>
      <c r="H422">
        <v>94</v>
      </c>
      <c r="I422">
        <f t="shared" si="25"/>
        <v>68.33</v>
      </c>
      <c r="J422" t="s">
        <v>21</v>
      </c>
      <c r="K422" t="s">
        <v>22</v>
      </c>
      <c r="L422">
        <v>1498366800</v>
      </c>
      <c r="M422">
        <v>1499576400</v>
      </c>
      <c r="N422" s="7">
        <f t="shared" si="26"/>
        <v>42911.208333333328</v>
      </c>
      <c r="O422" s="7">
        <f t="shared" si="27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_xlfn.TEXTSPLIT(R422,"/")</f>
        <v>theater</v>
      </c>
      <c r="T422" t="str">
        <v>plays</v>
      </c>
    </row>
    <row r="423" spans="1:20" x14ac:dyDescent="0.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63.989361702127653</v>
      </c>
      <c r="G423" t="s">
        <v>14</v>
      </c>
      <c r="H423">
        <v>118</v>
      </c>
      <c r="I423">
        <f t="shared" si="25"/>
        <v>50.97</v>
      </c>
      <c r="J423" t="s">
        <v>21</v>
      </c>
      <c r="K423" t="s">
        <v>22</v>
      </c>
      <c r="L423">
        <v>1498712400</v>
      </c>
      <c r="M423">
        <v>1501304400</v>
      </c>
      <c r="N423" s="7">
        <f t="shared" si="26"/>
        <v>42915.208333333328</v>
      </c>
      <c r="O423" s="7">
        <f t="shared" si="27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_xlfn.TEXTSPLIT(R423,"/")</f>
        <v>technology</v>
      </c>
      <c r="T423" t="str">
        <v>wearables</v>
      </c>
    </row>
    <row r="424" spans="1:20" ht="31.5" x14ac:dyDescent="0.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4">
        <f t="shared" si="24"/>
        <v>127.29885057471265</v>
      </c>
      <c r="G424" t="s">
        <v>20</v>
      </c>
      <c r="H424">
        <v>205</v>
      </c>
      <c r="I424">
        <f t="shared" si="25"/>
        <v>54.02</v>
      </c>
      <c r="J424" t="s">
        <v>21</v>
      </c>
      <c r="K424" t="s">
        <v>22</v>
      </c>
      <c r="L424">
        <v>1271480400</v>
      </c>
      <c r="M424">
        <v>1273208400</v>
      </c>
      <c r="N424" s="7">
        <f t="shared" si="26"/>
        <v>40285.208333333336</v>
      </c>
      <c r="O424" s="7">
        <f t="shared" si="27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_xlfn.TEXTSPLIT(R424,"/")</f>
        <v>theater</v>
      </c>
      <c r="T424" t="str">
        <v>plays</v>
      </c>
    </row>
    <row r="425" spans="1:20" x14ac:dyDescent="0.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10.638024357239512</v>
      </c>
      <c r="G425" t="s">
        <v>14</v>
      </c>
      <c r="H425">
        <v>162</v>
      </c>
      <c r="I425">
        <f t="shared" si="25"/>
        <v>97.06</v>
      </c>
      <c r="J425" t="s">
        <v>21</v>
      </c>
      <c r="K425" t="s">
        <v>22</v>
      </c>
      <c r="L425">
        <v>1316667600</v>
      </c>
      <c r="M425">
        <v>1316840400</v>
      </c>
      <c r="N425" s="7">
        <f t="shared" si="26"/>
        <v>40808.208333333336</v>
      </c>
      <c r="O425" s="7">
        <f t="shared" si="27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_xlfn.TEXTSPLIT(R425,"/")</f>
        <v>food</v>
      </c>
      <c r="T425" t="str">
        <v>food trucks</v>
      </c>
    </row>
    <row r="426" spans="1:20" x14ac:dyDescent="0.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40.470588235294116</v>
      </c>
      <c r="G426" t="s">
        <v>14</v>
      </c>
      <c r="H426">
        <v>83</v>
      </c>
      <c r="I426">
        <f t="shared" si="25"/>
        <v>24.87</v>
      </c>
      <c r="J426" t="s">
        <v>21</v>
      </c>
      <c r="K426" t="s">
        <v>22</v>
      </c>
      <c r="L426">
        <v>1524027600</v>
      </c>
      <c r="M426">
        <v>1524546000</v>
      </c>
      <c r="N426" s="7">
        <f t="shared" si="26"/>
        <v>43208.208333333328</v>
      </c>
      <c r="O426" s="7">
        <f t="shared" si="27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_xlfn.TEXTSPLIT(R426,"/")</f>
        <v>music</v>
      </c>
      <c r="T426" t="str">
        <v>indie rock</v>
      </c>
    </row>
    <row r="427" spans="1:20" x14ac:dyDescent="0.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4">
        <f t="shared" si="24"/>
        <v>287.66666666666663</v>
      </c>
      <c r="G427" t="s">
        <v>20</v>
      </c>
      <c r="H427">
        <v>92</v>
      </c>
      <c r="I427">
        <f t="shared" si="25"/>
        <v>84.42</v>
      </c>
      <c r="J427" t="s">
        <v>21</v>
      </c>
      <c r="K427" t="s">
        <v>22</v>
      </c>
      <c r="L427">
        <v>1438059600</v>
      </c>
      <c r="M427">
        <v>1438578000</v>
      </c>
      <c r="N427" s="7">
        <f t="shared" si="26"/>
        <v>42213.208333333328</v>
      </c>
      <c r="O427" s="7">
        <f t="shared" si="27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_xlfn.TEXTSPLIT(R427,"/")</f>
        <v>photography</v>
      </c>
      <c r="T427" t="str">
        <v>photography books</v>
      </c>
    </row>
    <row r="428" spans="1:20" x14ac:dyDescent="0.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4">
        <f t="shared" si="24"/>
        <v>572.94444444444446</v>
      </c>
      <c r="G428" t="s">
        <v>20</v>
      </c>
      <c r="H428">
        <v>219</v>
      </c>
      <c r="I428">
        <f t="shared" si="25"/>
        <v>47.09</v>
      </c>
      <c r="J428" t="s">
        <v>21</v>
      </c>
      <c r="K428" t="s">
        <v>22</v>
      </c>
      <c r="L428">
        <v>1361944800</v>
      </c>
      <c r="M428">
        <v>1362549600</v>
      </c>
      <c r="N428" s="7">
        <f t="shared" si="26"/>
        <v>41332.25</v>
      </c>
      <c r="O428" s="7">
        <f t="shared" si="27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_xlfn.TEXTSPLIT(R428,"/")</f>
        <v>theater</v>
      </c>
      <c r="T428" t="str">
        <v>plays</v>
      </c>
    </row>
    <row r="429" spans="1:20" x14ac:dyDescent="0.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4">
        <f t="shared" si="24"/>
        <v>112.90429799426933</v>
      </c>
      <c r="G429" t="s">
        <v>20</v>
      </c>
      <c r="H429">
        <v>2526</v>
      </c>
      <c r="I429">
        <f t="shared" si="25"/>
        <v>78</v>
      </c>
      <c r="J429" t="s">
        <v>21</v>
      </c>
      <c r="K429" t="s">
        <v>22</v>
      </c>
      <c r="L429">
        <v>1410584400</v>
      </c>
      <c r="M429">
        <v>1413349200</v>
      </c>
      <c r="N429" s="7">
        <f t="shared" si="26"/>
        <v>41895.208333333336</v>
      </c>
      <c r="O429" s="7">
        <f t="shared" si="27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_xlfn.TEXTSPLIT(R429,"/")</f>
        <v>theater</v>
      </c>
      <c r="T429" t="str">
        <v>plays</v>
      </c>
    </row>
    <row r="430" spans="1:20" x14ac:dyDescent="0.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46.387573964497044</v>
      </c>
      <c r="G430" t="s">
        <v>14</v>
      </c>
      <c r="H430">
        <v>747</v>
      </c>
      <c r="I430">
        <f t="shared" si="25"/>
        <v>62.97</v>
      </c>
      <c r="J430" t="s">
        <v>21</v>
      </c>
      <c r="K430" t="s">
        <v>22</v>
      </c>
      <c r="L430">
        <v>1297404000</v>
      </c>
      <c r="M430">
        <v>1298008800</v>
      </c>
      <c r="N430" s="7">
        <f t="shared" si="26"/>
        <v>40585.25</v>
      </c>
      <c r="O430" s="7">
        <f t="shared" si="27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_xlfn.TEXTSPLIT(R430,"/")</f>
        <v>film &amp; video</v>
      </c>
      <c r="T430" t="str">
        <v>animation</v>
      </c>
    </row>
    <row r="431" spans="1:20" x14ac:dyDescent="0.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90.675916230366497</v>
      </c>
      <c r="G431" t="s">
        <v>74</v>
      </c>
      <c r="H431">
        <v>2138</v>
      </c>
      <c r="I431">
        <f t="shared" si="25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7">
        <f t="shared" si="26"/>
        <v>41680.25</v>
      </c>
      <c r="O431" s="7">
        <f t="shared" si="27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_xlfn.TEXTSPLIT(R431,"/")</f>
        <v>photography</v>
      </c>
      <c r="T431" t="str">
        <v>photography books</v>
      </c>
    </row>
    <row r="432" spans="1:20" x14ac:dyDescent="0.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67.740740740740748</v>
      </c>
      <c r="G432" t="s">
        <v>14</v>
      </c>
      <c r="H432">
        <v>84</v>
      </c>
      <c r="I432">
        <f t="shared" si="25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7">
        <f t="shared" si="26"/>
        <v>43737.208333333328</v>
      </c>
      <c r="O432" s="7">
        <f t="shared" si="27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_xlfn.TEXTSPLIT(R432,"/")</f>
        <v>theater</v>
      </c>
      <c r="T432" t="str">
        <v>plays</v>
      </c>
    </row>
    <row r="433" spans="1:20" x14ac:dyDescent="0.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4">
        <f t="shared" si="24"/>
        <v>192.49019607843135</v>
      </c>
      <c r="G433" t="s">
        <v>20</v>
      </c>
      <c r="H433">
        <v>94</v>
      </c>
      <c r="I433">
        <f t="shared" si="25"/>
        <v>104.44</v>
      </c>
      <c r="J433" t="s">
        <v>21</v>
      </c>
      <c r="K433" t="s">
        <v>22</v>
      </c>
      <c r="L433">
        <v>1529643600</v>
      </c>
      <c r="M433">
        <v>1531112400</v>
      </c>
      <c r="N433" s="7">
        <f t="shared" si="26"/>
        <v>43273.208333333328</v>
      </c>
      <c r="O433" s="7">
        <f t="shared" si="27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_xlfn.TEXTSPLIT(R433,"/")</f>
        <v>theater</v>
      </c>
      <c r="T433" t="str">
        <v>plays</v>
      </c>
    </row>
    <row r="434" spans="1:20" x14ac:dyDescent="0.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82.714285714285722</v>
      </c>
      <c r="G434" t="s">
        <v>14</v>
      </c>
      <c r="H434">
        <v>91</v>
      </c>
      <c r="I434">
        <f t="shared" si="25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7">
        <f t="shared" si="26"/>
        <v>41761.208333333336</v>
      </c>
      <c r="O434" s="7">
        <f t="shared" si="27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_xlfn.TEXTSPLIT(R434,"/")</f>
        <v>theater</v>
      </c>
      <c r="T434" t="str">
        <v>plays</v>
      </c>
    </row>
    <row r="435" spans="1:20" x14ac:dyDescent="0.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54.163920922570021</v>
      </c>
      <c r="G435" t="s">
        <v>14</v>
      </c>
      <c r="H435">
        <v>792</v>
      </c>
      <c r="I435">
        <f t="shared" si="25"/>
        <v>83.02</v>
      </c>
      <c r="J435" t="s">
        <v>21</v>
      </c>
      <c r="K435" t="s">
        <v>22</v>
      </c>
      <c r="L435">
        <v>1385359200</v>
      </c>
      <c r="M435">
        <v>1386741600</v>
      </c>
      <c r="N435" s="7">
        <f t="shared" si="26"/>
        <v>41603.25</v>
      </c>
      <c r="O435" s="7">
        <f t="shared" si="27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_xlfn.TEXTSPLIT(R435,"/")</f>
        <v>film &amp; video</v>
      </c>
      <c r="T435" t="str">
        <v>documentary</v>
      </c>
    </row>
    <row r="436" spans="1:20" x14ac:dyDescent="0.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16.722222222222221</v>
      </c>
      <c r="G436" t="s">
        <v>74</v>
      </c>
      <c r="H436">
        <v>10</v>
      </c>
      <c r="I436">
        <f t="shared" si="25"/>
        <v>90.3</v>
      </c>
      <c r="J436" t="s">
        <v>15</v>
      </c>
      <c r="K436" t="s">
        <v>16</v>
      </c>
      <c r="L436">
        <v>1480572000</v>
      </c>
      <c r="M436">
        <v>1481781600</v>
      </c>
      <c r="N436" s="7">
        <f t="shared" si="26"/>
        <v>42705.25</v>
      </c>
      <c r="O436" s="7">
        <f t="shared" si="27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_xlfn.TEXTSPLIT(R436,"/")</f>
        <v>theater</v>
      </c>
      <c r="T436" t="str">
        <v>plays</v>
      </c>
    </row>
    <row r="437" spans="1:20" x14ac:dyDescent="0.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4">
        <f t="shared" si="24"/>
        <v>116.87664041994749</v>
      </c>
      <c r="G437" t="s">
        <v>20</v>
      </c>
      <c r="H437">
        <v>1713</v>
      </c>
      <c r="I437">
        <f t="shared" si="25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7">
        <f t="shared" si="26"/>
        <v>41988.25</v>
      </c>
      <c r="O437" s="7">
        <f t="shared" si="27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_xlfn.TEXTSPLIT(R437,"/")</f>
        <v>theater</v>
      </c>
      <c r="T437" t="str">
        <v>plays</v>
      </c>
    </row>
    <row r="438" spans="1:20" x14ac:dyDescent="0.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4">
        <f t="shared" si="24"/>
        <v>1052.1538461538462</v>
      </c>
      <c r="G438" t="s">
        <v>20</v>
      </c>
      <c r="H438">
        <v>249</v>
      </c>
      <c r="I438">
        <f t="shared" si="25"/>
        <v>54.93</v>
      </c>
      <c r="J438" t="s">
        <v>21</v>
      </c>
      <c r="K438" t="s">
        <v>22</v>
      </c>
      <c r="L438">
        <v>1555736400</v>
      </c>
      <c r="M438">
        <v>1555822800</v>
      </c>
      <c r="N438" s="7">
        <f t="shared" si="26"/>
        <v>43575.208333333328</v>
      </c>
      <c r="O438" s="7">
        <f t="shared" si="27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_xlfn.TEXTSPLIT(R438,"/")</f>
        <v>music</v>
      </c>
      <c r="T438" t="str">
        <v>jazz</v>
      </c>
    </row>
    <row r="439" spans="1:20" x14ac:dyDescent="0.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4">
        <f t="shared" si="24"/>
        <v>123.07407407407408</v>
      </c>
      <c r="G439" t="s">
        <v>20</v>
      </c>
      <c r="H439">
        <v>192</v>
      </c>
      <c r="I439">
        <f t="shared" si="25"/>
        <v>51.92</v>
      </c>
      <c r="J439" t="s">
        <v>21</v>
      </c>
      <c r="K439" t="s">
        <v>22</v>
      </c>
      <c r="L439">
        <v>1442120400</v>
      </c>
      <c r="M439">
        <v>1442379600</v>
      </c>
      <c r="N439" s="7">
        <f t="shared" si="26"/>
        <v>42260.208333333328</v>
      </c>
      <c r="O439" s="7">
        <f t="shared" si="27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_xlfn.TEXTSPLIT(R439,"/")</f>
        <v>film &amp; video</v>
      </c>
      <c r="T439" t="str">
        <v>animation</v>
      </c>
    </row>
    <row r="440" spans="1:20" ht="31.5" x14ac:dyDescent="0.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4">
        <f t="shared" si="24"/>
        <v>178.63855421686748</v>
      </c>
      <c r="G440" t="s">
        <v>20</v>
      </c>
      <c r="H440">
        <v>247</v>
      </c>
      <c r="I440">
        <f t="shared" si="25"/>
        <v>60.03</v>
      </c>
      <c r="J440" t="s">
        <v>21</v>
      </c>
      <c r="K440" t="s">
        <v>22</v>
      </c>
      <c r="L440">
        <v>1362376800</v>
      </c>
      <c r="M440">
        <v>1364965200</v>
      </c>
      <c r="N440" s="7">
        <f t="shared" si="26"/>
        <v>41337.25</v>
      </c>
      <c r="O440" s="7">
        <f t="shared" si="27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_xlfn.TEXTSPLIT(R440,"/")</f>
        <v>theater</v>
      </c>
      <c r="T440" t="str">
        <v>plays</v>
      </c>
    </row>
    <row r="441" spans="1:20" x14ac:dyDescent="0.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4">
        <f t="shared" si="24"/>
        <v>355.28169014084506</v>
      </c>
      <c r="G441" t="s">
        <v>20</v>
      </c>
      <c r="H441">
        <v>2293</v>
      </c>
      <c r="I441">
        <f t="shared" si="25"/>
        <v>44</v>
      </c>
      <c r="J441" t="s">
        <v>21</v>
      </c>
      <c r="K441" t="s">
        <v>22</v>
      </c>
      <c r="L441">
        <v>1478408400</v>
      </c>
      <c r="M441">
        <v>1479016800</v>
      </c>
      <c r="N441" s="7">
        <f t="shared" si="26"/>
        <v>42680.208333333328</v>
      </c>
      <c r="O441" s="7">
        <f t="shared" si="27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_xlfn.TEXTSPLIT(R441,"/")</f>
        <v>film &amp; video</v>
      </c>
      <c r="T441" t="str">
        <v>science fiction</v>
      </c>
    </row>
    <row r="442" spans="1:20" x14ac:dyDescent="0.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4">
        <f t="shared" si="24"/>
        <v>161.90634146341463</v>
      </c>
      <c r="G442" t="s">
        <v>20</v>
      </c>
      <c r="H442">
        <v>3131</v>
      </c>
      <c r="I442">
        <f t="shared" si="25"/>
        <v>53</v>
      </c>
      <c r="J442" t="s">
        <v>21</v>
      </c>
      <c r="K442" t="s">
        <v>22</v>
      </c>
      <c r="L442">
        <v>1498798800</v>
      </c>
      <c r="M442">
        <v>1499662800</v>
      </c>
      <c r="N442" s="7">
        <f t="shared" si="26"/>
        <v>42916.208333333328</v>
      </c>
      <c r="O442" s="7">
        <f t="shared" si="27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_xlfn.TEXTSPLIT(R442,"/")</f>
        <v>film &amp; video</v>
      </c>
      <c r="T442" t="str">
        <v>television</v>
      </c>
    </row>
    <row r="443" spans="1:20" x14ac:dyDescent="0.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24.914285714285715</v>
      </c>
      <c r="G443" t="s">
        <v>14</v>
      </c>
      <c r="H443">
        <v>32</v>
      </c>
      <c r="I443">
        <f t="shared" si="25"/>
        <v>54.5</v>
      </c>
      <c r="J443" t="s">
        <v>21</v>
      </c>
      <c r="K443" t="s">
        <v>22</v>
      </c>
      <c r="L443">
        <v>1335416400</v>
      </c>
      <c r="M443">
        <v>1337835600</v>
      </c>
      <c r="N443" s="7">
        <f t="shared" si="26"/>
        <v>41025.208333333336</v>
      </c>
      <c r="O443" s="7">
        <f t="shared" si="27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_xlfn.TEXTSPLIT(R443,"/")</f>
        <v>technology</v>
      </c>
      <c r="T443" t="str">
        <v>wearables</v>
      </c>
    </row>
    <row r="444" spans="1:20" x14ac:dyDescent="0.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4">
        <f t="shared" si="24"/>
        <v>198.72222222222223</v>
      </c>
      <c r="G444" t="s">
        <v>20</v>
      </c>
      <c r="H444">
        <v>143</v>
      </c>
      <c r="I444">
        <f t="shared" si="25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7">
        <f t="shared" si="26"/>
        <v>42980.208333333328</v>
      </c>
      <c r="O444" s="7">
        <f t="shared" si="27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_xlfn.TEXTSPLIT(R444,"/")</f>
        <v>theater</v>
      </c>
      <c r="T444" t="str">
        <v>plays</v>
      </c>
    </row>
    <row r="445" spans="1:20" x14ac:dyDescent="0.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34.752688172043008</v>
      </c>
      <c r="G445" t="s">
        <v>74</v>
      </c>
      <c r="H445">
        <v>90</v>
      </c>
      <c r="I445">
        <f t="shared" si="25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7">
        <f t="shared" si="26"/>
        <v>40451.208333333336</v>
      </c>
      <c r="O445" s="7">
        <f t="shared" si="27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_xlfn.TEXTSPLIT(R445,"/")</f>
        <v>theater</v>
      </c>
      <c r="T445" t="str">
        <v>plays</v>
      </c>
    </row>
    <row r="446" spans="1:20" x14ac:dyDescent="0.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4">
        <f t="shared" si="24"/>
        <v>176.41935483870967</v>
      </c>
      <c r="G446" t="s">
        <v>20</v>
      </c>
      <c r="H446">
        <v>296</v>
      </c>
      <c r="I446">
        <f t="shared" si="25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7">
        <f t="shared" si="26"/>
        <v>40748.208333333336</v>
      </c>
      <c r="O446" s="7">
        <f t="shared" si="27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_xlfn.TEXTSPLIT(R446,"/")</f>
        <v>music</v>
      </c>
      <c r="T446" t="str">
        <v>indie rock</v>
      </c>
    </row>
    <row r="447" spans="1:20" ht="31.5" x14ac:dyDescent="0.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4">
        <f t="shared" si="24"/>
        <v>511.38095238095235</v>
      </c>
      <c r="G447" t="s">
        <v>20</v>
      </c>
      <c r="H447">
        <v>170</v>
      </c>
      <c r="I447">
        <f t="shared" si="25"/>
        <v>63.17</v>
      </c>
      <c r="J447" t="s">
        <v>21</v>
      </c>
      <c r="K447" t="s">
        <v>22</v>
      </c>
      <c r="L447">
        <v>1291356000</v>
      </c>
      <c r="M447">
        <v>1293170400</v>
      </c>
      <c r="N447" s="7">
        <f t="shared" si="26"/>
        <v>40515.25</v>
      </c>
      <c r="O447" s="7">
        <f t="shared" si="27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_xlfn.TEXTSPLIT(R447,"/")</f>
        <v>theater</v>
      </c>
      <c r="T447" t="str">
        <v>plays</v>
      </c>
    </row>
    <row r="448" spans="1:20" x14ac:dyDescent="0.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82.044117647058826</v>
      </c>
      <c r="G448" t="s">
        <v>14</v>
      </c>
      <c r="H448">
        <v>186</v>
      </c>
      <c r="I448">
        <f t="shared" si="25"/>
        <v>29.99</v>
      </c>
      <c r="J448" t="s">
        <v>21</v>
      </c>
      <c r="K448" t="s">
        <v>22</v>
      </c>
      <c r="L448">
        <v>1355810400</v>
      </c>
      <c r="M448">
        <v>1355983200</v>
      </c>
      <c r="N448" s="7">
        <f t="shared" si="26"/>
        <v>41261.25</v>
      </c>
      <c r="O448" s="7">
        <f t="shared" si="27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_xlfn.TEXTSPLIT(R448,"/")</f>
        <v>technology</v>
      </c>
      <c r="T448" t="str">
        <v>wearables</v>
      </c>
    </row>
    <row r="449" spans="1:20" x14ac:dyDescent="0.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24.326030927835053</v>
      </c>
      <c r="G449" t="s">
        <v>74</v>
      </c>
      <c r="H449">
        <v>439</v>
      </c>
      <c r="I449">
        <f t="shared" si="25"/>
        <v>86</v>
      </c>
      <c r="J449" t="s">
        <v>40</v>
      </c>
      <c r="K449" t="s">
        <v>41</v>
      </c>
      <c r="L449">
        <v>1513663200</v>
      </c>
      <c r="M449">
        <v>1515045600</v>
      </c>
      <c r="N449" s="7">
        <f t="shared" si="26"/>
        <v>43088.25</v>
      </c>
      <c r="O449" s="7">
        <f t="shared" si="27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_xlfn.TEXTSPLIT(R449,"/")</f>
        <v>film &amp; video</v>
      </c>
      <c r="T449" t="str">
        <v>television</v>
      </c>
    </row>
    <row r="450" spans="1:20" x14ac:dyDescent="0.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si="24"/>
        <v>50.482758620689658</v>
      </c>
      <c r="G450" t="s">
        <v>14</v>
      </c>
      <c r="H450">
        <v>605</v>
      </c>
      <c r="I450">
        <f t="shared" si="25"/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7">
        <f t="shared" si="26"/>
        <v>41378.208333333336</v>
      </c>
      <c r="O450" s="7">
        <f t="shared" si="27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_xlfn.TEXTSPLIT(R450,"/")</f>
        <v>games</v>
      </c>
      <c r="T450" t="str">
        <v>video games</v>
      </c>
    </row>
    <row r="451" spans="1:20" x14ac:dyDescent="0.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4">
        <f t="shared" ref="F451:F514" si="28">(E451/D451)*100</f>
        <v>967</v>
      </c>
      <c r="G451" t="s">
        <v>20</v>
      </c>
      <c r="H451">
        <v>86</v>
      </c>
      <c r="I451">
        <f t="shared" ref="I451:I514" si="29">IF(H451=0,"0",ROUND(E451/H451,2))</f>
        <v>101.2</v>
      </c>
      <c r="J451" t="s">
        <v>36</v>
      </c>
      <c r="K451" t="s">
        <v>37</v>
      </c>
      <c r="L451">
        <v>1551852000</v>
      </c>
      <c r="M451">
        <v>1553317200</v>
      </c>
      <c r="N451" s="7">
        <f t="shared" ref="N451:N514" si="30">(((L451/60)/60)/24)+DATE(1970,1,1)</f>
        <v>43530.25</v>
      </c>
      <c r="O451" s="7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_xlfn.TEXTSPLIT(R451,"/")</f>
        <v>games</v>
      </c>
      <c r="T451" t="str">
        <v>video games</v>
      </c>
    </row>
    <row r="452" spans="1:20" x14ac:dyDescent="0.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4</v>
      </c>
      <c r="G452" t="s">
        <v>14</v>
      </c>
      <c r="H452">
        <v>1</v>
      </c>
      <c r="I452">
        <f t="shared" si="29"/>
        <v>4</v>
      </c>
      <c r="J452" t="s">
        <v>15</v>
      </c>
      <c r="K452" t="s">
        <v>16</v>
      </c>
      <c r="L452">
        <v>1540098000</v>
      </c>
      <c r="M452">
        <v>1542088800</v>
      </c>
      <c r="N452" s="7">
        <f t="shared" si="30"/>
        <v>43394.208333333328</v>
      </c>
      <c r="O452" s="7">
        <f t="shared" si="31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_xlfn.TEXTSPLIT(R452,"/")</f>
        <v>film &amp; video</v>
      </c>
      <c r="T452" t="str">
        <v>animation</v>
      </c>
    </row>
    <row r="453" spans="1:20" x14ac:dyDescent="0.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4">
        <f t="shared" si="28"/>
        <v>122.84501347708894</v>
      </c>
      <c r="G453" t="s">
        <v>20</v>
      </c>
      <c r="H453">
        <v>6286</v>
      </c>
      <c r="I453">
        <f t="shared" si="29"/>
        <v>29</v>
      </c>
      <c r="J453" t="s">
        <v>21</v>
      </c>
      <c r="K453" t="s">
        <v>22</v>
      </c>
      <c r="L453">
        <v>1500440400</v>
      </c>
      <c r="M453">
        <v>1503118800</v>
      </c>
      <c r="N453" s="7">
        <f t="shared" si="30"/>
        <v>42935.208333333328</v>
      </c>
      <c r="O453" s="7">
        <f t="shared" si="31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_xlfn.TEXTSPLIT(R453,"/")</f>
        <v>music</v>
      </c>
      <c r="T453" t="str">
        <v>rock</v>
      </c>
    </row>
    <row r="454" spans="1:20" ht="31.5" x14ac:dyDescent="0.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63.4375</v>
      </c>
      <c r="G454" t="s">
        <v>14</v>
      </c>
      <c r="H454">
        <v>31</v>
      </c>
      <c r="I454">
        <f t="shared" si="29"/>
        <v>98.23</v>
      </c>
      <c r="J454" t="s">
        <v>21</v>
      </c>
      <c r="K454" t="s">
        <v>22</v>
      </c>
      <c r="L454">
        <v>1278392400</v>
      </c>
      <c r="M454">
        <v>1278478800</v>
      </c>
      <c r="N454" s="7">
        <f t="shared" si="30"/>
        <v>40365.208333333336</v>
      </c>
      <c r="O454" s="7">
        <f t="shared" si="31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_xlfn.TEXTSPLIT(R454,"/")</f>
        <v>film &amp; video</v>
      </c>
      <c r="T454" t="str">
        <v>drama</v>
      </c>
    </row>
    <row r="455" spans="1:20" x14ac:dyDescent="0.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56.331688596491226</v>
      </c>
      <c r="G455" t="s">
        <v>14</v>
      </c>
      <c r="H455">
        <v>1181</v>
      </c>
      <c r="I455">
        <f t="shared" si="29"/>
        <v>87</v>
      </c>
      <c r="J455" t="s">
        <v>21</v>
      </c>
      <c r="K455" t="s">
        <v>22</v>
      </c>
      <c r="L455">
        <v>1480572000</v>
      </c>
      <c r="M455">
        <v>1484114400</v>
      </c>
      <c r="N455" s="7">
        <f t="shared" si="30"/>
        <v>42705.25</v>
      </c>
      <c r="O455" s="7">
        <f t="shared" si="31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_xlfn.TEXTSPLIT(R455,"/")</f>
        <v>film &amp; video</v>
      </c>
      <c r="T455" t="str">
        <v>science fiction</v>
      </c>
    </row>
    <row r="456" spans="1:20" x14ac:dyDescent="0.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44.074999999999996</v>
      </c>
      <c r="G456" t="s">
        <v>14</v>
      </c>
      <c r="H456">
        <v>39</v>
      </c>
      <c r="I456">
        <f t="shared" si="29"/>
        <v>45.21</v>
      </c>
      <c r="J456" t="s">
        <v>21</v>
      </c>
      <c r="K456" t="s">
        <v>22</v>
      </c>
      <c r="L456">
        <v>1382331600</v>
      </c>
      <c r="M456">
        <v>1385445600</v>
      </c>
      <c r="N456" s="7">
        <f t="shared" si="30"/>
        <v>41568.208333333336</v>
      </c>
      <c r="O456" s="7">
        <f t="shared" si="31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_xlfn.TEXTSPLIT(R456,"/")</f>
        <v>film &amp; video</v>
      </c>
      <c r="T456" t="str">
        <v>drama</v>
      </c>
    </row>
    <row r="457" spans="1:20" x14ac:dyDescent="0.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4">
        <f t="shared" si="28"/>
        <v>118.37253218884121</v>
      </c>
      <c r="G457" t="s">
        <v>20</v>
      </c>
      <c r="H457">
        <v>3727</v>
      </c>
      <c r="I457">
        <f t="shared" si="29"/>
        <v>37</v>
      </c>
      <c r="J457" t="s">
        <v>21</v>
      </c>
      <c r="K457" t="s">
        <v>22</v>
      </c>
      <c r="L457">
        <v>1316754000</v>
      </c>
      <c r="M457">
        <v>1318741200</v>
      </c>
      <c r="N457" s="7">
        <f t="shared" si="30"/>
        <v>40809.208333333336</v>
      </c>
      <c r="O457" s="7">
        <f t="shared" si="31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_xlfn.TEXTSPLIT(R457,"/")</f>
        <v>theater</v>
      </c>
      <c r="T457" t="str">
        <v>plays</v>
      </c>
    </row>
    <row r="458" spans="1:20" ht="31.5" x14ac:dyDescent="0.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4">
        <f t="shared" si="28"/>
        <v>104.1243169398907</v>
      </c>
      <c r="G458" t="s">
        <v>20</v>
      </c>
      <c r="H458">
        <v>1605</v>
      </c>
      <c r="I458">
        <f t="shared" si="29"/>
        <v>94.98</v>
      </c>
      <c r="J458" t="s">
        <v>21</v>
      </c>
      <c r="K458" t="s">
        <v>22</v>
      </c>
      <c r="L458">
        <v>1518242400</v>
      </c>
      <c r="M458">
        <v>1518242400</v>
      </c>
      <c r="N458" s="7">
        <f t="shared" si="30"/>
        <v>43141.25</v>
      </c>
      <c r="O458" s="7">
        <f t="shared" si="31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_xlfn.TEXTSPLIT(R458,"/")</f>
        <v>music</v>
      </c>
      <c r="T458" t="str">
        <v>indie rock</v>
      </c>
    </row>
    <row r="459" spans="1:20" x14ac:dyDescent="0.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26.640000000000004</v>
      </c>
      <c r="G459" t="s">
        <v>14</v>
      </c>
      <c r="H459">
        <v>46</v>
      </c>
      <c r="I459">
        <f t="shared" si="29"/>
        <v>28.96</v>
      </c>
      <c r="J459" t="s">
        <v>21</v>
      </c>
      <c r="K459" t="s">
        <v>22</v>
      </c>
      <c r="L459">
        <v>1476421200</v>
      </c>
      <c r="M459">
        <v>1476594000</v>
      </c>
      <c r="N459" s="7">
        <f t="shared" si="30"/>
        <v>42657.208333333328</v>
      </c>
      <c r="O459" s="7">
        <f t="shared" si="31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_xlfn.TEXTSPLIT(R459,"/")</f>
        <v>theater</v>
      </c>
      <c r="T459" t="str">
        <v>plays</v>
      </c>
    </row>
    <row r="460" spans="1:20" x14ac:dyDescent="0.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4">
        <f t="shared" si="28"/>
        <v>351.20118343195264</v>
      </c>
      <c r="G460" t="s">
        <v>20</v>
      </c>
      <c r="H460">
        <v>2120</v>
      </c>
      <c r="I460">
        <f t="shared" si="29"/>
        <v>55.99</v>
      </c>
      <c r="J460" t="s">
        <v>21</v>
      </c>
      <c r="K460" t="s">
        <v>22</v>
      </c>
      <c r="L460">
        <v>1269752400</v>
      </c>
      <c r="M460">
        <v>1273554000</v>
      </c>
      <c r="N460" s="7">
        <f t="shared" si="30"/>
        <v>40265.208333333336</v>
      </c>
      <c r="O460" s="7">
        <f t="shared" si="31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_xlfn.TEXTSPLIT(R460,"/")</f>
        <v>theater</v>
      </c>
      <c r="T460" t="str">
        <v>plays</v>
      </c>
    </row>
    <row r="461" spans="1:20" x14ac:dyDescent="0.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90.063492063492063</v>
      </c>
      <c r="G461" t="s">
        <v>14</v>
      </c>
      <c r="H461">
        <v>105</v>
      </c>
      <c r="I461">
        <f t="shared" si="29"/>
        <v>54.04</v>
      </c>
      <c r="J461" t="s">
        <v>21</v>
      </c>
      <c r="K461" t="s">
        <v>22</v>
      </c>
      <c r="L461">
        <v>1419746400</v>
      </c>
      <c r="M461">
        <v>1421906400</v>
      </c>
      <c r="N461" s="7">
        <f t="shared" si="30"/>
        <v>42001.25</v>
      </c>
      <c r="O461" s="7">
        <f t="shared" si="31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_xlfn.TEXTSPLIT(R461,"/")</f>
        <v>film &amp; video</v>
      </c>
      <c r="T461" t="str">
        <v>documentary</v>
      </c>
    </row>
    <row r="462" spans="1:20" x14ac:dyDescent="0.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4">
        <f t="shared" si="28"/>
        <v>171.625</v>
      </c>
      <c r="G462" t="s">
        <v>20</v>
      </c>
      <c r="H462">
        <v>50</v>
      </c>
      <c r="I462">
        <f t="shared" si="29"/>
        <v>82.38</v>
      </c>
      <c r="J462" t="s">
        <v>21</v>
      </c>
      <c r="K462" t="s">
        <v>22</v>
      </c>
      <c r="L462">
        <v>1281330000</v>
      </c>
      <c r="M462">
        <v>1281589200</v>
      </c>
      <c r="N462" s="7">
        <f t="shared" si="30"/>
        <v>40399.208333333336</v>
      </c>
      <c r="O462" s="7">
        <f t="shared" si="31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_xlfn.TEXTSPLIT(R462,"/")</f>
        <v>theater</v>
      </c>
      <c r="T462" t="str">
        <v>plays</v>
      </c>
    </row>
    <row r="463" spans="1:20" x14ac:dyDescent="0.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4">
        <f t="shared" si="28"/>
        <v>141.04655870445345</v>
      </c>
      <c r="G463" t="s">
        <v>20</v>
      </c>
      <c r="H463">
        <v>2080</v>
      </c>
      <c r="I463">
        <f t="shared" si="29"/>
        <v>67</v>
      </c>
      <c r="J463" t="s">
        <v>21</v>
      </c>
      <c r="K463" t="s">
        <v>22</v>
      </c>
      <c r="L463">
        <v>1398661200</v>
      </c>
      <c r="M463">
        <v>1400389200</v>
      </c>
      <c r="N463" s="7">
        <f t="shared" si="30"/>
        <v>41757.208333333336</v>
      </c>
      <c r="O463" s="7">
        <f t="shared" si="31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_xlfn.TEXTSPLIT(R463,"/")</f>
        <v>film &amp; video</v>
      </c>
      <c r="T463" t="str">
        <v>drama</v>
      </c>
    </row>
    <row r="464" spans="1:20" x14ac:dyDescent="0.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30.57944915254237</v>
      </c>
      <c r="G464" t="s">
        <v>14</v>
      </c>
      <c r="H464">
        <v>535</v>
      </c>
      <c r="I464">
        <f t="shared" si="29"/>
        <v>107.91</v>
      </c>
      <c r="J464" t="s">
        <v>21</v>
      </c>
      <c r="K464" t="s">
        <v>22</v>
      </c>
      <c r="L464">
        <v>1359525600</v>
      </c>
      <c r="M464">
        <v>1362808800</v>
      </c>
      <c r="N464" s="7">
        <f t="shared" si="30"/>
        <v>41304.25</v>
      </c>
      <c r="O464" s="7">
        <f t="shared" si="31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_xlfn.TEXTSPLIT(R464,"/")</f>
        <v>games</v>
      </c>
      <c r="T464" t="str">
        <v>mobile games</v>
      </c>
    </row>
    <row r="465" spans="1:20" ht="31.5" x14ac:dyDescent="0.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4">
        <f t="shared" si="28"/>
        <v>108.16455696202532</v>
      </c>
      <c r="G465" t="s">
        <v>20</v>
      </c>
      <c r="H465">
        <v>2105</v>
      </c>
      <c r="I465">
        <f t="shared" si="29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7">
        <f t="shared" si="30"/>
        <v>41639.25</v>
      </c>
      <c r="O465" s="7">
        <f t="shared" si="31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_xlfn.TEXTSPLIT(R465,"/")</f>
        <v>film &amp; video</v>
      </c>
      <c r="T465" t="str">
        <v>animation</v>
      </c>
    </row>
    <row r="466" spans="1:20" x14ac:dyDescent="0.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4">
        <f t="shared" si="28"/>
        <v>133.45505617977528</v>
      </c>
      <c r="G466" t="s">
        <v>20</v>
      </c>
      <c r="H466">
        <v>2436</v>
      </c>
      <c r="I466">
        <f t="shared" si="29"/>
        <v>39.01</v>
      </c>
      <c r="J466" t="s">
        <v>21</v>
      </c>
      <c r="K466" t="s">
        <v>22</v>
      </c>
      <c r="L466">
        <v>1518328800</v>
      </c>
      <c r="M466">
        <v>1519538400</v>
      </c>
      <c r="N466" s="7">
        <f t="shared" si="30"/>
        <v>43142.25</v>
      </c>
      <c r="O466" s="7">
        <f t="shared" si="31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_xlfn.TEXTSPLIT(R466,"/")</f>
        <v>theater</v>
      </c>
      <c r="T466" t="str">
        <v>plays</v>
      </c>
    </row>
    <row r="467" spans="1:20" x14ac:dyDescent="0.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4">
        <f t="shared" si="28"/>
        <v>187.85106382978722</v>
      </c>
      <c r="G467" t="s">
        <v>20</v>
      </c>
      <c r="H467">
        <v>80</v>
      </c>
      <c r="I467">
        <f t="shared" si="29"/>
        <v>110.36</v>
      </c>
      <c r="J467" t="s">
        <v>21</v>
      </c>
      <c r="K467" t="s">
        <v>22</v>
      </c>
      <c r="L467">
        <v>1517032800</v>
      </c>
      <c r="M467">
        <v>1517810400</v>
      </c>
      <c r="N467" s="7">
        <f t="shared" si="30"/>
        <v>43127.25</v>
      </c>
      <c r="O467" s="7">
        <f t="shared" si="31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_xlfn.TEXTSPLIT(R467,"/")</f>
        <v>publishing</v>
      </c>
      <c r="T467" t="str">
        <v>translations</v>
      </c>
    </row>
    <row r="468" spans="1:20" x14ac:dyDescent="0.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4">
        <f t="shared" si="28"/>
        <v>332</v>
      </c>
      <c r="G468" t="s">
        <v>20</v>
      </c>
      <c r="H468">
        <v>42</v>
      </c>
      <c r="I468">
        <f t="shared" si="29"/>
        <v>94.86</v>
      </c>
      <c r="J468" t="s">
        <v>21</v>
      </c>
      <c r="K468" t="s">
        <v>22</v>
      </c>
      <c r="L468">
        <v>1368594000</v>
      </c>
      <c r="M468">
        <v>1370581200</v>
      </c>
      <c r="N468" s="7">
        <f t="shared" si="30"/>
        <v>41409.208333333336</v>
      </c>
      <c r="O468" s="7">
        <f t="shared" si="31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_xlfn.TEXTSPLIT(R468,"/")</f>
        <v>technology</v>
      </c>
      <c r="T468" t="str">
        <v>wearables</v>
      </c>
    </row>
    <row r="469" spans="1:20" ht="31.5" x14ac:dyDescent="0.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4">
        <f t="shared" si="28"/>
        <v>575.21428571428578</v>
      </c>
      <c r="G469" t="s">
        <v>20</v>
      </c>
      <c r="H469">
        <v>139</v>
      </c>
      <c r="I469">
        <f t="shared" si="29"/>
        <v>57.94</v>
      </c>
      <c r="J469" t="s">
        <v>15</v>
      </c>
      <c r="K469" t="s">
        <v>16</v>
      </c>
      <c r="L469">
        <v>1448258400</v>
      </c>
      <c r="M469">
        <v>1448863200</v>
      </c>
      <c r="N469" s="7">
        <f t="shared" si="30"/>
        <v>42331.25</v>
      </c>
      <c r="O469" s="7">
        <f t="shared" si="31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_xlfn.TEXTSPLIT(R469,"/")</f>
        <v>technology</v>
      </c>
      <c r="T469" t="str">
        <v>web</v>
      </c>
    </row>
    <row r="470" spans="1:20" x14ac:dyDescent="0.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40.5</v>
      </c>
      <c r="G470" t="s">
        <v>14</v>
      </c>
      <c r="H470">
        <v>16</v>
      </c>
      <c r="I470">
        <f t="shared" si="29"/>
        <v>101.25</v>
      </c>
      <c r="J470" t="s">
        <v>21</v>
      </c>
      <c r="K470" t="s">
        <v>22</v>
      </c>
      <c r="L470">
        <v>1555218000</v>
      </c>
      <c r="M470">
        <v>1556600400</v>
      </c>
      <c r="N470" s="7">
        <f t="shared" si="30"/>
        <v>43569.208333333328</v>
      </c>
      <c r="O470" s="7">
        <f t="shared" si="31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_xlfn.TEXTSPLIT(R470,"/")</f>
        <v>theater</v>
      </c>
      <c r="T470" t="str">
        <v>plays</v>
      </c>
    </row>
    <row r="471" spans="1:20" x14ac:dyDescent="0.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4">
        <f t="shared" si="28"/>
        <v>184.42857142857144</v>
      </c>
      <c r="G471" t="s">
        <v>20</v>
      </c>
      <c r="H471">
        <v>159</v>
      </c>
      <c r="I471">
        <f t="shared" si="29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7">
        <f t="shared" si="30"/>
        <v>42142.208333333328</v>
      </c>
      <c r="O471" s="7">
        <f t="shared" si="31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_xlfn.TEXTSPLIT(R471,"/")</f>
        <v>film &amp; video</v>
      </c>
      <c r="T471" t="str">
        <v>drama</v>
      </c>
    </row>
    <row r="472" spans="1:20" x14ac:dyDescent="0.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4">
        <f t="shared" si="28"/>
        <v>285.80555555555554</v>
      </c>
      <c r="G472" t="s">
        <v>20</v>
      </c>
      <c r="H472">
        <v>381</v>
      </c>
      <c r="I472">
        <f t="shared" si="29"/>
        <v>27.01</v>
      </c>
      <c r="J472" t="s">
        <v>21</v>
      </c>
      <c r="K472" t="s">
        <v>22</v>
      </c>
      <c r="L472">
        <v>1481522400</v>
      </c>
      <c r="M472">
        <v>1482127200</v>
      </c>
      <c r="N472" s="7">
        <f t="shared" si="30"/>
        <v>42716.25</v>
      </c>
      <c r="O472" s="7">
        <f t="shared" si="31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_xlfn.TEXTSPLIT(R472,"/")</f>
        <v>technology</v>
      </c>
      <c r="T472" t="str">
        <v>wearables</v>
      </c>
    </row>
    <row r="473" spans="1:20" x14ac:dyDescent="0.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4">
        <f t="shared" si="28"/>
        <v>319</v>
      </c>
      <c r="G473" t="s">
        <v>20</v>
      </c>
      <c r="H473">
        <v>194</v>
      </c>
      <c r="I473">
        <f t="shared" si="29"/>
        <v>50.97</v>
      </c>
      <c r="J473" t="s">
        <v>40</v>
      </c>
      <c r="K473" t="s">
        <v>41</v>
      </c>
      <c r="L473">
        <v>1335934800</v>
      </c>
      <c r="M473">
        <v>1335934800</v>
      </c>
      <c r="N473" s="7">
        <f t="shared" si="30"/>
        <v>41031.208333333336</v>
      </c>
      <c r="O473" s="7">
        <f t="shared" si="31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_xlfn.TEXTSPLIT(R473,"/")</f>
        <v>food</v>
      </c>
      <c r="T473" t="str">
        <v>food trucks</v>
      </c>
    </row>
    <row r="474" spans="1:20" x14ac:dyDescent="0.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39.234070221066318</v>
      </c>
      <c r="G474" t="s">
        <v>14</v>
      </c>
      <c r="H474">
        <v>575</v>
      </c>
      <c r="I474">
        <f t="shared" si="29"/>
        <v>104.94</v>
      </c>
      <c r="J474" t="s">
        <v>21</v>
      </c>
      <c r="K474" t="s">
        <v>22</v>
      </c>
      <c r="L474">
        <v>1552280400</v>
      </c>
      <c r="M474">
        <v>1556946000</v>
      </c>
      <c r="N474" s="7">
        <f t="shared" si="30"/>
        <v>43535.208333333328</v>
      </c>
      <c r="O474" s="7">
        <f t="shared" si="31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_xlfn.TEXTSPLIT(R474,"/")</f>
        <v>music</v>
      </c>
      <c r="T474" t="str">
        <v>rock</v>
      </c>
    </row>
    <row r="475" spans="1:20" x14ac:dyDescent="0.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4">
        <f t="shared" si="28"/>
        <v>178.14000000000001</v>
      </c>
      <c r="G475" t="s">
        <v>20</v>
      </c>
      <c r="H475">
        <v>106</v>
      </c>
      <c r="I475">
        <f t="shared" si="29"/>
        <v>84.03</v>
      </c>
      <c r="J475" t="s">
        <v>21</v>
      </c>
      <c r="K475" t="s">
        <v>22</v>
      </c>
      <c r="L475">
        <v>1529989200</v>
      </c>
      <c r="M475">
        <v>1530075600</v>
      </c>
      <c r="N475" s="7">
        <f t="shared" si="30"/>
        <v>43277.208333333328</v>
      </c>
      <c r="O475" s="7">
        <f t="shared" si="31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_xlfn.TEXTSPLIT(R475,"/")</f>
        <v>music</v>
      </c>
      <c r="T475" t="str">
        <v>electric music</v>
      </c>
    </row>
    <row r="476" spans="1:20" x14ac:dyDescent="0.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4">
        <f t="shared" si="28"/>
        <v>365.15</v>
      </c>
      <c r="G476" t="s">
        <v>20</v>
      </c>
      <c r="H476">
        <v>142</v>
      </c>
      <c r="I476">
        <f t="shared" si="29"/>
        <v>102.86</v>
      </c>
      <c r="J476" t="s">
        <v>21</v>
      </c>
      <c r="K476" t="s">
        <v>22</v>
      </c>
      <c r="L476">
        <v>1418709600</v>
      </c>
      <c r="M476">
        <v>1418796000</v>
      </c>
      <c r="N476" s="7">
        <f t="shared" si="30"/>
        <v>41989.25</v>
      </c>
      <c r="O476" s="7">
        <f t="shared" si="31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_xlfn.TEXTSPLIT(R476,"/")</f>
        <v>film &amp; video</v>
      </c>
      <c r="T476" t="str">
        <v>television</v>
      </c>
    </row>
    <row r="477" spans="1:20" ht="31.5" x14ac:dyDescent="0.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4">
        <f t="shared" si="28"/>
        <v>113.94594594594594</v>
      </c>
      <c r="G477" t="s">
        <v>20</v>
      </c>
      <c r="H477">
        <v>211</v>
      </c>
      <c r="I477">
        <f t="shared" si="29"/>
        <v>39.96</v>
      </c>
      <c r="J477" t="s">
        <v>21</v>
      </c>
      <c r="K477" t="s">
        <v>22</v>
      </c>
      <c r="L477">
        <v>1372136400</v>
      </c>
      <c r="M477">
        <v>1372482000</v>
      </c>
      <c r="N477" s="7">
        <f t="shared" si="30"/>
        <v>41450.208333333336</v>
      </c>
      <c r="O477" s="7">
        <f t="shared" si="31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_xlfn.TEXTSPLIT(R477,"/")</f>
        <v>publishing</v>
      </c>
      <c r="T477" t="str">
        <v>translations</v>
      </c>
    </row>
    <row r="478" spans="1:20" ht="31.5" x14ac:dyDescent="0.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29.828720626631856</v>
      </c>
      <c r="G478" t="s">
        <v>14</v>
      </c>
      <c r="H478">
        <v>1120</v>
      </c>
      <c r="I478">
        <f t="shared" si="29"/>
        <v>51</v>
      </c>
      <c r="J478" t="s">
        <v>21</v>
      </c>
      <c r="K478" t="s">
        <v>22</v>
      </c>
      <c r="L478">
        <v>1533877200</v>
      </c>
      <c r="M478">
        <v>1534395600</v>
      </c>
      <c r="N478" s="7">
        <f t="shared" si="30"/>
        <v>43322.208333333328</v>
      </c>
      <c r="O478" s="7">
        <f t="shared" si="31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_xlfn.TEXTSPLIT(R478,"/")</f>
        <v>publishing</v>
      </c>
      <c r="T478" t="str">
        <v>fiction</v>
      </c>
    </row>
    <row r="479" spans="1:20" x14ac:dyDescent="0.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54.270588235294113</v>
      </c>
      <c r="G479" t="s">
        <v>14</v>
      </c>
      <c r="H479">
        <v>113</v>
      </c>
      <c r="I479">
        <f t="shared" si="29"/>
        <v>40.82</v>
      </c>
      <c r="J479" t="s">
        <v>21</v>
      </c>
      <c r="K479" t="s">
        <v>22</v>
      </c>
      <c r="L479">
        <v>1309064400</v>
      </c>
      <c r="M479">
        <v>1311397200</v>
      </c>
      <c r="N479" s="7">
        <f t="shared" si="30"/>
        <v>40720.208333333336</v>
      </c>
      <c r="O479" s="7">
        <f t="shared" si="31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_xlfn.TEXTSPLIT(R479,"/")</f>
        <v>film &amp; video</v>
      </c>
      <c r="T479" t="str">
        <v>science fiction</v>
      </c>
    </row>
    <row r="480" spans="1:20" x14ac:dyDescent="0.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4">
        <f t="shared" si="28"/>
        <v>236.34156976744185</v>
      </c>
      <c r="G480" t="s">
        <v>20</v>
      </c>
      <c r="H480">
        <v>2756</v>
      </c>
      <c r="I480">
        <f t="shared" si="29"/>
        <v>59</v>
      </c>
      <c r="J480" t="s">
        <v>21</v>
      </c>
      <c r="K480" t="s">
        <v>22</v>
      </c>
      <c r="L480">
        <v>1425877200</v>
      </c>
      <c r="M480">
        <v>1426914000</v>
      </c>
      <c r="N480" s="7">
        <f t="shared" si="30"/>
        <v>42072.208333333328</v>
      </c>
      <c r="O480" s="7">
        <f t="shared" si="31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_xlfn.TEXTSPLIT(R480,"/")</f>
        <v>technology</v>
      </c>
      <c r="T480" t="str">
        <v>wearables</v>
      </c>
    </row>
    <row r="481" spans="1:20" x14ac:dyDescent="0.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4">
        <f t="shared" si="28"/>
        <v>512.91666666666663</v>
      </c>
      <c r="G481" t="s">
        <v>20</v>
      </c>
      <c r="H481">
        <v>173</v>
      </c>
      <c r="I481">
        <f t="shared" si="29"/>
        <v>71.16</v>
      </c>
      <c r="J481" t="s">
        <v>40</v>
      </c>
      <c r="K481" t="s">
        <v>41</v>
      </c>
      <c r="L481">
        <v>1501304400</v>
      </c>
      <c r="M481">
        <v>1501477200</v>
      </c>
      <c r="N481" s="7">
        <f t="shared" si="30"/>
        <v>42945.208333333328</v>
      </c>
      <c r="O481" s="7">
        <f t="shared" si="31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_xlfn.TEXTSPLIT(R481,"/")</f>
        <v>food</v>
      </c>
      <c r="T481" t="str">
        <v>food trucks</v>
      </c>
    </row>
    <row r="482" spans="1:20" x14ac:dyDescent="0.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4">
        <f t="shared" si="28"/>
        <v>100.65116279069768</v>
      </c>
      <c r="G482" t="s">
        <v>20</v>
      </c>
      <c r="H482">
        <v>87</v>
      </c>
      <c r="I482">
        <f t="shared" si="29"/>
        <v>99.49</v>
      </c>
      <c r="J482" t="s">
        <v>21</v>
      </c>
      <c r="K482" t="s">
        <v>22</v>
      </c>
      <c r="L482">
        <v>1268287200</v>
      </c>
      <c r="M482">
        <v>1269061200</v>
      </c>
      <c r="N482" s="7">
        <f t="shared" si="30"/>
        <v>40248.25</v>
      </c>
      <c r="O482" s="7">
        <f t="shared" si="31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_xlfn.TEXTSPLIT(R482,"/")</f>
        <v>photography</v>
      </c>
      <c r="T482" t="str">
        <v>photography books</v>
      </c>
    </row>
    <row r="483" spans="1:20" ht="31.5" x14ac:dyDescent="0.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81.348423194303152</v>
      </c>
      <c r="G483" t="s">
        <v>14</v>
      </c>
      <c r="H483">
        <v>1538</v>
      </c>
      <c r="I483">
        <f t="shared" si="29"/>
        <v>103.99</v>
      </c>
      <c r="J483" t="s">
        <v>21</v>
      </c>
      <c r="K483" t="s">
        <v>22</v>
      </c>
      <c r="L483">
        <v>1412139600</v>
      </c>
      <c r="M483">
        <v>1415772000</v>
      </c>
      <c r="N483" s="7">
        <f t="shared" si="30"/>
        <v>41913.208333333336</v>
      </c>
      <c r="O483" s="7">
        <f t="shared" si="31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_xlfn.TEXTSPLIT(R483,"/")</f>
        <v>theater</v>
      </c>
      <c r="T483" t="str">
        <v>plays</v>
      </c>
    </row>
    <row r="484" spans="1:20" ht="31.5" x14ac:dyDescent="0.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16.404761904761905</v>
      </c>
      <c r="G484" t="s">
        <v>14</v>
      </c>
      <c r="H484">
        <v>9</v>
      </c>
      <c r="I484">
        <f t="shared" si="29"/>
        <v>76.56</v>
      </c>
      <c r="J484" t="s">
        <v>21</v>
      </c>
      <c r="K484" t="s">
        <v>22</v>
      </c>
      <c r="L484">
        <v>1330063200</v>
      </c>
      <c r="M484">
        <v>1331013600</v>
      </c>
      <c r="N484" s="7">
        <f t="shared" si="30"/>
        <v>40963.25</v>
      </c>
      <c r="O484" s="7">
        <f t="shared" si="31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_xlfn.TEXTSPLIT(R484,"/")</f>
        <v>publishing</v>
      </c>
      <c r="T484" t="str">
        <v>fiction</v>
      </c>
    </row>
    <row r="485" spans="1:20" x14ac:dyDescent="0.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52.774617067833695</v>
      </c>
      <c r="G485" t="s">
        <v>14</v>
      </c>
      <c r="H485">
        <v>554</v>
      </c>
      <c r="I485">
        <f t="shared" si="29"/>
        <v>87.07</v>
      </c>
      <c r="J485" t="s">
        <v>21</v>
      </c>
      <c r="K485" t="s">
        <v>22</v>
      </c>
      <c r="L485">
        <v>1576130400</v>
      </c>
      <c r="M485">
        <v>1576735200</v>
      </c>
      <c r="N485" s="7">
        <f t="shared" si="30"/>
        <v>43811.25</v>
      </c>
      <c r="O485" s="7">
        <f t="shared" si="31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_xlfn.TEXTSPLIT(R485,"/")</f>
        <v>theater</v>
      </c>
      <c r="T485" t="str">
        <v>plays</v>
      </c>
    </row>
    <row r="486" spans="1:20" x14ac:dyDescent="0.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4">
        <f t="shared" si="28"/>
        <v>260.20608108108109</v>
      </c>
      <c r="G486" t="s">
        <v>20</v>
      </c>
      <c r="H486">
        <v>1572</v>
      </c>
      <c r="I486">
        <f t="shared" si="29"/>
        <v>49</v>
      </c>
      <c r="J486" t="s">
        <v>40</v>
      </c>
      <c r="K486" t="s">
        <v>41</v>
      </c>
      <c r="L486">
        <v>1407128400</v>
      </c>
      <c r="M486">
        <v>1411362000</v>
      </c>
      <c r="N486" s="7">
        <f t="shared" si="30"/>
        <v>41855.208333333336</v>
      </c>
      <c r="O486" s="7">
        <f t="shared" si="31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_xlfn.TEXTSPLIT(R486,"/")</f>
        <v>food</v>
      </c>
      <c r="T486" t="str">
        <v>food trucks</v>
      </c>
    </row>
    <row r="487" spans="1:20" ht="31.5" x14ac:dyDescent="0.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30.73289183222958</v>
      </c>
      <c r="G487" t="s">
        <v>14</v>
      </c>
      <c r="H487">
        <v>648</v>
      </c>
      <c r="I487">
        <f t="shared" si="29"/>
        <v>42.97</v>
      </c>
      <c r="J487" t="s">
        <v>40</v>
      </c>
      <c r="K487" t="s">
        <v>41</v>
      </c>
      <c r="L487">
        <v>1560142800</v>
      </c>
      <c r="M487">
        <v>1563685200</v>
      </c>
      <c r="N487" s="7">
        <f t="shared" si="30"/>
        <v>43626.208333333328</v>
      </c>
      <c r="O487" s="7">
        <f t="shared" si="31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_xlfn.TEXTSPLIT(R487,"/")</f>
        <v>theater</v>
      </c>
      <c r="T487" t="str">
        <v>plays</v>
      </c>
    </row>
    <row r="488" spans="1:20" ht="31.5" x14ac:dyDescent="0.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13.5</v>
      </c>
      <c r="G488" t="s">
        <v>14</v>
      </c>
      <c r="H488">
        <v>21</v>
      </c>
      <c r="I488">
        <f t="shared" si="29"/>
        <v>33.43</v>
      </c>
      <c r="J488" t="s">
        <v>40</v>
      </c>
      <c r="K488" t="s">
        <v>41</v>
      </c>
      <c r="L488">
        <v>1520575200</v>
      </c>
      <c r="M488">
        <v>1521867600</v>
      </c>
      <c r="N488" s="7">
        <f t="shared" si="30"/>
        <v>43168.25</v>
      </c>
      <c r="O488" s="7">
        <f t="shared" si="31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_xlfn.TEXTSPLIT(R488,"/")</f>
        <v>publishing</v>
      </c>
      <c r="T488" t="str">
        <v>translations</v>
      </c>
    </row>
    <row r="489" spans="1:20" x14ac:dyDescent="0.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4">
        <f t="shared" si="28"/>
        <v>178.62556663644605</v>
      </c>
      <c r="G489" t="s">
        <v>20</v>
      </c>
      <c r="H489">
        <v>2346</v>
      </c>
      <c r="I489">
        <f t="shared" si="29"/>
        <v>83.98</v>
      </c>
      <c r="J489" t="s">
        <v>21</v>
      </c>
      <c r="K489" t="s">
        <v>22</v>
      </c>
      <c r="L489">
        <v>1492664400</v>
      </c>
      <c r="M489">
        <v>1495515600</v>
      </c>
      <c r="N489" s="7">
        <f t="shared" si="30"/>
        <v>42845.208333333328</v>
      </c>
      <c r="O489" s="7">
        <f t="shared" si="31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_xlfn.TEXTSPLIT(R489,"/")</f>
        <v>theater</v>
      </c>
      <c r="T489" t="str">
        <v>plays</v>
      </c>
    </row>
    <row r="490" spans="1:20" x14ac:dyDescent="0.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4">
        <f t="shared" si="28"/>
        <v>220.0566037735849</v>
      </c>
      <c r="G490" t="s">
        <v>20</v>
      </c>
      <c r="H490">
        <v>115</v>
      </c>
      <c r="I490">
        <f t="shared" si="29"/>
        <v>101.42</v>
      </c>
      <c r="J490" t="s">
        <v>21</v>
      </c>
      <c r="K490" t="s">
        <v>22</v>
      </c>
      <c r="L490">
        <v>1454479200</v>
      </c>
      <c r="M490">
        <v>1455948000</v>
      </c>
      <c r="N490" s="7">
        <f t="shared" si="30"/>
        <v>42403.25</v>
      </c>
      <c r="O490" s="7">
        <f t="shared" si="31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_xlfn.TEXTSPLIT(R490,"/")</f>
        <v>theater</v>
      </c>
      <c r="T490" t="str">
        <v>plays</v>
      </c>
    </row>
    <row r="491" spans="1:20" x14ac:dyDescent="0.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4">
        <f t="shared" si="28"/>
        <v>101.5108695652174</v>
      </c>
      <c r="G491" t="s">
        <v>20</v>
      </c>
      <c r="H491">
        <v>85</v>
      </c>
      <c r="I491">
        <f t="shared" si="29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7">
        <f t="shared" si="30"/>
        <v>40406.208333333336</v>
      </c>
      <c r="O491" s="7">
        <f t="shared" si="31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_xlfn.TEXTSPLIT(R491,"/")</f>
        <v>technology</v>
      </c>
      <c r="T491" t="str">
        <v>wearables</v>
      </c>
    </row>
    <row r="492" spans="1:20" x14ac:dyDescent="0.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4">
        <f t="shared" si="28"/>
        <v>191.5</v>
      </c>
      <c r="G492" t="s">
        <v>20</v>
      </c>
      <c r="H492">
        <v>144</v>
      </c>
      <c r="I492">
        <f t="shared" si="29"/>
        <v>31.92</v>
      </c>
      <c r="J492" t="s">
        <v>21</v>
      </c>
      <c r="K492" t="s">
        <v>22</v>
      </c>
      <c r="L492">
        <v>1573970400</v>
      </c>
      <c r="M492">
        <v>1574575200</v>
      </c>
      <c r="N492" s="7">
        <f t="shared" si="30"/>
        <v>43786.25</v>
      </c>
      <c r="O492" s="7">
        <f t="shared" si="31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_xlfn.TEXTSPLIT(R492,"/")</f>
        <v>journalism</v>
      </c>
      <c r="T492" t="str">
        <v>audio</v>
      </c>
    </row>
    <row r="493" spans="1:20" ht="31.5" x14ac:dyDescent="0.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4">
        <f t="shared" si="28"/>
        <v>305.34683098591546</v>
      </c>
      <c r="G493" t="s">
        <v>20</v>
      </c>
      <c r="H493">
        <v>2443</v>
      </c>
      <c r="I493">
        <f t="shared" si="29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7">
        <f t="shared" si="30"/>
        <v>41456.208333333336</v>
      </c>
      <c r="O493" s="7">
        <f t="shared" si="31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_xlfn.TEXTSPLIT(R493,"/")</f>
        <v>food</v>
      </c>
      <c r="T493" t="str">
        <v>food trucks</v>
      </c>
    </row>
    <row r="494" spans="1:20" x14ac:dyDescent="0.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23.995287958115181</v>
      </c>
      <c r="G494" t="s">
        <v>74</v>
      </c>
      <c r="H494">
        <v>595</v>
      </c>
      <c r="I494">
        <f t="shared" si="29"/>
        <v>77.03</v>
      </c>
      <c r="J494" t="s">
        <v>21</v>
      </c>
      <c r="K494" t="s">
        <v>22</v>
      </c>
      <c r="L494">
        <v>1275886800</v>
      </c>
      <c r="M494">
        <v>1278910800</v>
      </c>
      <c r="N494" s="7">
        <f t="shared" si="30"/>
        <v>40336.208333333336</v>
      </c>
      <c r="O494" s="7">
        <f t="shared" si="31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_xlfn.TEXTSPLIT(R494,"/")</f>
        <v>film &amp; video</v>
      </c>
      <c r="T494" t="str">
        <v>shorts</v>
      </c>
    </row>
    <row r="495" spans="1:20" x14ac:dyDescent="0.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4">
        <f t="shared" si="28"/>
        <v>723.77777777777771</v>
      </c>
      <c r="G495" t="s">
        <v>20</v>
      </c>
      <c r="H495">
        <v>64</v>
      </c>
      <c r="I495">
        <f t="shared" si="29"/>
        <v>101.78</v>
      </c>
      <c r="J495" t="s">
        <v>21</v>
      </c>
      <c r="K495" t="s">
        <v>22</v>
      </c>
      <c r="L495">
        <v>1561784400</v>
      </c>
      <c r="M495">
        <v>1562907600</v>
      </c>
      <c r="N495" s="7">
        <f t="shared" si="30"/>
        <v>43645.208333333328</v>
      </c>
      <c r="O495" s="7">
        <f t="shared" si="31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_xlfn.TEXTSPLIT(R495,"/")</f>
        <v>photography</v>
      </c>
      <c r="T495" t="str">
        <v>photography books</v>
      </c>
    </row>
    <row r="496" spans="1:20" x14ac:dyDescent="0.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4">
        <f t="shared" si="28"/>
        <v>547.36</v>
      </c>
      <c r="G496" t="s">
        <v>20</v>
      </c>
      <c r="H496">
        <v>268</v>
      </c>
      <c r="I496">
        <f t="shared" si="29"/>
        <v>51.06</v>
      </c>
      <c r="J496" t="s">
        <v>21</v>
      </c>
      <c r="K496" t="s">
        <v>22</v>
      </c>
      <c r="L496">
        <v>1332392400</v>
      </c>
      <c r="M496">
        <v>1332478800</v>
      </c>
      <c r="N496" s="7">
        <f t="shared" si="30"/>
        <v>40990.208333333336</v>
      </c>
      <c r="O496" s="7">
        <f t="shared" si="31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_xlfn.TEXTSPLIT(R496,"/")</f>
        <v>technology</v>
      </c>
      <c r="T496" t="str">
        <v>wearables</v>
      </c>
    </row>
    <row r="497" spans="1:20" x14ac:dyDescent="0.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4">
        <f t="shared" si="28"/>
        <v>414.49999999999994</v>
      </c>
      <c r="G497" t="s">
        <v>20</v>
      </c>
      <c r="H497">
        <v>195</v>
      </c>
      <c r="I497">
        <f t="shared" si="29"/>
        <v>68.02</v>
      </c>
      <c r="J497" t="s">
        <v>36</v>
      </c>
      <c r="K497" t="s">
        <v>37</v>
      </c>
      <c r="L497">
        <v>1402376400</v>
      </c>
      <c r="M497">
        <v>1402722000</v>
      </c>
      <c r="N497" s="7">
        <f t="shared" si="30"/>
        <v>41800.208333333336</v>
      </c>
      <c r="O497" s="7">
        <f t="shared" si="31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_xlfn.TEXTSPLIT(R497,"/")</f>
        <v>theater</v>
      </c>
      <c r="T497" t="str">
        <v>plays</v>
      </c>
    </row>
    <row r="498" spans="1:20" x14ac:dyDescent="0.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0.90696409140369971</v>
      </c>
      <c r="G498" t="s">
        <v>14</v>
      </c>
      <c r="H498">
        <v>54</v>
      </c>
      <c r="I498">
        <f t="shared" si="29"/>
        <v>30.87</v>
      </c>
      <c r="J498" t="s">
        <v>21</v>
      </c>
      <c r="K498" t="s">
        <v>22</v>
      </c>
      <c r="L498">
        <v>1495342800</v>
      </c>
      <c r="M498">
        <v>1496811600</v>
      </c>
      <c r="N498" s="7">
        <f t="shared" si="30"/>
        <v>42876.208333333328</v>
      </c>
      <c r="O498" s="7">
        <f t="shared" si="31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_xlfn.TEXTSPLIT(R498,"/")</f>
        <v>film &amp; video</v>
      </c>
      <c r="T498" t="str">
        <v>animation</v>
      </c>
    </row>
    <row r="499" spans="1:20" x14ac:dyDescent="0.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34.173469387755098</v>
      </c>
      <c r="G499" t="s">
        <v>14</v>
      </c>
      <c r="H499">
        <v>120</v>
      </c>
      <c r="I499">
        <f t="shared" si="29"/>
        <v>27.91</v>
      </c>
      <c r="J499" t="s">
        <v>21</v>
      </c>
      <c r="K499" t="s">
        <v>22</v>
      </c>
      <c r="L499">
        <v>1482213600</v>
      </c>
      <c r="M499">
        <v>1482213600</v>
      </c>
      <c r="N499" s="7">
        <f t="shared" si="30"/>
        <v>42724.25</v>
      </c>
      <c r="O499" s="7">
        <f t="shared" si="31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_xlfn.TEXTSPLIT(R499,"/")</f>
        <v>technology</v>
      </c>
      <c r="T499" t="str">
        <v>wearables</v>
      </c>
    </row>
    <row r="500" spans="1:20" x14ac:dyDescent="0.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23.948810754912099</v>
      </c>
      <c r="G500" t="s">
        <v>14</v>
      </c>
      <c r="H500">
        <v>579</v>
      </c>
      <c r="I500">
        <f t="shared" si="29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7">
        <f t="shared" si="30"/>
        <v>42005.25</v>
      </c>
      <c r="O500" s="7">
        <f t="shared" si="31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_xlfn.TEXTSPLIT(R500,"/")</f>
        <v>technology</v>
      </c>
      <c r="T500" t="str">
        <v>web</v>
      </c>
    </row>
    <row r="501" spans="1:20" ht="31.5" x14ac:dyDescent="0.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48.072649572649574</v>
      </c>
      <c r="G501" t="s">
        <v>14</v>
      </c>
      <c r="H501">
        <v>2072</v>
      </c>
      <c r="I501">
        <f t="shared" si="29"/>
        <v>38</v>
      </c>
      <c r="J501" t="s">
        <v>21</v>
      </c>
      <c r="K501" t="s">
        <v>22</v>
      </c>
      <c r="L501">
        <v>1458018000</v>
      </c>
      <c r="M501">
        <v>1458450000</v>
      </c>
      <c r="N501" s="7">
        <f t="shared" si="30"/>
        <v>42444.208333333328</v>
      </c>
      <c r="O501" s="7">
        <f t="shared" si="31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_xlfn.TEXTSPLIT(R501,"/")</f>
        <v>film &amp; video</v>
      </c>
      <c r="T501" t="str">
        <v>documentary</v>
      </c>
    </row>
    <row r="502" spans="1:20" x14ac:dyDescent="0.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t="str">
        <f t="shared" si="29"/>
        <v>0</v>
      </c>
      <c r="J502" t="s">
        <v>21</v>
      </c>
      <c r="K502" t="s">
        <v>22</v>
      </c>
      <c r="L502">
        <v>1367384400</v>
      </c>
      <c r="M502">
        <v>1369803600</v>
      </c>
      <c r="N502" s="7">
        <f t="shared" si="30"/>
        <v>41395.208333333336</v>
      </c>
      <c r="O502" s="7">
        <f t="shared" si="31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_xlfn.TEXTSPLIT(R502,"/")</f>
        <v>theater</v>
      </c>
      <c r="T502" t="str">
        <v>plays</v>
      </c>
    </row>
    <row r="503" spans="1:20" x14ac:dyDescent="0.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70.145182291666657</v>
      </c>
      <c r="G503" t="s">
        <v>14</v>
      </c>
      <c r="H503">
        <v>1796</v>
      </c>
      <c r="I503">
        <f t="shared" si="29"/>
        <v>59.99</v>
      </c>
      <c r="J503" t="s">
        <v>21</v>
      </c>
      <c r="K503" t="s">
        <v>22</v>
      </c>
      <c r="L503">
        <v>1363064400</v>
      </c>
      <c r="M503">
        <v>1363237200</v>
      </c>
      <c r="N503" s="7">
        <f t="shared" si="30"/>
        <v>41345.208333333336</v>
      </c>
      <c r="O503" s="7">
        <f t="shared" si="31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_xlfn.TEXTSPLIT(R503,"/")</f>
        <v>film &amp; video</v>
      </c>
      <c r="T503" t="str">
        <v>documentary</v>
      </c>
    </row>
    <row r="504" spans="1:20" x14ac:dyDescent="0.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4">
        <f t="shared" si="28"/>
        <v>529.92307692307691</v>
      </c>
      <c r="G504" t="s">
        <v>20</v>
      </c>
      <c r="H504">
        <v>186</v>
      </c>
      <c r="I504">
        <f t="shared" si="29"/>
        <v>37.04</v>
      </c>
      <c r="J504" t="s">
        <v>26</v>
      </c>
      <c r="K504" t="s">
        <v>27</v>
      </c>
      <c r="L504">
        <v>1343365200</v>
      </c>
      <c r="M504">
        <v>1345870800</v>
      </c>
      <c r="N504" s="7">
        <f t="shared" si="30"/>
        <v>41117.208333333336</v>
      </c>
      <c r="O504" s="7">
        <f t="shared" si="31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_xlfn.TEXTSPLIT(R504,"/")</f>
        <v>games</v>
      </c>
      <c r="T504" t="str">
        <v>video games</v>
      </c>
    </row>
    <row r="505" spans="1:20" ht="31.5" x14ac:dyDescent="0.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4">
        <f t="shared" si="28"/>
        <v>180.32549019607845</v>
      </c>
      <c r="G505" t="s">
        <v>20</v>
      </c>
      <c r="H505">
        <v>460</v>
      </c>
      <c r="I505">
        <f t="shared" si="29"/>
        <v>99.96</v>
      </c>
      <c r="J505" t="s">
        <v>21</v>
      </c>
      <c r="K505" t="s">
        <v>22</v>
      </c>
      <c r="L505">
        <v>1435726800</v>
      </c>
      <c r="M505">
        <v>1437454800</v>
      </c>
      <c r="N505" s="7">
        <f t="shared" si="30"/>
        <v>42186.208333333328</v>
      </c>
      <c r="O505" s="7">
        <f t="shared" si="31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_xlfn.TEXTSPLIT(R505,"/")</f>
        <v>film &amp; video</v>
      </c>
      <c r="T505" t="str">
        <v>drama</v>
      </c>
    </row>
    <row r="506" spans="1:20" x14ac:dyDescent="0.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92.320000000000007</v>
      </c>
      <c r="G506" t="s">
        <v>14</v>
      </c>
      <c r="H506">
        <v>62</v>
      </c>
      <c r="I506">
        <f t="shared" si="29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7">
        <f t="shared" si="30"/>
        <v>42142.208333333328</v>
      </c>
      <c r="O506" s="7">
        <f t="shared" si="31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_xlfn.TEXTSPLIT(R506,"/")</f>
        <v>music</v>
      </c>
      <c r="T506" t="str">
        <v>rock</v>
      </c>
    </row>
    <row r="507" spans="1:20" x14ac:dyDescent="0.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13.901001112347053</v>
      </c>
      <c r="G507" t="s">
        <v>14</v>
      </c>
      <c r="H507">
        <v>347</v>
      </c>
      <c r="I507">
        <f t="shared" si="29"/>
        <v>36.01</v>
      </c>
      <c r="J507" t="s">
        <v>21</v>
      </c>
      <c r="K507" t="s">
        <v>22</v>
      </c>
      <c r="L507">
        <v>1362722400</v>
      </c>
      <c r="M507">
        <v>1366347600</v>
      </c>
      <c r="N507" s="7">
        <f t="shared" si="30"/>
        <v>41341.25</v>
      </c>
      <c r="O507" s="7">
        <f t="shared" si="31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_xlfn.TEXTSPLIT(R507,"/")</f>
        <v>publishing</v>
      </c>
      <c r="T507" t="str">
        <v>radio &amp; podcasts</v>
      </c>
    </row>
    <row r="508" spans="1:20" x14ac:dyDescent="0.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4">
        <f t="shared" si="28"/>
        <v>927.07777777777767</v>
      </c>
      <c r="G508" t="s">
        <v>20</v>
      </c>
      <c r="H508">
        <v>2528</v>
      </c>
      <c r="I508">
        <f t="shared" si="29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7">
        <f t="shared" si="30"/>
        <v>43062.25</v>
      </c>
      <c r="O508" s="7">
        <f t="shared" si="31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_xlfn.TEXTSPLIT(R508,"/")</f>
        <v>theater</v>
      </c>
      <c r="T508" t="str">
        <v>plays</v>
      </c>
    </row>
    <row r="509" spans="1:20" ht="31.5" x14ac:dyDescent="0.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39.857142857142861</v>
      </c>
      <c r="G509" t="s">
        <v>14</v>
      </c>
      <c r="H509">
        <v>19</v>
      </c>
      <c r="I509">
        <f t="shared" si="29"/>
        <v>44.05</v>
      </c>
      <c r="J509" t="s">
        <v>21</v>
      </c>
      <c r="K509" t="s">
        <v>22</v>
      </c>
      <c r="L509">
        <v>1365483600</v>
      </c>
      <c r="M509">
        <v>1369717200</v>
      </c>
      <c r="N509" s="7">
        <f t="shared" si="30"/>
        <v>41373.208333333336</v>
      </c>
      <c r="O509" s="7">
        <f t="shared" si="31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_xlfn.TEXTSPLIT(R509,"/")</f>
        <v>technology</v>
      </c>
      <c r="T509" t="str">
        <v>web</v>
      </c>
    </row>
    <row r="510" spans="1:20" x14ac:dyDescent="0.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4">
        <f t="shared" si="28"/>
        <v>112.22929936305732</v>
      </c>
      <c r="G510" t="s">
        <v>20</v>
      </c>
      <c r="H510">
        <v>3657</v>
      </c>
      <c r="I510">
        <f t="shared" si="29"/>
        <v>53</v>
      </c>
      <c r="J510" t="s">
        <v>21</v>
      </c>
      <c r="K510" t="s">
        <v>22</v>
      </c>
      <c r="L510">
        <v>1532840400</v>
      </c>
      <c r="M510">
        <v>1534654800</v>
      </c>
      <c r="N510" s="7">
        <f t="shared" si="30"/>
        <v>43310.208333333328</v>
      </c>
      <c r="O510" s="7">
        <f t="shared" si="31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_xlfn.TEXTSPLIT(R510,"/")</f>
        <v>theater</v>
      </c>
      <c r="T510" t="str">
        <v>plays</v>
      </c>
    </row>
    <row r="511" spans="1:20" x14ac:dyDescent="0.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70.925816023738875</v>
      </c>
      <c r="G511" t="s">
        <v>14</v>
      </c>
      <c r="H511">
        <v>1258</v>
      </c>
      <c r="I511">
        <f t="shared" si="29"/>
        <v>95</v>
      </c>
      <c r="J511" t="s">
        <v>21</v>
      </c>
      <c r="K511" t="s">
        <v>22</v>
      </c>
      <c r="L511">
        <v>1336194000</v>
      </c>
      <c r="M511">
        <v>1337058000</v>
      </c>
      <c r="N511" s="7">
        <f t="shared" si="30"/>
        <v>41034.208333333336</v>
      </c>
      <c r="O511" s="7">
        <f t="shared" si="31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_xlfn.TEXTSPLIT(R511,"/")</f>
        <v>theater</v>
      </c>
      <c r="T511" t="str">
        <v>plays</v>
      </c>
    </row>
    <row r="512" spans="1:20" x14ac:dyDescent="0.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4">
        <f t="shared" si="28"/>
        <v>119.08974358974358</v>
      </c>
      <c r="G512" t="s">
        <v>20</v>
      </c>
      <c r="H512">
        <v>131</v>
      </c>
      <c r="I512">
        <f t="shared" si="29"/>
        <v>70.91</v>
      </c>
      <c r="J512" t="s">
        <v>26</v>
      </c>
      <c r="K512" t="s">
        <v>27</v>
      </c>
      <c r="L512">
        <v>1527742800</v>
      </c>
      <c r="M512">
        <v>1529816400</v>
      </c>
      <c r="N512" s="7">
        <f t="shared" si="30"/>
        <v>43251.208333333328</v>
      </c>
      <c r="O512" s="7">
        <f t="shared" si="31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_xlfn.TEXTSPLIT(R512,"/")</f>
        <v>film &amp; video</v>
      </c>
      <c r="T512" t="str">
        <v>drama</v>
      </c>
    </row>
    <row r="513" spans="1:20" x14ac:dyDescent="0.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24.017591339648174</v>
      </c>
      <c r="G513" t="s">
        <v>14</v>
      </c>
      <c r="H513">
        <v>362</v>
      </c>
      <c r="I513">
        <f t="shared" si="29"/>
        <v>98.06</v>
      </c>
      <c r="J513" t="s">
        <v>21</v>
      </c>
      <c r="K513" t="s">
        <v>22</v>
      </c>
      <c r="L513">
        <v>1564030800</v>
      </c>
      <c r="M513">
        <v>1564894800</v>
      </c>
      <c r="N513" s="7">
        <f t="shared" si="30"/>
        <v>43671.208333333328</v>
      </c>
      <c r="O513" s="7">
        <f t="shared" si="31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_xlfn.TEXTSPLIT(R513,"/")</f>
        <v>theater</v>
      </c>
      <c r="T513" t="str">
        <v>plays</v>
      </c>
    </row>
    <row r="514" spans="1:20" x14ac:dyDescent="0.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4">
        <f t="shared" si="28"/>
        <v>139.31868131868131</v>
      </c>
      <c r="G514" t="s">
        <v>20</v>
      </c>
      <c r="H514">
        <v>239</v>
      </c>
      <c r="I514">
        <f t="shared" si="29"/>
        <v>53.05</v>
      </c>
      <c r="J514" t="s">
        <v>21</v>
      </c>
      <c r="K514" t="s">
        <v>22</v>
      </c>
      <c r="L514">
        <v>1404536400</v>
      </c>
      <c r="M514">
        <v>1404622800</v>
      </c>
      <c r="N514" s="7">
        <f t="shared" si="30"/>
        <v>41825.208333333336</v>
      </c>
      <c r="O514" s="7">
        <f t="shared" si="31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_xlfn.TEXTSPLIT(R514,"/")</f>
        <v>games</v>
      </c>
      <c r="T514" t="str">
        <v>video games</v>
      </c>
    </row>
    <row r="515" spans="1:20" x14ac:dyDescent="0.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ref="F515:F578" si="32">(E515/D515)*100</f>
        <v>39.277108433734945</v>
      </c>
      <c r="G515" t="s">
        <v>74</v>
      </c>
      <c r="H515">
        <v>35</v>
      </c>
      <c r="I515">
        <f t="shared" ref="I515:I578" si="33">IF(H515=0,"0",ROUND(E515/H515,2))</f>
        <v>93.14</v>
      </c>
      <c r="J515" t="s">
        <v>21</v>
      </c>
      <c r="K515" t="s">
        <v>22</v>
      </c>
      <c r="L515">
        <v>1284008400</v>
      </c>
      <c r="M515">
        <v>1284181200</v>
      </c>
      <c r="N515" s="7">
        <f t="shared" ref="N515:N578" si="34">(((L515/60)/60)/24)+DATE(1970,1,1)</f>
        <v>40430.208333333336</v>
      </c>
      <c r="O515" s="7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_xlfn.TEXTSPLIT(R515,"/")</f>
        <v>film &amp; video</v>
      </c>
      <c r="T515" t="str">
        <v>television</v>
      </c>
    </row>
    <row r="516" spans="1:20" x14ac:dyDescent="0.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22.439077144917089</v>
      </c>
      <c r="G516" t="s">
        <v>74</v>
      </c>
      <c r="H516">
        <v>528</v>
      </c>
      <c r="I516">
        <f t="shared" si="33"/>
        <v>58.95</v>
      </c>
      <c r="J516" t="s">
        <v>98</v>
      </c>
      <c r="K516" t="s">
        <v>99</v>
      </c>
      <c r="L516">
        <v>1386309600</v>
      </c>
      <c r="M516">
        <v>1386741600</v>
      </c>
      <c r="N516" s="7">
        <f t="shared" si="34"/>
        <v>41614.25</v>
      </c>
      <c r="O516" s="7">
        <f t="shared" si="35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_xlfn.TEXTSPLIT(R516,"/")</f>
        <v>music</v>
      </c>
      <c r="T516" t="str">
        <v>rock</v>
      </c>
    </row>
    <row r="517" spans="1:20" x14ac:dyDescent="0.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55.779069767441861</v>
      </c>
      <c r="G517" t="s">
        <v>14</v>
      </c>
      <c r="H517">
        <v>133</v>
      </c>
      <c r="I517">
        <f t="shared" si="33"/>
        <v>36.07</v>
      </c>
      <c r="J517" t="s">
        <v>15</v>
      </c>
      <c r="K517" t="s">
        <v>16</v>
      </c>
      <c r="L517">
        <v>1324620000</v>
      </c>
      <c r="M517">
        <v>1324792800</v>
      </c>
      <c r="N517" s="7">
        <f t="shared" si="34"/>
        <v>40900.25</v>
      </c>
      <c r="O517" s="7">
        <f t="shared" si="35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_xlfn.TEXTSPLIT(R517,"/")</f>
        <v>theater</v>
      </c>
      <c r="T517" t="str">
        <v>plays</v>
      </c>
    </row>
    <row r="518" spans="1:20" x14ac:dyDescent="0.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42.523125996810208</v>
      </c>
      <c r="G518" t="s">
        <v>14</v>
      </c>
      <c r="H518">
        <v>846</v>
      </c>
      <c r="I518">
        <f t="shared" si="33"/>
        <v>63.03</v>
      </c>
      <c r="J518" t="s">
        <v>21</v>
      </c>
      <c r="K518" t="s">
        <v>22</v>
      </c>
      <c r="L518">
        <v>1281070800</v>
      </c>
      <c r="M518">
        <v>1284354000</v>
      </c>
      <c r="N518" s="7">
        <f t="shared" si="34"/>
        <v>40396.208333333336</v>
      </c>
      <c r="O518" s="7">
        <f t="shared" si="35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_xlfn.TEXTSPLIT(R518,"/")</f>
        <v>publishing</v>
      </c>
      <c r="T518" t="str">
        <v>nonfiction</v>
      </c>
    </row>
    <row r="519" spans="1:20" x14ac:dyDescent="0.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4">
        <f t="shared" si="32"/>
        <v>112.00000000000001</v>
      </c>
      <c r="G519" t="s">
        <v>20</v>
      </c>
      <c r="H519">
        <v>78</v>
      </c>
      <c r="I519">
        <f t="shared" si="33"/>
        <v>84.72</v>
      </c>
      <c r="J519" t="s">
        <v>21</v>
      </c>
      <c r="K519" t="s">
        <v>22</v>
      </c>
      <c r="L519">
        <v>1493960400</v>
      </c>
      <c r="M519">
        <v>1494392400</v>
      </c>
      <c r="N519" s="7">
        <f t="shared" si="34"/>
        <v>42860.208333333328</v>
      </c>
      <c r="O519" s="7">
        <f t="shared" si="35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_xlfn.TEXTSPLIT(R519,"/")</f>
        <v>food</v>
      </c>
      <c r="T519" t="str">
        <v>food trucks</v>
      </c>
    </row>
    <row r="520" spans="1:20" ht="31.5" x14ac:dyDescent="0.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7.0681818181818183</v>
      </c>
      <c r="G520" t="s">
        <v>14</v>
      </c>
      <c r="H520">
        <v>10</v>
      </c>
      <c r="I520">
        <f t="shared" si="33"/>
        <v>62.2</v>
      </c>
      <c r="J520" t="s">
        <v>21</v>
      </c>
      <c r="K520" t="s">
        <v>22</v>
      </c>
      <c r="L520">
        <v>1519365600</v>
      </c>
      <c r="M520">
        <v>1519538400</v>
      </c>
      <c r="N520" s="7">
        <f t="shared" si="34"/>
        <v>43154.25</v>
      </c>
      <c r="O520" s="7">
        <f t="shared" si="35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_xlfn.TEXTSPLIT(R520,"/")</f>
        <v>film &amp; video</v>
      </c>
      <c r="T520" t="str">
        <v>animation</v>
      </c>
    </row>
    <row r="521" spans="1:20" x14ac:dyDescent="0.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4">
        <f t="shared" si="32"/>
        <v>101.74563871693867</v>
      </c>
      <c r="G521" t="s">
        <v>20</v>
      </c>
      <c r="H521">
        <v>1773</v>
      </c>
      <c r="I521">
        <f t="shared" si="33"/>
        <v>101.98</v>
      </c>
      <c r="J521" t="s">
        <v>21</v>
      </c>
      <c r="K521" t="s">
        <v>22</v>
      </c>
      <c r="L521">
        <v>1420696800</v>
      </c>
      <c r="M521">
        <v>1421906400</v>
      </c>
      <c r="N521" s="7">
        <f t="shared" si="34"/>
        <v>42012.25</v>
      </c>
      <c r="O521" s="7">
        <f t="shared" si="35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_xlfn.TEXTSPLIT(R521,"/")</f>
        <v>music</v>
      </c>
      <c r="T521" t="str">
        <v>rock</v>
      </c>
    </row>
    <row r="522" spans="1:20" x14ac:dyDescent="0.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4">
        <f t="shared" si="32"/>
        <v>425.75</v>
      </c>
      <c r="G522" t="s">
        <v>20</v>
      </c>
      <c r="H522">
        <v>32</v>
      </c>
      <c r="I522">
        <f t="shared" si="33"/>
        <v>106.44</v>
      </c>
      <c r="J522" t="s">
        <v>21</v>
      </c>
      <c r="K522" t="s">
        <v>22</v>
      </c>
      <c r="L522">
        <v>1555650000</v>
      </c>
      <c r="M522">
        <v>1555909200</v>
      </c>
      <c r="N522" s="7">
        <f t="shared" si="34"/>
        <v>43574.208333333328</v>
      </c>
      <c r="O522" s="7">
        <f t="shared" si="35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_xlfn.TEXTSPLIT(R522,"/")</f>
        <v>theater</v>
      </c>
      <c r="T522" t="str">
        <v>plays</v>
      </c>
    </row>
    <row r="523" spans="1:20" x14ac:dyDescent="0.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4">
        <f t="shared" si="32"/>
        <v>145.53947368421052</v>
      </c>
      <c r="G523" t="s">
        <v>20</v>
      </c>
      <c r="H523">
        <v>369</v>
      </c>
      <c r="I523">
        <f t="shared" si="33"/>
        <v>29.98</v>
      </c>
      <c r="J523" t="s">
        <v>21</v>
      </c>
      <c r="K523" t="s">
        <v>22</v>
      </c>
      <c r="L523">
        <v>1471928400</v>
      </c>
      <c r="M523">
        <v>1472446800</v>
      </c>
      <c r="N523" s="7">
        <f t="shared" si="34"/>
        <v>42605.208333333328</v>
      </c>
      <c r="O523" s="7">
        <f t="shared" si="35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_xlfn.TEXTSPLIT(R523,"/")</f>
        <v>film &amp; video</v>
      </c>
      <c r="T523" t="str">
        <v>drama</v>
      </c>
    </row>
    <row r="524" spans="1:20" ht="31.5" x14ac:dyDescent="0.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32.453465346534657</v>
      </c>
      <c r="G524" t="s">
        <v>14</v>
      </c>
      <c r="H524">
        <v>191</v>
      </c>
      <c r="I524">
        <f t="shared" si="33"/>
        <v>85.81</v>
      </c>
      <c r="J524" t="s">
        <v>21</v>
      </c>
      <c r="K524" t="s">
        <v>22</v>
      </c>
      <c r="L524">
        <v>1341291600</v>
      </c>
      <c r="M524">
        <v>1342328400</v>
      </c>
      <c r="N524" s="7">
        <f t="shared" si="34"/>
        <v>41093.208333333336</v>
      </c>
      <c r="O524" s="7">
        <f t="shared" si="35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_xlfn.TEXTSPLIT(R524,"/")</f>
        <v>film &amp; video</v>
      </c>
      <c r="T524" t="str">
        <v>shorts</v>
      </c>
    </row>
    <row r="525" spans="1:20" x14ac:dyDescent="0.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4">
        <f t="shared" si="32"/>
        <v>700.33333333333326</v>
      </c>
      <c r="G525" t="s">
        <v>20</v>
      </c>
      <c r="H525">
        <v>89</v>
      </c>
      <c r="I525">
        <f t="shared" si="33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7">
        <f t="shared" si="34"/>
        <v>40241.25</v>
      </c>
      <c r="O525" s="7">
        <f t="shared" si="35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_xlfn.TEXTSPLIT(R525,"/")</f>
        <v>film &amp; video</v>
      </c>
      <c r="T525" t="str">
        <v>shorts</v>
      </c>
    </row>
    <row r="526" spans="1:20" x14ac:dyDescent="0.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83.904860392967933</v>
      </c>
      <c r="G526" t="s">
        <v>14</v>
      </c>
      <c r="H526">
        <v>1979</v>
      </c>
      <c r="I526">
        <f t="shared" si="33"/>
        <v>41</v>
      </c>
      <c r="J526" t="s">
        <v>21</v>
      </c>
      <c r="K526" t="s">
        <v>22</v>
      </c>
      <c r="L526">
        <v>1272258000</v>
      </c>
      <c r="M526">
        <v>1273381200</v>
      </c>
      <c r="N526" s="7">
        <f t="shared" si="34"/>
        <v>40294.208333333336</v>
      </c>
      <c r="O526" s="7">
        <f t="shared" si="35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_xlfn.TEXTSPLIT(R526,"/")</f>
        <v>theater</v>
      </c>
      <c r="T526" t="str">
        <v>plays</v>
      </c>
    </row>
    <row r="527" spans="1:20" x14ac:dyDescent="0.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84.19047619047619</v>
      </c>
      <c r="G527" t="s">
        <v>14</v>
      </c>
      <c r="H527">
        <v>63</v>
      </c>
      <c r="I527">
        <f t="shared" si="33"/>
        <v>28.06</v>
      </c>
      <c r="J527" t="s">
        <v>21</v>
      </c>
      <c r="K527" t="s">
        <v>22</v>
      </c>
      <c r="L527">
        <v>1290492000</v>
      </c>
      <c r="M527">
        <v>1290837600</v>
      </c>
      <c r="N527" s="7">
        <f t="shared" si="34"/>
        <v>40505.25</v>
      </c>
      <c r="O527" s="7">
        <f t="shared" si="35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_xlfn.TEXTSPLIT(R527,"/")</f>
        <v>technology</v>
      </c>
      <c r="T527" t="str">
        <v>wearables</v>
      </c>
    </row>
    <row r="528" spans="1:20" ht="31.5" x14ac:dyDescent="0.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4">
        <f t="shared" si="32"/>
        <v>155.95180722891567</v>
      </c>
      <c r="G528" t="s">
        <v>20</v>
      </c>
      <c r="H528">
        <v>147</v>
      </c>
      <c r="I528">
        <f t="shared" si="33"/>
        <v>88.05</v>
      </c>
      <c r="J528" t="s">
        <v>21</v>
      </c>
      <c r="K528" t="s">
        <v>22</v>
      </c>
      <c r="L528">
        <v>1451109600</v>
      </c>
      <c r="M528">
        <v>1454306400</v>
      </c>
      <c r="N528" s="7">
        <f t="shared" si="34"/>
        <v>42364.25</v>
      </c>
      <c r="O528" s="7">
        <f t="shared" si="35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_xlfn.TEXTSPLIT(R528,"/")</f>
        <v>theater</v>
      </c>
      <c r="T528" t="str">
        <v>plays</v>
      </c>
    </row>
    <row r="529" spans="1:20" x14ac:dyDescent="0.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99.619450317124731</v>
      </c>
      <c r="G529" t="s">
        <v>14</v>
      </c>
      <c r="H529">
        <v>6080</v>
      </c>
      <c r="I529">
        <f t="shared" si="33"/>
        <v>31</v>
      </c>
      <c r="J529" t="s">
        <v>15</v>
      </c>
      <c r="K529" t="s">
        <v>16</v>
      </c>
      <c r="L529">
        <v>1454652000</v>
      </c>
      <c r="M529">
        <v>1457762400</v>
      </c>
      <c r="N529" s="7">
        <f t="shared" si="34"/>
        <v>42405.25</v>
      </c>
      <c r="O529" s="7">
        <f t="shared" si="35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_xlfn.TEXTSPLIT(R529,"/")</f>
        <v>film &amp; video</v>
      </c>
      <c r="T529" t="str">
        <v>animation</v>
      </c>
    </row>
    <row r="530" spans="1:20" x14ac:dyDescent="0.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80.300000000000011</v>
      </c>
      <c r="G530" t="s">
        <v>14</v>
      </c>
      <c r="H530">
        <v>80</v>
      </c>
      <c r="I530">
        <f t="shared" si="33"/>
        <v>90.34</v>
      </c>
      <c r="J530" t="s">
        <v>40</v>
      </c>
      <c r="K530" t="s">
        <v>41</v>
      </c>
      <c r="L530">
        <v>1385186400</v>
      </c>
      <c r="M530">
        <v>1389074400</v>
      </c>
      <c r="N530" s="7">
        <f t="shared" si="34"/>
        <v>41601.25</v>
      </c>
      <c r="O530" s="7">
        <f t="shared" si="35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_xlfn.TEXTSPLIT(R530,"/")</f>
        <v>music</v>
      </c>
      <c r="T530" t="str">
        <v>indie rock</v>
      </c>
    </row>
    <row r="531" spans="1:20" x14ac:dyDescent="0.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11.254901960784313</v>
      </c>
      <c r="G531" t="s">
        <v>14</v>
      </c>
      <c r="H531">
        <v>9</v>
      </c>
      <c r="I531">
        <f t="shared" si="33"/>
        <v>63.78</v>
      </c>
      <c r="J531" t="s">
        <v>21</v>
      </c>
      <c r="K531" t="s">
        <v>22</v>
      </c>
      <c r="L531">
        <v>1399698000</v>
      </c>
      <c r="M531">
        <v>1402117200</v>
      </c>
      <c r="N531" s="7">
        <f t="shared" si="34"/>
        <v>41769.208333333336</v>
      </c>
      <c r="O531" s="7">
        <f t="shared" si="35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_xlfn.TEXTSPLIT(R531,"/")</f>
        <v>games</v>
      </c>
      <c r="T531" t="str">
        <v>video games</v>
      </c>
    </row>
    <row r="532" spans="1:20" ht="31.5" x14ac:dyDescent="0.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91.740952380952379</v>
      </c>
      <c r="G532" t="s">
        <v>14</v>
      </c>
      <c r="H532">
        <v>1784</v>
      </c>
      <c r="I532">
        <f t="shared" si="33"/>
        <v>54</v>
      </c>
      <c r="J532" t="s">
        <v>21</v>
      </c>
      <c r="K532" t="s">
        <v>22</v>
      </c>
      <c r="L532">
        <v>1283230800</v>
      </c>
      <c r="M532">
        <v>1284440400</v>
      </c>
      <c r="N532" s="7">
        <f t="shared" si="34"/>
        <v>40421.208333333336</v>
      </c>
      <c r="O532" s="7">
        <f t="shared" si="35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_xlfn.TEXTSPLIT(R532,"/")</f>
        <v>publishing</v>
      </c>
      <c r="T532" t="str">
        <v>fiction</v>
      </c>
    </row>
    <row r="533" spans="1:20" ht="31.5" x14ac:dyDescent="0.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95.521156936261391</v>
      </c>
      <c r="G533" t="s">
        <v>47</v>
      </c>
      <c r="H533">
        <v>3640</v>
      </c>
      <c r="I533">
        <f t="shared" si="33"/>
        <v>48.99</v>
      </c>
      <c r="J533" t="s">
        <v>98</v>
      </c>
      <c r="K533" t="s">
        <v>99</v>
      </c>
      <c r="L533">
        <v>1384149600</v>
      </c>
      <c r="M533">
        <v>1388988000</v>
      </c>
      <c r="N533" s="7">
        <f t="shared" si="34"/>
        <v>41589.25</v>
      </c>
      <c r="O533" s="7">
        <f t="shared" si="35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_xlfn.TEXTSPLIT(R533,"/")</f>
        <v>games</v>
      </c>
      <c r="T533" t="str">
        <v>video games</v>
      </c>
    </row>
    <row r="534" spans="1:20" x14ac:dyDescent="0.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4">
        <f t="shared" si="32"/>
        <v>502.87499999999994</v>
      </c>
      <c r="G534" t="s">
        <v>20</v>
      </c>
      <c r="H534">
        <v>126</v>
      </c>
      <c r="I534">
        <f t="shared" si="33"/>
        <v>63.86</v>
      </c>
      <c r="J534" t="s">
        <v>15</v>
      </c>
      <c r="K534" t="s">
        <v>16</v>
      </c>
      <c r="L534">
        <v>1516860000</v>
      </c>
      <c r="M534">
        <v>1516946400</v>
      </c>
      <c r="N534" s="7">
        <f t="shared" si="34"/>
        <v>43125.25</v>
      </c>
      <c r="O534" s="7">
        <f t="shared" si="35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_xlfn.TEXTSPLIT(R534,"/")</f>
        <v>theater</v>
      </c>
      <c r="T534" t="str">
        <v>plays</v>
      </c>
    </row>
    <row r="535" spans="1:20" x14ac:dyDescent="0.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4">
        <f t="shared" si="32"/>
        <v>159.24394463667818</v>
      </c>
      <c r="G535" t="s">
        <v>20</v>
      </c>
      <c r="H535">
        <v>2218</v>
      </c>
      <c r="I535">
        <f t="shared" si="33"/>
        <v>83</v>
      </c>
      <c r="J535" t="s">
        <v>40</v>
      </c>
      <c r="K535" t="s">
        <v>41</v>
      </c>
      <c r="L535">
        <v>1374642000</v>
      </c>
      <c r="M535">
        <v>1377752400</v>
      </c>
      <c r="N535" s="7">
        <f t="shared" si="34"/>
        <v>41479.208333333336</v>
      </c>
      <c r="O535" s="7">
        <f t="shared" si="35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_xlfn.TEXTSPLIT(R535,"/")</f>
        <v>music</v>
      </c>
      <c r="T535" t="str">
        <v>indie rock</v>
      </c>
    </row>
    <row r="536" spans="1:20" x14ac:dyDescent="0.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15.022446689113355</v>
      </c>
      <c r="G536" t="s">
        <v>14</v>
      </c>
      <c r="H536">
        <v>243</v>
      </c>
      <c r="I536">
        <f t="shared" si="33"/>
        <v>55.08</v>
      </c>
      <c r="J536" t="s">
        <v>21</v>
      </c>
      <c r="K536" t="s">
        <v>22</v>
      </c>
      <c r="L536">
        <v>1534482000</v>
      </c>
      <c r="M536">
        <v>1534568400</v>
      </c>
      <c r="N536" s="7">
        <f t="shared" si="34"/>
        <v>43329.208333333328</v>
      </c>
      <c r="O536" s="7">
        <f t="shared" si="35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_xlfn.TEXTSPLIT(R536,"/")</f>
        <v>film &amp; video</v>
      </c>
      <c r="T536" t="str">
        <v>drama</v>
      </c>
    </row>
    <row r="537" spans="1:20" x14ac:dyDescent="0.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4">
        <f t="shared" si="32"/>
        <v>482.03846153846149</v>
      </c>
      <c r="G537" t="s">
        <v>20</v>
      </c>
      <c r="H537">
        <v>202</v>
      </c>
      <c r="I537">
        <f t="shared" si="33"/>
        <v>62.04</v>
      </c>
      <c r="J537" t="s">
        <v>107</v>
      </c>
      <c r="K537" t="s">
        <v>108</v>
      </c>
      <c r="L537">
        <v>1528434000</v>
      </c>
      <c r="M537">
        <v>1528606800</v>
      </c>
      <c r="N537" s="7">
        <f t="shared" si="34"/>
        <v>43259.208333333328</v>
      </c>
      <c r="O537" s="7">
        <f t="shared" si="35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_xlfn.TEXTSPLIT(R537,"/")</f>
        <v>theater</v>
      </c>
      <c r="T537" t="str">
        <v>plays</v>
      </c>
    </row>
    <row r="538" spans="1:20" x14ac:dyDescent="0.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4">
        <f t="shared" si="32"/>
        <v>149.96938775510205</v>
      </c>
      <c r="G538" t="s">
        <v>20</v>
      </c>
      <c r="H538">
        <v>140</v>
      </c>
      <c r="I538">
        <f t="shared" si="33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7">
        <f t="shared" si="34"/>
        <v>40414.208333333336</v>
      </c>
      <c r="O538" s="7">
        <f t="shared" si="35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_xlfn.TEXTSPLIT(R538,"/")</f>
        <v>publishing</v>
      </c>
      <c r="T538" t="str">
        <v>fiction</v>
      </c>
    </row>
    <row r="539" spans="1:20" x14ac:dyDescent="0.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4">
        <f t="shared" si="32"/>
        <v>117.22156398104266</v>
      </c>
      <c r="G539" t="s">
        <v>20</v>
      </c>
      <c r="H539">
        <v>1052</v>
      </c>
      <c r="I539">
        <f t="shared" si="33"/>
        <v>94.04</v>
      </c>
      <c r="J539" t="s">
        <v>36</v>
      </c>
      <c r="K539" t="s">
        <v>37</v>
      </c>
      <c r="L539">
        <v>1535605200</v>
      </c>
      <c r="M539">
        <v>1537592400</v>
      </c>
      <c r="N539" s="7">
        <f t="shared" si="34"/>
        <v>43342.208333333328</v>
      </c>
      <c r="O539" s="7">
        <f t="shared" si="35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_xlfn.TEXTSPLIT(R539,"/")</f>
        <v>film &amp; video</v>
      </c>
      <c r="T539" t="str">
        <v>documentary</v>
      </c>
    </row>
    <row r="540" spans="1:20" x14ac:dyDescent="0.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37.695968274950431</v>
      </c>
      <c r="G540" t="s">
        <v>14</v>
      </c>
      <c r="H540">
        <v>1296</v>
      </c>
      <c r="I540">
        <f t="shared" si="33"/>
        <v>44.01</v>
      </c>
      <c r="J540" t="s">
        <v>21</v>
      </c>
      <c r="K540" t="s">
        <v>22</v>
      </c>
      <c r="L540">
        <v>1379826000</v>
      </c>
      <c r="M540">
        <v>1381208400</v>
      </c>
      <c r="N540" s="7">
        <f t="shared" si="34"/>
        <v>41539.208333333336</v>
      </c>
      <c r="O540" s="7">
        <f t="shared" si="35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_xlfn.TEXTSPLIT(R540,"/")</f>
        <v>games</v>
      </c>
      <c r="T540" t="str">
        <v>mobile games</v>
      </c>
    </row>
    <row r="541" spans="1:20" x14ac:dyDescent="0.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72.653061224489804</v>
      </c>
      <c r="G541" t="s">
        <v>14</v>
      </c>
      <c r="H541">
        <v>77</v>
      </c>
      <c r="I541">
        <f t="shared" si="33"/>
        <v>92.47</v>
      </c>
      <c r="J541" t="s">
        <v>21</v>
      </c>
      <c r="K541" t="s">
        <v>22</v>
      </c>
      <c r="L541">
        <v>1561957200</v>
      </c>
      <c r="M541">
        <v>1562475600</v>
      </c>
      <c r="N541" s="7">
        <f t="shared" si="34"/>
        <v>43647.208333333328</v>
      </c>
      <c r="O541" s="7">
        <f t="shared" si="35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_xlfn.TEXTSPLIT(R541,"/")</f>
        <v>food</v>
      </c>
      <c r="T541" t="str">
        <v>food trucks</v>
      </c>
    </row>
    <row r="542" spans="1:20" x14ac:dyDescent="0.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4">
        <f t="shared" si="32"/>
        <v>265.98113207547169</v>
      </c>
      <c r="G542" t="s">
        <v>20</v>
      </c>
      <c r="H542">
        <v>247</v>
      </c>
      <c r="I542">
        <f t="shared" si="33"/>
        <v>57.07</v>
      </c>
      <c r="J542" t="s">
        <v>21</v>
      </c>
      <c r="K542" t="s">
        <v>22</v>
      </c>
      <c r="L542">
        <v>1525496400</v>
      </c>
      <c r="M542">
        <v>1527397200</v>
      </c>
      <c r="N542" s="7">
        <f t="shared" si="34"/>
        <v>43225.208333333328</v>
      </c>
      <c r="O542" s="7">
        <f t="shared" si="35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_xlfn.TEXTSPLIT(R542,"/")</f>
        <v>photography</v>
      </c>
      <c r="T542" t="str">
        <v>photography books</v>
      </c>
    </row>
    <row r="543" spans="1:20" x14ac:dyDescent="0.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24.205617977528089</v>
      </c>
      <c r="G543" t="s">
        <v>14</v>
      </c>
      <c r="H543">
        <v>395</v>
      </c>
      <c r="I543">
        <f t="shared" si="33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7">
        <f t="shared" si="34"/>
        <v>42165.208333333328</v>
      </c>
      <c r="O543" s="7">
        <f t="shared" si="35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_xlfn.TEXTSPLIT(R543,"/")</f>
        <v>games</v>
      </c>
      <c r="T543" t="str">
        <v>mobile games</v>
      </c>
    </row>
    <row r="544" spans="1:20" x14ac:dyDescent="0.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2.5064935064935066</v>
      </c>
      <c r="G544" t="s">
        <v>14</v>
      </c>
      <c r="H544">
        <v>49</v>
      </c>
      <c r="I544">
        <f t="shared" si="33"/>
        <v>39.39</v>
      </c>
      <c r="J544" t="s">
        <v>40</v>
      </c>
      <c r="K544" t="s">
        <v>41</v>
      </c>
      <c r="L544">
        <v>1453442400</v>
      </c>
      <c r="M544">
        <v>1456034400</v>
      </c>
      <c r="N544" s="7">
        <f t="shared" si="34"/>
        <v>42391.25</v>
      </c>
      <c r="O544" s="7">
        <f t="shared" si="35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_xlfn.TEXTSPLIT(R544,"/")</f>
        <v>music</v>
      </c>
      <c r="T544" t="str">
        <v>indie rock</v>
      </c>
    </row>
    <row r="545" spans="1:20" x14ac:dyDescent="0.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16.329799764428738</v>
      </c>
      <c r="G545" t="s">
        <v>14</v>
      </c>
      <c r="H545">
        <v>180</v>
      </c>
      <c r="I545">
        <f t="shared" si="33"/>
        <v>77.02</v>
      </c>
      <c r="J545" t="s">
        <v>21</v>
      </c>
      <c r="K545" t="s">
        <v>22</v>
      </c>
      <c r="L545">
        <v>1378875600</v>
      </c>
      <c r="M545">
        <v>1380171600</v>
      </c>
      <c r="N545" s="7">
        <f t="shared" si="34"/>
        <v>41528.208333333336</v>
      </c>
      <c r="O545" s="7">
        <f t="shared" si="35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_xlfn.TEXTSPLIT(R545,"/")</f>
        <v>games</v>
      </c>
      <c r="T545" t="str">
        <v>video games</v>
      </c>
    </row>
    <row r="546" spans="1:20" ht="31.5" x14ac:dyDescent="0.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4">
        <f t="shared" si="32"/>
        <v>276.5</v>
      </c>
      <c r="G546" t="s">
        <v>20</v>
      </c>
      <c r="H546">
        <v>84</v>
      </c>
      <c r="I546">
        <f t="shared" si="33"/>
        <v>92.17</v>
      </c>
      <c r="J546" t="s">
        <v>21</v>
      </c>
      <c r="K546" t="s">
        <v>22</v>
      </c>
      <c r="L546">
        <v>1452232800</v>
      </c>
      <c r="M546">
        <v>1453356000</v>
      </c>
      <c r="N546" s="7">
        <f t="shared" si="34"/>
        <v>42377.25</v>
      </c>
      <c r="O546" s="7">
        <f t="shared" si="35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_xlfn.TEXTSPLIT(R546,"/")</f>
        <v>music</v>
      </c>
      <c r="T546" t="str">
        <v>rock</v>
      </c>
    </row>
    <row r="547" spans="1:20" x14ac:dyDescent="0.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88.803571428571431</v>
      </c>
      <c r="G547" t="s">
        <v>14</v>
      </c>
      <c r="H547">
        <v>2690</v>
      </c>
      <c r="I547">
        <f t="shared" si="33"/>
        <v>61.01</v>
      </c>
      <c r="J547" t="s">
        <v>21</v>
      </c>
      <c r="K547" t="s">
        <v>22</v>
      </c>
      <c r="L547">
        <v>1577253600</v>
      </c>
      <c r="M547">
        <v>1578981600</v>
      </c>
      <c r="N547" s="7">
        <f t="shared" si="34"/>
        <v>43824.25</v>
      </c>
      <c r="O547" s="7">
        <f t="shared" si="35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_xlfn.TEXTSPLIT(R547,"/")</f>
        <v>theater</v>
      </c>
      <c r="T547" t="str">
        <v>plays</v>
      </c>
    </row>
    <row r="548" spans="1:20" x14ac:dyDescent="0.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4">
        <f t="shared" si="32"/>
        <v>163.57142857142856</v>
      </c>
      <c r="G548" t="s">
        <v>20</v>
      </c>
      <c r="H548">
        <v>88</v>
      </c>
      <c r="I548">
        <f t="shared" si="33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7">
        <f t="shared" si="34"/>
        <v>43360.208333333328</v>
      </c>
      <c r="O548" s="7">
        <f t="shared" si="35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_xlfn.TEXTSPLIT(R548,"/")</f>
        <v>theater</v>
      </c>
      <c r="T548" t="str">
        <v>plays</v>
      </c>
    </row>
    <row r="549" spans="1:20" x14ac:dyDescent="0.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4">
        <f t="shared" si="32"/>
        <v>969</v>
      </c>
      <c r="G549" t="s">
        <v>20</v>
      </c>
      <c r="H549">
        <v>156</v>
      </c>
      <c r="I549">
        <f t="shared" si="33"/>
        <v>80.75</v>
      </c>
      <c r="J549" t="s">
        <v>21</v>
      </c>
      <c r="K549" t="s">
        <v>22</v>
      </c>
      <c r="L549">
        <v>1422165600</v>
      </c>
      <c r="M549">
        <v>1423202400</v>
      </c>
      <c r="N549" s="7">
        <f t="shared" si="34"/>
        <v>42029.25</v>
      </c>
      <c r="O549" s="7">
        <f t="shared" si="35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_xlfn.TEXTSPLIT(R549,"/")</f>
        <v>film &amp; video</v>
      </c>
      <c r="T549" t="str">
        <v>drama</v>
      </c>
    </row>
    <row r="550" spans="1:20" x14ac:dyDescent="0.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4">
        <f t="shared" si="32"/>
        <v>270.91376701966715</v>
      </c>
      <c r="G550" t="s">
        <v>20</v>
      </c>
      <c r="H550">
        <v>2985</v>
      </c>
      <c r="I550">
        <f t="shared" si="33"/>
        <v>59.99</v>
      </c>
      <c r="J550" t="s">
        <v>21</v>
      </c>
      <c r="K550" t="s">
        <v>22</v>
      </c>
      <c r="L550">
        <v>1459486800</v>
      </c>
      <c r="M550">
        <v>1460610000</v>
      </c>
      <c r="N550" s="7">
        <f t="shared" si="34"/>
        <v>42461.208333333328</v>
      </c>
      <c r="O550" s="7">
        <f t="shared" si="35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_xlfn.TEXTSPLIT(R550,"/")</f>
        <v>theater</v>
      </c>
      <c r="T550" t="str">
        <v>plays</v>
      </c>
    </row>
    <row r="551" spans="1:20" ht="31.5" x14ac:dyDescent="0.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4">
        <f t="shared" si="32"/>
        <v>284.21355932203392</v>
      </c>
      <c r="G551" t="s">
        <v>20</v>
      </c>
      <c r="H551">
        <v>762</v>
      </c>
      <c r="I551">
        <f t="shared" si="33"/>
        <v>110.03</v>
      </c>
      <c r="J551" t="s">
        <v>21</v>
      </c>
      <c r="K551" t="s">
        <v>22</v>
      </c>
      <c r="L551">
        <v>1369717200</v>
      </c>
      <c r="M551">
        <v>1370494800</v>
      </c>
      <c r="N551" s="7">
        <f t="shared" si="34"/>
        <v>41422.208333333336</v>
      </c>
      <c r="O551" s="7">
        <f t="shared" si="35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_xlfn.TEXTSPLIT(R551,"/")</f>
        <v>technology</v>
      </c>
      <c r="T551" t="str">
        <v>wearables</v>
      </c>
    </row>
    <row r="552" spans="1:20" ht="31.5" x14ac:dyDescent="0.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4</v>
      </c>
      <c r="G552" t="s">
        <v>74</v>
      </c>
      <c r="H552">
        <v>1</v>
      </c>
      <c r="I552">
        <f t="shared" si="33"/>
        <v>4</v>
      </c>
      <c r="J552" t="s">
        <v>98</v>
      </c>
      <c r="K552" t="s">
        <v>99</v>
      </c>
      <c r="L552">
        <v>1330495200</v>
      </c>
      <c r="M552">
        <v>1332306000</v>
      </c>
      <c r="N552" s="7">
        <f t="shared" si="34"/>
        <v>40968.25</v>
      </c>
      <c r="O552" s="7">
        <f t="shared" si="35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_xlfn.TEXTSPLIT(R552,"/")</f>
        <v>music</v>
      </c>
      <c r="T552" t="str">
        <v>indie rock</v>
      </c>
    </row>
    <row r="553" spans="1:20" x14ac:dyDescent="0.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58.6329816768462</v>
      </c>
      <c r="G553" t="s">
        <v>14</v>
      </c>
      <c r="H553">
        <v>2779</v>
      </c>
      <c r="I553">
        <f t="shared" si="33"/>
        <v>38</v>
      </c>
      <c r="J553" t="s">
        <v>26</v>
      </c>
      <c r="K553" t="s">
        <v>27</v>
      </c>
      <c r="L553">
        <v>1419055200</v>
      </c>
      <c r="M553">
        <v>1422511200</v>
      </c>
      <c r="N553" s="7">
        <f t="shared" si="34"/>
        <v>41993.25</v>
      </c>
      <c r="O553" s="7">
        <f t="shared" si="35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_xlfn.TEXTSPLIT(R553,"/")</f>
        <v>technology</v>
      </c>
      <c r="T553" t="str">
        <v>web</v>
      </c>
    </row>
    <row r="554" spans="1:20" x14ac:dyDescent="0.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98.51111111111112</v>
      </c>
      <c r="G554" t="s">
        <v>14</v>
      </c>
      <c r="H554">
        <v>92</v>
      </c>
      <c r="I554">
        <f t="shared" si="33"/>
        <v>96.37</v>
      </c>
      <c r="J554" t="s">
        <v>21</v>
      </c>
      <c r="K554" t="s">
        <v>22</v>
      </c>
      <c r="L554">
        <v>1480140000</v>
      </c>
      <c r="M554">
        <v>1480312800</v>
      </c>
      <c r="N554" s="7">
        <f t="shared" si="34"/>
        <v>42700.25</v>
      </c>
      <c r="O554" s="7">
        <f t="shared" si="35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_xlfn.TEXTSPLIT(R554,"/")</f>
        <v>theater</v>
      </c>
      <c r="T554" t="str">
        <v>plays</v>
      </c>
    </row>
    <row r="555" spans="1:20" ht="31.5" x14ac:dyDescent="0.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43.975381008206334</v>
      </c>
      <c r="G555" t="s">
        <v>14</v>
      </c>
      <c r="H555">
        <v>1028</v>
      </c>
      <c r="I555">
        <f t="shared" si="33"/>
        <v>72.98</v>
      </c>
      <c r="J555" t="s">
        <v>21</v>
      </c>
      <c r="K555" t="s">
        <v>22</v>
      </c>
      <c r="L555">
        <v>1293948000</v>
      </c>
      <c r="M555">
        <v>1294034400</v>
      </c>
      <c r="N555" s="7">
        <f t="shared" si="34"/>
        <v>40545.25</v>
      </c>
      <c r="O555" s="7">
        <f t="shared" si="35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_xlfn.TEXTSPLIT(R555,"/")</f>
        <v>music</v>
      </c>
      <c r="T555" t="str">
        <v>rock</v>
      </c>
    </row>
    <row r="556" spans="1:20" ht="31.5" x14ac:dyDescent="0.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4">
        <f t="shared" si="32"/>
        <v>151.66315789473683</v>
      </c>
      <c r="G556" t="s">
        <v>20</v>
      </c>
      <c r="H556">
        <v>554</v>
      </c>
      <c r="I556">
        <f t="shared" si="33"/>
        <v>26.01</v>
      </c>
      <c r="J556" t="s">
        <v>15</v>
      </c>
      <c r="K556" t="s">
        <v>16</v>
      </c>
      <c r="L556">
        <v>1482127200</v>
      </c>
      <c r="M556">
        <v>1482645600</v>
      </c>
      <c r="N556" s="7">
        <f t="shared" si="34"/>
        <v>42723.25</v>
      </c>
      <c r="O556" s="7">
        <f t="shared" si="35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_xlfn.TEXTSPLIT(R556,"/")</f>
        <v>music</v>
      </c>
      <c r="T556" t="str">
        <v>indie rock</v>
      </c>
    </row>
    <row r="557" spans="1:20" x14ac:dyDescent="0.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4">
        <f t="shared" si="32"/>
        <v>223.63492063492063</v>
      </c>
      <c r="G557" t="s">
        <v>20</v>
      </c>
      <c r="H557">
        <v>135</v>
      </c>
      <c r="I557">
        <f t="shared" si="33"/>
        <v>104.36</v>
      </c>
      <c r="J557" t="s">
        <v>36</v>
      </c>
      <c r="K557" t="s">
        <v>37</v>
      </c>
      <c r="L557">
        <v>1396414800</v>
      </c>
      <c r="M557">
        <v>1399093200</v>
      </c>
      <c r="N557" s="7">
        <f t="shared" si="34"/>
        <v>41731.208333333336</v>
      </c>
      <c r="O557" s="7">
        <f t="shared" si="35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_xlfn.TEXTSPLIT(R557,"/")</f>
        <v>music</v>
      </c>
      <c r="T557" t="str">
        <v>rock</v>
      </c>
    </row>
    <row r="558" spans="1:20" x14ac:dyDescent="0.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4">
        <f t="shared" si="32"/>
        <v>239.75</v>
      </c>
      <c r="G558" t="s">
        <v>20</v>
      </c>
      <c r="H558">
        <v>122</v>
      </c>
      <c r="I558">
        <f t="shared" si="33"/>
        <v>102.19</v>
      </c>
      <c r="J558" t="s">
        <v>21</v>
      </c>
      <c r="K558" t="s">
        <v>22</v>
      </c>
      <c r="L558">
        <v>1315285200</v>
      </c>
      <c r="M558">
        <v>1315890000</v>
      </c>
      <c r="N558" s="7">
        <f t="shared" si="34"/>
        <v>40792.208333333336</v>
      </c>
      <c r="O558" s="7">
        <f t="shared" si="35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_xlfn.TEXTSPLIT(R558,"/")</f>
        <v>publishing</v>
      </c>
      <c r="T558" t="str">
        <v>translations</v>
      </c>
    </row>
    <row r="559" spans="1:20" x14ac:dyDescent="0.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4">
        <f t="shared" si="32"/>
        <v>199.33333333333334</v>
      </c>
      <c r="G559" t="s">
        <v>20</v>
      </c>
      <c r="H559">
        <v>221</v>
      </c>
      <c r="I559">
        <f t="shared" si="33"/>
        <v>54.12</v>
      </c>
      <c r="J559" t="s">
        <v>21</v>
      </c>
      <c r="K559" t="s">
        <v>22</v>
      </c>
      <c r="L559">
        <v>1443762000</v>
      </c>
      <c r="M559">
        <v>1444021200</v>
      </c>
      <c r="N559" s="7">
        <f t="shared" si="34"/>
        <v>42279.208333333328</v>
      </c>
      <c r="O559" s="7">
        <f t="shared" si="35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_xlfn.TEXTSPLIT(R559,"/")</f>
        <v>film &amp; video</v>
      </c>
      <c r="T559" t="str">
        <v>science fiction</v>
      </c>
    </row>
    <row r="560" spans="1:20" x14ac:dyDescent="0.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4">
        <f t="shared" si="32"/>
        <v>137.34482758620689</v>
      </c>
      <c r="G560" t="s">
        <v>20</v>
      </c>
      <c r="H560">
        <v>126</v>
      </c>
      <c r="I560">
        <f t="shared" si="33"/>
        <v>63.22</v>
      </c>
      <c r="J560" t="s">
        <v>21</v>
      </c>
      <c r="K560" t="s">
        <v>22</v>
      </c>
      <c r="L560">
        <v>1456293600</v>
      </c>
      <c r="M560">
        <v>1460005200</v>
      </c>
      <c r="N560" s="7">
        <f t="shared" si="34"/>
        <v>42424.25</v>
      </c>
      <c r="O560" s="7">
        <f t="shared" si="35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_xlfn.TEXTSPLIT(R560,"/")</f>
        <v>theater</v>
      </c>
      <c r="T560" t="str">
        <v>plays</v>
      </c>
    </row>
    <row r="561" spans="1:20" x14ac:dyDescent="0.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4">
        <f t="shared" si="32"/>
        <v>100.9696106362773</v>
      </c>
      <c r="G561" t="s">
        <v>20</v>
      </c>
      <c r="H561">
        <v>1022</v>
      </c>
      <c r="I561">
        <f t="shared" si="33"/>
        <v>104.03</v>
      </c>
      <c r="J561" t="s">
        <v>21</v>
      </c>
      <c r="K561" t="s">
        <v>22</v>
      </c>
      <c r="L561">
        <v>1470114000</v>
      </c>
      <c r="M561">
        <v>1470718800</v>
      </c>
      <c r="N561" s="7">
        <f t="shared" si="34"/>
        <v>42584.208333333328</v>
      </c>
      <c r="O561" s="7">
        <f t="shared" si="35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_xlfn.TEXTSPLIT(R561,"/")</f>
        <v>theater</v>
      </c>
      <c r="T561" t="str">
        <v>plays</v>
      </c>
    </row>
    <row r="562" spans="1:20" x14ac:dyDescent="0.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4">
        <f t="shared" si="32"/>
        <v>794.16</v>
      </c>
      <c r="G562" t="s">
        <v>20</v>
      </c>
      <c r="H562">
        <v>3177</v>
      </c>
      <c r="I562">
        <f t="shared" si="33"/>
        <v>49.99</v>
      </c>
      <c r="J562" t="s">
        <v>21</v>
      </c>
      <c r="K562" t="s">
        <v>22</v>
      </c>
      <c r="L562">
        <v>1321596000</v>
      </c>
      <c r="M562">
        <v>1325052000</v>
      </c>
      <c r="N562" s="7">
        <f t="shared" si="34"/>
        <v>40865.25</v>
      </c>
      <c r="O562" s="7">
        <f t="shared" si="35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_xlfn.TEXTSPLIT(R562,"/")</f>
        <v>film &amp; video</v>
      </c>
      <c r="T562" t="str">
        <v>animation</v>
      </c>
    </row>
    <row r="563" spans="1:20" x14ac:dyDescent="0.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4">
        <f t="shared" si="32"/>
        <v>369.7</v>
      </c>
      <c r="G563" t="s">
        <v>20</v>
      </c>
      <c r="H563">
        <v>198</v>
      </c>
      <c r="I563">
        <f t="shared" si="33"/>
        <v>56.02</v>
      </c>
      <c r="J563" t="s">
        <v>98</v>
      </c>
      <c r="K563" t="s">
        <v>99</v>
      </c>
      <c r="L563">
        <v>1318827600</v>
      </c>
      <c r="M563">
        <v>1319000400</v>
      </c>
      <c r="N563" s="7">
        <f t="shared" si="34"/>
        <v>40833.208333333336</v>
      </c>
      <c r="O563" s="7">
        <f t="shared" si="35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_xlfn.TEXTSPLIT(R563,"/")</f>
        <v>theater</v>
      </c>
      <c r="T563" t="str">
        <v>plays</v>
      </c>
    </row>
    <row r="564" spans="1:20" ht="31.5" x14ac:dyDescent="0.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12.818181818181817</v>
      </c>
      <c r="G564" t="s">
        <v>14</v>
      </c>
      <c r="H564">
        <v>26</v>
      </c>
      <c r="I564">
        <f t="shared" si="33"/>
        <v>48.81</v>
      </c>
      <c r="J564" t="s">
        <v>98</v>
      </c>
      <c r="K564" t="s">
        <v>99</v>
      </c>
      <c r="L564">
        <v>1552366800</v>
      </c>
      <c r="M564">
        <v>1552539600</v>
      </c>
      <c r="N564" s="7">
        <f t="shared" si="34"/>
        <v>43536.208333333328</v>
      </c>
      <c r="O564" s="7">
        <f t="shared" si="35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_xlfn.TEXTSPLIT(R564,"/")</f>
        <v>music</v>
      </c>
      <c r="T564" t="str">
        <v>rock</v>
      </c>
    </row>
    <row r="565" spans="1:20" x14ac:dyDescent="0.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4">
        <f t="shared" si="32"/>
        <v>138.02702702702703</v>
      </c>
      <c r="G565" t="s">
        <v>20</v>
      </c>
      <c r="H565">
        <v>85</v>
      </c>
      <c r="I565">
        <f t="shared" si="33"/>
        <v>60.08</v>
      </c>
      <c r="J565" t="s">
        <v>26</v>
      </c>
      <c r="K565" t="s">
        <v>27</v>
      </c>
      <c r="L565">
        <v>1542088800</v>
      </c>
      <c r="M565">
        <v>1543816800</v>
      </c>
      <c r="N565" s="7">
        <f t="shared" si="34"/>
        <v>43417.25</v>
      </c>
      <c r="O565" s="7">
        <f t="shared" si="35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_xlfn.TEXTSPLIT(R565,"/")</f>
        <v>film &amp; video</v>
      </c>
      <c r="T565" t="str">
        <v>documentary</v>
      </c>
    </row>
    <row r="566" spans="1:20" x14ac:dyDescent="0.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83.813278008298752</v>
      </c>
      <c r="G566" t="s">
        <v>14</v>
      </c>
      <c r="H566">
        <v>1790</v>
      </c>
      <c r="I566">
        <f t="shared" si="33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7">
        <f t="shared" si="34"/>
        <v>42078.208333333328</v>
      </c>
      <c r="O566" s="7">
        <f t="shared" si="35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_xlfn.TEXTSPLIT(R566,"/")</f>
        <v>theater</v>
      </c>
      <c r="T566" t="str">
        <v>plays</v>
      </c>
    </row>
    <row r="567" spans="1:20" x14ac:dyDescent="0.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4">
        <f t="shared" si="32"/>
        <v>204.60063224446787</v>
      </c>
      <c r="G567" t="s">
        <v>20</v>
      </c>
      <c r="H567">
        <v>3596</v>
      </c>
      <c r="I567">
        <f t="shared" si="33"/>
        <v>53.99</v>
      </c>
      <c r="J567" t="s">
        <v>21</v>
      </c>
      <c r="K567" t="s">
        <v>22</v>
      </c>
      <c r="L567">
        <v>1321336800</v>
      </c>
      <c r="M567">
        <v>1323064800</v>
      </c>
      <c r="N567" s="7">
        <f t="shared" si="34"/>
        <v>40862.25</v>
      </c>
      <c r="O567" s="7">
        <f t="shared" si="35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_xlfn.TEXTSPLIT(R567,"/")</f>
        <v>theater</v>
      </c>
      <c r="T567" t="str">
        <v>plays</v>
      </c>
    </row>
    <row r="568" spans="1:20" x14ac:dyDescent="0.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44.344086021505376</v>
      </c>
      <c r="G568" t="s">
        <v>14</v>
      </c>
      <c r="H568">
        <v>37</v>
      </c>
      <c r="I568">
        <f t="shared" si="33"/>
        <v>111.46</v>
      </c>
      <c r="J568" t="s">
        <v>21</v>
      </c>
      <c r="K568" t="s">
        <v>22</v>
      </c>
      <c r="L568">
        <v>1456293600</v>
      </c>
      <c r="M568">
        <v>1458277200</v>
      </c>
      <c r="N568" s="7">
        <f t="shared" si="34"/>
        <v>42424.25</v>
      </c>
      <c r="O568" s="7">
        <f t="shared" si="35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_xlfn.TEXTSPLIT(R568,"/")</f>
        <v>music</v>
      </c>
      <c r="T568" t="str">
        <v>electric music</v>
      </c>
    </row>
    <row r="569" spans="1:20" ht="31.5" x14ac:dyDescent="0.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4">
        <f t="shared" si="32"/>
        <v>218.60294117647058</v>
      </c>
      <c r="G569" t="s">
        <v>20</v>
      </c>
      <c r="H569">
        <v>244</v>
      </c>
      <c r="I569">
        <f t="shared" si="33"/>
        <v>60.92</v>
      </c>
      <c r="J569" t="s">
        <v>21</v>
      </c>
      <c r="K569" t="s">
        <v>22</v>
      </c>
      <c r="L569">
        <v>1404968400</v>
      </c>
      <c r="M569">
        <v>1405141200</v>
      </c>
      <c r="N569" s="7">
        <f t="shared" si="34"/>
        <v>41830.208333333336</v>
      </c>
      <c r="O569" s="7">
        <f t="shared" si="35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_xlfn.TEXTSPLIT(R569,"/")</f>
        <v>music</v>
      </c>
      <c r="T569" t="str">
        <v>rock</v>
      </c>
    </row>
    <row r="570" spans="1:20" x14ac:dyDescent="0.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4">
        <f t="shared" si="32"/>
        <v>186.03314917127071</v>
      </c>
      <c r="G570" t="s">
        <v>20</v>
      </c>
      <c r="H570">
        <v>5180</v>
      </c>
      <c r="I570">
        <f t="shared" si="33"/>
        <v>26</v>
      </c>
      <c r="J570" t="s">
        <v>21</v>
      </c>
      <c r="K570" t="s">
        <v>22</v>
      </c>
      <c r="L570">
        <v>1279170000</v>
      </c>
      <c r="M570">
        <v>1283058000</v>
      </c>
      <c r="N570" s="7">
        <f t="shared" si="34"/>
        <v>40374.208333333336</v>
      </c>
      <c r="O570" s="7">
        <f t="shared" si="35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_xlfn.TEXTSPLIT(R570,"/")</f>
        <v>theater</v>
      </c>
      <c r="T570" t="str">
        <v>plays</v>
      </c>
    </row>
    <row r="571" spans="1:20" x14ac:dyDescent="0.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4">
        <f t="shared" si="32"/>
        <v>237.33830845771143</v>
      </c>
      <c r="G571" t="s">
        <v>20</v>
      </c>
      <c r="H571">
        <v>589</v>
      </c>
      <c r="I571">
        <f t="shared" si="33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7">
        <f t="shared" si="34"/>
        <v>40554.25</v>
      </c>
      <c r="O571" s="7">
        <f t="shared" si="35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_xlfn.TEXTSPLIT(R571,"/")</f>
        <v>film &amp; video</v>
      </c>
      <c r="T571" t="str">
        <v>animation</v>
      </c>
    </row>
    <row r="572" spans="1:20" x14ac:dyDescent="0.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4">
        <f t="shared" si="32"/>
        <v>305.65384615384613</v>
      </c>
      <c r="G572" t="s">
        <v>20</v>
      </c>
      <c r="H572">
        <v>2725</v>
      </c>
      <c r="I572">
        <f t="shared" si="33"/>
        <v>35</v>
      </c>
      <c r="J572" t="s">
        <v>21</v>
      </c>
      <c r="K572" t="s">
        <v>22</v>
      </c>
      <c r="L572">
        <v>1419055200</v>
      </c>
      <c r="M572">
        <v>1419573600</v>
      </c>
      <c r="N572" s="7">
        <f t="shared" si="34"/>
        <v>41993.25</v>
      </c>
      <c r="O572" s="7">
        <f t="shared" si="35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_xlfn.TEXTSPLIT(R572,"/")</f>
        <v>music</v>
      </c>
      <c r="T572" t="str">
        <v>rock</v>
      </c>
    </row>
    <row r="573" spans="1:20" x14ac:dyDescent="0.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94.142857142857139</v>
      </c>
      <c r="G573" t="s">
        <v>14</v>
      </c>
      <c r="H573">
        <v>35</v>
      </c>
      <c r="I573">
        <f t="shared" si="33"/>
        <v>94.14</v>
      </c>
      <c r="J573" t="s">
        <v>107</v>
      </c>
      <c r="K573" t="s">
        <v>108</v>
      </c>
      <c r="L573">
        <v>1434690000</v>
      </c>
      <c r="M573">
        <v>1438750800</v>
      </c>
      <c r="N573" s="7">
        <f t="shared" si="34"/>
        <v>42174.208333333328</v>
      </c>
      <c r="O573" s="7">
        <f t="shared" si="35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_xlfn.TEXTSPLIT(R573,"/")</f>
        <v>film &amp; video</v>
      </c>
      <c r="T573" t="str">
        <v>shorts</v>
      </c>
    </row>
    <row r="574" spans="1:20" x14ac:dyDescent="0.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54.400000000000006</v>
      </c>
      <c r="G574" t="s">
        <v>74</v>
      </c>
      <c r="H574">
        <v>94</v>
      </c>
      <c r="I574">
        <f t="shared" si="33"/>
        <v>52.09</v>
      </c>
      <c r="J574" t="s">
        <v>21</v>
      </c>
      <c r="K574" t="s">
        <v>22</v>
      </c>
      <c r="L574">
        <v>1443416400</v>
      </c>
      <c r="M574">
        <v>1444798800</v>
      </c>
      <c r="N574" s="7">
        <f t="shared" si="34"/>
        <v>42275.208333333328</v>
      </c>
      <c r="O574" s="7">
        <f t="shared" si="35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_xlfn.TEXTSPLIT(R574,"/")</f>
        <v>music</v>
      </c>
      <c r="T574" t="str">
        <v>rock</v>
      </c>
    </row>
    <row r="575" spans="1:20" x14ac:dyDescent="0.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4">
        <f t="shared" si="32"/>
        <v>111.88059701492537</v>
      </c>
      <c r="G575" t="s">
        <v>20</v>
      </c>
      <c r="H575">
        <v>300</v>
      </c>
      <c r="I575">
        <f t="shared" si="33"/>
        <v>24.99</v>
      </c>
      <c r="J575" t="s">
        <v>21</v>
      </c>
      <c r="K575" t="s">
        <v>22</v>
      </c>
      <c r="L575">
        <v>1399006800</v>
      </c>
      <c r="M575">
        <v>1399179600</v>
      </c>
      <c r="N575" s="7">
        <f t="shared" si="34"/>
        <v>41761.208333333336</v>
      </c>
      <c r="O575" s="7">
        <f t="shared" si="35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_xlfn.TEXTSPLIT(R575,"/")</f>
        <v>journalism</v>
      </c>
      <c r="T575" t="str">
        <v>audio</v>
      </c>
    </row>
    <row r="576" spans="1:20" x14ac:dyDescent="0.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4">
        <f t="shared" si="32"/>
        <v>369.14814814814815</v>
      </c>
      <c r="G576" t="s">
        <v>20</v>
      </c>
      <c r="H576">
        <v>144</v>
      </c>
      <c r="I576">
        <f t="shared" si="33"/>
        <v>69.22</v>
      </c>
      <c r="J576" t="s">
        <v>21</v>
      </c>
      <c r="K576" t="s">
        <v>22</v>
      </c>
      <c r="L576">
        <v>1575698400</v>
      </c>
      <c r="M576">
        <v>1576562400</v>
      </c>
      <c r="N576" s="7">
        <f t="shared" si="34"/>
        <v>43806.25</v>
      </c>
      <c r="O576" s="7">
        <f t="shared" si="35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_xlfn.TEXTSPLIT(R576,"/")</f>
        <v>food</v>
      </c>
      <c r="T576" t="str">
        <v>food trucks</v>
      </c>
    </row>
    <row r="577" spans="1:20" x14ac:dyDescent="0.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62.930372148859547</v>
      </c>
      <c r="G577" t="s">
        <v>14</v>
      </c>
      <c r="H577">
        <v>558</v>
      </c>
      <c r="I577">
        <f t="shared" si="33"/>
        <v>93.94</v>
      </c>
      <c r="J577" t="s">
        <v>21</v>
      </c>
      <c r="K577" t="s">
        <v>22</v>
      </c>
      <c r="L577">
        <v>1400562000</v>
      </c>
      <c r="M577">
        <v>1400821200</v>
      </c>
      <c r="N577" s="7">
        <f t="shared" si="34"/>
        <v>41779.208333333336</v>
      </c>
      <c r="O577" s="7">
        <f t="shared" si="35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_xlfn.TEXTSPLIT(R577,"/")</f>
        <v>theater</v>
      </c>
      <c r="T577" t="str">
        <v>plays</v>
      </c>
    </row>
    <row r="578" spans="1:20" ht="31.5" x14ac:dyDescent="0.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si="32"/>
        <v>64.927835051546396</v>
      </c>
      <c r="G578" t="s">
        <v>14</v>
      </c>
      <c r="H578">
        <v>64</v>
      </c>
      <c r="I578">
        <f t="shared" si="33"/>
        <v>98.41</v>
      </c>
      <c r="J578" t="s">
        <v>21</v>
      </c>
      <c r="K578" t="s">
        <v>22</v>
      </c>
      <c r="L578">
        <v>1509512400</v>
      </c>
      <c r="M578">
        <v>1510984800</v>
      </c>
      <c r="N578" s="7">
        <f t="shared" si="34"/>
        <v>43040.208333333328</v>
      </c>
      <c r="O578" s="7">
        <f t="shared" si="35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_xlfn.TEXTSPLIT(R578,"/")</f>
        <v>theater</v>
      </c>
      <c r="T578" t="str">
        <v>plays</v>
      </c>
    </row>
    <row r="579" spans="1:20" x14ac:dyDescent="0.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ref="F579:F642" si="36">(E579/D579)*100</f>
        <v>18.853658536585368</v>
      </c>
      <c r="G579" t="s">
        <v>74</v>
      </c>
      <c r="H579">
        <v>37</v>
      </c>
      <c r="I579">
        <f t="shared" ref="I579:I642" si="37">IF(H579=0,"0",ROUND(E579/H579,2))</f>
        <v>41.78</v>
      </c>
      <c r="J579" t="s">
        <v>21</v>
      </c>
      <c r="K579" t="s">
        <v>22</v>
      </c>
      <c r="L579">
        <v>1299823200</v>
      </c>
      <c r="M579">
        <v>1302066000</v>
      </c>
      <c r="N579" s="7">
        <f t="shared" ref="N579:N642" si="38">(((L579/60)/60)/24)+DATE(1970,1,1)</f>
        <v>40613.25</v>
      </c>
      <c r="O579" s="7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_xlfn.TEXTSPLIT(R579,"/")</f>
        <v>music</v>
      </c>
      <c r="T579" t="str">
        <v>jazz</v>
      </c>
    </row>
    <row r="580" spans="1:20" x14ac:dyDescent="0.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16.754404145077721</v>
      </c>
      <c r="G580" t="s">
        <v>14</v>
      </c>
      <c r="H580">
        <v>245</v>
      </c>
      <c r="I580">
        <f t="shared" si="37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7">
        <f t="shared" si="38"/>
        <v>40878.25</v>
      </c>
      <c r="O580" s="7">
        <f t="shared" si="39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_xlfn.TEXTSPLIT(R580,"/")</f>
        <v>film &amp; video</v>
      </c>
      <c r="T580" t="str">
        <v>science fiction</v>
      </c>
    </row>
    <row r="581" spans="1:20" x14ac:dyDescent="0.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4">
        <f t="shared" si="36"/>
        <v>101.11290322580646</v>
      </c>
      <c r="G581" t="s">
        <v>20</v>
      </c>
      <c r="H581">
        <v>87</v>
      </c>
      <c r="I581">
        <f t="shared" si="37"/>
        <v>72.06</v>
      </c>
      <c r="J581" t="s">
        <v>21</v>
      </c>
      <c r="K581" t="s">
        <v>22</v>
      </c>
      <c r="L581">
        <v>1312693200</v>
      </c>
      <c r="M581">
        <v>1313730000</v>
      </c>
      <c r="N581" s="7">
        <f t="shared" si="38"/>
        <v>40762.208333333336</v>
      </c>
      <c r="O581" s="7">
        <f t="shared" si="39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_xlfn.TEXTSPLIT(R581,"/")</f>
        <v>music</v>
      </c>
      <c r="T581" t="str">
        <v>jazz</v>
      </c>
    </row>
    <row r="582" spans="1:20" x14ac:dyDescent="0.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4">
        <f t="shared" si="36"/>
        <v>341.5022831050228</v>
      </c>
      <c r="G582" t="s">
        <v>20</v>
      </c>
      <c r="H582">
        <v>3116</v>
      </c>
      <c r="I582">
        <f t="shared" si="37"/>
        <v>48</v>
      </c>
      <c r="J582" t="s">
        <v>21</v>
      </c>
      <c r="K582" t="s">
        <v>22</v>
      </c>
      <c r="L582">
        <v>1393394400</v>
      </c>
      <c r="M582">
        <v>1394085600</v>
      </c>
      <c r="N582" s="7">
        <f t="shared" si="38"/>
        <v>41696.25</v>
      </c>
      <c r="O582" s="7">
        <f t="shared" si="39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_xlfn.TEXTSPLIT(R582,"/")</f>
        <v>theater</v>
      </c>
      <c r="T582" t="str">
        <v>plays</v>
      </c>
    </row>
    <row r="583" spans="1:20" x14ac:dyDescent="0.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64.016666666666666</v>
      </c>
      <c r="G583" t="s">
        <v>14</v>
      </c>
      <c r="H583">
        <v>71</v>
      </c>
      <c r="I583">
        <f t="shared" si="37"/>
        <v>54.1</v>
      </c>
      <c r="J583" t="s">
        <v>21</v>
      </c>
      <c r="K583" t="s">
        <v>22</v>
      </c>
      <c r="L583">
        <v>1304053200</v>
      </c>
      <c r="M583">
        <v>1305349200</v>
      </c>
      <c r="N583" s="7">
        <f t="shared" si="38"/>
        <v>40662.208333333336</v>
      </c>
      <c r="O583" s="7">
        <f t="shared" si="39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_xlfn.TEXTSPLIT(R583,"/")</f>
        <v>technology</v>
      </c>
      <c r="T583" t="str">
        <v>web</v>
      </c>
    </row>
    <row r="584" spans="1:20" x14ac:dyDescent="0.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52.080459770114942</v>
      </c>
      <c r="G584" t="s">
        <v>14</v>
      </c>
      <c r="H584">
        <v>42</v>
      </c>
      <c r="I584">
        <f t="shared" si="37"/>
        <v>107.88</v>
      </c>
      <c r="J584" t="s">
        <v>21</v>
      </c>
      <c r="K584" t="s">
        <v>22</v>
      </c>
      <c r="L584">
        <v>1433912400</v>
      </c>
      <c r="M584">
        <v>1434344400</v>
      </c>
      <c r="N584" s="7">
        <f t="shared" si="38"/>
        <v>42165.208333333328</v>
      </c>
      <c r="O584" s="7">
        <f t="shared" si="39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_xlfn.TEXTSPLIT(R584,"/")</f>
        <v>games</v>
      </c>
      <c r="T584" t="str">
        <v>video games</v>
      </c>
    </row>
    <row r="585" spans="1:20" ht="31.5" x14ac:dyDescent="0.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4">
        <f t="shared" si="36"/>
        <v>322.40211640211641</v>
      </c>
      <c r="G585" t="s">
        <v>20</v>
      </c>
      <c r="H585">
        <v>909</v>
      </c>
      <c r="I585">
        <f t="shared" si="37"/>
        <v>67.03</v>
      </c>
      <c r="J585" t="s">
        <v>21</v>
      </c>
      <c r="K585" t="s">
        <v>22</v>
      </c>
      <c r="L585">
        <v>1329717600</v>
      </c>
      <c r="M585">
        <v>1331186400</v>
      </c>
      <c r="N585" s="7">
        <f t="shared" si="38"/>
        <v>40959.25</v>
      </c>
      <c r="O585" s="7">
        <f t="shared" si="39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_xlfn.TEXTSPLIT(R585,"/")</f>
        <v>film &amp; video</v>
      </c>
      <c r="T585" t="str">
        <v>documentary</v>
      </c>
    </row>
    <row r="586" spans="1:20" x14ac:dyDescent="0.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4">
        <f t="shared" si="36"/>
        <v>119.50810185185186</v>
      </c>
      <c r="G586" t="s">
        <v>20</v>
      </c>
      <c r="H586">
        <v>1613</v>
      </c>
      <c r="I586">
        <f t="shared" si="37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7">
        <f t="shared" si="38"/>
        <v>41024.208333333336</v>
      </c>
      <c r="O586" s="7">
        <f t="shared" si="39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_xlfn.TEXTSPLIT(R586,"/")</f>
        <v>technology</v>
      </c>
      <c r="T586" t="str">
        <v>web</v>
      </c>
    </row>
    <row r="587" spans="1:20" x14ac:dyDescent="0.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4">
        <f t="shared" si="36"/>
        <v>146.79775280898878</v>
      </c>
      <c r="G587" t="s">
        <v>20</v>
      </c>
      <c r="H587">
        <v>136</v>
      </c>
      <c r="I587">
        <f t="shared" si="37"/>
        <v>96.07</v>
      </c>
      <c r="J587" t="s">
        <v>21</v>
      </c>
      <c r="K587" t="s">
        <v>22</v>
      </c>
      <c r="L587">
        <v>1268888400</v>
      </c>
      <c r="M587">
        <v>1269752400</v>
      </c>
      <c r="N587" s="7">
        <f t="shared" si="38"/>
        <v>40255.208333333336</v>
      </c>
      <c r="O587" s="7">
        <f t="shared" si="39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_xlfn.TEXTSPLIT(R587,"/")</f>
        <v>publishing</v>
      </c>
      <c r="T587" t="str">
        <v>translations</v>
      </c>
    </row>
    <row r="588" spans="1:20" x14ac:dyDescent="0.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4">
        <f t="shared" si="36"/>
        <v>950.57142857142856</v>
      </c>
      <c r="G588" t="s">
        <v>20</v>
      </c>
      <c r="H588">
        <v>130</v>
      </c>
      <c r="I588">
        <f t="shared" si="37"/>
        <v>51.18</v>
      </c>
      <c r="J588" t="s">
        <v>21</v>
      </c>
      <c r="K588" t="s">
        <v>22</v>
      </c>
      <c r="L588">
        <v>1289973600</v>
      </c>
      <c r="M588">
        <v>1291615200</v>
      </c>
      <c r="N588" s="7">
        <f t="shared" si="38"/>
        <v>40499.25</v>
      </c>
      <c r="O588" s="7">
        <f t="shared" si="39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_xlfn.TEXTSPLIT(R588,"/")</f>
        <v>music</v>
      </c>
      <c r="T588" t="str">
        <v>rock</v>
      </c>
    </row>
    <row r="589" spans="1:20" x14ac:dyDescent="0.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72.893617021276597</v>
      </c>
      <c r="G589" t="s">
        <v>14</v>
      </c>
      <c r="H589">
        <v>156</v>
      </c>
      <c r="I589">
        <f t="shared" si="37"/>
        <v>43.92</v>
      </c>
      <c r="J589" t="s">
        <v>15</v>
      </c>
      <c r="K589" t="s">
        <v>16</v>
      </c>
      <c r="L589">
        <v>1547877600</v>
      </c>
      <c r="M589">
        <v>1552366800</v>
      </c>
      <c r="N589" s="7">
        <f t="shared" si="38"/>
        <v>43484.25</v>
      </c>
      <c r="O589" s="7">
        <f t="shared" si="39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_xlfn.TEXTSPLIT(R589,"/")</f>
        <v>food</v>
      </c>
      <c r="T589" t="str">
        <v>food trucks</v>
      </c>
    </row>
    <row r="590" spans="1:20" x14ac:dyDescent="0.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79.008248730964468</v>
      </c>
      <c r="G590" t="s">
        <v>14</v>
      </c>
      <c r="H590">
        <v>1368</v>
      </c>
      <c r="I590">
        <f t="shared" si="37"/>
        <v>91.02</v>
      </c>
      <c r="J590" t="s">
        <v>40</v>
      </c>
      <c r="K590" t="s">
        <v>41</v>
      </c>
      <c r="L590">
        <v>1269493200</v>
      </c>
      <c r="M590">
        <v>1272171600</v>
      </c>
      <c r="N590" s="7">
        <f t="shared" si="38"/>
        <v>40262.208333333336</v>
      </c>
      <c r="O590" s="7">
        <f t="shared" si="39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_xlfn.TEXTSPLIT(R590,"/")</f>
        <v>theater</v>
      </c>
      <c r="T590" t="str">
        <v>plays</v>
      </c>
    </row>
    <row r="591" spans="1:20" x14ac:dyDescent="0.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64.721518987341781</v>
      </c>
      <c r="G591" t="s">
        <v>14</v>
      </c>
      <c r="H591">
        <v>102</v>
      </c>
      <c r="I591">
        <f t="shared" si="37"/>
        <v>50.13</v>
      </c>
      <c r="J591" t="s">
        <v>21</v>
      </c>
      <c r="K591" t="s">
        <v>22</v>
      </c>
      <c r="L591">
        <v>1436072400</v>
      </c>
      <c r="M591">
        <v>1436677200</v>
      </c>
      <c r="N591" s="7">
        <f t="shared" si="38"/>
        <v>42190.208333333328</v>
      </c>
      <c r="O591" s="7">
        <f t="shared" si="39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_xlfn.TEXTSPLIT(R591,"/")</f>
        <v>film &amp; video</v>
      </c>
      <c r="T591" t="str">
        <v>documentary</v>
      </c>
    </row>
    <row r="592" spans="1:20" ht="31.5" x14ac:dyDescent="0.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82.028169014084511</v>
      </c>
      <c r="G592" t="s">
        <v>14</v>
      </c>
      <c r="H592">
        <v>86</v>
      </c>
      <c r="I592">
        <f t="shared" si="37"/>
        <v>67.72</v>
      </c>
      <c r="J592" t="s">
        <v>26</v>
      </c>
      <c r="K592" t="s">
        <v>27</v>
      </c>
      <c r="L592">
        <v>1419141600</v>
      </c>
      <c r="M592">
        <v>1420092000</v>
      </c>
      <c r="N592" s="7">
        <f t="shared" si="38"/>
        <v>41994.25</v>
      </c>
      <c r="O592" s="7">
        <f t="shared" si="39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_xlfn.TEXTSPLIT(R592,"/")</f>
        <v>publishing</v>
      </c>
      <c r="T592" t="str">
        <v>radio &amp; podcasts</v>
      </c>
    </row>
    <row r="593" spans="1:20" x14ac:dyDescent="0.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4">
        <f t="shared" si="36"/>
        <v>1037.6666666666667</v>
      </c>
      <c r="G593" t="s">
        <v>20</v>
      </c>
      <c r="H593">
        <v>102</v>
      </c>
      <c r="I593">
        <f t="shared" si="37"/>
        <v>61.04</v>
      </c>
      <c r="J593" t="s">
        <v>21</v>
      </c>
      <c r="K593" t="s">
        <v>22</v>
      </c>
      <c r="L593">
        <v>1279083600</v>
      </c>
      <c r="M593">
        <v>1279947600</v>
      </c>
      <c r="N593" s="7">
        <f t="shared" si="38"/>
        <v>40373.208333333336</v>
      </c>
      <c r="O593" s="7">
        <f t="shared" si="39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_xlfn.TEXTSPLIT(R593,"/")</f>
        <v>games</v>
      </c>
      <c r="T593" t="str">
        <v>video games</v>
      </c>
    </row>
    <row r="594" spans="1:20" ht="31.5" x14ac:dyDescent="0.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12.910076530612244</v>
      </c>
      <c r="G594" t="s">
        <v>14</v>
      </c>
      <c r="H594">
        <v>253</v>
      </c>
      <c r="I594">
        <f t="shared" si="37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7">
        <f t="shared" si="38"/>
        <v>41789.208333333336</v>
      </c>
      <c r="O594" s="7">
        <f t="shared" si="39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_xlfn.TEXTSPLIT(R594,"/")</f>
        <v>theater</v>
      </c>
      <c r="T594" t="str">
        <v>plays</v>
      </c>
    </row>
    <row r="595" spans="1:20" x14ac:dyDescent="0.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4">
        <f t="shared" si="36"/>
        <v>154.84210526315789</v>
      </c>
      <c r="G595" t="s">
        <v>20</v>
      </c>
      <c r="H595">
        <v>4006</v>
      </c>
      <c r="I595">
        <f t="shared" si="37"/>
        <v>47</v>
      </c>
      <c r="J595" t="s">
        <v>21</v>
      </c>
      <c r="K595" t="s">
        <v>22</v>
      </c>
      <c r="L595">
        <v>1395810000</v>
      </c>
      <c r="M595">
        <v>1396933200</v>
      </c>
      <c r="N595" s="7">
        <f t="shared" si="38"/>
        <v>41724.208333333336</v>
      </c>
      <c r="O595" s="7">
        <f t="shared" si="39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_xlfn.TEXTSPLIT(R595,"/")</f>
        <v>film &amp; video</v>
      </c>
      <c r="T595" t="str">
        <v>animation</v>
      </c>
    </row>
    <row r="596" spans="1:20" ht="31.5" x14ac:dyDescent="0.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7.0991735537190088</v>
      </c>
      <c r="G596" t="s">
        <v>14</v>
      </c>
      <c r="H596">
        <v>157</v>
      </c>
      <c r="I596">
        <f t="shared" si="37"/>
        <v>71.13</v>
      </c>
      <c r="J596" t="s">
        <v>21</v>
      </c>
      <c r="K596" t="s">
        <v>22</v>
      </c>
      <c r="L596">
        <v>1467003600</v>
      </c>
      <c r="M596">
        <v>1467262800</v>
      </c>
      <c r="N596" s="7">
        <f t="shared" si="38"/>
        <v>42548.208333333328</v>
      </c>
      <c r="O596" s="7">
        <f t="shared" si="39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_xlfn.TEXTSPLIT(R596,"/")</f>
        <v>theater</v>
      </c>
      <c r="T596" t="str">
        <v>plays</v>
      </c>
    </row>
    <row r="597" spans="1:20" ht="31.5" x14ac:dyDescent="0.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4">
        <f t="shared" si="36"/>
        <v>208.52773826458036</v>
      </c>
      <c r="G597" t="s">
        <v>20</v>
      </c>
      <c r="H597">
        <v>1629</v>
      </c>
      <c r="I597">
        <f t="shared" si="37"/>
        <v>89.99</v>
      </c>
      <c r="J597" t="s">
        <v>21</v>
      </c>
      <c r="K597" t="s">
        <v>22</v>
      </c>
      <c r="L597">
        <v>1268715600</v>
      </c>
      <c r="M597">
        <v>1270530000</v>
      </c>
      <c r="N597" s="7">
        <f t="shared" si="38"/>
        <v>40253.208333333336</v>
      </c>
      <c r="O597" s="7">
        <f t="shared" si="39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_xlfn.TEXTSPLIT(R597,"/")</f>
        <v>theater</v>
      </c>
      <c r="T597" t="str">
        <v>plays</v>
      </c>
    </row>
    <row r="598" spans="1:20" x14ac:dyDescent="0.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99.683544303797461</v>
      </c>
      <c r="G598" t="s">
        <v>14</v>
      </c>
      <c r="H598">
        <v>183</v>
      </c>
      <c r="I598">
        <f t="shared" si="37"/>
        <v>43.03</v>
      </c>
      <c r="J598" t="s">
        <v>21</v>
      </c>
      <c r="K598" t="s">
        <v>22</v>
      </c>
      <c r="L598">
        <v>1457157600</v>
      </c>
      <c r="M598">
        <v>1457762400</v>
      </c>
      <c r="N598" s="7">
        <f t="shared" si="38"/>
        <v>42434.25</v>
      </c>
      <c r="O598" s="7">
        <f t="shared" si="39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_xlfn.TEXTSPLIT(R598,"/")</f>
        <v>film &amp; video</v>
      </c>
      <c r="T598" t="str">
        <v>drama</v>
      </c>
    </row>
    <row r="599" spans="1:20" x14ac:dyDescent="0.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4">
        <f t="shared" si="36"/>
        <v>201.59756097560978</v>
      </c>
      <c r="G599" t="s">
        <v>20</v>
      </c>
      <c r="H599">
        <v>2188</v>
      </c>
      <c r="I599">
        <f t="shared" si="37"/>
        <v>68</v>
      </c>
      <c r="J599" t="s">
        <v>21</v>
      </c>
      <c r="K599" t="s">
        <v>22</v>
      </c>
      <c r="L599">
        <v>1573970400</v>
      </c>
      <c r="M599">
        <v>1575525600</v>
      </c>
      <c r="N599" s="7">
        <f t="shared" si="38"/>
        <v>43786.25</v>
      </c>
      <c r="O599" s="7">
        <f t="shared" si="39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_xlfn.TEXTSPLIT(R599,"/")</f>
        <v>theater</v>
      </c>
      <c r="T599" t="str">
        <v>plays</v>
      </c>
    </row>
    <row r="600" spans="1:20" x14ac:dyDescent="0.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4">
        <f t="shared" si="36"/>
        <v>162.09032258064516</v>
      </c>
      <c r="G600" t="s">
        <v>20</v>
      </c>
      <c r="H600">
        <v>2409</v>
      </c>
      <c r="I600">
        <f t="shared" si="37"/>
        <v>73</v>
      </c>
      <c r="J600" t="s">
        <v>107</v>
      </c>
      <c r="K600" t="s">
        <v>108</v>
      </c>
      <c r="L600">
        <v>1276578000</v>
      </c>
      <c r="M600">
        <v>1279083600</v>
      </c>
      <c r="N600" s="7">
        <f t="shared" si="38"/>
        <v>40344.208333333336</v>
      </c>
      <c r="O600" s="7">
        <f t="shared" si="39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_xlfn.TEXTSPLIT(R600,"/")</f>
        <v>music</v>
      </c>
      <c r="T600" t="str">
        <v>rock</v>
      </c>
    </row>
    <row r="601" spans="1:20" ht="31.5" x14ac:dyDescent="0.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</v>
      </c>
      <c r="G601" t="s">
        <v>14</v>
      </c>
      <c r="H601">
        <v>82</v>
      </c>
      <c r="I601">
        <f t="shared" si="37"/>
        <v>62.34</v>
      </c>
      <c r="J601" t="s">
        <v>36</v>
      </c>
      <c r="K601" t="s">
        <v>37</v>
      </c>
      <c r="L601">
        <v>1423720800</v>
      </c>
      <c r="M601">
        <v>1424412000</v>
      </c>
      <c r="N601" s="7">
        <f t="shared" si="38"/>
        <v>42047.25</v>
      </c>
      <c r="O601" s="7">
        <f t="shared" si="39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_xlfn.TEXTSPLIT(R601,"/")</f>
        <v>film &amp; video</v>
      </c>
      <c r="T601" t="str">
        <v>documentary</v>
      </c>
    </row>
    <row r="602" spans="1:20" x14ac:dyDescent="0.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5</v>
      </c>
      <c r="G602" t="s">
        <v>14</v>
      </c>
      <c r="H602">
        <v>1</v>
      </c>
      <c r="I602">
        <f t="shared" si="37"/>
        <v>5</v>
      </c>
      <c r="J602" t="s">
        <v>40</v>
      </c>
      <c r="K602" t="s">
        <v>41</v>
      </c>
      <c r="L602">
        <v>1375160400</v>
      </c>
      <c r="M602">
        <v>1376197200</v>
      </c>
      <c r="N602" s="7">
        <f t="shared" si="38"/>
        <v>41485.208333333336</v>
      </c>
      <c r="O602" s="7">
        <f t="shared" si="39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_xlfn.TEXTSPLIT(R602,"/")</f>
        <v>food</v>
      </c>
      <c r="T602" t="str">
        <v>food trucks</v>
      </c>
    </row>
    <row r="603" spans="1:20" x14ac:dyDescent="0.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4">
        <f t="shared" si="36"/>
        <v>206.63492063492063</v>
      </c>
      <c r="G603" t="s">
        <v>20</v>
      </c>
      <c r="H603">
        <v>194</v>
      </c>
      <c r="I603">
        <f t="shared" si="37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7">
        <f t="shared" si="38"/>
        <v>41789.208333333336</v>
      </c>
      <c r="O603" s="7">
        <f t="shared" si="39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_xlfn.TEXTSPLIT(R603,"/")</f>
        <v>technology</v>
      </c>
      <c r="T603" t="str">
        <v>wearables</v>
      </c>
    </row>
    <row r="604" spans="1:20" ht="31.5" x14ac:dyDescent="0.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4">
        <f t="shared" si="36"/>
        <v>128.23628691983123</v>
      </c>
      <c r="G604" t="s">
        <v>20</v>
      </c>
      <c r="H604">
        <v>1140</v>
      </c>
      <c r="I604">
        <f t="shared" si="37"/>
        <v>79.98</v>
      </c>
      <c r="J604" t="s">
        <v>21</v>
      </c>
      <c r="K604" t="s">
        <v>22</v>
      </c>
      <c r="L604">
        <v>1433480400</v>
      </c>
      <c r="M604">
        <v>1434430800</v>
      </c>
      <c r="N604" s="7">
        <f t="shared" si="38"/>
        <v>42160.208333333328</v>
      </c>
      <c r="O604" s="7">
        <f t="shared" si="39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_xlfn.TEXTSPLIT(R604,"/")</f>
        <v>theater</v>
      </c>
      <c r="T604" t="str">
        <v>plays</v>
      </c>
    </row>
    <row r="605" spans="1:20" x14ac:dyDescent="0.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4">
        <f t="shared" si="36"/>
        <v>119.66037735849055</v>
      </c>
      <c r="G605" t="s">
        <v>20</v>
      </c>
      <c r="H605">
        <v>102</v>
      </c>
      <c r="I605">
        <f t="shared" si="37"/>
        <v>62.18</v>
      </c>
      <c r="J605" t="s">
        <v>21</v>
      </c>
      <c r="K605" t="s">
        <v>22</v>
      </c>
      <c r="L605">
        <v>1555563600</v>
      </c>
      <c r="M605">
        <v>1557896400</v>
      </c>
      <c r="N605" s="7">
        <f t="shared" si="38"/>
        <v>43573.208333333328</v>
      </c>
      <c r="O605" s="7">
        <f t="shared" si="39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_xlfn.TEXTSPLIT(R605,"/")</f>
        <v>theater</v>
      </c>
      <c r="T605" t="str">
        <v>plays</v>
      </c>
    </row>
    <row r="606" spans="1:20" x14ac:dyDescent="0.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4">
        <f t="shared" si="36"/>
        <v>170.73055242390078</v>
      </c>
      <c r="G606" t="s">
        <v>20</v>
      </c>
      <c r="H606">
        <v>2857</v>
      </c>
      <c r="I606">
        <f t="shared" si="37"/>
        <v>53.01</v>
      </c>
      <c r="J606" t="s">
        <v>21</v>
      </c>
      <c r="K606" t="s">
        <v>22</v>
      </c>
      <c r="L606">
        <v>1295676000</v>
      </c>
      <c r="M606">
        <v>1297490400</v>
      </c>
      <c r="N606" s="7">
        <f t="shared" si="38"/>
        <v>40565.25</v>
      </c>
      <c r="O606" s="7">
        <f t="shared" si="39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_xlfn.TEXTSPLIT(R606,"/")</f>
        <v>theater</v>
      </c>
      <c r="T606" t="str">
        <v>plays</v>
      </c>
    </row>
    <row r="607" spans="1:20" x14ac:dyDescent="0.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4">
        <f t="shared" si="36"/>
        <v>187.21212121212122</v>
      </c>
      <c r="G607" t="s">
        <v>20</v>
      </c>
      <c r="H607">
        <v>107</v>
      </c>
      <c r="I607">
        <f t="shared" si="37"/>
        <v>57.74</v>
      </c>
      <c r="J607" t="s">
        <v>21</v>
      </c>
      <c r="K607" t="s">
        <v>22</v>
      </c>
      <c r="L607">
        <v>1443848400</v>
      </c>
      <c r="M607">
        <v>1447394400</v>
      </c>
      <c r="N607" s="7">
        <f t="shared" si="38"/>
        <v>42280.208333333328</v>
      </c>
      <c r="O607" s="7">
        <f t="shared" si="39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_xlfn.TEXTSPLIT(R607,"/")</f>
        <v>publishing</v>
      </c>
      <c r="T607" t="str">
        <v>nonfiction</v>
      </c>
    </row>
    <row r="608" spans="1:20" x14ac:dyDescent="0.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4">
        <f t="shared" si="36"/>
        <v>188.38235294117646</v>
      </c>
      <c r="G608" t="s">
        <v>20</v>
      </c>
      <c r="H608">
        <v>160</v>
      </c>
      <c r="I608">
        <f t="shared" si="37"/>
        <v>40.03</v>
      </c>
      <c r="J608" t="s">
        <v>40</v>
      </c>
      <c r="K608" t="s">
        <v>41</v>
      </c>
      <c r="L608">
        <v>1457330400</v>
      </c>
      <c r="M608">
        <v>1458277200</v>
      </c>
      <c r="N608" s="7">
        <f t="shared" si="38"/>
        <v>42436.25</v>
      </c>
      <c r="O608" s="7">
        <f t="shared" si="39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_xlfn.TEXTSPLIT(R608,"/")</f>
        <v>music</v>
      </c>
      <c r="T608" t="str">
        <v>rock</v>
      </c>
    </row>
    <row r="609" spans="1:20" x14ac:dyDescent="0.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4">
        <f t="shared" si="36"/>
        <v>131.29869186046511</v>
      </c>
      <c r="G609" t="s">
        <v>20</v>
      </c>
      <c r="H609">
        <v>2230</v>
      </c>
      <c r="I609">
        <f t="shared" si="37"/>
        <v>81.02</v>
      </c>
      <c r="J609" t="s">
        <v>21</v>
      </c>
      <c r="K609" t="s">
        <v>22</v>
      </c>
      <c r="L609">
        <v>1395550800</v>
      </c>
      <c r="M609">
        <v>1395723600</v>
      </c>
      <c r="N609" s="7">
        <f t="shared" si="38"/>
        <v>41721.208333333336</v>
      </c>
      <c r="O609" s="7">
        <f t="shared" si="39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_xlfn.TEXTSPLIT(R609,"/")</f>
        <v>food</v>
      </c>
      <c r="T609" t="str">
        <v>food trucks</v>
      </c>
    </row>
    <row r="610" spans="1:20" x14ac:dyDescent="0.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4">
        <f t="shared" si="36"/>
        <v>283.97435897435901</v>
      </c>
      <c r="G610" t="s">
        <v>20</v>
      </c>
      <c r="H610">
        <v>316</v>
      </c>
      <c r="I610">
        <f t="shared" si="37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7">
        <f t="shared" si="38"/>
        <v>43530.25</v>
      </c>
      <c r="O610" s="7">
        <f t="shared" si="39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_xlfn.TEXTSPLIT(R610,"/")</f>
        <v>music</v>
      </c>
      <c r="T610" t="str">
        <v>jazz</v>
      </c>
    </row>
    <row r="611" spans="1:20" x14ac:dyDescent="0.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4">
        <f t="shared" si="36"/>
        <v>120.41999999999999</v>
      </c>
      <c r="G611" t="s">
        <v>20</v>
      </c>
      <c r="H611">
        <v>117</v>
      </c>
      <c r="I611">
        <f t="shared" si="37"/>
        <v>102.92</v>
      </c>
      <c r="J611" t="s">
        <v>21</v>
      </c>
      <c r="K611" t="s">
        <v>22</v>
      </c>
      <c r="L611">
        <v>1547618400</v>
      </c>
      <c r="M611">
        <v>1549087200</v>
      </c>
      <c r="N611" s="7">
        <f t="shared" si="38"/>
        <v>43481.25</v>
      </c>
      <c r="O611" s="7">
        <f t="shared" si="39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_xlfn.TEXTSPLIT(R611,"/")</f>
        <v>film &amp; video</v>
      </c>
      <c r="T611" t="str">
        <v>science fiction</v>
      </c>
    </row>
    <row r="612" spans="1:20" ht="31.5" x14ac:dyDescent="0.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4">
        <f t="shared" si="36"/>
        <v>419.0560747663551</v>
      </c>
      <c r="G612" t="s">
        <v>20</v>
      </c>
      <c r="H612">
        <v>6406</v>
      </c>
      <c r="I612">
        <f t="shared" si="37"/>
        <v>28</v>
      </c>
      <c r="J612" t="s">
        <v>21</v>
      </c>
      <c r="K612" t="s">
        <v>22</v>
      </c>
      <c r="L612">
        <v>1355637600</v>
      </c>
      <c r="M612">
        <v>1356847200</v>
      </c>
      <c r="N612" s="7">
        <f t="shared" si="38"/>
        <v>41259.25</v>
      </c>
      <c r="O612" s="7">
        <f t="shared" si="39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_xlfn.TEXTSPLIT(R612,"/")</f>
        <v>theater</v>
      </c>
      <c r="T612" t="str">
        <v>plays</v>
      </c>
    </row>
    <row r="613" spans="1:20" x14ac:dyDescent="0.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13.853658536585368</v>
      </c>
      <c r="G613" t="s">
        <v>74</v>
      </c>
      <c r="H613">
        <v>15</v>
      </c>
      <c r="I613">
        <f t="shared" si="37"/>
        <v>75.73</v>
      </c>
      <c r="J613" t="s">
        <v>21</v>
      </c>
      <c r="K613" t="s">
        <v>22</v>
      </c>
      <c r="L613">
        <v>1374728400</v>
      </c>
      <c r="M613">
        <v>1375765200</v>
      </c>
      <c r="N613" s="7">
        <f t="shared" si="38"/>
        <v>41480.208333333336</v>
      </c>
      <c r="O613" s="7">
        <f t="shared" si="39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_xlfn.TEXTSPLIT(R613,"/")</f>
        <v>theater</v>
      </c>
      <c r="T613" t="str">
        <v>plays</v>
      </c>
    </row>
    <row r="614" spans="1:20" x14ac:dyDescent="0.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4">
        <f t="shared" si="36"/>
        <v>139.43548387096774</v>
      </c>
      <c r="G614" t="s">
        <v>20</v>
      </c>
      <c r="H614">
        <v>192</v>
      </c>
      <c r="I614">
        <f t="shared" si="37"/>
        <v>45.03</v>
      </c>
      <c r="J614" t="s">
        <v>21</v>
      </c>
      <c r="K614" t="s">
        <v>22</v>
      </c>
      <c r="L614">
        <v>1287810000</v>
      </c>
      <c r="M614">
        <v>1289800800</v>
      </c>
      <c r="N614" s="7">
        <f t="shared" si="38"/>
        <v>40474.208333333336</v>
      </c>
      <c r="O614" s="7">
        <f t="shared" si="39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_xlfn.TEXTSPLIT(R614,"/")</f>
        <v>music</v>
      </c>
      <c r="T614" t="str">
        <v>electric music</v>
      </c>
    </row>
    <row r="615" spans="1:20" x14ac:dyDescent="0.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4">
        <f t="shared" si="36"/>
        <v>174</v>
      </c>
      <c r="G615" t="s">
        <v>20</v>
      </c>
      <c r="H615">
        <v>26</v>
      </c>
      <c r="I615">
        <f t="shared" si="37"/>
        <v>73.62</v>
      </c>
      <c r="J615" t="s">
        <v>15</v>
      </c>
      <c r="K615" t="s">
        <v>16</v>
      </c>
      <c r="L615">
        <v>1503723600</v>
      </c>
      <c r="M615">
        <v>1504501200</v>
      </c>
      <c r="N615" s="7">
        <f t="shared" si="38"/>
        <v>42973.208333333328</v>
      </c>
      <c r="O615" s="7">
        <f t="shared" si="39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_xlfn.TEXTSPLIT(R615,"/")</f>
        <v>theater</v>
      </c>
      <c r="T615" t="str">
        <v>plays</v>
      </c>
    </row>
    <row r="616" spans="1:20" ht="31.5" x14ac:dyDescent="0.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4">
        <f t="shared" si="36"/>
        <v>155.49056603773585</v>
      </c>
      <c r="G616" t="s">
        <v>20</v>
      </c>
      <c r="H616">
        <v>723</v>
      </c>
      <c r="I616">
        <f t="shared" si="37"/>
        <v>56.99</v>
      </c>
      <c r="J616" t="s">
        <v>21</v>
      </c>
      <c r="K616" t="s">
        <v>22</v>
      </c>
      <c r="L616">
        <v>1484114400</v>
      </c>
      <c r="M616">
        <v>1485669600</v>
      </c>
      <c r="N616" s="7">
        <f t="shared" si="38"/>
        <v>42746.25</v>
      </c>
      <c r="O616" s="7">
        <f t="shared" si="39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_xlfn.TEXTSPLIT(R616,"/")</f>
        <v>theater</v>
      </c>
      <c r="T616" t="str">
        <v>plays</v>
      </c>
    </row>
    <row r="617" spans="1:20" x14ac:dyDescent="0.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4">
        <f t="shared" si="36"/>
        <v>170.44705882352943</v>
      </c>
      <c r="G617" t="s">
        <v>20</v>
      </c>
      <c r="H617">
        <v>170</v>
      </c>
      <c r="I617">
        <f t="shared" si="37"/>
        <v>85.22</v>
      </c>
      <c r="J617" t="s">
        <v>107</v>
      </c>
      <c r="K617" t="s">
        <v>108</v>
      </c>
      <c r="L617">
        <v>1461906000</v>
      </c>
      <c r="M617">
        <v>1462770000</v>
      </c>
      <c r="N617" s="7">
        <f t="shared" si="38"/>
        <v>42489.208333333328</v>
      </c>
      <c r="O617" s="7">
        <f t="shared" si="39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_xlfn.TEXTSPLIT(R617,"/")</f>
        <v>theater</v>
      </c>
      <c r="T617" t="str">
        <v>plays</v>
      </c>
    </row>
    <row r="618" spans="1:20" x14ac:dyDescent="0.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4">
        <f t="shared" si="36"/>
        <v>189.515625</v>
      </c>
      <c r="G618" t="s">
        <v>20</v>
      </c>
      <c r="H618">
        <v>238</v>
      </c>
      <c r="I618">
        <f t="shared" si="37"/>
        <v>50.96</v>
      </c>
      <c r="J618" t="s">
        <v>40</v>
      </c>
      <c r="K618" t="s">
        <v>41</v>
      </c>
      <c r="L618">
        <v>1379653200</v>
      </c>
      <c r="M618">
        <v>1379739600</v>
      </c>
      <c r="N618" s="7">
        <f t="shared" si="38"/>
        <v>41537.208333333336</v>
      </c>
      <c r="O618" s="7">
        <f t="shared" si="39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_xlfn.TEXTSPLIT(R618,"/")</f>
        <v>music</v>
      </c>
      <c r="T618" t="str">
        <v>indie rock</v>
      </c>
    </row>
    <row r="619" spans="1:20" x14ac:dyDescent="0.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4">
        <f t="shared" si="36"/>
        <v>249.71428571428572</v>
      </c>
      <c r="G619" t="s">
        <v>20</v>
      </c>
      <c r="H619">
        <v>55</v>
      </c>
      <c r="I619">
        <f t="shared" si="37"/>
        <v>63.56</v>
      </c>
      <c r="J619" t="s">
        <v>21</v>
      </c>
      <c r="K619" t="s">
        <v>22</v>
      </c>
      <c r="L619">
        <v>1401858000</v>
      </c>
      <c r="M619">
        <v>1402722000</v>
      </c>
      <c r="N619" s="7">
        <f t="shared" si="38"/>
        <v>41794.208333333336</v>
      </c>
      <c r="O619" s="7">
        <f t="shared" si="39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_xlfn.TEXTSPLIT(R619,"/")</f>
        <v>theater</v>
      </c>
      <c r="T619" t="str">
        <v>plays</v>
      </c>
    </row>
    <row r="620" spans="1:20" x14ac:dyDescent="0.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48.860523665659613</v>
      </c>
      <c r="G620" t="s">
        <v>14</v>
      </c>
      <c r="H620">
        <v>1198</v>
      </c>
      <c r="I620">
        <f t="shared" si="37"/>
        <v>81</v>
      </c>
      <c r="J620" t="s">
        <v>21</v>
      </c>
      <c r="K620" t="s">
        <v>22</v>
      </c>
      <c r="L620">
        <v>1367470800</v>
      </c>
      <c r="M620">
        <v>1369285200</v>
      </c>
      <c r="N620" s="7">
        <f t="shared" si="38"/>
        <v>41396.208333333336</v>
      </c>
      <c r="O620" s="7">
        <f t="shared" si="39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_xlfn.TEXTSPLIT(R620,"/")</f>
        <v>publishing</v>
      </c>
      <c r="T620" t="str">
        <v>nonfiction</v>
      </c>
    </row>
    <row r="621" spans="1:20" x14ac:dyDescent="0.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28.461970393057683</v>
      </c>
      <c r="G621" t="s">
        <v>14</v>
      </c>
      <c r="H621">
        <v>648</v>
      </c>
      <c r="I621">
        <f t="shared" si="37"/>
        <v>86.04</v>
      </c>
      <c r="J621" t="s">
        <v>21</v>
      </c>
      <c r="K621" t="s">
        <v>22</v>
      </c>
      <c r="L621">
        <v>1304658000</v>
      </c>
      <c r="M621">
        <v>1304744400</v>
      </c>
      <c r="N621" s="7">
        <f t="shared" si="38"/>
        <v>40669.208333333336</v>
      </c>
      <c r="O621" s="7">
        <f t="shared" si="39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_xlfn.TEXTSPLIT(R621,"/")</f>
        <v>theater</v>
      </c>
      <c r="T621" t="str">
        <v>plays</v>
      </c>
    </row>
    <row r="622" spans="1:20" x14ac:dyDescent="0.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4">
        <f t="shared" si="36"/>
        <v>268.02325581395348</v>
      </c>
      <c r="G622" t="s">
        <v>20</v>
      </c>
      <c r="H622">
        <v>128</v>
      </c>
      <c r="I622">
        <f t="shared" si="37"/>
        <v>90.04</v>
      </c>
      <c r="J622" t="s">
        <v>26</v>
      </c>
      <c r="K622" t="s">
        <v>27</v>
      </c>
      <c r="L622">
        <v>1467954000</v>
      </c>
      <c r="M622">
        <v>1468299600</v>
      </c>
      <c r="N622" s="7">
        <f t="shared" si="38"/>
        <v>42559.208333333328</v>
      </c>
      <c r="O622" s="7">
        <f t="shared" si="39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_xlfn.TEXTSPLIT(R622,"/")</f>
        <v>photography</v>
      </c>
      <c r="T622" t="str">
        <v>photography books</v>
      </c>
    </row>
    <row r="623" spans="1:20" x14ac:dyDescent="0.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4">
        <f t="shared" si="36"/>
        <v>619.80078125</v>
      </c>
      <c r="G623" t="s">
        <v>20</v>
      </c>
      <c r="H623">
        <v>2144</v>
      </c>
      <c r="I623">
        <f t="shared" si="37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7">
        <f t="shared" si="38"/>
        <v>42626.208333333328</v>
      </c>
      <c r="O623" s="7">
        <f t="shared" si="39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_xlfn.TEXTSPLIT(R623,"/")</f>
        <v>theater</v>
      </c>
      <c r="T623" t="str">
        <v>plays</v>
      </c>
    </row>
    <row r="624" spans="1:20" x14ac:dyDescent="0.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3.1301587301587301</v>
      </c>
      <c r="G624" t="s">
        <v>14</v>
      </c>
      <c r="H624">
        <v>64</v>
      </c>
      <c r="I624">
        <f t="shared" si="37"/>
        <v>92.44</v>
      </c>
      <c r="J624" t="s">
        <v>21</v>
      </c>
      <c r="K624" t="s">
        <v>22</v>
      </c>
      <c r="L624">
        <v>1523768400</v>
      </c>
      <c r="M624">
        <v>1526014800</v>
      </c>
      <c r="N624" s="7">
        <f t="shared" si="38"/>
        <v>43205.208333333328</v>
      </c>
      <c r="O624" s="7">
        <f t="shared" si="39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_xlfn.TEXTSPLIT(R624,"/")</f>
        <v>music</v>
      </c>
      <c r="T624" t="str">
        <v>indie rock</v>
      </c>
    </row>
    <row r="625" spans="1:20" x14ac:dyDescent="0.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4">
        <f t="shared" si="36"/>
        <v>159.92152704135739</v>
      </c>
      <c r="G625" t="s">
        <v>20</v>
      </c>
      <c r="H625">
        <v>2693</v>
      </c>
      <c r="I625">
        <f t="shared" si="37"/>
        <v>56</v>
      </c>
      <c r="J625" t="s">
        <v>40</v>
      </c>
      <c r="K625" t="s">
        <v>41</v>
      </c>
      <c r="L625">
        <v>1437022800</v>
      </c>
      <c r="M625">
        <v>1437454800</v>
      </c>
      <c r="N625" s="7">
        <f t="shared" si="38"/>
        <v>42201.208333333328</v>
      </c>
      <c r="O625" s="7">
        <f t="shared" si="39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_xlfn.TEXTSPLIT(R625,"/")</f>
        <v>theater</v>
      </c>
      <c r="T625" t="str">
        <v>plays</v>
      </c>
    </row>
    <row r="626" spans="1:20" x14ac:dyDescent="0.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4">
        <f t="shared" si="36"/>
        <v>279.39215686274508</v>
      </c>
      <c r="G626" t="s">
        <v>20</v>
      </c>
      <c r="H626">
        <v>432</v>
      </c>
      <c r="I626">
        <f t="shared" si="37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7">
        <f t="shared" si="38"/>
        <v>42029.25</v>
      </c>
      <c r="O626" s="7">
        <f t="shared" si="39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_xlfn.TEXTSPLIT(R626,"/")</f>
        <v>photography</v>
      </c>
      <c r="T626" t="str">
        <v>photography books</v>
      </c>
    </row>
    <row r="627" spans="1:20" ht="31.5" x14ac:dyDescent="0.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77.373333333333335</v>
      </c>
      <c r="G627" t="s">
        <v>14</v>
      </c>
      <c r="H627">
        <v>62</v>
      </c>
      <c r="I627">
        <f t="shared" si="37"/>
        <v>93.6</v>
      </c>
      <c r="J627" t="s">
        <v>21</v>
      </c>
      <c r="K627" t="s">
        <v>22</v>
      </c>
      <c r="L627">
        <v>1580104800</v>
      </c>
      <c r="M627">
        <v>1581314400</v>
      </c>
      <c r="N627" s="7">
        <f t="shared" si="38"/>
        <v>43857.25</v>
      </c>
      <c r="O627" s="7">
        <f t="shared" si="39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_xlfn.TEXTSPLIT(R627,"/")</f>
        <v>theater</v>
      </c>
      <c r="T627" t="str">
        <v>plays</v>
      </c>
    </row>
    <row r="628" spans="1:20" ht="31.5" x14ac:dyDescent="0.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4">
        <f t="shared" si="36"/>
        <v>206.32812500000003</v>
      </c>
      <c r="G628" t="s">
        <v>20</v>
      </c>
      <c r="H628">
        <v>189</v>
      </c>
      <c r="I628">
        <f t="shared" si="37"/>
        <v>69.87</v>
      </c>
      <c r="J628" t="s">
        <v>21</v>
      </c>
      <c r="K628" t="s">
        <v>22</v>
      </c>
      <c r="L628">
        <v>1285650000</v>
      </c>
      <c r="M628">
        <v>1286427600</v>
      </c>
      <c r="N628" s="7">
        <f t="shared" si="38"/>
        <v>40449.208333333336</v>
      </c>
      <c r="O628" s="7">
        <f t="shared" si="39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_xlfn.TEXTSPLIT(R628,"/")</f>
        <v>theater</v>
      </c>
      <c r="T628" t="str">
        <v>plays</v>
      </c>
    </row>
    <row r="629" spans="1:20" x14ac:dyDescent="0.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4">
        <f t="shared" si="36"/>
        <v>694.25</v>
      </c>
      <c r="G629" t="s">
        <v>20</v>
      </c>
      <c r="H629">
        <v>154</v>
      </c>
      <c r="I629">
        <f t="shared" si="37"/>
        <v>72.13</v>
      </c>
      <c r="J629" t="s">
        <v>40</v>
      </c>
      <c r="K629" t="s">
        <v>41</v>
      </c>
      <c r="L629">
        <v>1276664400</v>
      </c>
      <c r="M629">
        <v>1278738000</v>
      </c>
      <c r="N629" s="7">
        <f t="shared" si="38"/>
        <v>40345.208333333336</v>
      </c>
      <c r="O629" s="7">
        <f t="shared" si="39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_xlfn.TEXTSPLIT(R629,"/")</f>
        <v>food</v>
      </c>
      <c r="T629" t="str">
        <v>food trucks</v>
      </c>
    </row>
    <row r="630" spans="1:20" x14ac:dyDescent="0.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4">
        <f t="shared" si="36"/>
        <v>151.78947368421052</v>
      </c>
      <c r="G630" t="s">
        <v>20</v>
      </c>
      <c r="H630">
        <v>96</v>
      </c>
      <c r="I630">
        <f t="shared" si="37"/>
        <v>30.04</v>
      </c>
      <c r="J630" t="s">
        <v>21</v>
      </c>
      <c r="K630" t="s">
        <v>22</v>
      </c>
      <c r="L630">
        <v>1286168400</v>
      </c>
      <c r="M630">
        <v>1286427600</v>
      </c>
      <c r="N630" s="7">
        <f t="shared" si="38"/>
        <v>40455.208333333336</v>
      </c>
      <c r="O630" s="7">
        <f t="shared" si="39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_xlfn.TEXTSPLIT(R630,"/")</f>
        <v>music</v>
      </c>
      <c r="T630" t="str">
        <v>indie rock</v>
      </c>
    </row>
    <row r="631" spans="1:20" x14ac:dyDescent="0.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64.58207217694995</v>
      </c>
      <c r="G631" t="s">
        <v>14</v>
      </c>
      <c r="H631">
        <v>750</v>
      </c>
      <c r="I631">
        <f t="shared" si="37"/>
        <v>73.97</v>
      </c>
      <c r="J631" t="s">
        <v>21</v>
      </c>
      <c r="K631" t="s">
        <v>22</v>
      </c>
      <c r="L631">
        <v>1467781200</v>
      </c>
      <c r="M631">
        <v>1467954000</v>
      </c>
      <c r="N631" s="7">
        <f t="shared" si="38"/>
        <v>42557.208333333328</v>
      </c>
      <c r="O631" s="7">
        <f t="shared" si="39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_xlfn.TEXTSPLIT(R631,"/")</f>
        <v>theater</v>
      </c>
      <c r="T631" t="str">
        <v>plays</v>
      </c>
    </row>
    <row r="632" spans="1:20" x14ac:dyDescent="0.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62.873684210526314</v>
      </c>
      <c r="G632" t="s">
        <v>74</v>
      </c>
      <c r="H632">
        <v>87</v>
      </c>
      <c r="I632">
        <f t="shared" si="37"/>
        <v>68.66</v>
      </c>
      <c r="J632" t="s">
        <v>21</v>
      </c>
      <c r="K632" t="s">
        <v>22</v>
      </c>
      <c r="L632">
        <v>1556686800</v>
      </c>
      <c r="M632">
        <v>1557637200</v>
      </c>
      <c r="N632" s="7">
        <f t="shared" si="38"/>
        <v>43586.208333333328</v>
      </c>
      <c r="O632" s="7">
        <f t="shared" si="39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_xlfn.TEXTSPLIT(R632,"/")</f>
        <v>theater</v>
      </c>
      <c r="T632" t="str">
        <v>plays</v>
      </c>
    </row>
    <row r="633" spans="1:20" x14ac:dyDescent="0.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4">
        <f t="shared" si="36"/>
        <v>310.39864864864865</v>
      </c>
      <c r="G633" t="s">
        <v>20</v>
      </c>
      <c r="H633">
        <v>3063</v>
      </c>
      <c r="I633">
        <f t="shared" si="37"/>
        <v>59.99</v>
      </c>
      <c r="J633" t="s">
        <v>21</v>
      </c>
      <c r="K633" t="s">
        <v>22</v>
      </c>
      <c r="L633">
        <v>1553576400</v>
      </c>
      <c r="M633">
        <v>1553922000</v>
      </c>
      <c r="N633" s="7">
        <f t="shared" si="38"/>
        <v>43550.208333333328</v>
      </c>
      <c r="O633" s="7">
        <f t="shared" si="39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_xlfn.TEXTSPLIT(R633,"/")</f>
        <v>theater</v>
      </c>
      <c r="T633" t="str">
        <v>plays</v>
      </c>
    </row>
    <row r="634" spans="1:20" x14ac:dyDescent="0.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42.859916782246884</v>
      </c>
      <c r="G634" t="s">
        <v>47</v>
      </c>
      <c r="H634">
        <v>278</v>
      </c>
      <c r="I634">
        <f t="shared" si="37"/>
        <v>111.16</v>
      </c>
      <c r="J634" t="s">
        <v>21</v>
      </c>
      <c r="K634" t="s">
        <v>22</v>
      </c>
      <c r="L634">
        <v>1414904400</v>
      </c>
      <c r="M634">
        <v>1416463200</v>
      </c>
      <c r="N634" s="7">
        <f t="shared" si="38"/>
        <v>41945.208333333336</v>
      </c>
      <c r="O634" s="7">
        <f t="shared" si="39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_xlfn.TEXTSPLIT(R634,"/")</f>
        <v>theater</v>
      </c>
      <c r="T634" t="str">
        <v>plays</v>
      </c>
    </row>
    <row r="635" spans="1:20" x14ac:dyDescent="0.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83.119402985074629</v>
      </c>
      <c r="G635" t="s">
        <v>14</v>
      </c>
      <c r="H635">
        <v>105</v>
      </c>
      <c r="I635">
        <f t="shared" si="37"/>
        <v>53.04</v>
      </c>
      <c r="J635" t="s">
        <v>21</v>
      </c>
      <c r="K635" t="s">
        <v>22</v>
      </c>
      <c r="L635">
        <v>1446876000</v>
      </c>
      <c r="M635">
        <v>1447221600</v>
      </c>
      <c r="N635" s="7">
        <f t="shared" si="38"/>
        <v>42315.25</v>
      </c>
      <c r="O635" s="7">
        <f t="shared" si="39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_xlfn.TEXTSPLIT(R635,"/")</f>
        <v>film &amp; video</v>
      </c>
      <c r="T635" t="str">
        <v>animation</v>
      </c>
    </row>
    <row r="636" spans="1:20" x14ac:dyDescent="0.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78.531302876480552</v>
      </c>
      <c r="G636" t="s">
        <v>74</v>
      </c>
      <c r="H636">
        <v>1658</v>
      </c>
      <c r="I636">
        <f t="shared" si="37"/>
        <v>55.99</v>
      </c>
      <c r="J636" t="s">
        <v>21</v>
      </c>
      <c r="K636" t="s">
        <v>22</v>
      </c>
      <c r="L636">
        <v>1490418000</v>
      </c>
      <c r="M636">
        <v>1491627600</v>
      </c>
      <c r="N636" s="7">
        <f t="shared" si="38"/>
        <v>42819.208333333328</v>
      </c>
      <c r="O636" s="7">
        <f t="shared" si="39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_xlfn.TEXTSPLIT(R636,"/")</f>
        <v>film &amp; video</v>
      </c>
      <c r="T636" t="str">
        <v>television</v>
      </c>
    </row>
    <row r="637" spans="1:20" x14ac:dyDescent="0.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4">
        <f t="shared" si="36"/>
        <v>114.09352517985612</v>
      </c>
      <c r="G637" t="s">
        <v>20</v>
      </c>
      <c r="H637">
        <v>2266</v>
      </c>
      <c r="I637">
        <f t="shared" si="37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7">
        <f t="shared" si="38"/>
        <v>41314.25</v>
      </c>
      <c r="O637" s="7">
        <f t="shared" si="39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_xlfn.TEXTSPLIT(R637,"/")</f>
        <v>film &amp; video</v>
      </c>
      <c r="T637" t="str">
        <v>television</v>
      </c>
    </row>
    <row r="638" spans="1:20" x14ac:dyDescent="0.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64.537683358624179</v>
      </c>
      <c r="G638" t="s">
        <v>14</v>
      </c>
      <c r="H638">
        <v>2604</v>
      </c>
      <c r="I638">
        <f t="shared" si="37"/>
        <v>49</v>
      </c>
      <c r="J638" t="s">
        <v>36</v>
      </c>
      <c r="K638" t="s">
        <v>37</v>
      </c>
      <c r="L638">
        <v>1326866400</v>
      </c>
      <c r="M638">
        <v>1330754400</v>
      </c>
      <c r="N638" s="7">
        <f t="shared" si="38"/>
        <v>40926.25</v>
      </c>
      <c r="O638" s="7">
        <f t="shared" si="39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_xlfn.TEXTSPLIT(R638,"/")</f>
        <v>film &amp; video</v>
      </c>
      <c r="T638" t="str">
        <v>animation</v>
      </c>
    </row>
    <row r="639" spans="1:20" x14ac:dyDescent="0.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79.411764705882348</v>
      </c>
      <c r="G639" t="s">
        <v>14</v>
      </c>
      <c r="H639">
        <v>65</v>
      </c>
      <c r="I639">
        <f t="shared" si="37"/>
        <v>103.85</v>
      </c>
      <c r="J639" t="s">
        <v>21</v>
      </c>
      <c r="K639" t="s">
        <v>22</v>
      </c>
      <c r="L639">
        <v>1479103200</v>
      </c>
      <c r="M639">
        <v>1479794400</v>
      </c>
      <c r="N639" s="7">
        <f t="shared" si="38"/>
        <v>42688.25</v>
      </c>
      <c r="O639" s="7">
        <f t="shared" si="39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_xlfn.TEXTSPLIT(R639,"/")</f>
        <v>theater</v>
      </c>
      <c r="T639" t="str">
        <v>plays</v>
      </c>
    </row>
    <row r="640" spans="1:20" x14ac:dyDescent="0.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11.419117647058824</v>
      </c>
      <c r="G640" t="s">
        <v>14</v>
      </c>
      <c r="H640">
        <v>94</v>
      </c>
      <c r="I640">
        <f t="shared" si="37"/>
        <v>99.13</v>
      </c>
      <c r="J640" t="s">
        <v>21</v>
      </c>
      <c r="K640" t="s">
        <v>22</v>
      </c>
      <c r="L640">
        <v>1280206800</v>
      </c>
      <c r="M640">
        <v>1281243600</v>
      </c>
      <c r="N640" s="7">
        <f t="shared" si="38"/>
        <v>40386.208333333336</v>
      </c>
      <c r="O640" s="7">
        <f t="shared" si="39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_xlfn.TEXTSPLIT(R640,"/")</f>
        <v>theater</v>
      </c>
      <c r="T640" t="str">
        <v>plays</v>
      </c>
    </row>
    <row r="641" spans="1:20" x14ac:dyDescent="0.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56.186046511627907</v>
      </c>
      <c r="G641" t="s">
        <v>47</v>
      </c>
      <c r="H641">
        <v>45</v>
      </c>
      <c r="I641">
        <f t="shared" si="37"/>
        <v>107.38</v>
      </c>
      <c r="J641" t="s">
        <v>21</v>
      </c>
      <c r="K641" t="s">
        <v>22</v>
      </c>
      <c r="L641">
        <v>1532754000</v>
      </c>
      <c r="M641">
        <v>1532754000</v>
      </c>
      <c r="N641" s="7">
        <f t="shared" si="38"/>
        <v>43309.208333333328</v>
      </c>
      <c r="O641" s="7">
        <f t="shared" si="39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_xlfn.TEXTSPLIT(R641,"/")</f>
        <v>film &amp; video</v>
      </c>
      <c r="T641" t="str">
        <v>drama</v>
      </c>
    </row>
    <row r="642" spans="1:20" x14ac:dyDescent="0.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si="36"/>
        <v>16.501669449081803</v>
      </c>
      <c r="G642" t="s">
        <v>14</v>
      </c>
      <c r="H642">
        <v>257</v>
      </c>
      <c r="I642">
        <f t="shared" si="37"/>
        <v>76.92</v>
      </c>
      <c r="J642" t="s">
        <v>21</v>
      </c>
      <c r="K642" t="s">
        <v>22</v>
      </c>
      <c r="L642">
        <v>1453096800</v>
      </c>
      <c r="M642">
        <v>1453356000</v>
      </c>
      <c r="N642" s="7">
        <f t="shared" si="38"/>
        <v>42387.25</v>
      </c>
      <c r="O642" s="7">
        <f t="shared" si="39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_xlfn.TEXTSPLIT(R642,"/")</f>
        <v>theater</v>
      </c>
      <c r="T642" t="str">
        <v>plays</v>
      </c>
    </row>
    <row r="643" spans="1:20" ht="31.5" x14ac:dyDescent="0.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4">
        <f t="shared" ref="F643:F706" si="40">(E643/D643)*100</f>
        <v>119.96808510638297</v>
      </c>
      <c r="G643" t="s">
        <v>20</v>
      </c>
      <c r="H643">
        <v>194</v>
      </c>
      <c r="I643">
        <f t="shared" ref="I643:I706" si="41">IF(H643=0,"0",ROUND(E643/H643,2))</f>
        <v>58.13</v>
      </c>
      <c r="J643" t="s">
        <v>98</v>
      </c>
      <c r="K643" t="s">
        <v>99</v>
      </c>
      <c r="L643">
        <v>1487570400</v>
      </c>
      <c r="M643">
        <v>1489986000</v>
      </c>
      <c r="N643" s="7">
        <f t="shared" ref="N643:N706" si="42">(((L643/60)/60)/24)+DATE(1970,1,1)</f>
        <v>42786.25</v>
      </c>
      <c r="O643" s="7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_xlfn.TEXTSPLIT(R643,"/")</f>
        <v>theater</v>
      </c>
      <c r="T643" t="str">
        <v>plays</v>
      </c>
    </row>
    <row r="644" spans="1:20" x14ac:dyDescent="0.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4">
        <f t="shared" si="40"/>
        <v>145.45652173913044</v>
      </c>
      <c r="G644" t="s">
        <v>20</v>
      </c>
      <c r="H644">
        <v>129</v>
      </c>
      <c r="I644">
        <f t="shared" si="41"/>
        <v>103.74</v>
      </c>
      <c r="J644" t="s">
        <v>15</v>
      </c>
      <c r="K644" t="s">
        <v>16</v>
      </c>
      <c r="L644">
        <v>1545026400</v>
      </c>
      <c r="M644">
        <v>1545804000</v>
      </c>
      <c r="N644" s="7">
        <f t="shared" si="42"/>
        <v>43451.25</v>
      </c>
      <c r="O644" s="7">
        <f t="shared" si="43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_xlfn.TEXTSPLIT(R644,"/")</f>
        <v>technology</v>
      </c>
      <c r="T644" t="str">
        <v>wearables</v>
      </c>
    </row>
    <row r="645" spans="1:20" x14ac:dyDescent="0.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4">
        <f t="shared" si="40"/>
        <v>221.38255033557047</v>
      </c>
      <c r="G645" t="s">
        <v>20</v>
      </c>
      <c r="H645">
        <v>375</v>
      </c>
      <c r="I645">
        <f t="shared" si="41"/>
        <v>87.96</v>
      </c>
      <c r="J645" t="s">
        <v>21</v>
      </c>
      <c r="K645" t="s">
        <v>22</v>
      </c>
      <c r="L645">
        <v>1488348000</v>
      </c>
      <c r="M645">
        <v>1489899600</v>
      </c>
      <c r="N645" s="7">
        <f t="shared" si="42"/>
        <v>42795.25</v>
      </c>
      <c r="O645" s="7">
        <f t="shared" si="43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_xlfn.TEXTSPLIT(R645,"/")</f>
        <v>theater</v>
      </c>
      <c r="T645" t="str">
        <v>plays</v>
      </c>
    </row>
    <row r="646" spans="1:20" x14ac:dyDescent="0.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48.396694214876035</v>
      </c>
      <c r="G646" t="s">
        <v>14</v>
      </c>
      <c r="H646">
        <v>2928</v>
      </c>
      <c r="I646">
        <f t="shared" si="41"/>
        <v>28</v>
      </c>
      <c r="J646" t="s">
        <v>15</v>
      </c>
      <c r="K646" t="s">
        <v>16</v>
      </c>
      <c r="L646">
        <v>1545112800</v>
      </c>
      <c r="M646">
        <v>1546495200</v>
      </c>
      <c r="N646" s="7">
        <f t="shared" si="42"/>
        <v>43452.25</v>
      </c>
      <c r="O646" s="7">
        <f t="shared" si="43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_xlfn.TEXTSPLIT(R646,"/")</f>
        <v>theater</v>
      </c>
      <c r="T646" t="str">
        <v>plays</v>
      </c>
    </row>
    <row r="647" spans="1:20" x14ac:dyDescent="0.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92.911504424778755</v>
      </c>
      <c r="G647" t="s">
        <v>14</v>
      </c>
      <c r="H647">
        <v>4697</v>
      </c>
      <c r="I647">
        <f t="shared" si="41"/>
        <v>38</v>
      </c>
      <c r="J647" t="s">
        <v>21</v>
      </c>
      <c r="K647" t="s">
        <v>22</v>
      </c>
      <c r="L647">
        <v>1537938000</v>
      </c>
      <c r="M647">
        <v>1539752400</v>
      </c>
      <c r="N647" s="7">
        <f t="shared" si="42"/>
        <v>43369.208333333328</v>
      </c>
      <c r="O647" s="7">
        <f t="shared" si="43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_xlfn.TEXTSPLIT(R647,"/")</f>
        <v>music</v>
      </c>
      <c r="T647" t="str">
        <v>rock</v>
      </c>
    </row>
    <row r="648" spans="1:20" x14ac:dyDescent="0.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88.599797365754824</v>
      </c>
      <c r="G648" t="s">
        <v>14</v>
      </c>
      <c r="H648">
        <v>2915</v>
      </c>
      <c r="I648">
        <f t="shared" si="41"/>
        <v>30</v>
      </c>
      <c r="J648" t="s">
        <v>21</v>
      </c>
      <c r="K648" t="s">
        <v>22</v>
      </c>
      <c r="L648">
        <v>1363150800</v>
      </c>
      <c r="M648">
        <v>1364101200</v>
      </c>
      <c r="N648" s="7">
        <f t="shared" si="42"/>
        <v>41346.208333333336</v>
      </c>
      <c r="O648" s="7">
        <f t="shared" si="43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_xlfn.TEXTSPLIT(R648,"/")</f>
        <v>games</v>
      </c>
      <c r="T648" t="str">
        <v>video games</v>
      </c>
    </row>
    <row r="649" spans="1:20" x14ac:dyDescent="0.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41.4</v>
      </c>
      <c r="G649" t="s">
        <v>14</v>
      </c>
      <c r="H649">
        <v>18</v>
      </c>
      <c r="I649">
        <f t="shared" si="41"/>
        <v>103.5</v>
      </c>
      <c r="J649" t="s">
        <v>21</v>
      </c>
      <c r="K649" t="s">
        <v>22</v>
      </c>
      <c r="L649">
        <v>1523250000</v>
      </c>
      <c r="M649">
        <v>1525323600</v>
      </c>
      <c r="N649" s="7">
        <f t="shared" si="42"/>
        <v>43199.208333333328</v>
      </c>
      <c r="O649" s="7">
        <f t="shared" si="43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_xlfn.TEXTSPLIT(R649,"/")</f>
        <v>publishing</v>
      </c>
      <c r="T649" t="str">
        <v>translations</v>
      </c>
    </row>
    <row r="650" spans="1:20" x14ac:dyDescent="0.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63.056795131845846</v>
      </c>
      <c r="G650" t="s">
        <v>74</v>
      </c>
      <c r="H650">
        <v>723</v>
      </c>
      <c r="I650">
        <f t="shared" si="41"/>
        <v>85.99</v>
      </c>
      <c r="J650" t="s">
        <v>21</v>
      </c>
      <c r="K650" t="s">
        <v>22</v>
      </c>
      <c r="L650">
        <v>1499317200</v>
      </c>
      <c r="M650">
        <v>1500872400</v>
      </c>
      <c r="N650" s="7">
        <f t="shared" si="42"/>
        <v>42922.208333333328</v>
      </c>
      <c r="O650" s="7">
        <f t="shared" si="43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_xlfn.TEXTSPLIT(R650,"/")</f>
        <v>food</v>
      </c>
      <c r="T650" t="str">
        <v>food trucks</v>
      </c>
    </row>
    <row r="651" spans="1:20" x14ac:dyDescent="0.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48.482333607230892</v>
      </c>
      <c r="G651" t="s">
        <v>14</v>
      </c>
      <c r="H651">
        <v>602</v>
      </c>
      <c r="I651">
        <f t="shared" si="41"/>
        <v>98.01</v>
      </c>
      <c r="J651" t="s">
        <v>98</v>
      </c>
      <c r="K651" t="s">
        <v>99</v>
      </c>
      <c r="L651">
        <v>1287550800</v>
      </c>
      <c r="M651">
        <v>1288501200</v>
      </c>
      <c r="N651" s="7">
        <f t="shared" si="42"/>
        <v>40471.208333333336</v>
      </c>
      <c r="O651" s="7">
        <f t="shared" si="43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_xlfn.TEXTSPLIT(R651,"/")</f>
        <v>theater</v>
      </c>
      <c r="T651" t="str">
        <v>plays</v>
      </c>
    </row>
    <row r="652" spans="1:20" x14ac:dyDescent="0.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2</v>
      </c>
      <c r="G652" t="s">
        <v>14</v>
      </c>
      <c r="H652">
        <v>1</v>
      </c>
      <c r="I652">
        <f t="shared" si="41"/>
        <v>2</v>
      </c>
      <c r="J652" t="s">
        <v>21</v>
      </c>
      <c r="K652" t="s">
        <v>22</v>
      </c>
      <c r="L652">
        <v>1404795600</v>
      </c>
      <c r="M652">
        <v>1407128400</v>
      </c>
      <c r="N652" s="7">
        <f t="shared" si="42"/>
        <v>41828.208333333336</v>
      </c>
      <c r="O652" s="7">
        <f t="shared" si="43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_xlfn.TEXTSPLIT(R652,"/")</f>
        <v>music</v>
      </c>
      <c r="T652" t="str">
        <v>jazz</v>
      </c>
    </row>
    <row r="653" spans="1:20" x14ac:dyDescent="0.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88.47941026944585</v>
      </c>
      <c r="G653" t="s">
        <v>14</v>
      </c>
      <c r="H653">
        <v>3868</v>
      </c>
      <c r="I653">
        <f t="shared" si="41"/>
        <v>44.99</v>
      </c>
      <c r="J653" t="s">
        <v>107</v>
      </c>
      <c r="K653" t="s">
        <v>108</v>
      </c>
      <c r="L653">
        <v>1393048800</v>
      </c>
      <c r="M653">
        <v>1394344800</v>
      </c>
      <c r="N653" s="7">
        <f t="shared" si="42"/>
        <v>41692.25</v>
      </c>
      <c r="O653" s="7">
        <f t="shared" si="43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_xlfn.TEXTSPLIT(R653,"/")</f>
        <v>film &amp; video</v>
      </c>
      <c r="T653" t="str">
        <v>shorts</v>
      </c>
    </row>
    <row r="654" spans="1:20" x14ac:dyDescent="0.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4">
        <f t="shared" si="40"/>
        <v>126.84</v>
      </c>
      <c r="G654" t="s">
        <v>20</v>
      </c>
      <c r="H654">
        <v>409</v>
      </c>
      <c r="I654">
        <f t="shared" si="41"/>
        <v>31.01</v>
      </c>
      <c r="J654" t="s">
        <v>21</v>
      </c>
      <c r="K654" t="s">
        <v>22</v>
      </c>
      <c r="L654">
        <v>1470373200</v>
      </c>
      <c r="M654">
        <v>1474088400</v>
      </c>
      <c r="N654" s="7">
        <f t="shared" si="42"/>
        <v>42587.208333333328</v>
      </c>
      <c r="O654" s="7">
        <f t="shared" si="43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_xlfn.TEXTSPLIT(R654,"/")</f>
        <v>technology</v>
      </c>
      <c r="T654" t="str">
        <v>web</v>
      </c>
    </row>
    <row r="655" spans="1:20" x14ac:dyDescent="0.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4">
        <f t="shared" si="40"/>
        <v>2338.833333333333</v>
      </c>
      <c r="G655" t="s">
        <v>20</v>
      </c>
      <c r="H655">
        <v>234</v>
      </c>
      <c r="I655">
        <f t="shared" si="41"/>
        <v>59.97</v>
      </c>
      <c r="J655" t="s">
        <v>21</v>
      </c>
      <c r="K655" t="s">
        <v>22</v>
      </c>
      <c r="L655">
        <v>1460091600</v>
      </c>
      <c r="M655">
        <v>1460264400</v>
      </c>
      <c r="N655" s="7">
        <f t="shared" si="42"/>
        <v>42468.208333333328</v>
      </c>
      <c r="O655" s="7">
        <f t="shared" si="43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_xlfn.TEXTSPLIT(R655,"/")</f>
        <v>technology</v>
      </c>
      <c r="T655" t="str">
        <v>web</v>
      </c>
    </row>
    <row r="656" spans="1:20" x14ac:dyDescent="0.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4">
        <f t="shared" si="40"/>
        <v>508.38857142857148</v>
      </c>
      <c r="G656" t="s">
        <v>20</v>
      </c>
      <c r="H656">
        <v>3016</v>
      </c>
      <c r="I656">
        <f t="shared" si="41"/>
        <v>59</v>
      </c>
      <c r="J656" t="s">
        <v>21</v>
      </c>
      <c r="K656" t="s">
        <v>22</v>
      </c>
      <c r="L656">
        <v>1440392400</v>
      </c>
      <c r="M656">
        <v>1440824400</v>
      </c>
      <c r="N656" s="7">
        <f t="shared" si="42"/>
        <v>42240.208333333328</v>
      </c>
      <c r="O656" s="7">
        <f t="shared" si="43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_xlfn.TEXTSPLIT(R656,"/")</f>
        <v>music</v>
      </c>
      <c r="T656" t="str">
        <v>metal</v>
      </c>
    </row>
    <row r="657" spans="1:20" x14ac:dyDescent="0.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4">
        <f t="shared" si="40"/>
        <v>191.47826086956522</v>
      </c>
      <c r="G657" t="s">
        <v>20</v>
      </c>
      <c r="H657">
        <v>264</v>
      </c>
      <c r="I657">
        <f t="shared" si="41"/>
        <v>50.05</v>
      </c>
      <c r="J657" t="s">
        <v>21</v>
      </c>
      <c r="K657" t="s">
        <v>22</v>
      </c>
      <c r="L657">
        <v>1488434400</v>
      </c>
      <c r="M657">
        <v>1489554000</v>
      </c>
      <c r="N657" s="7">
        <f t="shared" si="42"/>
        <v>42796.25</v>
      </c>
      <c r="O657" s="7">
        <f t="shared" si="43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_xlfn.TEXTSPLIT(R657,"/")</f>
        <v>photography</v>
      </c>
      <c r="T657" t="str">
        <v>photography books</v>
      </c>
    </row>
    <row r="658" spans="1:20" ht="31.5" x14ac:dyDescent="0.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42.127533783783782</v>
      </c>
      <c r="G658" t="s">
        <v>14</v>
      </c>
      <c r="H658">
        <v>504</v>
      </c>
      <c r="I658">
        <f t="shared" si="41"/>
        <v>98.97</v>
      </c>
      <c r="J658" t="s">
        <v>26</v>
      </c>
      <c r="K658" t="s">
        <v>27</v>
      </c>
      <c r="L658">
        <v>1514440800</v>
      </c>
      <c r="M658">
        <v>1514872800</v>
      </c>
      <c r="N658" s="7">
        <f t="shared" si="42"/>
        <v>43097.25</v>
      </c>
      <c r="O658" s="7">
        <f t="shared" si="43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_xlfn.TEXTSPLIT(R658,"/")</f>
        <v>food</v>
      </c>
      <c r="T658" t="str">
        <v>food trucks</v>
      </c>
    </row>
    <row r="659" spans="1:20" x14ac:dyDescent="0.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</v>
      </c>
      <c r="G659" t="s">
        <v>14</v>
      </c>
      <c r="H659">
        <v>14</v>
      </c>
      <c r="I659">
        <f t="shared" si="41"/>
        <v>58.86</v>
      </c>
      <c r="J659" t="s">
        <v>21</v>
      </c>
      <c r="K659" t="s">
        <v>22</v>
      </c>
      <c r="L659">
        <v>1514354400</v>
      </c>
      <c r="M659">
        <v>1515736800</v>
      </c>
      <c r="N659" s="7">
        <f t="shared" si="42"/>
        <v>43096.25</v>
      </c>
      <c r="O659" s="7">
        <f t="shared" si="43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_xlfn.TEXTSPLIT(R659,"/")</f>
        <v>film &amp; video</v>
      </c>
      <c r="T659" t="str">
        <v>science fiction</v>
      </c>
    </row>
    <row r="660" spans="1:20" x14ac:dyDescent="0.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60.064638783269963</v>
      </c>
      <c r="G660" t="s">
        <v>74</v>
      </c>
      <c r="H660">
        <v>390</v>
      </c>
      <c r="I660">
        <f t="shared" si="41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7">
        <f t="shared" si="42"/>
        <v>42246.208333333328</v>
      </c>
      <c r="O660" s="7">
        <f t="shared" si="43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_xlfn.TEXTSPLIT(R660,"/")</f>
        <v>music</v>
      </c>
      <c r="T660" t="str">
        <v>rock</v>
      </c>
    </row>
    <row r="661" spans="1:20" x14ac:dyDescent="0.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47.232808616404313</v>
      </c>
      <c r="G661" t="s">
        <v>14</v>
      </c>
      <c r="H661">
        <v>750</v>
      </c>
      <c r="I661">
        <f t="shared" si="41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7">
        <f t="shared" si="42"/>
        <v>40570.25</v>
      </c>
      <c r="O661" s="7">
        <f t="shared" si="43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_xlfn.TEXTSPLIT(R661,"/")</f>
        <v>film &amp; video</v>
      </c>
      <c r="T661" t="str">
        <v>documentary</v>
      </c>
    </row>
    <row r="662" spans="1:20" x14ac:dyDescent="0.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81.736263736263737</v>
      </c>
      <c r="G662" t="s">
        <v>14</v>
      </c>
      <c r="H662">
        <v>77</v>
      </c>
      <c r="I662">
        <f t="shared" si="41"/>
        <v>96.6</v>
      </c>
      <c r="J662" t="s">
        <v>21</v>
      </c>
      <c r="K662" t="s">
        <v>22</v>
      </c>
      <c r="L662">
        <v>1440133200</v>
      </c>
      <c r="M662">
        <v>1440910800</v>
      </c>
      <c r="N662" s="7">
        <f t="shared" si="42"/>
        <v>42237.208333333328</v>
      </c>
      <c r="O662" s="7">
        <f t="shared" si="43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_xlfn.TEXTSPLIT(R662,"/")</f>
        <v>theater</v>
      </c>
      <c r="T662" t="str">
        <v>plays</v>
      </c>
    </row>
    <row r="663" spans="1:20" x14ac:dyDescent="0.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54.187265917603</v>
      </c>
      <c r="G663" t="s">
        <v>14</v>
      </c>
      <c r="H663">
        <v>752</v>
      </c>
      <c r="I663">
        <f t="shared" si="41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7">
        <f t="shared" si="42"/>
        <v>40996.208333333336</v>
      </c>
      <c r="O663" s="7">
        <f t="shared" si="43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_xlfn.TEXTSPLIT(R663,"/")</f>
        <v>music</v>
      </c>
      <c r="T663" t="str">
        <v>jazz</v>
      </c>
    </row>
    <row r="664" spans="1:20" x14ac:dyDescent="0.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97.868131868131869</v>
      </c>
      <c r="G664" t="s">
        <v>14</v>
      </c>
      <c r="H664">
        <v>131</v>
      </c>
      <c r="I664">
        <f t="shared" si="41"/>
        <v>67.98</v>
      </c>
      <c r="J664" t="s">
        <v>21</v>
      </c>
      <c r="K664" t="s">
        <v>22</v>
      </c>
      <c r="L664">
        <v>1544335200</v>
      </c>
      <c r="M664">
        <v>1544680800</v>
      </c>
      <c r="N664" s="7">
        <f t="shared" si="42"/>
        <v>43443.25</v>
      </c>
      <c r="O664" s="7">
        <f t="shared" si="43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_xlfn.TEXTSPLIT(R664,"/")</f>
        <v>theater</v>
      </c>
      <c r="T664" t="str">
        <v>plays</v>
      </c>
    </row>
    <row r="665" spans="1:20" x14ac:dyDescent="0.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77.239999999999995</v>
      </c>
      <c r="G665" t="s">
        <v>14</v>
      </c>
      <c r="H665">
        <v>87</v>
      </c>
      <c r="I665">
        <f t="shared" si="41"/>
        <v>88.78</v>
      </c>
      <c r="J665" t="s">
        <v>21</v>
      </c>
      <c r="K665" t="s">
        <v>22</v>
      </c>
      <c r="L665">
        <v>1286427600</v>
      </c>
      <c r="M665">
        <v>1288414800</v>
      </c>
      <c r="N665" s="7">
        <f t="shared" si="42"/>
        <v>40458.208333333336</v>
      </c>
      <c r="O665" s="7">
        <f t="shared" si="43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_xlfn.TEXTSPLIT(R665,"/")</f>
        <v>theater</v>
      </c>
      <c r="T665" t="str">
        <v>plays</v>
      </c>
    </row>
    <row r="666" spans="1:20" x14ac:dyDescent="0.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33.464735516372798</v>
      </c>
      <c r="G666" t="s">
        <v>14</v>
      </c>
      <c r="H666">
        <v>1063</v>
      </c>
      <c r="I666">
        <f t="shared" si="41"/>
        <v>25</v>
      </c>
      <c r="J666" t="s">
        <v>21</v>
      </c>
      <c r="K666" t="s">
        <v>22</v>
      </c>
      <c r="L666">
        <v>1329717600</v>
      </c>
      <c r="M666">
        <v>1330581600</v>
      </c>
      <c r="N666" s="7">
        <f t="shared" si="42"/>
        <v>40959.25</v>
      </c>
      <c r="O666" s="7">
        <f t="shared" si="43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_xlfn.TEXTSPLIT(R666,"/")</f>
        <v>music</v>
      </c>
      <c r="T666" t="str">
        <v>jazz</v>
      </c>
    </row>
    <row r="667" spans="1:20" x14ac:dyDescent="0.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4">
        <f t="shared" si="40"/>
        <v>239.58823529411765</v>
      </c>
      <c r="G667" t="s">
        <v>20</v>
      </c>
      <c r="H667">
        <v>272</v>
      </c>
      <c r="I667">
        <f t="shared" si="41"/>
        <v>44.92</v>
      </c>
      <c r="J667" t="s">
        <v>21</v>
      </c>
      <c r="K667" t="s">
        <v>22</v>
      </c>
      <c r="L667">
        <v>1310187600</v>
      </c>
      <c r="M667">
        <v>1311397200</v>
      </c>
      <c r="N667" s="7">
        <f t="shared" si="42"/>
        <v>40733.208333333336</v>
      </c>
      <c r="O667" s="7">
        <f t="shared" si="43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_xlfn.TEXTSPLIT(R667,"/")</f>
        <v>film &amp; video</v>
      </c>
      <c r="T667" t="str">
        <v>documentary</v>
      </c>
    </row>
    <row r="668" spans="1:20" x14ac:dyDescent="0.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64.032258064516128</v>
      </c>
      <c r="G668" t="s">
        <v>74</v>
      </c>
      <c r="H668">
        <v>25</v>
      </c>
      <c r="I668">
        <f t="shared" si="41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7">
        <f t="shared" si="42"/>
        <v>41516.208333333336</v>
      </c>
      <c r="O668" s="7">
        <f t="shared" si="43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_xlfn.TEXTSPLIT(R668,"/")</f>
        <v>theater</v>
      </c>
      <c r="T668" t="str">
        <v>plays</v>
      </c>
    </row>
    <row r="669" spans="1:20" ht="31.5" x14ac:dyDescent="0.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4">
        <f t="shared" si="40"/>
        <v>176.15942028985506</v>
      </c>
      <c r="G669" t="s">
        <v>20</v>
      </c>
      <c r="H669">
        <v>419</v>
      </c>
      <c r="I669">
        <f t="shared" si="41"/>
        <v>29.01</v>
      </c>
      <c r="J669" t="s">
        <v>21</v>
      </c>
      <c r="K669" t="s">
        <v>22</v>
      </c>
      <c r="L669">
        <v>1410325200</v>
      </c>
      <c r="M669">
        <v>1411102800</v>
      </c>
      <c r="N669" s="7">
        <f t="shared" si="42"/>
        <v>41892.208333333336</v>
      </c>
      <c r="O669" s="7">
        <f t="shared" si="43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_xlfn.TEXTSPLIT(R669,"/")</f>
        <v>journalism</v>
      </c>
      <c r="T669" t="str">
        <v>audio</v>
      </c>
    </row>
    <row r="670" spans="1:20" ht="31.5" x14ac:dyDescent="0.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20.33818181818182</v>
      </c>
      <c r="G670" t="s">
        <v>14</v>
      </c>
      <c r="H670">
        <v>76</v>
      </c>
      <c r="I670">
        <f t="shared" si="41"/>
        <v>73.59</v>
      </c>
      <c r="J670" t="s">
        <v>21</v>
      </c>
      <c r="K670" t="s">
        <v>22</v>
      </c>
      <c r="L670">
        <v>1343797200</v>
      </c>
      <c r="M670">
        <v>1344834000</v>
      </c>
      <c r="N670" s="7">
        <f t="shared" si="42"/>
        <v>41122.208333333336</v>
      </c>
      <c r="O670" s="7">
        <f t="shared" si="43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_xlfn.TEXTSPLIT(R670,"/")</f>
        <v>theater</v>
      </c>
      <c r="T670" t="str">
        <v>plays</v>
      </c>
    </row>
    <row r="671" spans="1:20" x14ac:dyDescent="0.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4">
        <f t="shared" si="40"/>
        <v>358.64754098360658</v>
      </c>
      <c r="G671" t="s">
        <v>20</v>
      </c>
      <c r="H671">
        <v>1621</v>
      </c>
      <c r="I671">
        <f t="shared" si="41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7">
        <f t="shared" si="42"/>
        <v>42912.208333333328</v>
      </c>
      <c r="O671" s="7">
        <f t="shared" si="43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_xlfn.TEXTSPLIT(R671,"/")</f>
        <v>theater</v>
      </c>
      <c r="T671" t="str">
        <v>plays</v>
      </c>
    </row>
    <row r="672" spans="1:20" ht="31.5" x14ac:dyDescent="0.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4">
        <f t="shared" si="40"/>
        <v>468.85802469135803</v>
      </c>
      <c r="G672" t="s">
        <v>20</v>
      </c>
      <c r="H672">
        <v>1101</v>
      </c>
      <c r="I672">
        <f t="shared" si="41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7">
        <f t="shared" si="42"/>
        <v>42425.25</v>
      </c>
      <c r="O672" s="7">
        <f t="shared" si="43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_xlfn.TEXTSPLIT(R672,"/")</f>
        <v>music</v>
      </c>
      <c r="T672" t="str">
        <v>indie rock</v>
      </c>
    </row>
    <row r="673" spans="1:20" ht="31.5" x14ac:dyDescent="0.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4">
        <f t="shared" si="40"/>
        <v>122.05635245901641</v>
      </c>
      <c r="G673" t="s">
        <v>20</v>
      </c>
      <c r="H673">
        <v>1073</v>
      </c>
      <c r="I673">
        <f t="shared" si="41"/>
        <v>111.02</v>
      </c>
      <c r="J673" t="s">
        <v>21</v>
      </c>
      <c r="K673" t="s">
        <v>22</v>
      </c>
      <c r="L673">
        <v>1280552400</v>
      </c>
      <c r="M673">
        <v>1280898000</v>
      </c>
      <c r="N673" s="7">
        <f t="shared" si="42"/>
        <v>40390.208333333336</v>
      </c>
      <c r="O673" s="7">
        <f t="shared" si="43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_xlfn.TEXTSPLIT(R673,"/")</f>
        <v>theater</v>
      </c>
      <c r="T673" t="str">
        <v>plays</v>
      </c>
    </row>
    <row r="674" spans="1:20" x14ac:dyDescent="0.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55.931783729156137</v>
      </c>
      <c r="G674" t="s">
        <v>14</v>
      </c>
      <c r="H674">
        <v>4428</v>
      </c>
      <c r="I674">
        <f t="shared" si="41"/>
        <v>25</v>
      </c>
      <c r="J674" t="s">
        <v>26</v>
      </c>
      <c r="K674" t="s">
        <v>27</v>
      </c>
      <c r="L674">
        <v>1521608400</v>
      </c>
      <c r="M674">
        <v>1522472400</v>
      </c>
      <c r="N674" s="7">
        <f t="shared" si="42"/>
        <v>43180.208333333328</v>
      </c>
      <c r="O674" s="7">
        <f t="shared" si="43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_xlfn.TEXTSPLIT(R674,"/")</f>
        <v>theater</v>
      </c>
      <c r="T674" t="str">
        <v>plays</v>
      </c>
    </row>
    <row r="675" spans="1:20" x14ac:dyDescent="0.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43.660714285714285</v>
      </c>
      <c r="G675" t="s">
        <v>14</v>
      </c>
      <c r="H675">
        <v>58</v>
      </c>
      <c r="I675">
        <f t="shared" si="41"/>
        <v>42.16</v>
      </c>
      <c r="J675" t="s">
        <v>107</v>
      </c>
      <c r="K675" t="s">
        <v>108</v>
      </c>
      <c r="L675">
        <v>1460696400</v>
      </c>
      <c r="M675">
        <v>1462510800</v>
      </c>
      <c r="N675" s="7">
        <f t="shared" si="42"/>
        <v>42475.208333333328</v>
      </c>
      <c r="O675" s="7">
        <f t="shared" si="43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_xlfn.TEXTSPLIT(R675,"/")</f>
        <v>music</v>
      </c>
      <c r="T675" t="str">
        <v>indie rock</v>
      </c>
    </row>
    <row r="676" spans="1:20" x14ac:dyDescent="0.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33.53837141183363</v>
      </c>
      <c r="G676" t="s">
        <v>74</v>
      </c>
      <c r="H676">
        <v>1218</v>
      </c>
      <c r="I676">
        <f t="shared" si="41"/>
        <v>47</v>
      </c>
      <c r="J676" t="s">
        <v>21</v>
      </c>
      <c r="K676" t="s">
        <v>22</v>
      </c>
      <c r="L676">
        <v>1313730000</v>
      </c>
      <c r="M676">
        <v>1317790800</v>
      </c>
      <c r="N676" s="7">
        <f t="shared" si="42"/>
        <v>40774.208333333336</v>
      </c>
      <c r="O676" s="7">
        <f t="shared" si="43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_xlfn.TEXTSPLIT(R676,"/")</f>
        <v>photography</v>
      </c>
      <c r="T676" t="str">
        <v>photography books</v>
      </c>
    </row>
    <row r="677" spans="1:20" x14ac:dyDescent="0.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4">
        <f t="shared" si="40"/>
        <v>122.97938144329896</v>
      </c>
      <c r="G677" t="s">
        <v>20</v>
      </c>
      <c r="H677">
        <v>331</v>
      </c>
      <c r="I677">
        <f t="shared" si="41"/>
        <v>36.04</v>
      </c>
      <c r="J677" t="s">
        <v>21</v>
      </c>
      <c r="K677" t="s">
        <v>22</v>
      </c>
      <c r="L677">
        <v>1568178000</v>
      </c>
      <c r="M677">
        <v>1568782800</v>
      </c>
      <c r="N677" s="7">
        <f t="shared" si="42"/>
        <v>43719.208333333328</v>
      </c>
      <c r="O677" s="7">
        <f t="shared" si="43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_xlfn.TEXTSPLIT(R677,"/")</f>
        <v>journalism</v>
      </c>
      <c r="T677" t="str">
        <v>audio</v>
      </c>
    </row>
    <row r="678" spans="1:20" x14ac:dyDescent="0.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4">
        <f t="shared" si="40"/>
        <v>189.74959871589084</v>
      </c>
      <c r="G678" t="s">
        <v>20</v>
      </c>
      <c r="H678">
        <v>1170</v>
      </c>
      <c r="I678">
        <f t="shared" si="41"/>
        <v>101.04</v>
      </c>
      <c r="J678" t="s">
        <v>21</v>
      </c>
      <c r="K678" t="s">
        <v>22</v>
      </c>
      <c r="L678">
        <v>1348635600</v>
      </c>
      <c r="M678">
        <v>1349413200</v>
      </c>
      <c r="N678" s="7">
        <f t="shared" si="42"/>
        <v>41178.208333333336</v>
      </c>
      <c r="O678" s="7">
        <f t="shared" si="43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_xlfn.TEXTSPLIT(R678,"/")</f>
        <v>photography</v>
      </c>
      <c r="T678" t="str">
        <v>photography books</v>
      </c>
    </row>
    <row r="679" spans="1:20" x14ac:dyDescent="0.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83.622641509433961</v>
      </c>
      <c r="G679" t="s">
        <v>14</v>
      </c>
      <c r="H679">
        <v>111</v>
      </c>
      <c r="I679">
        <f t="shared" si="41"/>
        <v>39.93</v>
      </c>
      <c r="J679" t="s">
        <v>21</v>
      </c>
      <c r="K679" t="s">
        <v>22</v>
      </c>
      <c r="L679">
        <v>1468126800</v>
      </c>
      <c r="M679">
        <v>1472446800</v>
      </c>
      <c r="N679" s="7">
        <f t="shared" si="42"/>
        <v>42561.208333333328</v>
      </c>
      <c r="O679" s="7">
        <f t="shared" si="43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_xlfn.TEXTSPLIT(R679,"/")</f>
        <v>publishing</v>
      </c>
      <c r="T679" t="str">
        <v>fiction</v>
      </c>
    </row>
    <row r="680" spans="1:20" x14ac:dyDescent="0.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17.968844221105527</v>
      </c>
      <c r="G680" t="s">
        <v>74</v>
      </c>
      <c r="H680">
        <v>215</v>
      </c>
      <c r="I680">
        <f t="shared" si="41"/>
        <v>83.16</v>
      </c>
      <c r="J680" t="s">
        <v>21</v>
      </c>
      <c r="K680" t="s">
        <v>22</v>
      </c>
      <c r="L680">
        <v>1547877600</v>
      </c>
      <c r="M680">
        <v>1548050400</v>
      </c>
      <c r="N680" s="7">
        <f t="shared" si="42"/>
        <v>43484.25</v>
      </c>
      <c r="O680" s="7">
        <f t="shared" si="43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_xlfn.TEXTSPLIT(R680,"/")</f>
        <v>film &amp; video</v>
      </c>
      <c r="T680" t="str">
        <v>drama</v>
      </c>
    </row>
    <row r="681" spans="1:20" x14ac:dyDescent="0.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4">
        <f t="shared" si="40"/>
        <v>1036.5</v>
      </c>
      <c r="G681" t="s">
        <v>20</v>
      </c>
      <c r="H681">
        <v>363</v>
      </c>
      <c r="I681">
        <f t="shared" si="41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7">
        <f t="shared" si="42"/>
        <v>43756.208333333328</v>
      </c>
      <c r="O681" s="7">
        <f t="shared" si="43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_xlfn.TEXTSPLIT(R681,"/")</f>
        <v>food</v>
      </c>
      <c r="T681" t="str">
        <v>food trucks</v>
      </c>
    </row>
    <row r="682" spans="1:20" ht="31.5" x14ac:dyDescent="0.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97.405219780219781</v>
      </c>
      <c r="G682" t="s">
        <v>14</v>
      </c>
      <c r="H682">
        <v>2955</v>
      </c>
      <c r="I682">
        <f t="shared" si="41"/>
        <v>47.99</v>
      </c>
      <c r="J682" t="s">
        <v>21</v>
      </c>
      <c r="K682" t="s">
        <v>22</v>
      </c>
      <c r="L682">
        <v>1576303200</v>
      </c>
      <c r="M682">
        <v>1576476000</v>
      </c>
      <c r="N682" s="7">
        <f t="shared" si="42"/>
        <v>43813.25</v>
      </c>
      <c r="O682" s="7">
        <f t="shared" si="43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_xlfn.TEXTSPLIT(R682,"/")</f>
        <v>games</v>
      </c>
      <c r="T682" t="str">
        <v>mobile games</v>
      </c>
    </row>
    <row r="683" spans="1:20" ht="31.5" x14ac:dyDescent="0.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86.386203150461711</v>
      </c>
      <c r="G683" t="s">
        <v>14</v>
      </c>
      <c r="H683">
        <v>1657</v>
      </c>
      <c r="I683">
        <f t="shared" si="41"/>
        <v>95.98</v>
      </c>
      <c r="J683" t="s">
        <v>21</v>
      </c>
      <c r="K683" t="s">
        <v>22</v>
      </c>
      <c r="L683">
        <v>1324447200</v>
      </c>
      <c r="M683">
        <v>1324965600</v>
      </c>
      <c r="N683" s="7">
        <f t="shared" si="42"/>
        <v>40898.25</v>
      </c>
      <c r="O683" s="7">
        <f t="shared" si="43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_xlfn.TEXTSPLIT(R683,"/")</f>
        <v>theater</v>
      </c>
      <c r="T683" t="str">
        <v>plays</v>
      </c>
    </row>
    <row r="684" spans="1:20" x14ac:dyDescent="0.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4">
        <f t="shared" si="40"/>
        <v>150.16666666666666</v>
      </c>
      <c r="G684" t="s">
        <v>20</v>
      </c>
      <c r="H684">
        <v>103</v>
      </c>
      <c r="I684">
        <f t="shared" si="41"/>
        <v>78.73</v>
      </c>
      <c r="J684" t="s">
        <v>21</v>
      </c>
      <c r="K684" t="s">
        <v>22</v>
      </c>
      <c r="L684">
        <v>1386741600</v>
      </c>
      <c r="M684">
        <v>1387519200</v>
      </c>
      <c r="N684" s="7">
        <f t="shared" si="42"/>
        <v>41619.25</v>
      </c>
      <c r="O684" s="7">
        <f t="shared" si="43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_xlfn.TEXTSPLIT(R684,"/")</f>
        <v>theater</v>
      </c>
      <c r="T684" t="str">
        <v>plays</v>
      </c>
    </row>
    <row r="685" spans="1:20" x14ac:dyDescent="0.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4">
        <f t="shared" si="40"/>
        <v>358.43478260869563</v>
      </c>
      <c r="G685" t="s">
        <v>20</v>
      </c>
      <c r="H685">
        <v>147</v>
      </c>
      <c r="I685">
        <f t="shared" si="41"/>
        <v>56.08</v>
      </c>
      <c r="J685" t="s">
        <v>21</v>
      </c>
      <c r="K685" t="s">
        <v>22</v>
      </c>
      <c r="L685">
        <v>1537074000</v>
      </c>
      <c r="M685">
        <v>1537246800</v>
      </c>
      <c r="N685" s="7">
        <f t="shared" si="42"/>
        <v>43359.208333333328</v>
      </c>
      <c r="O685" s="7">
        <f t="shared" si="43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_xlfn.TEXTSPLIT(R685,"/")</f>
        <v>theater</v>
      </c>
      <c r="T685" t="str">
        <v>plays</v>
      </c>
    </row>
    <row r="686" spans="1:20" x14ac:dyDescent="0.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4">
        <f t="shared" si="40"/>
        <v>542.85714285714289</v>
      </c>
      <c r="G686" t="s">
        <v>20</v>
      </c>
      <c r="H686">
        <v>110</v>
      </c>
      <c r="I686">
        <f t="shared" si="41"/>
        <v>69.09</v>
      </c>
      <c r="J686" t="s">
        <v>15</v>
      </c>
      <c r="K686" t="s">
        <v>16</v>
      </c>
      <c r="L686">
        <v>1277787600</v>
      </c>
      <c r="M686">
        <v>1279515600</v>
      </c>
      <c r="N686" s="7">
        <f t="shared" si="42"/>
        <v>40358.208333333336</v>
      </c>
      <c r="O686" s="7">
        <f t="shared" si="43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_xlfn.TEXTSPLIT(R686,"/")</f>
        <v>publishing</v>
      </c>
      <c r="T686" t="str">
        <v>nonfiction</v>
      </c>
    </row>
    <row r="687" spans="1:20" x14ac:dyDescent="0.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67.500714285714281</v>
      </c>
      <c r="G687" t="s">
        <v>14</v>
      </c>
      <c r="H687">
        <v>926</v>
      </c>
      <c r="I687">
        <f t="shared" si="41"/>
        <v>102.05</v>
      </c>
      <c r="J687" t="s">
        <v>15</v>
      </c>
      <c r="K687" t="s">
        <v>16</v>
      </c>
      <c r="L687">
        <v>1440306000</v>
      </c>
      <c r="M687">
        <v>1442379600</v>
      </c>
      <c r="N687" s="7">
        <f t="shared" si="42"/>
        <v>42239.208333333328</v>
      </c>
      <c r="O687" s="7">
        <f t="shared" si="43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_xlfn.TEXTSPLIT(R687,"/")</f>
        <v>theater</v>
      </c>
      <c r="T687" t="str">
        <v>plays</v>
      </c>
    </row>
    <row r="688" spans="1:20" x14ac:dyDescent="0.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4">
        <f t="shared" si="40"/>
        <v>191.74666666666667</v>
      </c>
      <c r="G688" t="s">
        <v>20</v>
      </c>
      <c r="H688">
        <v>134</v>
      </c>
      <c r="I688">
        <f t="shared" si="41"/>
        <v>107.32</v>
      </c>
      <c r="J688" t="s">
        <v>21</v>
      </c>
      <c r="K688" t="s">
        <v>22</v>
      </c>
      <c r="L688">
        <v>1522126800</v>
      </c>
      <c r="M688">
        <v>1523077200</v>
      </c>
      <c r="N688" s="7">
        <f t="shared" si="42"/>
        <v>43186.208333333328</v>
      </c>
      <c r="O688" s="7">
        <f t="shared" si="43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_xlfn.TEXTSPLIT(R688,"/")</f>
        <v>technology</v>
      </c>
      <c r="T688" t="str">
        <v>wearables</v>
      </c>
    </row>
    <row r="689" spans="1:20" x14ac:dyDescent="0.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4">
        <f t="shared" si="40"/>
        <v>932</v>
      </c>
      <c r="G689" t="s">
        <v>20</v>
      </c>
      <c r="H689">
        <v>269</v>
      </c>
      <c r="I689">
        <f t="shared" si="41"/>
        <v>51.97</v>
      </c>
      <c r="J689" t="s">
        <v>21</v>
      </c>
      <c r="K689" t="s">
        <v>22</v>
      </c>
      <c r="L689">
        <v>1489298400</v>
      </c>
      <c r="M689">
        <v>1489554000</v>
      </c>
      <c r="N689" s="7">
        <f t="shared" si="42"/>
        <v>42806.25</v>
      </c>
      <c r="O689" s="7">
        <f t="shared" si="43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_xlfn.TEXTSPLIT(R689,"/")</f>
        <v>theater</v>
      </c>
      <c r="T689" t="str">
        <v>plays</v>
      </c>
    </row>
    <row r="690" spans="1:20" x14ac:dyDescent="0.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4">
        <f t="shared" si="40"/>
        <v>429.27586206896552</v>
      </c>
      <c r="G690" t="s">
        <v>20</v>
      </c>
      <c r="H690">
        <v>175</v>
      </c>
      <c r="I690">
        <f t="shared" si="41"/>
        <v>71.14</v>
      </c>
      <c r="J690" t="s">
        <v>21</v>
      </c>
      <c r="K690" t="s">
        <v>22</v>
      </c>
      <c r="L690">
        <v>1547100000</v>
      </c>
      <c r="M690">
        <v>1548482400</v>
      </c>
      <c r="N690" s="7">
        <f t="shared" si="42"/>
        <v>43475.25</v>
      </c>
      <c r="O690" s="7">
        <f t="shared" si="43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_xlfn.TEXTSPLIT(R690,"/")</f>
        <v>film &amp; video</v>
      </c>
      <c r="T690" t="str">
        <v>television</v>
      </c>
    </row>
    <row r="691" spans="1:20" x14ac:dyDescent="0.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4">
        <f t="shared" si="40"/>
        <v>100.65753424657535</v>
      </c>
      <c r="G691" t="s">
        <v>20</v>
      </c>
      <c r="H691">
        <v>69</v>
      </c>
      <c r="I691">
        <f t="shared" si="41"/>
        <v>106.49</v>
      </c>
      <c r="J691" t="s">
        <v>21</v>
      </c>
      <c r="K691" t="s">
        <v>22</v>
      </c>
      <c r="L691">
        <v>1383022800</v>
      </c>
      <c r="M691">
        <v>1384063200</v>
      </c>
      <c r="N691" s="7">
        <f t="shared" si="42"/>
        <v>41576.208333333336</v>
      </c>
      <c r="O691" s="7">
        <f t="shared" si="43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_xlfn.TEXTSPLIT(R691,"/")</f>
        <v>technology</v>
      </c>
      <c r="T691" t="str">
        <v>web</v>
      </c>
    </row>
    <row r="692" spans="1:20" x14ac:dyDescent="0.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4">
        <f t="shared" si="40"/>
        <v>226.61111111111109</v>
      </c>
      <c r="G692" t="s">
        <v>20</v>
      </c>
      <c r="H692">
        <v>190</v>
      </c>
      <c r="I692">
        <f t="shared" si="41"/>
        <v>42.94</v>
      </c>
      <c r="J692" t="s">
        <v>21</v>
      </c>
      <c r="K692" t="s">
        <v>22</v>
      </c>
      <c r="L692">
        <v>1322373600</v>
      </c>
      <c r="M692">
        <v>1322892000</v>
      </c>
      <c r="N692" s="7">
        <f t="shared" si="42"/>
        <v>40874.25</v>
      </c>
      <c r="O692" s="7">
        <f t="shared" si="43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_xlfn.TEXTSPLIT(R692,"/")</f>
        <v>film &amp; video</v>
      </c>
      <c r="T692" t="str">
        <v>documentary</v>
      </c>
    </row>
    <row r="693" spans="1:20" x14ac:dyDescent="0.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4">
        <f t="shared" si="40"/>
        <v>142.38</v>
      </c>
      <c r="G693" t="s">
        <v>20</v>
      </c>
      <c r="H693">
        <v>237</v>
      </c>
      <c r="I693">
        <f t="shared" si="41"/>
        <v>30.04</v>
      </c>
      <c r="J693" t="s">
        <v>21</v>
      </c>
      <c r="K693" t="s">
        <v>22</v>
      </c>
      <c r="L693">
        <v>1349240400</v>
      </c>
      <c r="M693">
        <v>1350709200</v>
      </c>
      <c r="N693" s="7">
        <f t="shared" si="42"/>
        <v>41185.208333333336</v>
      </c>
      <c r="O693" s="7">
        <f t="shared" si="43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_xlfn.TEXTSPLIT(R693,"/")</f>
        <v>film &amp; video</v>
      </c>
      <c r="T693" t="str">
        <v>documentary</v>
      </c>
    </row>
    <row r="694" spans="1:20" x14ac:dyDescent="0.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90.633333333333326</v>
      </c>
      <c r="G694" t="s">
        <v>14</v>
      </c>
      <c r="H694">
        <v>77</v>
      </c>
      <c r="I694">
        <f t="shared" si="41"/>
        <v>70.62</v>
      </c>
      <c r="J694" t="s">
        <v>40</v>
      </c>
      <c r="K694" t="s">
        <v>41</v>
      </c>
      <c r="L694">
        <v>1562648400</v>
      </c>
      <c r="M694">
        <v>1564203600</v>
      </c>
      <c r="N694" s="7">
        <f t="shared" si="42"/>
        <v>43655.208333333328</v>
      </c>
      <c r="O694" s="7">
        <f t="shared" si="43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_xlfn.TEXTSPLIT(R694,"/")</f>
        <v>music</v>
      </c>
      <c r="T694" t="str">
        <v>rock</v>
      </c>
    </row>
    <row r="695" spans="1:20" ht="31.5" x14ac:dyDescent="0.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63.966740576496676</v>
      </c>
      <c r="G695" t="s">
        <v>14</v>
      </c>
      <c r="H695">
        <v>1748</v>
      </c>
      <c r="I695">
        <f t="shared" si="41"/>
        <v>66.02</v>
      </c>
      <c r="J695" t="s">
        <v>21</v>
      </c>
      <c r="K695" t="s">
        <v>22</v>
      </c>
      <c r="L695">
        <v>1508216400</v>
      </c>
      <c r="M695">
        <v>1509685200</v>
      </c>
      <c r="N695" s="7">
        <f t="shared" si="42"/>
        <v>43025.208333333328</v>
      </c>
      <c r="O695" s="7">
        <f t="shared" si="43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_xlfn.TEXTSPLIT(R695,"/")</f>
        <v>theater</v>
      </c>
      <c r="T695" t="str">
        <v>plays</v>
      </c>
    </row>
    <row r="696" spans="1:20" x14ac:dyDescent="0.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84.131868131868131</v>
      </c>
      <c r="G696" t="s">
        <v>14</v>
      </c>
      <c r="H696">
        <v>79</v>
      </c>
      <c r="I696">
        <f t="shared" si="41"/>
        <v>96.91</v>
      </c>
      <c r="J696" t="s">
        <v>21</v>
      </c>
      <c r="K696" t="s">
        <v>22</v>
      </c>
      <c r="L696">
        <v>1511762400</v>
      </c>
      <c r="M696">
        <v>1514959200</v>
      </c>
      <c r="N696" s="7">
        <f t="shared" si="42"/>
        <v>43066.25</v>
      </c>
      <c r="O696" s="7">
        <f t="shared" si="43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_xlfn.TEXTSPLIT(R696,"/")</f>
        <v>theater</v>
      </c>
      <c r="T696" t="str">
        <v>plays</v>
      </c>
    </row>
    <row r="697" spans="1:20" x14ac:dyDescent="0.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4">
        <f t="shared" si="40"/>
        <v>133.93478260869566</v>
      </c>
      <c r="G697" t="s">
        <v>20</v>
      </c>
      <c r="H697">
        <v>196</v>
      </c>
      <c r="I697">
        <f t="shared" si="41"/>
        <v>62.87</v>
      </c>
      <c r="J697" t="s">
        <v>107</v>
      </c>
      <c r="K697" t="s">
        <v>108</v>
      </c>
      <c r="L697">
        <v>1447480800</v>
      </c>
      <c r="M697">
        <v>1448863200</v>
      </c>
      <c r="N697" s="7">
        <f t="shared" si="42"/>
        <v>42322.25</v>
      </c>
      <c r="O697" s="7">
        <f t="shared" si="43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_xlfn.TEXTSPLIT(R697,"/")</f>
        <v>music</v>
      </c>
      <c r="T697" t="str">
        <v>rock</v>
      </c>
    </row>
    <row r="698" spans="1:20" x14ac:dyDescent="0.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59.042047531992694</v>
      </c>
      <c r="G698" t="s">
        <v>14</v>
      </c>
      <c r="H698">
        <v>889</v>
      </c>
      <c r="I698">
        <f t="shared" si="41"/>
        <v>108.99</v>
      </c>
      <c r="J698" t="s">
        <v>21</v>
      </c>
      <c r="K698" t="s">
        <v>22</v>
      </c>
      <c r="L698">
        <v>1429506000</v>
      </c>
      <c r="M698">
        <v>1429592400</v>
      </c>
      <c r="N698" s="7">
        <f t="shared" si="42"/>
        <v>42114.208333333328</v>
      </c>
      <c r="O698" s="7">
        <f t="shared" si="43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_xlfn.TEXTSPLIT(R698,"/")</f>
        <v>theater</v>
      </c>
      <c r="T698" t="str">
        <v>plays</v>
      </c>
    </row>
    <row r="699" spans="1:20" x14ac:dyDescent="0.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4">
        <f t="shared" si="40"/>
        <v>152.80062063615205</v>
      </c>
      <c r="G699" t="s">
        <v>20</v>
      </c>
      <c r="H699">
        <v>7295</v>
      </c>
      <c r="I699">
        <f t="shared" si="41"/>
        <v>27</v>
      </c>
      <c r="J699" t="s">
        <v>21</v>
      </c>
      <c r="K699" t="s">
        <v>22</v>
      </c>
      <c r="L699">
        <v>1522472400</v>
      </c>
      <c r="M699">
        <v>1522645200</v>
      </c>
      <c r="N699" s="7">
        <f t="shared" si="42"/>
        <v>43190.208333333328</v>
      </c>
      <c r="O699" s="7">
        <f t="shared" si="43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_xlfn.TEXTSPLIT(R699,"/")</f>
        <v>music</v>
      </c>
      <c r="T699" t="str">
        <v>electric music</v>
      </c>
    </row>
    <row r="700" spans="1:20" x14ac:dyDescent="0.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4">
        <f t="shared" si="40"/>
        <v>446.69121140142522</v>
      </c>
      <c r="G700" t="s">
        <v>20</v>
      </c>
      <c r="H700">
        <v>2893</v>
      </c>
      <c r="I700">
        <f t="shared" si="41"/>
        <v>65</v>
      </c>
      <c r="J700" t="s">
        <v>15</v>
      </c>
      <c r="K700" t="s">
        <v>16</v>
      </c>
      <c r="L700">
        <v>1322114400</v>
      </c>
      <c r="M700">
        <v>1323324000</v>
      </c>
      <c r="N700" s="7">
        <f t="shared" si="42"/>
        <v>40871.25</v>
      </c>
      <c r="O700" s="7">
        <f t="shared" si="43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_xlfn.TEXTSPLIT(R700,"/")</f>
        <v>technology</v>
      </c>
      <c r="T700" t="str">
        <v>wearables</v>
      </c>
    </row>
    <row r="701" spans="1:20" x14ac:dyDescent="0.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84.391891891891888</v>
      </c>
      <c r="G701" t="s">
        <v>14</v>
      </c>
      <c r="H701">
        <v>56</v>
      </c>
      <c r="I701">
        <f t="shared" si="41"/>
        <v>111.52</v>
      </c>
      <c r="J701" t="s">
        <v>21</v>
      </c>
      <c r="K701" t="s">
        <v>22</v>
      </c>
      <c r="L701">
        <v>1561438800</v>
      </c>
      <c r="M701">
        <v>1561525200</v>
      </c>
      <c r="N701" s="7">
        <f t="shared" si="42"/>
        <v>43641.208333333328</v>
      </c>
      <c r="O701" s="7">
        <f t="shared" si="43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_xlfn.TEXTSPLIT(R701,"/")</f>
        <v>film &amp; video</v>
      </c>
      <c r="T701" t="str">
        <v>drama</v>
      </c>
    </row>
    <row r="702" spans="1:20" x14ac:dyDescent="0.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3</v>
      </c>
      <c r="G702" t="s">
        <v>14</v>
      </c>
      <c r="H702">
        <v>1</v>
      </c>
      <c r="I702">
        <f t="shared" si="41"/>
        <v>3</v>
      </c>
      <c r="J702" t="s">
        <v>21</v>
      </c>
      <c r="K702" t="s">
        <v>22</v>
      </c>
      <c r="L702">
        <v>1264399200</v>
      </c>
      <c r="M702">
        <v>1265695200</v>
      </c>
      <c r="N702" s="7">
        <f t="shared" si="42"/>
        <v>40203.25</v>
      </c>
      <c r="O702" s="7">
        <f t="shared" si="43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_xlfn.TEXTSPLIT(R702,"/")</f>
        <v>technology</v>
      </c>
      <c r="T702" t="str">
        <v>wearables</v>
      </c>
    </row>
    <row r="703" spans="1:20" ht="31.5" x14ac:dyDescent="0.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4">
        <f t="shared" si="40"/>
        <v>175.02692307692308</v>
      </c>
      <c r="G703" t="s">
        <v>20</v>
      </c>
      <c r="H703">
        <v>820</v>
      </c>
      <c r="I703">
        <f t="shared" si="41"/>
        <v>110.99</v>
      </c>
      <c r="J703" t="s">
        <v>21</v>
      </c>
      <c r="K703" t="s">
        <v>22</v>
      </c>
      <c r="L703">
        <v>1301202000</v>
      </c>
      <c r="M703">
        <v>1301806800</v>
      </c>
      <c r="N703" s="7">
        <f t="shared" si="42"/>
        <v>40629.208333333336</v>
      </c>
      <c r="O703" s="7">
        <f t="shared" si="43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_xlfn.TEXTSPLIT(R703,"/")</f>
        <v>theater</v>
      </c>
      <c r="T703" t="str">
        <v>plays</v>
      </c>
    </row>
    <row r="704" spans="1:20" ht="31.5" x14ac:dyDescent="0.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54.137931034482754</v>
      </c>
      <c r="G704" t="s">
        <v>14</v>
      </c>
      <c r="H704">
        <v>83</v>
      </c>
      <c r="I704">
        <f t="shared" si="41"/>
        <v>56.75</v>
      </c>
      <c r="J704" t="s">
        <v>21</v>
      </c>
      <c r="K704" t="s">
        <v>22</v>
      </c>
      <c r="L704">
        <v>1374469200</v>
      </c>
      <c r="M704">
        <v>1374901200</v>
      </c>
      <c r="N704" s="7">
        <f t="shared" si="42"/>
        <v>41477.208333333336</v>
      </c>
      <c r="O704" s="7">
        <f t="shared" si="43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_xlfn.TEXTSPLIT(R704,"/")</f>
        <v>technology</v>
      </c>
      <c r="T704" t="str">
        <v>wearables</v>
      </c>
    </row>
    <row r="705" spans="1:20" x14ac:dyDescent="0.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4">
        <f t="shared" si="40"/>
        <v>311.87381703470032</v>
      </c>
      <c r="G705" t="s">
        <v>20</v>
      </c>
      <c r="H705">
        <v>2038</v>
      </c>
      <c r="I705">
        <f t="shared" si="41"/>
        <v>97.02</v>
      </c>
      <c r="J705" t="s">
        <v>21</v>
      </c>
      <c r="K705" t="s">
        <v>22</v>
      </c>
      <c r="L705">
        <v>1334984400</v>
      </c>
      <c r="M705">
        <v>1336453200</v>
      </c>
      <c r="N705" s="7">
        <f t="shared" si="42"/>
        <v>41020.208333333336</v>
      </c>
      <c r="O705" s="7">
        <f t="shared" si="43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_xlfn.TEXTSPLIT(R705,"/")</f>
        <v>publishing</v>
      </c>
      <c r="T705" t="str">
        <v>translations</v>
      </c>
    </row>
    <row r="706" spans="1:20" ht="31.5" x14ac:dyDescent="0.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4">
        <f t="shared" si="40"/>
        <v>122.78160919540231</v>
      </c>
      <c r="G706" t="s">
        <v>20</v>
      </c>
      <c r="H706">
        <v>116</v>
      </c>
      <c r="I706">
        <f t="shared" si="41"/>
        <v>92.09</v>
      </c>
      <c r="J706" t="s">
        <v>21</v>
      </c>
      <c r="K706" t="s">
        <v>22</v>
      </c>
      <c r="L706">
        <v>1467608400</v>
      </c>
      <c r="M706">
        <v>1468904400</v>
      </c>
      <c r="N706" s="7">
        <f t="shared" si="42"/>
        <v>42555.208333333328</v>
      </c>
      <c r="O706" s="7">
        <f t="shared" si="43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_xlfn.TEXTSPLIT(R706,"/")</f>
        <v>film &amp; video</v>
      </c>
      <c r="T706" t="str">
        <v>animation</v>
      </c>
    </row>
    <row r="707" spans="1:20" x14ac:dyDescent="0.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ref="F707:F770" si="44">(E707/D707)*100</f>
        <v>99.026517383618156</v>
      </c>
      <c r="G707" t="s">
        <v>14</v>
      </c>
      <c r="H707">
        <v>2025</v>
      </c>
      <c r="I707">
        <f t="shared" ref="I707:I770" si="45">IF(H707=0,"0",ROUND(E707/H707,2))</f>
        <v>82.99</v>
      </c>
      <c r="J707" t="s">
        <v>40</v>
      </c>
      <c r="K707" t="s">
        <v>41</v>
      </c>
      <c r="L707">
        <v>1386741600</v>
      </c>
      <c r="M707">
        <v>1387087200</v>
      </c>
      <c r="N707" s="7">
        <f t="shared" ref="N707:N770" si="46">(((L707/60)/60)/24)+DATE(1970,1,1)</f>
        <v>41619.25</v>
      </c>
      <c r="O707" s="7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_xlfn.TEXTSPLIT(R707,"/")</f>
        <v>publishing</v>
      </c>
      <c r="T707" t="str">
        <v>nonfiction</v>
      </c>
    </row>
    <row r="708" spans="1:20" ht="31.5" x14ac:dyDescent="0.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4">
        <f t="shared" si="44"/>
        <v>127.84686346863469</v>
      </c>
      <c r="G708" t="s">
        <v>20</v>
      </c>
      <c r="H708">
        <v>1345</v>
      </c>
      <c r="I708">
        <f t="shared" si="45"/>
        <v>103.04</v>
      </c>
      <c r="J708" t="s">
        <v>26</v>
      </c>
      <c r="K708" t="s">
        <v>27</v>
      </c>
      <c r="L708">
        <v>1546754400</v>
      </c>
      <c r="M708">
        <v>1547445600</v>
      </c>
      <c r="N708" s="7">
        <f t="shared" si="46"/>
        <v>43471.25</v>
      </c>
      <c r="O708" s="7">
        <f t="shared" si="47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_xlfn.TEXTSPLIT(R708,"/")</f>
        <v>technology</v>
      </c>
      <c r="T708" t="str">
        <v>web</v>
      </c>
    </row>
    <row r="709" spans="1:20" ht="31.5" x14ac:dyDescent="0.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4">
        <f t="shared" si="44"/>
        <v>158.61643835616439</v>
      </c>
      <c r="G709" t="s">
        <v>20</v>
      </c>
      <c r="H709">
        <v>168</v>
      </c>
      <c r="I709">
        <f t="shared" si="45"/>
        <v>68.92</v>
      </c>
      <c r="J709" t="s">
        <v>21</v>
      </c>
      <c r="K709" t="s">
        <v>22</v>
      </c>
      <c r="L709">
        <v>1544248800</v>
      </c>
      <c r="M709">
        <v>1547359200</v>
      </c>
      <c r="N709" s="7">
        <f t="shared" si="46"/>
        <v>43442.25</v>
      </c>
      <c r="O709" s="7">
        <f t="shared" si="47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_xlfn.TEXTSPLIT(R709,"/")</f>
        <v>film &amp; video</v>
      </c>
      <c r="T709" t="str">
        <v>drama</v>
      </c>
    </row>
    <row r="710" spans="1:20" x14ac:dyDescent="0.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4">
        <f t="shared" si="44"/>
        <v>707.05882352941171</v>
      </c>
      <c r="G710" t="s">
        <v>20</v>
      </c>
      <c r="H710">
        <v>137</v>
      </c>
      <c r="I710">
        <f t="shared" si="45"/>
        <v>87.74</v>
      </c>
      <c r="J710" t="s">
        <v>98</v>
      </c>
      <c r="K710" t="s">
        <v>99</v>
      </c>
      <c r="L710">
        <v>1495429200</v>
      </c>
      <c r="M710">
        <v>1496293200</v>
      </c>
      <c r="N710" s="7">
        <f t="shared" si="46"/>
        <v>42877.208333333328</v>
      </c>
      <c r="O710" s="7">
        <f t="shared" si="47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_xlfn.TEXTSPLIT(R710,"/")</f>
        <v>theater</v>
      </c>
      <c r="T710" t="str">
        <v>plays</v>
      </c>
    </row>
    <row r="711" spans="1:20" x14ac:dyDescent="0.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4">
        <f t="shared" si="44"/>
        <v>142.38775510204081</v>
      </c>
      <c r="G711" t="s">
        <v>20</v>
      </c>
      <c r="H711">
        <v>186</v>
      </c>
      <c r="I711">
        <f t="shared" si="45"/>
        <v>75.02</v>
      </c>
      <c r="J711" t="s">
        <v>107</v>
      </c>
      <c r="K711" t="s">
        <v>108</v>
      </c>
      <c r="L711">
        <v>1334811600</v>
      </c>
      <c r="M711">
        <v>1335416400</v>
      </c>
      <c r="N711" s="7">
        <f t="shared" si="46"/>
        <v>41018.208333333336</v>
      </c>
      <c r="O711" s="7">
        <f t="shared" si="47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_xlfn.TEXTSPLIT(R711,"/")</f>
        <v>theater</v>
      </c>
      <c r="T711" t="str">
        <v>plays</v>
      </c>
    </row>
    <row r="712" spans="1:20" ht="31.5" x14ac:dyDescent="0.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4">
        <f t="shared" si="44"/>
        <v>147.86046511627907</v>
      </c>
      <c r="G712" t="s">
        <v>20</v>
      </c>
      <c r="H712">
        <v>125</v>
      </c>
      <c r="I712">
        <f t="shared" si="45"/>
        <v>50.86</v>
      </c>
      <c r="J712" t="s">
        <v>21</v>
      </c>
      <c r="K712" t="s">
        <v>22</v>
      </c>
      <c r="L712">
        <v>1531544400</v>
      </c>
      <c r="M712">
        <v>1532149200</v>
      </c>
      <c r="N712" s="7">
        <f t="shared" si="46"/>
        <v>43295.208333333328</v>
      </c>
      <c r="O712" s="7">
        <f t="shared" si="47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_xlfn.TEXTSPLIT(R712,"/")</f>
        <v>theater</v>
      </c>
      <c r="T712" t="str">
        <v>plays</v>
      </c>
    </row>
    <row r="713" spans="1:20" ht="31.5" x14ac:dyDescent="0.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20.322580645161288</v>
      </c>
      <c r="G713" t="s">
        <v>14</v>
      </c>
      <c r="H713">
        <v>14</v>
      </c>
      <c r="I713">
        <f t="shared" si="45"/>
        <v>90</v>
      </c>
      <c r="J713" t="s">
        <v>107</v>
      </c>
      <c r="K713" t="s">
        <v>108</v>
      </c>
      <c r="L713">
        <v>1453615200</v>
      </c>
      <c r="M713">
        <v>1453788000</v>
      </c>
      <c r="N713" s="7">
        <f t="shared" si="46"/>
        <v>42393.25</v>
      </c>
      <c r="O713" s="7">
        <f t="shared" si="47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_xlfn.TEXTSPLIT(R713,"/")</f>
        <v>theater</v>
      </c>
      <c r="T713" t="str">
        <v>plays</v>
      </c>
    </row>
    <row r="714" spans="1:20" ht="31.5" x14ac:dyDescent="0.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4">
        <f t="shared" si="44"/>
        <v>1840.625</v>
      </c>
      <c r="G714" t="s">
        <v>20</v>
      </c>
      <c r="H714">
        <v>202</v>
      </c>
      <c r="I714">
        <f t="shared" si="45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7">
        <f t="shared" si="46"/>
        <v>42559.208333333328</v>
      </c>
      <c r="O714" s="7">
        <f t="shared" si="47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_xlfn.TEXTSPLIT(R714,"/")</f>
        <v>theater</v>
      </c>
      <c r="T714" t="str">
        <v>plays</v>
      </c>
    </row>
    <row r="715" spans="1:20" x14ac:dyDescent="0.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4">
        <f t="shared" si="44"/>
        <v>161.94202898550725</v>
      </c>
      <c r="G715" t="s">
        <v>20</v>
      </c>
      <c r="H715">
        <v>103</v>
      </c>
      <c r="I715">
        <f t="shared" si="45"/>
        <v>108.49</v>
      </c>
      <c r="J715" t="s">
        <v>21</v>
      </c>
      <c r="K715" t="s">
        <v>22</v>
      </c>
      <c r="L715">
        <v>1471842000</v>
      </c>
      <c r="M715">
        <v>1472878800</v>
      </c>
      <c r="N715" s="7">
        <f t="shared" si="46"/>
        <v>42604.208333333328</v>
      </c>
      <c r="O715" s="7">
        <f t="shared" si="47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_xlfn.TEXTSPLIT(R715,"/")</f>
        <v>publishing</v>
      </c>
      <c r="T715" t="str">
        <v>radio &amp; podcasts</v>
      </c>
    </row>
    <row r="716" spans="1:20" x14ac:dyDescent="0.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4">
        <f t="shared" si="44"/>
        <v>472.82077922077923</v>
      </c>
      <c r="G716" t="s">
        <v>20</v>
      </c>
      <c r="H716">
        <v>1785</v>
      </c>
      <c r="I716">
        <f t="shared" si="45"/>
        <v>101.98</v>
      </c>
      <c r="J716" t="s">
        <v>21</v>
      </c>
      <c r="K716" t="s">
        <v>22</v>
      </c>
      <c r="L716">
        <v>1408424400</v>
      </c>
      <c r="M716">
        <v>1408510800</v>
      </c>
      <c r="N716" s="7">
        <f t="shared" si="46"/>
        <v>41870.208333333336</v>
      </c>
      <c r="O716" s="7">
        <f t="shared" si="47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_xlfn.TEXTSPLIT(R716,"/")</f>
        <v>music</v>
      </c>
      <c r="T716" t="str">
        <v>rock</v>
      </c>
    </row>
    <row r="717" spans="1:20" x14ac:dyDescent="0.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24.466101694915253</v>
      </c>
      <c r="G717" t="s">
        <v>14</v>
      </c>
      <c r="H717">
        <v>656</v>
      </c>
      <c r="I717">
        <f t="shared" si="45"/>
        <v>44.01</v>
      </c>
      <c r="J717" t="s">
        <v>21</v>
      </c>
      <c r="K717" t="s">
        <v>22</v>
      </c>
      <c r="L717">
        <v>1281157200</v>
      </c>
      <c r="M717">
        <v>1281589200</v>
      </c>
      <c r="N717" s="7">
        <f t="shared" si="46"/>
        <v>40397.208333333336</v>
      </c>
      <c r="O717" s="7">
        <f t="shared" si="47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_xlfn.TEXTSPLIT(R717,"/")</f>
        <v>games</v>
      </c>
      <c r="T717" t="str">
        <v>mobile games</v>
      </c>
    </row>
    <row r="718" spans="1:20" x14ac:dyDescent="0.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4">
        <f t="shared" si="44"/>
        <v>517.65</v>
      </c>
      <c r="G718" t="s">
        <v>20</v>
      </c>
      <c r="H718">
        <v>157</v>
      </c>
      <c r="I718">
        <f t="shared" si="45"/>
        <v>65.94</v>
      </c>
      <c r="J718" t="s">
        <v>21</v>
      </c>
      <c r="K718" t="s">
        <v>22</v>
      </c>
      <c r="L718">
        <v>1373432400</v>
      </c>
      <c r="M718">
        <v>1375851600</v>
      </c>
      <c r="N718" s="7">
        <f t="shared" si="46"/>
        <v>41465.208333333336</v>
      </c>
      <c r="O718" s="7">
        <f t="shared" si="47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_xlfn.TEXTSPLIT(R718,"/")</f>
        <v>theater</v>
      </c>
      <c r="T718" t="str">
        <v>plays</v>
      </c>
    </row>
    <row r="719" spans="1:20" ht="31.5" x14ac:dyDescent="0.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4">
        <f t="shared" si="44"/>
        <v>247.64285714285714</v>
      </c>
      <c r="G719" t="s">
        <v>20</v>
      </c>
      <c r="H719">
        <v>555</v>
      </c>
      <c r="I719">
        <f t="shared" si="45"/>
        <v>24.99</v>
      </c>
      <c r="J719" t="s">
        <v>21</v>
      </c>
      <c r="K719" t="s">
        <v>22</v>
      </c>
      <c r="L719">
        <v>1313989200</v>
      </c>
      <c r="M719">
        <v>1315803600</v>
      </c>
      <c r="N719" s="7">
        <f t="shared" si="46"/>
        <v>40777.208333333336</v>
      </c>
      <c r="O719" s="7">
        <f t="shared" si="47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_xlfn.TEXTSPLIT(R719,"/")</f>
        <v>film &amp; video</v>
      </c>
      <c r="T719" t="str">
        <v>documentary</v>
      </c>
    </row>
    <row r="720" spans="1:20" x14ac:dyDescent="0.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4">
        <f t="shared" si="44"/>
        <v>100.20481927710843</v>
      </c>
      <c r="G720" t="s">
        <v>20</v>
      </c>
      <c r="H720">
        <v>297</v>
      </c>
      <c r="I720">
        <f t="shared" si="45"/>
        <v>28</v>
      </c>
      <c r="J720" t="s">
        <v>21</v>
      </c>
      <c r="K720" t="s">
        <v>22</v>
      </c>
      <c r="L720">
        <v>1371445200</v>
      </c>
      <c r="M720">
        <v>1373691600</v>
      </c>
      <c r="N720" s="7">
        <f t="shared" si="46"/>
        <v>41442.208333333336</v>
      </c>
      <c r="O720" s="7">
        <f t="shared" si="47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_xlfn.TEXTSPLIT(R720,"/")</f>
        <v>technology</v>
      </c>
      <c r="T720" t="str">
        <v>wearables</v>
      </c>
    </row>
    <row r="721" spans="1:20" x14ac:dyDescent="0.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4">
        <f t="shared" si="44"/>
        <v>153</v>
      </c>
      <c r="G721" t="s">
        <v>20</v>
      </c>
      <c r="H721">
        <v>123</v>
      </c>
      <c r="I721">
        <f t="shared" si="45"/>
        <v>85.83</v>
      </c>
      <c r="J721" t="s">
        <v>21</v>
      </c>
      <c r="K721" t="s">
        <v>22</v>
      </c>
      <c r="L721">
        <v>1338267600</v>
      </c>
      <c r="M721">
        <v>1339218000</v>
      </c>
      <c r="N721" s="7">
        <f t="shared" si="46"/>
        <v>41058.208333333336</v>
      </c>
      <c r="O721" s="7">
        <f t="shared" si="47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_xlfn.TEXTSPLIT(R721,"/")</f>
        <v>publishing</v>
      </c>
      <c r="T721" t="str">
        <v>fiction</v>
      </c>
    </row>
    <row r="722" spans="1:20" ht="31.5" x14ac:dyDescent="0.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37.091954022988503</v>
      </c>
      <c r="G722" t="s">
        <v>74</v>
      </c>
      <c r="H722">
        <v>38</v>
      </c>
      <c r="I722">
        <f t="shared" si="45"/>
        <v>84.92</v>
      </c>
      <c r="J722" t="s">
        <v>36</v>
      </c>
      <c r="K722" t="s">
        <v>37</v>
      </c>
      <c r="L722">
        <v>1519192800</v>
      </c>
      <c r="M722">
        <v>1520402400</v>
      </c>
      <c r="N722" s="7">
        <f t="shared" si="46"/>
        <v>43152.25</v>
      </c>
      <c r="O722" s="7">
        <f t="shared" si="47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_xlfn.TEXTSPLIT(R722,"/")</f>
        <v>theater</v>
      </c>
      <c r="T722" t="str">
        <v>plays</v>
      </c>
    </row>
    <row r="723" spans="1:20" x14ac:dyDescent="0.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4.392394822006473</v>
      </c>
      <c r="G723" t="s">
        <v>74</v>
      </c>
      <c r="H723">
        <v>60</v>
      </c>
      <c r="I723">
        <f t="shared" si="45"/>
        <v>90.48</v>
      </c>
      <c r="J723" t="s">
        <v>21</v>
      </c>
      <c r="K723" t="s">
        <v>22</v>
      </c>
      <c r="L723">
        <v>1522818000</v>
      </c>
      <c r="M723">
        <v>1523336400</v>
      </c>
      <c r="N723" s="7">
        <f t="shared" si="46"/>
        <v>43194.208333333328</v>
      </c>
      <c r="O723" s="7">
        <f t="shared" si="47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_xlfn.TEXTSPLIT(R723,"/")</f>
        <v>music</v>
      </c>
      <c r="T723" t="str">
        <v>rock</v>
      </c>
    </row>
    <row r="724" spans="1:20" x14ac:dyDescent="0.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4">
        <f t="shared" si="44"/>
        <v>156.50721649484535</v>
      </c>
      <c r="G724" t="s">
        <v>20</v>
      </c>
      <c r="H724">
        <v>3036</v>
      </c>
      <c r="I724">
        <f t="shared" si="45"/>
        <v>25</v>
      </c>
      <c r="J724" t="s">
        <v>21</v>
      </c>
      <c r="K724" t="s">
        <v>22</v>
      </c>
      <c r="L724">
        <v>1509948000</v>
      </c>
      <c r="M724">
        <v>1512280800</v>
      </c>
      <c r="N724" s="7">
        <f t="shared" si="46"/>
        <v>43045.25</v>
      </c>
      <c r="O724" s="7">
        <f t="shared" si="47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_xlfn.TEXTSPLIT(R724,"/")</f>
        <v>film &amp; video</v>
      </c>
      <c r="T724" t="str">
        <v>documentary</v>
      </c>
    </row>
    <row r="725" spans="1:20" x14ac:dyDescent="0.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4">
        <f t="shared" si="44"/>
        <v>270.40816326530609</v>
      </c>
      <c r="G725" t="s">
        <v>20</v>
      </c>
      <c r="H725">
        <v>144</v>
      </c>
      <c r="I725">
        <f t="shared" si="45"/>
        <v>92.01</v>
      </c>
      <c r="J725" t="s">
        <v>26</v>
      </c>
      <c r="K725" t="s">
        <v>27</v>
      </c>
      <c r="L725">
        <v>1456898400</v>
      </c>
      <c r="M725">
        <v>1458709200</v>
      </c>
      <c r="N725" s="7">
        <f t="shared" si="46"/>
        <v>42431.25</v>
      </c>
      <c r="O725" s="7">
        <f t="shared" si="47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_xlfn.TEXTSPLIT(R725,"/")</f>
        <v>theater</v>
      </c>
      <c r="T725" t="str">
        <v>plays</v>
      </c>
    </row>
    <row r="726" spans="1:20" ht="31.5" x14ac:dyDescent="0.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4">
        <f t="shared" si="44"/>
        <v>134.05952380952382</v>
      </c>
      <c r="G726" t="s">
        <v>20</v>
      </c>
      <c r="H726">
        <v>121</v>
      </c>
      <c r="I726">
        <f t="shared" si="45"/>
        <v>93.07</v>
      </c>
      <c r="J726" t="s">
        <v>40</v>
      </c>
      <c r="K726" t="s">
        <v>41</v>
      </c>
      <c r="L726">
        <v>1413954000</v>
      </c>
      <c r="M726">
        <v>1414126800</v>
      </c>
      <c r="N726" s="7">
        <f t="shared" si="46"/>
        <v>41934.208333333336</v>
      </c>
      <c r="O726" s="7">
        <f t="shared" si="47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_xlfn.TEXTSPLIT(R726,"/")</f>
        <v>theater</v>
      </c>
      <c r="T726" t="str">
        <v>plays</v>
      </c>
    </row>
    <row r="727" spans="1:20" x14ac:dyDescent="0.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50.398033126293996</v>
      </c>
      <c r="G727" t="s">
        <v>14</v>
      </c>
      <c r="H727">
        <v>1596</v>
      </c>
      <c r="I727">
        <f t="shared" si="45"/>
        <v>61.01</v>
      </c>
      <c r="J727" t="s">
        <v>21</v>
      </c>
      <c r="K727" t="s">
        <v>22</v>
      </c>
      <c r="L727">
        <v>1416031200</v>
      </c>
      <c r="M727">
        <v>1416204000</v>
      </c>
      <c r="N727" s="7">
        <f t="shared" si="46"/>
        <v>41958.25</v>
      </c>
      <c r="O727" s="7">
        <f t="shared" si="47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_xlfn.TEXTSPLIT(R727,"/")</f>
        <v>games</v>
      </c>
      <c r="T727" t="str">
        <v>mobile games</v>
      </c>
    </row>
    <row r="728" spans="1:20" x14ac:dyDescent="0.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88.815837937384899</v>
      </c>
      <c r="G728" t="s">
        <v>74</v>
      </c>
      <c r="H728">
        <v>524</v>
      </c>
      <c r="I728">
        <f t="shared" si="45"/>
        <v>92.04</v>
      </c>
      <c r="J728" t="s">
        <v>21</v>
      </c>
      <c r="K728" t="s">
        <v>22</v>
      </c>
      <c r="L728">
        <v>1287982800</v>
      </c>
      <c r="M728">
        <v>1288501200</v>
      </c>
      <c r="N728" s="7">
        <f t="shared" si="46"/>
        <v>40476.208333333336</v>
      </c>
      <c r="O728" s="7">
        <f t="shared" si="47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_xlfn.TEXTSPLIT(R728,"/")</f>
        <v>theater</v>
      </c>
      <c r="T728" t="str">
        <v>plays</v>
      </c>
    </row>
    <row r="729" spans="1:20" x14ac:dyDescent="0.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4">
        <f t="shared" si="44"/>
        <v>165</v>
      </c>
      <c r="G729" t="s">
        <v>20</v>
      </c>
      <c r="H729">
        <v>181</v>
      </c>
      <c r="I729">
        <f t="shared" si="45"/>
        <v>81.13</v>
      </c>
      <c r="J729" t="s">
        <v>21</v>
      </c>
      <c r="K729" t="s">
        <v>22</v>
      </c>
      <c r="L729">
        <v>1547964000</v>
      </c>
      <c r="M729">
        <v>1552971600</v>
      </c>
      <c r="N729" s="7">
        <f t="shared" si="46"/>
        <v>43485.25</v>
      </c>
      <c r="O729" s="7">
        <f t="shared" si="47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_xlfn.TEXTSPLIT(R729,"/")</f>
        <v>technology</v>
      </c>
      <c r="T729" t="str">
        <v>web</v>
      </c>
    </row>
    <row r="730" spans="1:20" ht="31.5" x14ac:dyDescent="0.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17.5</v>
      </c>
      <c r="G730" t="s">
        <v>14</v>
      </c>
      <c r="H730">
        <v>10</v>
      </c>
      <c r="I730">
        <f t="shared" si="45"/>
        <v>73.5</v>
      </c>
      <c r="J730" t="s">
        <v>21</v>
      </c>
      <c r="K730" t="s">
        <v>22</v>
      </c>
      <c r="L730">
        <v>1464152400</v>
      </c>
      <c r="M730">
        <v>1465102800</v>
      </c>
      <c r="N730" s="7">
        <f t="shared" si="46"/>
        <v>42515.208333333328</v>
      </c>
      <c r="O730" s="7">
        <f t="shared" si="47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_xlfn.TEXTSPLIT(R730,"/")</f>
        <v>theater</v>
      </c>
      <c r="T730" t="str">
        <v>plays</v>
      </c>
    </row>
    <row r="731" spans="1:20" ht="31.5" x14ac:dyDescent="0.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4">
        <f t="shared" si="44"/>
        <v>185.66071428571428</v>
      </c>
      <c r="G731" t="s">
        <v>20</v>
      </c>
      <c r="H731">
        <v>122</v>
      </c>
      <c r="I731">
        <f t="shared" si="45"/>
        <v>85.22</v>
      </c>
      <c r="J731" t="s">
        <v>21</v>
      </c>
      <c r="K731" t="s">
        <v>22</v>
      </c>
      <c r="L731">
        <v>1359957600</v>
      </c>
      <c r="M731">
        <v>1360130400</v>
      </c>
      <c r="N731" s="7">
        <f t="shared" si="46"/>
        <v>41309.25</v>
      </c>
      <c r="O731" s="7">
        <f t="shared" si="47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_xlfn.TEXTSPLIT(R731,"/")</f>
        <v>film &amp; video</v>
      </c>
      <c r="T731" t="str">
        <v>drama</v>
      </c>
    </row>
    <row r="732" spans="1:20" x14ac:dyDescent="0.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4">
        <f t="shared" si="44"/>
        <v>412.6631944444444</v>
      </c>
      <c r="G732" t="s">
        <v>20</v>
      </c>
      <c r="H732">
        <v>1071</v>
      </c>
      <c r="I732">
        <f t="shared" si="45"/>
        <v>110.97</v>
      </c>
      <c r="J732" t="s">
        <v>15</v>
      </c>
      <c r="K732" t="s">
        <v>16</v>
      </c>
      <c r="L732">
        <v>1432357200</v>
      </c>
      <c r="M732">
        <v>1432875600</v>
      </c>
      <c r="N732" s="7">
        <f t="shared" si="46"/>
        <v>42147.208333333328</v>
      </c>
      <c r="O732" s="7">
        <f t="shared" si="47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_xlfn.TEXTSPLIT(R732,"/")</f>
        <v>technology</v>
      </c>
      <c r="T732" t="str">
        <v>wearables</v>
      </c>
    </row>
    <row r="733" spans="1:20" x14ac:dyDescent="0.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90.25</v>
      </c>
      <c r="G733" t="s">
        <v>74</v>
      </c>
      <c r="H733">
        <v>219</v>
      </c>
      <c r="I733">
        <f t="shared" si="45"/>
        <v>32.97</v>
      </c>
      <c r="J733" t="s">
        <v>21</v>
      </c>
      <c r="K733" t="s">
        <v>22</v>
      </c>
      <c r="L733">
        <v>1500786000</v>
      </c>
      <c r="M733">
        <v>1500872400</v>
      </c>
      <c r="N733" s="7">
        <f t="shared" si="46"/>
        <v>42939.208333333328</v>
      </c>
      <c r="O733" s="7">
        <f t="shared" si="47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_xlfn.TEXTSPLIT(R733,"/")</f>
        <v>technology</v>
      </c>
      <c r="T733" t="str">
        <v>web</v>
      </c>
    </row>
    <row r="734" spans="1:20" x14ac:dyDescent="0.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91.984615384615381</v>
      </c>
      <c r="G734" t="s">
        <v>14</v>
      </c>
      <c r="H734">
        <v>1121</v>
      </c>
      <c r="I734">
        <f t="shared" si="45"/>
        <v>96.01</v>
      </c>
      <c r="J734" t="s">
        <v>21</v>
      </c>
      <c r="K734" t="s">
        <v>22</v>
      </c>
      <c r="L734">
        <v>1490158800</v>
      </c>
      <c r="M734">
        <v>1492146000</v>
      </c>
      <c r="N734" s="7">
        <f t="shared" si="46"/>
        <v>42816.208333333328</v>
      </c>
      <c r="O734" s="7">
        <f t="shared" si="47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_xlfn.TEXTSPLIT(R734,"/")</f>
        <v>music</v>
      </c>
      <c r="T734" t="str">
        <v>rock</v>
      </c>
    </row>
    <row r="735" spans="1:20" x14ac:dyDescent="0.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527.00632911392404</v>
      </c>
      <c r="G735" t="s">
        <v>20</v>
      </c>
      <c r="H735">
        <v>980</v>
      </c>
      <c r="I735">
        <f t="shared" si="45"/>
        <v>84.97</v>
      </c>
      <c r="J735" t="s">
        <v>21</v>
      </c>
      <c r="K735" t="s">
        <v>22</v>
      </c>
      <c r="L735">
        <v>1406178000</v>
      </c>
      <c r="M735">
        <v>1407301200</v>
      </c>
      <c r="N735" s="7">
        <f t="shared" si="46"/>
        <v>41844.208333333336</v>
      </c>
      <c r="O735" s="7">
        <f t="shared" si="47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_xlfn.TEXTSPLIT(R735,"/")</f>
        <v>music</v>
      </c>
      <c r="T735" t="str">
        <v>metal</v>
      </c>
    </row>
    <row r="736" spans="1:20" x14ac:dyDescent="0.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4">
        <f t="shared" si="44"/>
        <v>319.14285714285711</v>
      </c>
      <c r="G736" t="s">
        <v>20</v>
      </c>
      <c r="H736">
        <v>536</v>
      </c>
      <c r="I736">
        <f t="shared" si="45"/>
        <v>25.01</v>
      </c>
      <c r="J736" t="s">
        <v>21</v>
      </c>
      <c r="K736" t="s">
        <v>22</v>
      </c>
      <c r="L736">
        <v>1485583200</v>
      </c>
      <c r="M736">
        <v>1486620000</v>
      </c>
      <c r="N736" s="7">
        <f t="shared" si="46"/>
        <v>42763.25</v>
      </c>
      <c r="O736" s="7">
        <f t="shared" si="47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_xlfn.TEXTSPLIT(R736,"/")</f>
        <v>theater</v>
      </c>
      <c r="T736" t="str">
        <v>plays</v>
      </c>
    </row>
    <row r="737" spans="1:20" x14ac:dyDescent="0.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4">
        <f t="shared" si="44"/>
        <v>354.18867924528303</v>
      </c>
      <c r="G737" t="s">
        <v>20</v>
      </c>
      <c r="H737">
        <v>1991</v>
      </c>
      <c r="I737">
        <f t="shared" si="45"/>
        <v>66</v>
      </c>
      <c r="J737" t="s">
        <v>21</v>
      </c>
      <c r="K737" t="s">
        <v>22</v>
      </c>
      <c r="L737">
        <v>1459314000</v>
      </c>
      <c r="M737">
        <v>1459918800</v>
      </c>
      <c r="N737" s="7">
        <f t="shared" si="46"/>
        <v>42459.208333333328</v>
      </c>
      <c r="O737" s="7">
        <f t="shared" si="47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_xlfn.TEXTSPLIT(R737,"/")</f>
        <v>photography</v>
      </c>
      <c r="T737" t="str">
        <v>photography books</v>
      </c>
    </row>
    <row r="738" spans="1:20" x14ac:dyDescent="0.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32.896103896103895</v>
      </c>
      <c r="G738" t="s">
        <v>74</v>
      </c>
      <c r="H738">
        <v>29</v>
      </c>
      <c r="I738">
        <f t="shared" si="45"/>
        <v>87.34</v>
      </c>
      <c r="J738" t="s">
        <v>21</v>
      </c>
      <c r="K738" t="s">
        <v>22</v>
      </c>
      <c r="L738">
        <v>1424412000</v>
      </c>
      <c r="M738">
        <v>1424757600</v>
      </c>
      <c r="N738" s="7">
        <f t="shared" si="46"/>
        <v>42055.25</v>
      </c>
      <c r="O738" s="7">
        <f t="shared" si="47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_xlfn.TEXTSPLIT(R738,"/")</f>
        <v>publishing</v>
      </c>
      <c r="T738" t="str">
        <v>nonfiction</v>
      </c>
    </row>
    <row r="739" spans="1:20" ht="31.5" x14ac:dyDescent="0.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4">
        <f t="shared" si="44"/>
        <v>135.8918918918919</v>
      </c>
      <c r="G739" t="s">
        <v>20</v>
      </c>
      <c r="H739">
        <v>180</v>
      </c>
      <c r="I739">
        <f t="shared" si="45"/>
        <v>27.93</v>
      </c>
      <c r="J739" t="s">
        <v>21</v>
      </c>
      <c r="K739" t="s">
        <v>22</v>
      </c>
      <c r="L739">
        <v>1478844000</v>
      </c>
      <c r="M739">
        <v>1479880800</v>
      </c>
      <c r="N739" s="7">
        <f t="shared" si="46"/>
        <v>42685.25</v>
      </c>
      <c r="O739" s="7">
        <f t="shared" si="47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_xlfn.TEXTSPLIT(R739,"/")</f>
        <v>music</v>
      </c>
      <c r="T739" t="str">
        <v>indie rock</v>
      </c>
    </row>
    <row r="740" spans="1:20" x14ac:dyDescent="0.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2.0843373493975905</v>
      </c>
      <c r="G740" t="s">
        <v>14</v>
      </c>
      <c r="H740">
        <v>15</v>
      </c>
      <c r="I740">
        <f t="shared" si="45"/>
        <v>103.8</v>
      </c>
      <c r="J740" t="s">
        <v>21</v>
      </c>
      <c r="K740" t="s">
        <v>22</v>
      </c>
      <c r="L740">
        <v>1416117600</v>
      </c>
      <c r="M740">
        <v>1418018400</v>
      </c>
      <c r="N740" s="7">
        <f t="shared" si="46"/>
        <v>41959.25</v>
      </c>
      <c r="O740" s="7">
        <f t="shared" si="47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_xlfn.TEXTSPLIT(R740,"/")</f>
        <v>theater</v>
      </c>
      <c r="T740" t="str">
        <v>plays</v>
      </c>
    </row>
    <row r="741" spans="1:20" x14ac:dyDescent="0.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61</v>
      </c>
      <c r="G741" t="s">
        <v>14</v>
      </c>
      <c r="H741">
        <v>191</v>
      </c>
      <c r="I741">
        <f t="shared" si="45"/>
        <v>31.94</v>
      </c>
      <c r="J741" t="s">
        <v>21</v>
      </c>
      <c r="K741" t="s">
        <v>22</v>
      </c>
      <c r="L741">
        <v>1340946000</v>
      </c>
      <c r="M741">
        <v>1341032400</v>
      </c>
      <c r="N741" s="7">
        <f t="shared" si="46"/>
        <v>41089.208333333336</v>
      </c>
      <c r="O741" s="7">
        <f t="shared" si="47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_xlfn.TEXTSPLIT(R741,"/")</f>
        <v>music</v>
      </c>
      <c r="T741" t="str">
        <v>indie rock</v>
      </c>
    </row>
    <row r="742" spans="1:20" x14ac:dyDescent="0.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30.037735849056602</v>
      </c>
      <c r="G742" t="s">
        <v>14</v>
      </c>
      <c r="H742">
        <v>16</v>
      </c>
      <c r="I742">
        <f t="shared" si="45"/>
        <v>99.5</v>
      </c>
      <c r="J742" t="s">
        <v>21</v>
      </c>
      <c r="K742" t="s">
        <v>22</v>
      </c>
      <c r="L742">
        <v>1486101600</v>
      </c>
      <c r="M742">
        <v>1486360800</v>
      </c>
      <c r="N742" s="7">
        <f t="shared" si="46"/>
        <v>42769.25</v>
      </c>
      <c r="O742" s="7">
        <f t="shared" si="47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_xlfn.TEXTSPLIT(R742,"/")</f>
        <v>theater</v>
      </c>
      <c r="T742" t="str">
        <v>plays</v>
      </c>
    </row>
    <row r="743" spans="1:20" x14ac:dyDescent="0.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4">
        <f t="shared" si="44"/>
        <v>1179.1666666666665</v>
      </c>
      <c r="G743" t="s">
        <v>20</v>
      </c>
      <c r="H743">
        <v>130</v>
      </c>
      <c r="I743">
        <f t="shared" si="45"/>
        <v>108.85</v>
      </c>
      <c r="J743" t="s">
        <v>21</v>
      </c>
      <c r="K743" t="s">
        <v>22</v>
      </c>
      <c r="L743">
        <v>1274590800</v>
      </c>
      <c r="M743">
        <v>1274677200</v>
      </c>
      <c r="N743" s="7">
        <f t="shared" si="46"/>
        <v>40321.208333333336</v>
      </c>
      <c r="O743" s="7">
        <f t="shared" si="47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_xlfn.TEXTSPLIT(R743,"/")</f>
        <v>theater</v>
      </c>
      <c r="T743" t="str">
        <v>plays</v>
      </c>
    </row>
    <row r="744" spans="1:20" x14ac:dyDescent="0.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4">
        <f t="shared" si="44"/>
        <v>1126.0833333333335</v>
      </c>
      <c r="G744" t="s">
        <v>20</v>
      </c>
      <c r="H744">
        <v>122</v>
      </c>
      <c r="I744">
        <f t="shared" si="45"/>
        <v>110.76</v>
      </c>
      <c r="J744" t="s">
        <v>21</v>
      </c>
      <c r="K744" t="s">
        <v>22</v>
      </c>
      <c r="L744">
        <v>1263880800</v>
      </c>
      <c r="M744">
        <v>1267509600</v>
      </c>
      <c r="N744" s="7">
        <f t="shared" si="46"/>
        <v>40197.25</v>
      </c>
      <c r="O744" s="7">
        <f t="shared" si="47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_xlfn.TEXTSPLIT(R744,"/")</f>
        <v>music</v>
      </c>
      <c r="T744" t="str">
        <v>electric music</v>
      </c>
    </row>
    <row r="745" spans="1:20" ht="31.5" x14ac:dyDescent="0.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12.923076923076923</v>
      </c>
      <c r="G745" t="s">
        <v>14</v>
      </c>
      <c r="H745">
        <v>17</v>
      </c>
      <c r="I745">
        <f t="shared" si="45"/>
        <v>29.65</v>
      </c>
      <c r="J745" t="s">
        <v>21</v>
      </c>
      <c r="K745" t="s">
        <v>22</v>
      </c>
      <c r="L745">
        <v>1445403600</v>
      </c>
      <c r="M745">
        <v>1445922000</v>
      </c>
      <c r="N745" s="7">
        <f t="shared" si="46"/>
        <v>42298.208333333328</v>
      </c>
      <c r="O745" s="7">
        <f t="shared" si="47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_xlfn.TEXTSPLIT(R745,"/")</f>
        <v>theater</v>
      </c>
      <c r="T745" t="str">
        <v>plays</v>
      </c>
    </row>
    <row r="746" spans="1:20" x14ac:dyDescent="0.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4">
        <f t="shared" si="44"/>
        <v>712</v>
      </c>
      <c r="G746" t="s">
        <v>20</v>
      </c>
      <c r="H746">
        <v>140</v>
      </c>
      <c r="I746">
        <f t="shared" si="45"/>
        <v>101.71</v>
      </c>
      <c r="J746" t="s">
        <v>21</v>
      </c>
      <c r="K746" t="s">
        <v>22</v>
      </c>
      <c r="L746">
        <v>1533877200</v>
      </c>
      <c r="M746">
        <v>1534050000</v>
      </c>
      <c r="N746" s="7">
        <f t="shared" si="46"/>
        <v>43322.208333333328</v>
      </c>
      <c r="O746" s="7">
        <f t="shared" si="47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_xlfn.TEXTSPLIT(R746,"/")</f>
        <v>theater</v>
      </c>
      <c r="T746" t="str">
        <v>plays</v>
      </c>
    </row>
    <row r="747" spans="1:20" ht="31.5" x14ac:dyDescent="0.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30.304347826086957</v>
      </c>
      <c r="G747" t="s">
        <v>14</v>
      </c>
      <c r="H747">
        <v>34</v>
      </c>
      <c r="I747">
        <f t="shared" si="45"/>
        <v>61.5</v>
      </c>
      <c r="J747" t="s">
        <v>21</v>
      </c>
      <c r="K747" t="s">
        <v>22</v>
      </c>
      <c r="L747">
        <v>1275195600</v>
      </c>
      <c r="M747">
        <v>1277528400</v>
      </c>
      <c r="N747" s="7">
        <f t="shared" si="46"/>
        <v>40328.208333333336</v>
      </c>
      <c r="O747" s="7">
        <f t="shared" si="47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_xlfn.TEXTSPLIT(R747,"/")</f>
        <v>technology</v>
      </c>
      <c r="T747" t="str">
        <v>wearables</v>
      </c>
    </row>
    <row r="748" spans="1:20" x14ac:dyDescent="0.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4">
        <f t="shared" si="44"/>
        <v>212.50896057347671</v>
      </c>
      <c r="G748" t="s">
        <v>20</v>
      </c>
      <c r="H748">
        <v>3388</v>
      </c>
      <c r="I748">
        <f t="shared" si="45"/>
        <v>35</v>
      </c>
      <c r="J748" t="s">
        <v>21</v>
      </c>
      <c r="K748" t="s">
        <v>22</v>
      </c>
      <c r="L748">
        <v>1318136400</v>
      </c>
      <c r="M748">
        <v>1318568400</v>
      </c>
      <c r="N748" s="7">
        <f t="shared" si="46"/>
        <v>40825.208333333336</v>
      </c>
      <c r="O748" s="7">
        <f t="shared" si="47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_xlfn.TEXTSPLIT(R748,"/")</f>
        <v>technology</v>
      </c>
      <c r="T748" t="str">
        <v>web</v>
      </c>
    </row>
    <row r="749" spans="1:20" x14ac:dyDescent="0.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4">
        <f t="shared" si="44"/>
        <v>228.85714285714286</v>
      </c>
      <c r="G749" t="s">
        <v>20</v>
      </c>
      <c r="H749">
        <v>280</v>
      </c>
      <c r="I749">
        <f t="shared" si="45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7">
        <f t="shared" si="46"/>
        <v>40423.208333333336</v>
      </c>
      <c r="O749" s="7">
        <f t="shared" si="47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_xlfn.TEXTSPLIT(R749,"/")</f>
        <v>theater</v>
      </c>
      <c r="T749" t="str">
        <v>plays</v>
      </c>
    </row>
    <row r="750" spans="1:20" x14ac:dyDescent="0.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34.959979476654695</v>
      </c>
      <c r="G750" t="s">
        <v>74</v>
      </c>
      <c r="H750">
        <v>614</v>
      </c>
      <c r="I750">
        <f t="shared" si="45"/>
        <v>110.97</v>
      </c>
      <c r="J750" t="s">
        <v>21</v>
      </c>
      <c r="K750" t="s">
        <v>22</v>
      </c>
      <c r="L750">
        <v>1267423200</v>
      </c>
      <c r="M750">
        <v>1269579600</v>
      </c>
      <c r="N750" s="7">
        <f t="shared" si="46"/>
        <v>40238.25</v>
      </c>
      <c r="O750" s="7">
        <f t="shared" si="47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_xlfn.TEXTSPLIT(R750,"/")</f>
        <v>film &amp; video</v>
      </c>
      <c r="T750" t="str">
        <v>animation</v>
      </c>
    </row>
    <row r="751" spans="1:20" x14ac:dyDescent="0.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4">
        <f t="shared" si="44"/>
        <v>157.29069767441862</v>
      </c>
      <c r="G751" t="s">
        <v>20</v>
      </c>
      <c r="H751">
        <v>366</v>
      </c>
      <c r="I751">
        <f t="shared" si="45"/>
        <v>36.96</v>
      </c>
      <c r="J751" t="s">
        <v>107</v>
      </c>
      <c r="K751" t="s">
        <v>108</v>
      </c>
      <c r="L751">
        <v>1412744400</v>
      </c>
      <c r="M751">
        <v>1413781200</v>
      </c>
      <c r="N751" s="7">
        <f t="shared" si="46"/>
        <v>41920.208333333336</v>
      </c>
      <c r="O751" s="7">
        <f t="shared" si="47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_xlfn.TEXTSPLIT(R751,"/")</f>
        <v>technology</v>
      </c>
      <c r="T751" t="str">
        <v>wearables</v>
      </c>
    </row>
    <row r="752" spans="1:20" x14ac:dyDescent="0.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1</v>
      </c>
      <c r="G752" t="s">
        <v>14</v>
      </c>
      <c r="H752">
        <v>1</v>
      </c>
      <c r="I752">
        <f t="shared" si="45"/>
        <v>1</v>
      </c>
      <c r="J752" t="s">
        <v>40</v>
      </c>
      <c r="K752" t="s">
        <v>41</v>
      </c>
      <c r="L752">
        <v>1277960400</v>
      </c>
      <c r="M752">
        <v>1280120400</v>
      </c>
      <c r="N752" s="7">
        <f t="shared" si="46"/>
        <v>40360.208333333336</v>
      </c>
      <c r="O752" s="7">
        <f t="shared" si="47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_xlfn.TEXTSPLIT(R752,"/")</f>
        <v>music</v>
      </c>
      <c r="T752" t="str">
        <v>electric music</v>
      </c>
    </row>
    <row r="753" spans="1:20" x14ac:dyDescent="0.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4">
        <f t="shared" si="44"/>
        <v>232.30555555555554</v>
      </c>
      <c r="G753" t="s">
        <v>20</v>
      </c>
      <c r="H753">
        <v>270</v>
      </c>
      <c r="I753">
        <f t="shared" si="45"/>
        <v>30.97</v>
      </c>
      <c r="J753" t="s">
        <v>21</v>
      </c>
      <c r="K753" t="s">
        <v>22</v>
      </c>
      <c r="L753">
        <v>1458190800</v>
      </c>
      <c r="M753">
        <v>1459486800</v>
      </c>
      <c r="N753" s="7">
        <f t="shared" si="46"/>
        <v>42446.208333333328</v>
      </c>
      <c r="O753" s="7">
        <f t="shared" si="47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_xlfn.TEXTSPLIT(R753,"/")</f>
        <v>publishing</v>
      </c>
      <c r="T753" t="str">
        <v>nonfiction</v>
      </c>
    </row>
    <row r="754" spans="1:20" x14ac:dyDescent="0.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92.448275862068968</v>
      </c>
      <c r="G754" t="s">
        <v>74</v>
      </c>
      <c r="H754">
        <v>114</v>
      </c>
      <c r="I754">
        <f t="shared" si="45"/>
        <v>47.04</v>
      </c>
      <c r="J754" t="s">
        <v>21</v>
      </c>
      <c r="K754" t="s">
        <v>22</v>
      </c>
      <c r="L754">
        <v>1280984400</v>
      </c>
      <c r="M754">
        <v>1282539600</v>
      </c>
      <c r="N754" s="7">
        <f t="shared" si="46"/>
        <v>40395.208333333336</v>
      </c>
      <c r="O754" s="7">
        <f t="shared" si="47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_xlfn.TEXTSPLIT(R754,"/")</f>
        <v>theater</v>
      </c>
      <c r="T754" t="str">
        <v>plays</v>
      </c>
    </row>
    <row r="755" spans="1:20" x14ac:dyDescent="0.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4">
        <f t="shared" si="44"/>
        <v>256.70212765957444</v>
      </c>
      <c r="G755" t="s">
        <v>20</v>
      </c>
      <c r="H755">
        <v>137</v>
      </c>
      <c r="I755">
        <f t="shared" si="45"/>
        <v>88.07</v>
      </c>
      <c r="J755" t="s">
        <v>21</v>
      </c>
      <c r="K755" t="s">
        <v>22</v>
      </c>
      <c r="L755">
        <v>1274590800</v>
      </c>
      <c r="M755">
        <v>1275886800</v>
      </c>
      <c r="N755" s="7">
        <f t="shared" si="46"/>
        <v>40321.208333333336</v>
      </c>
      <c r="O755" s="7">
        <f t="shared" si="47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_xlfn.TEXTSPLIT(R755,"/")</f>
        <v>photography</v>
      </c>
      <c r="T755" t="str">
        <v>photography books</v>
      </c>
    </row>
    <row r="756" spans="1:20" x14ac:dyDescent="0.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4">
        <f t="shared" si="44"/>
        <v>168.47017045454547</v>
      </c>
      <c r="G756" t="s">
        <v>20</v>
      </c>
      <c r="H756">
        <v>3205</v>
      </c>
      <c r="I756">
        <f t="shared" si="45"/>
        <v>37.01</v>
      </c>
      <c r="J756" t="s">
        <v>21</v>
      </c>
      <c r="K756" t="s">
        <v>22</v>
      </c>
      <c r="L756">
        <v>1351400400</v>
      </c>
      <c r="M756">
        <v>1355983200</v>
      </c>
      <c r="N756" s="7">
        <f t="shared" si="46"/>
        <v>41210.208333333336</v>
      </c>
      <c r="O756" s="7">
        <f t="shared" si="47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_xlfn.TEXTSPLIT(R756,"/")</f>
        <v>theater</v>
      </c>
      <c r="T756" t="str">
        <v>plays</v>
      </c>
    </row>
    <row r="757" spans="1:20" x14ac:dyDescent="0.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4">
        <f t="shared" si="44"/>
        <v>166.57777777777778</v>
      </c>
      <c r="G757" t="s">
        <v>20</v>
      </c>
      <c r="H757">
        <v>288</v>
      </c>
      <c r="I757">
        <f t="shared" si="45"/>
        <v>26.03</v>
      </c>
      <c r="J757" t="s">
        <v>36</v>
      </c>
      <c r="K757" t="s">
        <v>37</v>
      </c>
      <c r="L757">
        <v>1514354400</v>
      </c>
      <c r="M757">
        <v>1515391200</v>
      </c>
      <c r="N757" s="7">
        <f t="shared" si="46"/>
        <v>43096.25</v>
      </c>
      <c r="O757" s="7">
        <f t="shared" si="47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_xlfn.TEXTSPLIT(R757,"/")</f>
        <v>theater</v>
      </c>
      <c r="T757" t="str">
        <v>plays</v>
      </c>
    </row>
    <row r="758" spans="1:20" x14ac:dyDescent="0.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4">
        <f t="shared" si="44"/>
        <v>772.07692307692309</v>
      </c>
      <c r="G758" t="s">
        <v>20</v>
      </c>
      <c r="H758">
        <v>148</v>
      </c>
      <c r="I758">
        <f t="shared" si="45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7">
        <f t="shared" si="46"/>
        <v>42024.25</v>
      </c>
      <c r="O758" s="7">
        <f t="shared" si="47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_xlfn.TEXTSPLIT(R758,"/")</f>
        <v>theater</v>
      </c>
      <c r="T758" t="str">
        <v>plays</v>
      </c>
    </row>
    <row r="759" spans="1:20" x14ac:dyDescent="0.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4">
        <f t="shared" si="44"/>
        <v>406.85714285714283</v>
      </c>
      <c r="G759" t="s">
        <v>20</v>
      </c>
      <c r="H759">
        <v>114</v>
      </c>
      <c r="I759">
        <f t="shared" si="45"/>
        <v>49.96</v>
      </c>
      <c r="J759" t="s">
        <v>21</v>
      </c>
      <c r="K759" t="s">
        <v>22</v>
      </c>
      <c r="L759">
        <v>1305176400</v>
      </c>
      <c r="M759">
        <v>1305522000</v>
      </c>
      <c r="N759" s="7">
        <f t="shared" si="46"/>
        <v>40675.208333333336</v>
      </c>
      <c r="O759" s="7">
        <f t="shared" si="47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_xlfn.TEXTSPLIT(R759,"/")</f>
        <v>film &amp; video</v>
      </c>
      <c r="T759" t="str">
        <v>drama</v>
      </c>
    </row>
    <row r="760" spans="1:20" x14ac:dyDescent="0.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4">
        <f t="shared" si="44"/>
        <v>564.20608108108115</v>
      </c>
      <c r="G760" t="s">
        <v>20</v>
      </c>
      <c r="H760">
        <v>1518</v>
      </c>
      <c r="I760">
        <f t="shared" si="45"/>
        <v>110.02</v>
      </c>
      <c r="J760" t="s">
        <v>15</v>
      </c>
      <c r="K760" t="s">
        <v>16</v>
      </c>
      <c r="L760">
        <v>1414126800</v>
      </c>
      <c r="M760">
        <v>1414904400</v>
      </c>
      <c r="N760" s="7">
        <f t="shared" si="46"/>
        <v>41936.208333333336</v>
      </c>
      <c r="O760" s="7">
        <f t="shared" si="47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_xlfn.TEXTSPLIT(R760,"/")</f>
        <v>music</v>
      </c>
      <c r="T760" t="str">
        <v>rock</v>
      </c>
    </row>
    <row r="761" spans="1:20" ht="31.5" x14ac:dyDescent="0.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68.426865671641792</v>
      </c>
      <c r="G761" t="s">
        <v>14</v>
      </c>
      <c r="H761">
        <v>1274</v>
      </c>
      <c r="I761">
        <f t="shared" si="45"/>
        <v>89.96</v>
      </c>
      <c r="J761" t="s">
        <v>21</v>
      </c>
      <c r="K761" t="s">
        <v>22</v>
      </c>
      <c r="L761">
        <v>1517810400</v>
      </c>
      <c r="M761">
        <v>1520402400</v>
      </c>
      <c r="N761" s="7">
        <f t="shared" si="46"/>
        <v>43136.25</v>
      </c>
      <c r="O761" s="7">
        <f t="shared" si="47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_xlfn.TEXTSPLIT(R761,"/")</f>
        <v>music</v>
      </c>
      <c r="T761" t="str">
        <v>electric music</v>
      </c>
    </row>
    <row r="762" spans="1:20" x14ac:dyDescent="0.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34.351966873706004</v>
      </c>
      <c r="G762" t="s">
        <v>14</v>
      </c>
      <c r="H762">
        <v>210</v>
      </c>
      <c r="I762">
        <f t="shared" si="45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7">
        <f t="shared" si="46"/>
        <v>43678.208333333328</v>
      </c>
      <c r="O762" s="7">
        <f t="shared" si="47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_xlfn.TEXTSPLIT(R762,"/")</f>
        <v>games</v>
      </c>
      <c r="T762" t="str">
        <v>video games</v>
      </c>
    </row>
    <row r="763" spans="1:20" x14ac:dyDescent="0.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4">
        <f t="shared" si="44"/>
        <v>655.4545454545455</v>
      </c>
      <c r="G763" t="s">
        <v>20</v>
      </c>
      <c r="H763">
        <v>166</v>
      </c>
      <c r="I763">
        <f t="shared" si="45"/>
        <v>86.87</v>
      </c>
      <c r="J763" t="s">
        <v>21</v>
      </c>
      <c r="K763" t="s">
        <v>22</v>
      </c>
      <c r="L763">
        <v>1500699600</v>
      </c>
      <c r="M763">
        <v>1501131600</v>
      </c>
      <c r="N763" s="7">
        <f t="shared" si="46"/>
        <v>42938.208333333328</v>
      </c>
      <c r="O763" s="7">
        <f t="shared" si="47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_xlfn.TEXTSPLIT(R763,"/")</f>
        <v>music</v>
      </c>
      <c r="T763" t="str">
        <v>rock</v>
      </c>
    </row>
    <row r="764" spans="1:20" x14ac:dyDescent="0.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4">
        <f t="shared" si="44"/>
        <v>177.25714285714284</v>
      </c>
      <c r="G764" t="s">
        <v>20</v>
      </c>
      <c r="H764">
        <v>100</v>
      </c>
      <c r="I764">
        <f t="shared" si="45"/>
        <v>62.04</v>
      </c>
      <c r="J764" t="s">
        <v>26</v>
      </c>
      <c r="K764" t="s">
        <v>27</v>
      </c>
      <c r="L764">
        <v>1354082400</v>
      </c>
      <c r="M764">
        <v>1355032800</v>
      </c>
      <c r="N764" s="7">
        <f t="shared" si="46"/>
        <v>41241.25</v>
      </c>
      <c r="O764" s="7">
        <f t="shared" si="47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_xlfn.TEXTSPLIT(R764,"/")</f>
        <v>music</v>
      </c>
      <c r="T764" t="str">
        <v>jazz</v>
      </c>
    </row>
    <row r="765" spans="1:20" x14ac:dyDescent="0.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4">
        <f t="shared" si="44"/>
        <v>113.17857142857144</v>
      </c>
      <c r="G765" t="s">
        <v>20</v>
      </c>
      <c r="H765">
        <v>235</v>
      </c>
      <c r="I765">
        <f t="shared" si="45"/>
        <v>26.97</v>
      </c>
      <c r="J765" t="s">
        <v>21</v>
      </c>
      <c r="K765" t="s">
        <v>22</v>
      </c>
      <c r="L765">
        <v>1336453200</v>
      </c>
      <c r="M765">
        <v>1339477200</v>
      </c>
      <c r="N765" s="7">
        <f t="shared" si="46"/>
        <v>41037.208333333336</v>
      </c>
      <c r="O765" s="7">
        <f t="shared" si="47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_xlfn.TEXTSPLIT(R765,"/")</f>
        <v>theater</v>
      </c>
      <c r="T765" t="str">
        <v>plays</v>
      </c>
    </row>
    <row r="766" spans="1:20" ht="31.5" x14ac:dyDescent="0.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4">
        <f t="shared" si="44"/>
        <v>728.18181818181824</v>
      </c>
      <c r="G766" t="s">
        <v>20</v>
      </c>
      <c r="H766">
        <v>148</v>
      </c>
      <c r="I766">
        <f t="shared" si="45"/>
        <v>54.12</v>
      </c>
      <c r="J766" t="s">
        <v>21</v>
      </c>
      <c r="K766" t="s">
        <v>22</v>
      </c>
      <c r="L766">
        <v>1305262800</v>
      </c>
      <c r="M766">
        <v>1305954000</v>
      </c>
      <c r="N766" s="7">
        <f t="shared" si="46"/>
        <v>40676.208333333336</v>
      </c>
      <c r="O766" s="7">
        <f t="shared" si="47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_xlfn.TEXTSPLIT(R766,"/")</f>
        <v>music</v>
      </c>
      <c r="T766" t="str">
        <v>rock</v>
      </c>
    </row>
    <row r="767" spans="1:20" x14ac:dyDescent="0.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4">
        <f t="shared" si="44"/>
        <v>208.33333333333334</v>
      </c>
      <c r="G767" t="s">
        <v>20</v>
      </c>
      <c r="H767">
        <v>198</v>
      </c>
      <c r="I767">
        <f t="shared" si="45"/>
        <v>41.04</v>
      </c>
      <c r="J767" t="s">
        <v>21</v>
      </c>
      <c r="K767" t="s">
        <v>22</v>
      </c>
      <c r="L767">
        <v>1492232400</v>
      </c>
      <c r="M767">
        <v>1494392400</v>
      </c>
      <c r="N767" s="7">
        <f t="shared" si="46"/>
        <v>42840.208333333328</v>
      </c>
      <c r="O767" s="7">
        <f t="shared" si="47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_xlfn.TEXTSPLIT(R767,"/")</f>
        <v>music</v>
      </c>
      <c r="T767" t="str">
        <v>indie rock</v>
      </c>
    </row>
    <row r="768" spans="1:20" ht="31.5" x14ac:dyDescent="0.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31.171232876712331</v>
      </c>
      <c r="G768" t="s">
        <v>14</v>
      </c>
      <c r="H768">
        <v>248</v>
      </c>
      <c r="I768">
        <f t="shared" si="45"/>
        <v>55.05</v>
      </c>
      <c r="J768" t="s">
        <v>26</v>
      </c>
      <c r="K768" t="s">
        <v>27</v>
      </c>
      <c r="L768">
        <v>1537333200</v>
      </c>
      <c r="M768">
        <v>1537419600</v>
      </c>
      <c r="N768" s="7">
        <f t="shared" si="46"/>
        <v>43362.208333333328</v>
      </c>
      <c r="O768" s="7">
        <f t="shared" si="47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_xlfn.TEXTSPLIT(R768,"/")</f>
        <v>film &amp; video</v>
      </c>
      <c r="T768" t="str">
        <v>science fiction</v>
      </c>
    </row>
    <row r="769" spans="1:20" x14ac:dyDescent="0.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56.967078189300416</v>
      </c>
      <c r="G769" t="s">
        <v>14</v>
      </c>
      <c r="H769">
        <v>513</v>
      </c>
      <c r="I769">
        <f t="shared" si="45"/>
        <v>107.94</v>
      </c>
      <c r="J769" t="s">
        <v>21</v>
      </c>
      <c r="K769" t="s">
        <v>22</v>
      </c>
      <c r="L769">
        <v>1444107600</v>
      </c>
      <c r="M769">
        <v>1447999200</v>
      </c>
      <c r="N769" s="7">
        <f t="shared" si="46"/>
        <v>42283.208333333328</v>
      </c>
      <c r="O769" s="7">
        <f t="shared" si="47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_xlfn.TEXTSPLIT(R769,"/")</f>
        <v>publishing</v>
      </c>
      <c r="T769" t="str">
        <v>translations</v>
      </c>
    </row>
    <row r="770" spans="1:20" x14ac:dyDescent="0.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4">
        <f t="shared" si="44"/>
        <v>231</v>
      </c>
      <c r="G770" t="s">
        <v>20</v>
      </c>
      <c r="H770">
        <v>150</v>
      </c>
      <c r="I770">
        <f t="shared" si="45"/>
        <v>73.92</v>
      </c>
      <c r="J770" t="s">
        <v>21</v>
      </c>
      <c r="K770" t="s">
        <v>22</v>
      </c>
      <c r="L770">
        <v>1386741600</v>
      </c>
      <c r="M770">
        <v>1388037600</v>
      </c>
      <c r="N770" s="7">
        <f t="shared" si="46"/>
        <v>41619.25</v>
      </c>
      <c r="O770" s="7">
        <f t="shared" si="47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_xlfn.TEXTSPLIT(R770,"/")</f>
        <v>theater</v>
      </c>
      <c r="T770" t="str">
        <v>plays</v>
      </c>
    </row>
    <row r="771" spans="1:20" x14ac:dyDescent="0.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ref="F771:F834" si="48">(E771/D771)*100</f>
        <v>86.867834394904463</v>
      </c>
      <c r="G771" t="s">
        <v>14</v>
      </c>
      <c r="H771">
        <v>3410</v>
      </c>
      <c r="I771">
        <f t="shared" ref="I771:I834" si="49">IF(H771=0,"0",ROUND(E771/H771,2))</f>
        <v>32</v>
      </c>
      <c r="J771" t="s">
        <v>21</v>
      </c>
      <c r="K771" t="s">
        <v>22</v>
      </c>
      <c r="L771">
        <v>1376542800</v>
      </c>
      <c r="M771">
        <v>1378789200</v>
      </c>
      <c r="N771" s="7">
        <f t="shared" ref="N771:N834" si="50">(((L771/60)/60)/24)+DATE(1970,1,1)</f>
        <v>41501.208333333336</v>
      </c>
      <c r="O771" s="7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_xlfn.TEXTSPLIT(R771,"/")</f>
        <v>games</v>
      </c>
      <c r="T771" t="str">
        <v>video games</v>
      </c>
    </row>
    <row r="772" spans="1:20" x14ac:dyDescent="0.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4">
        <f t="shared" si="48"/>
        <v>270.74418604651163</v>
      </c>
      <c r="G772" t="s">
        <v>20</v>
      </c>
      <c r="H772">
        <v>216</v>
      </c>
      <c r="I772">
        <f t="shared" si="49"/>
        <v>53.9</v>
      </c>
      <c r="J772" t="s">
        <v>107</v>
      </c>
      <c r="K772" t="s">
        <v>108</v>
      </c>
      <c r="L772">
        <v>1397451600</v>
      </c>
      <c r="M772">
        <v>1398056400</v>
      </c>
      <c r="N772" s="7">
        <f t="shared" si="50"/>
        <v>41743.208333333336</v>
      </c>
      <c r="O772" s="7">
        <f t="shared" si="51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_xlfn.TEXTSPLIT(R772,"/")</f>
        <v>theater</v>
      </c>
      <c r="T772" t="str">
        <v>plays</v>
      </c>
    </row>
    <row r="773" spans="1:20" x14ac:dyDescent="0.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49.446428571428569</v>
      </c>
      <c r="G773" t="s">
        <v>74</v>
      </c>
      <c r="H773">
        <v>26</v>
      </c>
      <c r="I773">
        <f t="shared" si="49"/>
        <v>106.5</v>
      </c>
      <c r="J773" t="s">
        <v>21</v>
      </c>
      <c r="K773" t="s">
        <v>22</v>
      </c>
      <c r="L773">
        <v>1548482400</v>
      </c>
      <c r="M773">
        <v>1550815200</v>
      </c>
      <c r="N773" s="7">
        <f t="shared" si="50"/>
        <v>43491.25</v>
      </c>
      <c r="O773" s="7">
        <f t="shared" si="51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_xlfn.TEXTSPLIT(R773,"/")</f>
        <v>theater</v>
      </c>
      <c r="T773" t="str">
        <v>plays</v>
      </c>
    </row>
    <row r="774" spans="1:20" x14ac:dyDescent="0.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4">
        <f t="shared" si="48"/>
        <v>113.3596256684492</v>
      </c>
      <c r="G774" t="s">
        <v>20</v>
      </c>
      <c r="H774">
        <v>5139</v>
      </c>
      <c r="I774">
        <f t="shared" si="49"/>
        <v>33</v>
      </c>
      <c r="J774" t="s">
        <v>21</v>
      </c>
      <c r="K774" t="s">
        <v>22</v>
      </c>
      <c r="L774">
        <v>1549692000</v>
      </c>
      <c r="M774">
        <v>1550037600</v>
      </c>
      <c r="N774" s="7">
        <f t="shared" si="50"/>
        <v>43505.25</v>
      </c>
      <c r="O774" s="7">
        <f t="shared" si="51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_xlfn.TEXTSPLIT(R774,"/")</f>
        <v>music</v>
      </c>
      <c r="T774" t="str">
        <v>indie rock</v>
      </c>
    </row>
    <row r="775" spans="1:20" x14ac:dyDescent="0.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4">
        <f t="shared" si="48"/>
        <v>190.55555555555554</v>
      </c>
      <c r="G775" t="s">
        <v>20</v>
      </c>
      <c r="H775">
        <v>2353</v>
      </c>
      <c r="I775">
        <f t="shared" si="49"/>
        <v>43</v>
      </c>
      <c r="J775" t="s">
        <v>21</v>
      </c>
      <c r="K775" t="s">
        <v>22</v>
      </c>
      <c r="L775">
        <v>1492059600</v>
      </c>
      <c r="M775">
        <v>1492923600</v>
      </c>
      <c r="N775" s="7">
        <f t="shared" si="50"/>
        <v>42838.208333333328</v>
      </c>
      <c r="O775" s="7">
        <f t="shared" si="51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_xlfn.TEXTSPLIT(R775,"/")</f>
        <v>theater</v>
      </c>
      <c r="T775" t="str">
        <v>plays</v>
      </c>
    </row>
    <row r="776" spans="1:20" x14ac:dyDescent="0.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4">
        <f t="shared" si="48"/>
        <v>135.5</v>
      </c>
      <c r="G776" t="s">
        <v>20</v>
      </c>
      <c r="H776">
        <v>78</v>
      </c>
      <c r="I776">
        <f t="shared" si="49"/>
        <v>86.86</v>
      </c>
      <c r="J776" t="s">
        <v>107</v>
      </c>
      <c r="K776" t="s">
        <v>108</v>
      </c>
      <c r="L776">
        <v>1463979600</v>
      </c>
      <c r="M776">
        <v>1467522000</v>
      </c>
      <c r="N776" s="7">
        <f t="shared" si="50"/>
        <v>42513.208333333328</v>
      </c>
      <c r="O776" s="7">
        <f t="shared" si="51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_xlfn.TEXTSPLIT(R776,"/")</f>
        <v>technology</v>
      </c>
      <c r="T776" t="str">
        <v>web</v>
      </c>
    </row>
    <row r="777" spans="1:20" ht="31.5" x14ac:dyDescent="0.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10.297872340425531</v>
      </c>
      <c r="G777" t="s">
        <v>14</v>
      </c>
      <c r="H777">
        <v>10</v>
      </c>
      <c r="I777">
        <f t="shared" si="49"/>
        <v>96.8</v>
      </c>
      <c r="J777" t="s">
        <v>21</v>
      </c>
      <c r="K777" t="s">
        <v>22</v>
      </c>
      <c r="L777">
        <v>1415253600</v>
      </c>
      <c r="M777">
        <v>1416117600</v>
      </c>
      <c r="N777" s="7">
        <f t="shared" si="50"/>
        <v>41949.25</v>
      </c>
      <c r="O777" s="7">
        <f t="shared" si="51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_xlfn.TEXTSPLIT(R777,"/")</f>
        <v>music</v>
      </c>
      <c r="T777" t="str">
        <v>rock</v>
      </c>
    </row>
    <row r="778" spans="1:20" x14ac:dyDescent="0.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65.544223826714799</v>
      </c>
      <c r="G778" t="s">
        <v>14</v>
      </c>
      <c r="H778">
        <v>2201</v>
      </c>
      <c r="I778">
        <f t="shared" si="49"/>
        <v>33</v>
      </c>
      <c r="J778" t="s">
        <v>21</v>
      </c>
      <c r="K778" t="s">
        <v>22</v>
      </c>
      <c r="L778">
        <v>1562216400</v>
      </c>
      <c r="M778">
        <v>1563771600</v>
      </c>
      <c r="N778" s="7">
        <f t="shared" si="50"/>
        <v>43650.208333333328</v>
      </c>
      <c r="O778" s="7">
        <f t="shared" si="51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_xlfn.TEXTSPLIT(R778,"/")</f>
        <v>theater</v>
      </c>
      <c r="T778" t="str">
        <v>plays</v>
      </c>
    </row>
    <row r="779" spans="1:20" x14ac:dyDescent="0.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49.026652452025587</v>
      </c>
      <c r="G779" t="s">
        <v>14</v>
      </c>
      <c r="H779">
        <v>676</v>
      </c>
      <c r="I779">
        <f t="shared" si="49"/>
        <v>68.03</v>
      </c>
      <c r="J779" t="s">
        <v>21</v>
      </c>
      <c r="K779" t="s">
        <v>22</v>
      </c>
      <c r="L779">
        <v>1316754000</v>
      </c>
      <c r="M779">
        <v>1319259600</v>
      </c>
      <c r="N779" s="7">
        <f t="shared" si="50"/>
        <v>40809.208333333336</v>
      </c>
      <c r="O779" s="7">
        <f t="shared" si="51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_xlfn.TEXTSPLIT(R779,"/")</f>
        <v>theater</v>
      </c>
      <c r="T779" t="str">
        <v>plays</v>
      </c>
    </row>
    <row r="780" spans="1:20" x14ac:dyDescent="0.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4">
        <f t="shared" si="48"/>
        <v>787.92307692307691</v>
      </c>
      <c r="G780" t="s">
        <v>20</v>
      </c>
      <c r="H780">
        <v>174</v>
      </c>
      <c r="I780">
        <f t="shared" si="49"/>
        <v>58.87</v>
      </c>
      <c r="J780" t="s">
        <v>98</v>
      </c>
      <c r="K780" t="s">
        <v>99</v>
      </c>
      <c r="L780">
        <v>1313211600</v>
      </c>
      <c r="M780">
        <v>1313643600</v>
      </c>
      <c r="N780" s="7">
        <f t="shared" si="50"/>
        <v>40768.208333333336</v>
      </c>
      <c r="O780" s="7">
        <f t="shared" si="51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_xlfn.TEXTSPLIT(R780,"/")</f>
        <v>film &amp; video</v>
      </c>
      <c r="T780" t="str">
        <v>animation</v>
      </c>
    </row>
    <row r="781" spans="1:20" x14ac:dyDescent="0.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80.306347746090154</v>
      </c>
      <c r="G781" t="s">
        <v>14</v>
      </c>
      <c r="H781">
        <v>831</v>
      </c>
      <c r="I781">
        <f t="shared" si="49"/>
        <v>105.05</v>
      </c>
      <c r="J781" t="s">
        <v>21</v>
      </c>
      <c r="K781" t="s">
        <v>22</v>
      </c>
      <c r="L781">
        <v>1439528400</v>
      </c>
      <c r="M781">
        <v>1440306000</v>
      </c>
      <c r="N781" s="7">
        <f t="shared" si="50"/>
        <v>42230.208333333328</v>
      </c>
      <c r="O781" s="7">
        <f t="shared" si="51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_xlfn.TEXTSPLIT(R781,"/")</f>
        <v>theater</v>
      </c>
      <c r="T781" t="str">
        <v>plays</v>
      </c>
    </row>
    <row r="782" spans="1:20" x14ac:dyDescent="0.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4">
        <f t="shared" si="48"/>
        <v>106.29411764705883</v>
      </c>
      <c r="G782" t="s">
        <v>20</v>
      </c>
      <c r="H782">
        <v>164</v>
      </c>
      <c r="I782">
        <f t="shared" si="49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7">
        <f t="shared" si="50"/>
        <v>42573.208333333328</v>
      </c>
      <c r="O782" s="7">
        <f t="shared" si="51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_xlfn.TEXTSPLIT(R782,"/")</f>
        <v>film &amp; video</v>
      </c>
      <c r="T782" t="str">
        <v>drama</v>
      </c>
    </row>
    <row r="783" spans="1:20" x14ac:dyDescent="0.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50.735632183908038</v>
      </c>
      <c r="G783" t="s">
        <v>74</v>
      </c>
      <c r="H783">
        <v>56</v>
      </c>
      <c r="I783">
        <f t="shared" si="49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7">
        <f t="shared" si="50"/>
        <v>40482.208333333336</v>
      </c>
      <c r="O783" s="7">
        <f t="shared" si="51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_xlfn.TEXTSPLIT(R783,"/")</f>
        <v>theater</v>
      </c>
      <c r="T783" t="str">
        <v>plays</v>
      </c>
    </row>
    <row r="784" spans="1:20" x14ac:dyDescent="0.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4">
        <f t="shared" si="48"/>
        <v>215.31372549019611</v>
      </c>
      <c r="G784" t="s">
        <v>20</v>
      </c>
      <c r="H784">
        <v>161</v>
      </c>
      <c r="I784">
        <f t="shared" si="49"/>
        <v>68.2</v>
      </c>
      <c r="J784" t="s">
        <v>21</v>
      </c>
      <c r="K784" t="s">
        <v>22</v>
      </c>
      <c r="L784">
        <v>1298959200</v>
      </c>
      <c r="M784">
        <v>1301374800</v>
      </c>
      <c r="N784" s="7">
        <f t="shared" si="50"/>
        <v>40603.25</v>
      </c>
      <c r="O784" s="7">
        <f t="shared" si="51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_xlfn.TEXTSPLIT(R784,"/")</f>
        <v>film &amp; video</v>
      </c>
      <c r="T784" t="str">
        <v>animation</v>
      </c>
    </row>
    <row r="785" spans="1:20" x14ac:dyDescent="0.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4">
        <f t="shared" si="48"/>
        <v>141.22972972972974</v>
      </c>
      <c r="G785" t="s">
        <v>20</v>
      </c>
      <c r="H785">
        <v>138</v>
      </c>
      <c r="I785">
        <f t="shared" si="49"/>
        <v>75.73</v>
      </c>
      <c r="J785" t="s">
        <v>21</v>
      </c>
      <c r="K785" t="s">
        <v>22</v>
      </c>
      <c r="L785">
        <v>1387260000</v>
      </c>
      <c r="M785">
        <v>1387864800</v>
      </c>
      <c r="N785" s="7">
        <f t="shared" si="50"/>
        <v>41625.25</v>
      </c>
      <c r="O785" s="7">
        <f t="shared" si="51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_xlfn.TEXTSPLIT(R785,"/")</f>
        <v>music</v>
      </c>
      <c r="T785" t="str">
        <v>rock</v>
      </c>
    </row>
    <row r="786" spans="1:20" x14ac:dyDescent="0.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4">
        <f t="shared" si="48"/>
        <v>115.33745781777279</v>
      </c>
      <c r="G786" t="s">
        <v>20</v>
      </c>
      <c r="H786">
        <v>3308</v>
      </c>
      <c r="I786">
        <f t="shared" si="49"/>
        <v>31</v>
      </c>
      <c r="J786" t="s">
        <v>21</v>
      </c>
      <c r="K786" t="s">
        <v>22</v>
      </c>
      <c r="L786">
        <v>1457244000</v>
      </c>
      <c r="M786">
        <v>1458190800</v>
      </c>
      <c r="N786" s="7">
        <f t="shared" si="50"/>
        <v>42435.25</v>
      </c>
      <c r="O786" s="7">
        <f t="shared" si="51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_xlfn.TEXTSPLIT(R786,"/")</f>
        <v>technology</v>
      </c>
      <c r="T786" t="str">
        <v>web</v>
      </c>
    </row>
    <row r="787" spans="1:20" ht="31.5" x14ac:dyDescent="0.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4">
        <f t="shared" si="48"/>
        <v>193.11940298507463</v>
      </c>
      <c r="G787" t="s">
        <v>20</v>
      </c>
      <c r="H787">
        <v>127</v>
      </c>
      <c r="I787">
        <f t="shared" si="49"/>
        <v>101.88</v>
      </c>
      <c r="J787" t="s">
        <v>26</v>
      </c>
      <c r="K787" t="s">
        <v>27</v>
      </c>
      <c r="L787">
        <v>1556341200</v>
      </c>
      <c r="M787">
        <v>1559278800</v>
      </c>
      <c r="N787" s="7">
        <f t="shared" si="50"/>
        <v>43582.208333333328</v>
      </c>
      <c r="O787" s="7">
        <f t="shared" si="51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_xlfn.TEXTSPLIT(R787,"/")</f>
        <v>film &amp; video</v>
      </c>
      <c r="T787" t="str">
        <v>animation</v>
      </c>
    </row>
    <row r="788" spans="1:20" x14ac:dyDescent="0.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4">
        <f t="shared" si="48"/>
        <v>729.73333333333335</v>
      </c>
      <c r="G788" t="s">
        <v>20</v>
      </c>
      <c r="H788">
        <v>207</v>
      </c>
      <c r="I788">
        <f t="shared" si="49"/>
        <v>52.88</v>
      </c>
      <c r="J788" t="s">
        <v>107</v>
      </c>
      <c r="K788" t="s">
        <v>108</v>
      </c>
      <c r="L788">
        <v>1522126800</v>
      </c>
      <c r="M788">
        <v>1522731600</v>
      </c>
      <c r="N788" s="7">
        <f t="shared" si="50"/>
        <v>43186.208333333328</v>
      </c>
      <c r="O788" s="7">
        <f t="shared" si="51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_xlfn.TEXTSPLIT(R788,"/")</f>
        <v>music</v>
      </c>
      <c r="T788" t="str">
        <v>jazz</v>
      </c>
    </row>
    <row r="789" spans="1:20" x14ac:dyDescent="0.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99.66339869281046</v>
      </c>
      <c r="G789" t="s">
        <v>14</v>
      </c>
      <c r="H789">
        <v>859</v>
      </c>
      <c r="I789">
        <f t="shared" si="49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7">
        <f t="shared" si="50"/>
        <v>40684.208333333336</v>
      </c>
      <c r="O789" s="7">
        <f t="shared" si="51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_xlfn.TEXTSPLIT(R789,"/")</f>
        <v>music</v>
      </c>
      <c r="T789" t="str">
        <v>rock</v>
      </c>
    </row>
    <row r="790" spans="1:20" x14ac:dyDescent="0.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88.166666666666671</v>
      </c>
      <c r="G790" t="s">
        <v>47</v>
      </c>
      <c r="H790">
        <v>31</v>
      </c>
      <c r="I790">
        <f t="shared" si="49"/>
        <v>102.39</v>
      </c>
      <c r="J790" t="s">
        <v>21</v>
      </c>
      <c r="K790" t="s">
        <v>22</v>
      </c>
      <c r="L790">
        <v>1350709200</v>
      </c>
      <c r="M790">
        <v>1352527200</v>
      </c>
      <c r="N790" s="7">
        <f t="shared" si="50"/>
        <v>41202.208333333336</v>
      </c>
      <c r="O790" s="7">
        <f t="shared" si="51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_xlfn.TEXTSPLIT(R790,"/")</f>
        <v>film &amp; video</v>
      </c>
      <c r="T790" t="str">
        <v>animation</v>
      </c>
    </row>
    <row r="791" spans="1:20" x14ac:dyDescent="0.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37.233333333333334</v>
      </c>
      <c r="G791" t="s">
        <v>14</v>
      </c>
      <c r="H791">
        <v>45</v>
      </c>
      <c r="I791">
        <f t="shared" si="49"/>
        <v>74.47</v>
      </c>
      <c r="J791" t="s">
        <v>21</v>
      </c>
      <c r="K791" t="s">
        <v>22</v>
      </c>
      <c r="L791">
        <v>1401166800</v>
      </c>
      <c r="M791">
        <v>1404363600</v>
      </c>
      <c r="N791" s="7">
        <f t="shared" si="50"/>
        <v>41786.208333333336</v>
      </c>
      <c r="O791" s="7">
        <f t="shared" si="51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_xlfn.TEXTSPLIT(R791,"/")</f>
        <v>theater</v>
      </c>
      <c r="T791" t="str">
        <v>plays</v>
      </c>
    </row>
    <row r="792" spans="1:20" x14ac:dyDescent="0.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30.540075309306079</v>
      </c>
      <c r="G792" t="s">
        <v>74</v>
      </c>
      <c r="H792">
        <v>1113</v>
      </c>
      <c r="I792">
        <f t="shared" si="49"/>
        <v>51.01</v>
      </c>
      <c r="J792" t="s">
        <v>21</v>
      </c>
      <c r="K792" t="s">
        <v>22</v>
      </c>
      <c r="L792">
        <v>1266127200</v>
      </c>
      <c r="M792">
        <v>1266645600</v>
      </c>
      <c r="N792" s="7">
        <f t="shared" si="50"/>
        <v>40223.25</v>
      </c>
      <c r="O792" s="7">
        <f t="shared" si="51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_xlfn.TEXTSPLIT(R792,"/")</f>
        <v>theater</v>
      </c>
      <c r="T792" t="str">
        <v>plays</v>
      </c>
    </row>
    <row r="793" spans="1:20" x14ac:dyDescent="0.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25.714285714285712</v>
      </c>
      <c r="G793" t="s">
        <v>14</v>
      </c>
      <c r="H793">
        <v>6</v>
      </c>
      <c r="I793">
        <f t="shared" si="49"/>
        <v>90</v>
      </c>
      <c r="J793" t="s">
        <v>21</v>
      </c>
      <c r="K793" t="s">
        <v>22</v>
      </c>
      <c r="L793">
        <v>1481436000</v>
      </c>
      <c r="M793">
        <v>1482818400</v>
      </c>
      <c r="N793" s="7">
        <f t="shared" si="50"/>
        <v>42715.25</v>
      </c>
      <c r="O793" s="7">
        <f t="shared" si="51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_xlfn.TEXTSPLIT(R793,"/")</f>
        <v>food</v>
      </c>
      <c r="T793" t="str">
        <v>food trucks</v>
      </c>
    </row>
    <row r="794" spans="1:20" x14ac:dyDescent="0.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34</v>
      </c>
      <c r="G794" t="s">
        <v>14</v>
      </c>
      <c r="H794">
        <v>7</v>
      </c>
      <c r="I794">
        <f t="shared" si="49"/>
        <v>97.14</v>
      </c>
      <c r="J794" t="s">
        <v>21</v>
      </c>
      <c r="K794" t="s">
        <v>22</v>
      </c>
      <c r="L794">
        <v>1372222800</v>
      </c>
      <c r="M794">
        <v>1374642000</v>
      </c>
      <c r="N794" s="7">
        <f t="shared" si="50"/>
        <v>41451.208333333336</v>
      </c>
      <c r="O794" s="7">
        <f t="shared" si="51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_xlfn.TEXTSPLIT(R794,"/")</f>
        <v>theater</v>
      </c>
      <c r="T794" t="str">
        <v>plays</v>
      </c>
    </row>
    <row r="795" spans="1:20" x14ac:dyDescent="0.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4">
        <f t="shared" si="48"/>
        <v>1185.909090909091</v>
      </c>
      <c r="G795" t="s">
        <v>20</v>
      </c>
      <c r="H795">
        <v>181</v>
      </c>
      <c r="I795">
        <f t="shared" si="49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7">
        <f t="shared" si="50"/>
        <v>41450.208333333336</v>
      </c>
      <c r="O795" s="7">
        <f t="shared" si="51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_xlfn.TEXTSPLIT(R795,"/")</f>
        <v>publishing</v>
      </c>
      <c r="T795" t="str">
        <v>nonfiction</v>
      </c>
    </row>
    <row r="796" spans="1:20" x14ac:dyDescent="0.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4">
        <f t="shared" si="48"/>
        <v>125.39393939393939</v>
      </c>
      <c r="G796" t="s">
        <v>20</v>
      </c>
      <c r="H796">
        <v>110</v>
      </c>
      <c r="I796">
        <f t="shared" si="49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7">
        <f t="shared" si="50"/>
        <v>43091.25</v>
      </c>
      <c r="O796" s="7">
        <f t="shared" si="51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_xlfn.TEXTSPLIT(R796,"/")</f>
        <v>music</v>
      </c>
      <c r="T796" t="str">
        <v>rock</v>
      </c>
    </row>
    <row r="797" spans="1:20" ht="31.5" x14ac:dyDescent="0.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14.394366197183098</v>
      </c>
      <c r="G797" t="s">
        <v>14</v>
      </c>
      <c r="H797">
        <v>31</v>
      </c>
      <c r="I797">
        <f t="shared" si="49"/>
        <v>32.97</v>
      </c>
      <c r="J797" t="s">
        <v>21</v>
      </c>
      <c r="K797" t="s">
        <v>22</v>
      </c>
      <c r="L797">
        <v>1477976400</v>
      </c>
      <c r="M797">
        <v>1478235600</v>
      </c>
      <c r="N797" s="7">
        <f t="shared" si="50"/>
        <v>42675.208333333328</v>
      </c>
      <c r="O797" s="7">
        <f t="shared" si="51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_xlfn.TEXTSPLIT(R797,"/")</f>
        <v>film &amp; video</v>
      </c>
      <c r="T797" t="str">
        <v>drama</v>
      </c>
    </row>
    <row r="798" spans="1:20" x14ac:dyDescent="0.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54.807692307692314</v>
      </c>
      <c r="G798" t="s">
        <v>14</v>
      </c>
      <c r="H798">
        <v>78</v>
      </c>
      <c r="I798">
        <f t="shared" si="49"/>
        <v>54.81</v>
      </c>
      <c r="J798" t="s">
        <v>21</v>
      </c>
      <c r="K798" t="s">
        <v>22</v>
      </c>
      <c r="L798">
        <v>1407474000</v>
      </c>
      <c r="M798">
        <v>1408078800</v>
      </c>
      <c r="N798" s="7">
        <f t="shared" si="50"/>
        <v>41859.208333333336</v>
      </c>
      <c r="O798" s="7">
        <f t="shared" si="51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_xlfn.TEXTSPLIT(R798,"/")</f>
        <v>games</v>
      </c>
      <c r="T798" t="str">
        <v>mobile games</v>
      </c>
    </row>
    <row r="799" spans="1:20" x14ac:dyDescent="0.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4">
        <f t="shared" si="48"/>
        <v>109.63157894736841</v>
      </c>
      <c r="G799" t="s">
        <v>20</v>
      </c>
      <c r="H799">
        <v>185</v>
      </c>
      <c r="I799">
        <f t="shared" si="49"/>
        <v>45.04</v>
      </c>
      <c r="J799" t="s">
        <v>21</v>
      </c>
      <c r="K799" t="s">
        <v>22</v>
      </c>
      <c r="L799">
        <v>1546149600</v>
      </c>
      <c r="M799">
        <v>1548136800</v>
      </c>
      <c r="N799" s="7">
        <f t="shared" si="50"/>
        <v>43464.25</v>
      </c>
      <c r="O799" s="7">
        <f t="shared" si="51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_xlfn.TEXTSPLIT(R799,"/")</f>
        <v>technology</v>
      </c>
      <c r="T799" t="str">
        <v>web</v>
      </c>
    </row>
    <row r="800" spans="1:20" x14ac:dyDescent="0.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4">
        <f t="shared" si="48"/>
        <v>188.47058823529412</v>
      </c>
      <c r="G800" t="s">
        <v>20</v>
      </c>
      <c r="H800">
        <v>121</v>
      </c>
      <c r="I800">
        <f t="shared" si="49"/>
        <v>52.96</v>
      </c>
      <c r="J800" t="s">
        <v>21</v>
      </c>
      <c r="K800" t="s">
        <v>22</v>
      </c>
      <c r="L800">
        <v>1338440400</v>
      </c>
      <c r="M800">
        <v>1340859600</v>
      </c>
      <c r="N800" s="7">
        <f t="shared" si="50"/>
        <v>41060.208333333336</v>
      </c>
      <c r="O800" s="7">
        <f t="shared" si="51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_xlfn.TEXTSPLIT(R800,"/")</f>
        <v>theater</v>
      </c>
      <c r="T800" t="str">
        <v>plays</v>
      </c>
    </row>
    <row r="801" spans="1:20" x14ac:dyDescent="0.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87.008284023668637</v>
      </c>
      <c r="G801" t="s">
        <v>14</v>
      </c>
      <c r="H801">
        <v>1225</v>
      </c>
      <c r="I801">
        <f t="shared" si="49"/>
        <v>60.02</v>
      </c>
      <c r="J801" t="s">
        <v>40</v>
      </c>
      <c r="K801" t="s">
        <v>41</v>
      </c>
      <c r="L801">
        <v>1454133600</v>
      </c>
      <c r="M801">
        <v>1454479200</v>
      </c>
      <c r="N801" s="7">
        <f t="shared" si="50"/>
        <v>42399.25</v>
      </c>
      <c r="O801" s="7">
        <f t="shared" si="51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_xlfn.TEXTSPLIT(R801,"/")</f>
        <v>theater</v>
      </c>
      <c r="T801" t="str">
        <v>plays</v>
      </c>
    </row>
    <row r="802" spans="1:20" x14ac:dyDescent="0.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1</v>
      </c>
      <c r="G802" t="s">
        <v>14</v>
      </c>
      <c r="H802">
        <v>1</v>
      </c>
      <c r="I802">
        <f t="shared" si="49"/>
        <v>1</v>
      </c>
      <c r="J802" t="s">
        <v>98</v>
      </c>
      <c r="K802" t="s">
        <v>99</v>
      </c>
      <c r="L802">
        <v>1434085200</v>
      </c>
      <c r="M802">
        <v>1434430800</v>
      </c>
      <c r="N802" s="7">
        <f t="shared" si="50"/>
        <v>42167.208333333328</v>
      </c>
      <c r="O802" s="7">
        <f t="shared" si="51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_xlfn.TEXTSPLIT(R802,"/")</f>
        <v>music</v>
      </c>
      <c r="T802" t="str">
        <v>rock</v>
      </c>
    </row>
    <row r="803" spans="1:20" x14ac:dyDescent="0.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4">
        <f t="shared" si="48"/>
        <v>202.9130434782609</v>
      </c>
      <c r="G803" t="s">
        <v>20</v>
      </c>
      <c r="H803">
        <v>106</v>
      </c>
      <c r="I803">
        <f t="shared" si="49"/>
        <v>44.03</v>
      </c>
      <c r="J803" t="s">
        <v>21</v>
      </c>
      <c r="K803" t="s">
        <v>22</v>
      </c>
      <c r="L803">
        <v>1577772000</v>
      </c>
      <c r="M803">
        <v>1579672800</v>
      </c>
      <c r="N803" s="7">
        <f t="shared" si="50"/>
        <v>43830.25</v>
      </c>
      <c r="O803" s="7">
        <f t="shared" si="51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_xlfn.TEXTSPLIT(R803,"/")</f>
        <v>photography</v>
      </c>
      <c r="T803" t="str">
        <v>photography books</v>
      </c>
    </row>
    <row r="804" spans="1:20" ht="31.5" x14ac:dyDescent="0.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4">
        <f t="shared" si="48"/>
        <v>197.03225806451613</v>
      </c>
      <c r="G804" t="s">
        <v>20</v>
      </c>
      <c r="H804">
        <v>142</v>
      </c>
      <c r="I804">
        <f t="shared" si="49"/>
        <v>86.03</v>
      </c>
      <c r="J804" t="s">
        <v>21</v>
      </c>
      <c r="K804" t="s">
        <v>22</v>
      </c>
      <c r="L804">
        <v>1562216400</v>
      </c>
      <c r="M804">
        <v>1562389200</v>
      </c>
      <c r="N804" s="7">
        <f t="shared" si="50"/>
        <v>43650.208333333328</v>
      </c>
      <c r="O804" s="7">
        <f t="shared" si="51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_xlfn.TEXTSPLIT(R804,"/")</f>
        <v>photography</v>
      </c>
      <c r="T804" t="str">
        <v>photography books</v>
      </c>
    </row>
    <row r="805" spans="1:20" ht="31.5" x14ac:dyDescent="0.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4">
        <f t="shared" si="48"/>
        <v>107</v>
      </c>
      <c r="G805" t="s">
        <v>20</v>
      </c>
      <c r="H805">
        <v>233</v>
      </c>
      <c r="I805">
        <f t="shared" si="49"/>
        <v>28.01</v>
      </c>
      <c r="J805" t="s">
        <v>21</v>
      </c>
      <c r="K805" t="s">
        <v>22</v>
      </c>
      <c r="L805">
        <v>1548568800</v>
      </c>
      <c r="M805">
        <v>1551506400</v>
      </c>
      <c r="N805" s="7">
        <f t="shared" si="50"/>
        <v>43492.25</v>
      </c>
      <c r="O805" s="7">
        <f t="shared" si="51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_xlfn.TEXTSPLIT(R805,"/")</f>
        <v>theater</v>
      </c>
      <c r="T805" t="str">
        <v>plays</v>
      </c>
    </row>
    <row r="806" spans="1:20" x14ac:dyDescent="0.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4">
        <f t="shared" si="48"/>
        <v>268.73076923076923</v>
      </c>
      <c r="G806" t="s">
        <v>20</v>
      </c>
      <c r="H806">
        <v>218</v>
      </c>
      <c r="I806">
        <f t="shared" si="49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7">
        <f t="shared" si="50"/>
        <v>43102.25</v>
      </c>
      <c r="O806" s="7">
        <f t="shared" si="51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_xlfn.TEXTSPLIT(R806,"/")</f>
        <v>music</v>
      </c>
      <c r="T806" t="str">
        <v>rock</v>
      </c>
    </row>
    <row r="807" spans="1:20" ht="31.5" x14ac:dyDescent="0.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50.845360824742272</v>
      </c>
      <c r="G807" t="s">
        <v>14</v>
      </c>
      <c r="H807">
        <v>67</v>
      </c>
      <c r="I807">
        <f t="shared" si="49"/>
        <v>73.61</v>
      </c>
      <c r="J807" t="s">
        <v>26</v>
      </c>
      <c r="K807" t="s">
        <v>27</v>
      </c>
      <c r="L807">
        <v>1416031200</v>
      </c>
      <c r="M807">
        <v>1420437600</v>
      </c>
      <c r="N807" s="7">
        <f t="shared" si="50"/>
        <v>41958.25</v>
      </c>
      <c r="O807" s="7">
        <f t="shared" si="51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_xlfn.TEXTSPLIT(R807,"/")</f>
        <v>film &amp; video</v>
      </c>
      <c r="T807" t="str">
        <v>documentary</v>
      </c>
    </row>
    <row r="808" spans="1:20" x14ac:dyDescent="0.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4">
        <f t="shared" si="48"/>
        <v>1180.2857142857142</v>
      </c>
      <c r="G808" t="s">
        <v>20</v>
      </c>
      <c r="H808">
        <v>76</v>
      </c>
      <c r="I808">
        <f t="shared" si="49"/>
        <v>108.71</v>
      </c>
      <c r="J808" t="s">
        <v>21</v>
      </c>
      <c r="K808" t="s">
        <v>22</v>
      </c>
      <c r="L808">
        <v>1330927200</v>
      </c>
      <c r="M808">
        <v>1332997200</v>
      </c>
      <c r="N808" s="7">
        <f t="shared" si="50"/>
        <v>40973.25</v>
      </c>
      <c r="O808" s="7">
        <f t="shared" si="51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_xlfn.TEXTSPLIT(R808,"/")</f>
        <v>film &amp; video</v>
      </c>
      <c r="T808" t="str">
        <v>drama</v>
      </c>
    </row>
    <row r="809" spans="1:20" x14ac:dyDescent="0.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4">
        <f t="shared" si="48"/>
        <v>264</v>
      </c>
      <c r="G809" t="s">
        <v>20</v>
      </c>
      <c r="H809">
        <v>43</v>
      </c>
      <c r="I809">
        <f t="shared" si="49"/>
        <v>42.98</v>
      </c>
      <c r="J809" t="s">
        <v>21</v>
      </c>
      <c r="K809" t="s">
        <v>22</v>
      </c>
      <c r="L809">
        <v>1571115600</v>
      </c>
      <c r="M809">
        <v>1574920800</v>
      </c>
      <c r="N809" s="7">
        <f t="shared" si="50"/>
        <v>43753.208333333328</v>
      </c>
      <c r="O809" s="7">
        <f t="shared" si="51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_xlfn.TEXTSPLIT(R809,"/")</f>
        <v>theater</v>
      </c>
      <c r="T809" t="str">
        <v>plays</v>
      </c>
    </row>
    <row r="810" spans="1:20" x14ac:dyDescent="0.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30.44230769230769</v>
      </c>
      <c r="G810" t="s">
        <v>14</v>
      </c>
      <c r="H810">
        <v>19</v>
      </c>
      <c r="I810">
        <f t="shared" si="49"/>
        <v>83.32</v>
      </c>
      <c r="J810" t="s">
        <v>21</v>
      </c>
      <c r="K810" t="s">
        <v>22</v>
      </c>
      <c r="L810">
        <v>1463461200</v>
      </c>
      <c r="M810">
        <v>1464930000</v>
      </c>
      <c r="N810" s="7">
        <f t="shared" si="50"/>
        <v>42507.208333333328</v>
      </c>
      <c r="O810" s="7">
        <f t="shared" si="51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_xlfn.TEXTSPLIT(R810,"/")</f>
        <v>food</v>
      </c>
      <c r="T810" t="str">
        <v>food trucks</v>
      </c>
    </row>
    <row r="811" spans="1:20" x14ac:dyDescent="0.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62.880681818181813</v>
      </c>
      <c r="G811" t="s">
        <v>14</v>
      </c>
      <c r="H811">
        <v>2108</v>
      </c>
      <c r="I811">
        <f t="shared" si="49"/>
        <v>42</v>
      </c>
      <c r="J811" t="s">
        <v>98</v>
      </c>
      <c r="K811" t="s">
        <v>99</v>
      </c>
      <c r="L811">
        <v>1344920400</v>
      </c>
      <c r="M811">
        <v>1345006800</v>
      </c>
      <c r="N811" s="7">
        <f t="shared" si="50"/>
        <v>41135.208333333336</v>
      </c>
      <c r="O811" s="7">
        <f t="shared" si="51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_xlfn.TEXTSPLIT(R811,"/")</f>
        <v>film &amp; video</v>
      </c>
      <c r="T811" t="str">
        <v>documentary</v>
      </c>
    </row>
    <row r="812" spans="1:20" x14ac:dyDescent="0.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4">
        <f t="shared" si="48"/>
        <v>193.125</v>
      </c>
      <c r="G812" t="s">
        <v>20</v>
      </c>
      <c r="H812">
        <v>221</v>
      </c>
      <c r="I812">
        <f t="shared" si="49"/>
        <v>55.93</v>
      </c>
      <c r="J812" t="s">
        <v>21</v>
      </c>
      <c r="K812" t="s">
        <v>22</v>
      </c>
      <c r="L812">
        <v>1511848800</v>
      </c>
      <c r="M812">
        <v>1512712800</v>
      </c>
      <c r="N812" s="7">
        <f t="shared" si="50"/>
        <v>43067.25</v>
      </c>
      <c r="O812" s="7">
        <f t="shared" si="51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_xlfn.TEXTSPLIT(R812,"/")</f>
        <v>theater</v>
      </c>
      <c r="T812" t="str">
        <v>plays</v>
      </c>
    </row>
    <row r="813" spans="1:20" x14ac:dyDescent="0.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77.102702702702715</v>
      </c>
      <c r="G813" t="s">
        <v>14</v>
      </c>
      <c r="H813">
        <v>679</v>
      </c>
      <c r="I813">
        <f t="shared" si="49"/>
        <v>105.04</v>
      </c>
      <c r="J813" t="s">
        <v>21</v>
      </c>
      <c r="K813" t="s">
        <v>22</v>
      </c>
      <c r="L813">
        <v>1452319200</v>
      </c>
      <c r="M813">
        <v>1452492000</v>
      </c>
      <c r="N813" s="7">
        <f t="shared" si="50"/>
        <v>42378.25</v>
      </c>
      <c r="O813" s="7">
        <f t="shared" si="51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_xlfn.TEXTSPLIT(R813,"/")</f>
        <v>games</v>
      </c>
      <c r="T813" t="str">
        <v>video games</v>
      </c>
    </row>
    <row r="814" spans="1:20" x14ac:dyDescent="0.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4">
        <f t="shared" si="48"/>
        <v>225.52763819095478</v>
      </c>
      <c r="G814" t="s">
        <v>20</v>
      </c>
      <c r="H814">
        <v>2805</v>
      </c>
      <c r="I814">
        <f t="shared" si="49"/>
        <v>48</v>
      </c>
      <c r="J814" t="s">
        <v>15</v>
      </c>
      <c r="K814" t="s">
        <v>16</v>
      </c>
      <c r="L814">
        <v>1523854800</v>
      </c>
      <c r="M814">
        <v>1524286800</v>
      </c>
      <c r="N814" s="7">
        <f t="shared" si="50"/>
        <v>43206.208333333328</v>
      </c>
      <c r="O814" s="7">
        <f t="shared" si="51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_xlfn.TEXTSPLIT(R814,"/")</f>
        <v>publishing</v>
      </c>
      <c r="T814" t="str">
        <v>nonfiction</v>
      </c>
    </row>
    <row r="815" spans="1:20" x14ac:dyDescent="0.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4">
        <f t="shared" si="48"/>
        <v>239.40625</v>
      </c>
      <c r="G815" t="s">
        <v>20</v>
      </c>
      <c r="H815">
        <v>68</v>
      </c>
      <c r="I815">
        <f t="shared" si="49"/>
        <v>112.66</v>
      </c>
      <c r="J815" t="s">
        <v>21</v>
      </c>
      <c r="K815" t="s">
        <v>22</v>
      </c>
      <c r="L815">
        <v>1346043600</v>
      </c>
      <c r="M815">
        <v>1346907600</v>
      </c>
      <c r="N815" s="7">
        <f t="shared" si="50"/>
        <v>41148.208333333336</v>
      </c>
      <c r="O815" s="7">
        <f t="shared" si="51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_xlfn.TEXTSPLIT(R815,"/")</f>
        <v>games</v>
      </c>
      <c r="T815" t="str">
        <v>video games</v>
      </c>
    </row>
    <row r="816" spans="1:20" x14ac:dyDescent="0.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92.1875</v>
      </c>
      <c r="G816" t="s">
        <v>14</v>
      </c>
      <c r="H816">
        <v>36</v>
      </c>
      <c r="I816">
        <f t="shared" si="49"/>
        <v>81.94</v>
      </c>
      <c r="J816" t="s">
        <v>36</v>
      </c>
      <c r="K816" t="s">
        <v>37</v>
      </c>
      <c r="L816">
        <v>1464325200</v>
      </c>
      <c r="M816">
        <v>1464498000</v>
      </c>
      <c r="N816" s="7">
        <f t="shared" si="50"/>
        <v>42517.208333333328</v>
      </c>
      <c r="O816" s="7">
        <f t="shared" si="51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_xlfn.TEXTSPLIT(R816,"/")</f>
        <v>music</v>
      </c>
      <c r="T816" t="str">
        <v>rock</v>
      </c>
    </row>
    <row r="817" spans="1:20" ht="31.5" x14ac:dyDescent="0.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4">
        <f t="shared" si="48"/>
        <v>130.23333333333335</v>
      </c>
      <c r="G817" t="s">
        <v>20</v>
      </c>
      <c r="H817">
        <v>183</v>
      </c>
      <c r="I817">
        <f t="shared" si="49"/>
        <v>64.05</v>
      </c>
      <c r="J817" t="s">
        <v>15</v>
      </c>
      <c r="K817" t="s">
        <v>16</v>
      </c>
      <c r="L817">
        <v>1511935200</v>
      </c>
      <c r="M817">
        <v>1514181600</v>
      </c>
      <c r="N817" s="7">
        <f t="shared" si="50"/>
        <v>43068.25</v>
      </c>
      <c r="O817" s="7">
        <f t="shared" si="51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_xlfn.TEXTSPLIT(R817,"/")</f>
        <v>music</v>
      </c>
      <c r="T817" t="str">
        <v>rock</v>
      </c>
    </row>
    <row r="818" spans="1:20" x14ac:dyDescent="0.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4">
        <f t="shared" si="48"/>
        <v>615.21739130434787</v>
      </c>
      <c r="G818" t="s">
        <v>20</v>
      </c>
      <c r="H818">
        <v>133</v>
      </c>
      <c r="I818">
        <f t="shared" si="49"/>
        <v>106.39</v>
      </c>
      <c r="J818" t="s">
        <v>21</v>
      </c>
      <c r="K818" t="s">
        <v>22</v>
      </c>
      <c r="L818">
        <v>1392012000</v>
      </c>
      <c r="M818">
        <v>1392184800</v>
      </c>
      <c r="N818" s="7">
        <f t="shared" si="50"/>
        <v>41680.25</v>
      </c>
      <c r="O818" s="7">
        <f t="shared" si="51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_xlfn.TEXTSPLIT(R818,"/")</f>
        <v>theater</v>
      </c>
      <c r="T818" t="str">
        <v>plays</v>
      </c>
    </row>
    <row r="819" spans="1:20" x14ac:dyDescent="0.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4">
        <f t="shared" si="48"/>
        <v>368.79532163742692</v>
      </c>
      <c r="G819" t="s">
        <v>20</v>
      </c>
      <c r="H819">
        <v>2489</v>
      </c>
      <c r="I819">
        <f t="shared" si="49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7">
        <f t="shared" si="50"/>
        <v>43589.208333333328</v>
      </c>
      <c r="O819" s="7">
        <f t="shared" si="51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_xlfn.TEXTSPLIT(R819,"/")</f>
        <v>publishing</v>
      </c>
      <c r="T819" t="str">
        <v>nonfiction</v>
      </c>
    </row>
    <row r="820" spans="1:20" x14ac:dyDescent="0.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4">
        <f t="shared" si="48"/>
        <v>1094.8571428571429</v>
      </c>
      <c r="G820" t="s">
        <v>20</v>
      </c>
      <c r="H820">
        <v>69</v>
      </c>
      <c r="I820">
        <f t="shared" si="49"/>
        <v>111.07</v>
      </c>
      <c r="J820" t="s">
        <v>21</v>
      </c>
      <c r="K820" t="s">
        <v>22</v>
      </c>
      <c r="L820">
        <v>1548050400</v>
      </c>
      <c r="M820">
        <v>1549173600</v>
      </c>
      <c r="N820" s="7">
        <f t="shared" si="50"/>
        <v>43486.25</v>
      </c>
      <c r="O820" s="7">
        <f t="shared" si="51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_xlfn.TEXTSPLIT(R820,"/")</f>
        <v>theater</v>
      </c>
      <c r="T820" t="str">
        <v>plays</v>
      </c>
    </row>
    <row r="821" spans="1:20" ht="31.5" x14ac:dyDescent="0.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50.662921348314605</v>
      </c>
      <c r="G821" t="s">
        <v>14</v>
      </c>
      <c r="H821">
        <v>47</v>
      </c>
      <c r="I821">
        <f t="shared" si="49"/>
        <v>95.94</v>
      </c>
      <c r="J821" t="s">
        <v>21</v>
      </c>
      <c r="K821" t="s">
        <v>22</v>
      </c>
      <c r="L821">
        <v>1353736800</v>
      </c>
      <c r="M821">
        <v>1355032800</v>
      </c>
      <c r="N821" s="7">
        <f t="shared" si="50"/>
        <v>41237.25</v>
      </c>
      <c r="O821" s="7">
        <f t="shared" si="51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_xlfn.TEXTSPLIT(R821,"/")</f>
        <v>games</v>
      </c>
      <c r="T821" t="str">
        <v>video games</v>
      </c>
    </row>
    <row r="822" spans="1:20" x14ac:dyDescent="0.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4">
        <f t="shared" si="48"/>
        <v>800.6</v>
      </c>
      <c r="G822" t="s">
        <v>20</v>
      </c>
      <c r="H822">
        <v>279</v>
      </c>
      <c r="I822">
        <f t="shared" si="49"/>
        <v>43.04</v>
      </c>
      <c r="J822" t="s">
        <v>40</v>
      </c>
      <c r="K822" t="s">
        <v>41</v>
      </c>
      <c r="L822">
        <v>1532840400</v>
      </c>
      <c r="M822">
        <v>1533963600</v>
      </c>
      <c r="N822" s="7">
        <f t="shared" si="50"/>
        <v>43310.208333333328</v>
      </c>
      <c r="O822" s="7">
        <f t="shared" si="51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_xlfn.TEXTSPLIT(R822,"/")</f>
        <v>music</v>
      </c>
      <c r="T822" t="str">
        <v>rock</v>
      </c>
    </row>
    <row r="823" spans="1:20" x14ac:dyDescent="0.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4">
        <f t="shared" si="48"/>
        <v>291.28571428571428</v>
      </c>
      <c r="G823" t="s">
        <v>20</v>
      </c>
      <c r="H823">
        <v>210</v>
      </c>
      <c r="I823">
        <f t="shared" si="49"/>
        <v>67.97</v>
      </c>
      <c r="J823" t="s">
        <v>21</v>
      </c>
      <c r="K823" t="s">
        <v>22</v>
      </c>
      <c r="L823">
        <v>1488261600</v>
      </c>
      <c r="M823">
        <v>1489381200</v>
      </c>
      <c r="N823" s="7">
        <f t="shared" si="50"/>
        <v>42794.25</v>
      </c>
      <c r="O823" s="7">
        <f t="shared" si="51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_xlfn.TEXTSPLIT(R823,"/")</f>
        <v>film &amp; video</v>
      </c>
      <c r="T823" t="str">
        <v>documentary</v>
      </c>
    </row>
    <row r="824" spans="1:20" x14ac:dyDescent="0.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4">
        <f t="shared" si="48"/>
        <v>349.9666666666667</v>
      </c>
      <c r="G824" t="s">
        <v>20</v>
      </c>
      <c r="H824">
        <v>2100</v>
      </c>
      <c r="I824">
        <f t="shared" si="49"/>
        <v>89.99</v>
      </c>
      <c r="J824" t="s">
        <v>21</v>
      </c>
      <c r="K824" t="s">
        <v>22</v>
      </c>
      <c r="L824">
        <v>1393567200</v>
      </c>
      <c r="M824">
        <v>1395032400</v>
      </c>
      <c r="N824" s="7">
        <f t="shared" si="50"/>
        <v>41698.25</v>
      </c>
      <c r="O824" s="7">
        <f t="shared" si="51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_xlfn.TEXTSPLIT(R824,"/")</f>
        <v>music</v>
      </c>
      <c r="T824" t="str">
        <v>rock</v>
      </c>
    </row>
    <row r="825" spans="1:20" x14ac:dyDescent="0.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4">
        <f t="shared" si="48"/>
        <v>357.07317073170731</v>
      </c>
      <c r="G825" t="s">
        <v>20</v>
      </c>
      <c r="H825">
        <v>252</v>
      </c>
      <c r="I825">
        <f t="shared" si="49"/>
        <v>58.1</v>
      </c>
      <c r="J825" t="s">
        <v>21</v>
      </c>
      <c r="K825" t="s">
        <v>22</v>
      </c>
      <c r="L825">
        <v>1410325200</v>
      </c>
      <c r="M825">
        <v>1412485200</v>
      </c>
      <c r="N825" s="7">
        <f t="shared" si="50"/>
        <v>41892.208333333336</v>
      </c>
      <c r="O825" s="7">
        <f t="shared" si="51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_xlfn.TEXTSPLIT(R825,"/")</f>
        <v>music</v>
      </c>
      <c r="T825" t="str">
        <v>rock</v>
      </c>
    </row>
    <row r="826" spans="1:20" x14ac:dyDescent="0.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4">
        <f t="shared" si="48"/>
        <v>126.48941176470588</v>
      </c>
      <c r="G826" t="s">
        <v>20</v>
      </c>
      <c r="H826">
        <v>1280</v>
      </c>
      <c r="I826">
        <f t="shared" si="49"/>
        <v>84</v>
      </c>
      <c r="J826" t="s">
        <v>21</v>
      </c>
      <c r="K826" t="s">
        <v>22</v>
      </c>
      <c r="L826">
        <v>1276923600</v>
      </c>
      <c r="M826">
        <v>1279688400</v>
      </c>
      <c r="N826" s="7">
        <f t="shared" si="50"/>
        <v>40348.208333333336</v>
      </c>
      <c r="O826" s="7">
        <f t="shared" si="51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_xlfn.TEXTSPLIT(R826,"/")</f>
        <v>publishing</v>
      </c>
      <c r="T826" t="str">
        <v>nonfiction</v>
      </c>
    </row>
    <row r="827" spans="1:20" x14ac:dyDescent="0.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4">
        <f t="shared" si="48"/>
        <v>387.5</v>
      </c>
      <c r="G827" t="s">
        <v>20</v>
      </c>
      <c r="H827">
        <v>157</v>
      </c>
      <c r="I827">
        <f t="shared" si="49"/>
        <v>88.85</v>
      </c>
      <c r="J827" t="s">
        <v>40</v>
      </c>
      <c r="K827" t="s">
        <v>41</v>
      </c>
      <c r="L827">
        <v>1500958800</v>
      </c>
      <c r="M827">
        <v>1501995600</v>
      </c>
      <c r="N827" s="7">
        <f t="shared" si="50"/>
        <v>42941.208333333328</v>
      </c>
      <c r="O827" s="7">
        <f t="shared" si="51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_xlfn.TEXTSPLIT(R827,"/")</f>
        <v>film &amp; video</v>
      </c>
      <c r="T827" t="str">
        <v>shorts</v>
      </c>
    </row>
    <row r="828" spans="1:20" ht="31.5" x14ac:dyDescent="0.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4">
        <f t="shared" si="48"/>
        <v>457.03571428571428</v>
      </c>
      <c r="G828" t="s">
        <v>20</v>
      </c>
      <c r="H828">
        <v>194</v>
      </c>
      <c r="I828">
        <f t="shared" si="49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7">
        <f t="shared" si="50"/>
        <v>40525.25</v>
      </c>
      <c r="O828" s="7">
        <f t="shared" si="51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_xlfn.TEXTSPLIT(R828,"/")</f>
        <v>theater</v>
      </c>
      <c r="T828" t="str">
        <v>plays</v>
      </c>
    </row>
    <row r="829" spans="1:20" ht="31.5" x14ac:dyDescent="0.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4">
        <f t="shared" si="48"/>
        <v>266.69565217391306</v>
      </c>
      <c r="G829" t="s">
        <v>20</v>
      </c>
      <c r="H829">
        <v>82</v>
      </c>
      <c r="I829">
        <f t="shared" si="49"/>
        <v>74.8</v>
      </c>
      <c r="J829" t="s">
        <v>26</v>
      </c>
      <c r="K829" t="s">
        <v>27</v>
      </c>
      <c r="L829">
        <v>1304398800</v>
      </c>
      <c r="M829">
        <v>1305435600</v>
      </c>
      <c r="N829" s="7">
        <f t="shared" si="50"/>
        <v>40666.208333333336</v>
      </c>
      <c r="O829" s="7">
        <f t="shared" si="51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_xlfn.TEXTSPLIT(R829,"/")</f>
        <v>film &amp; video</v>
      </c>
      <c r="T829" t="str">
        <v>drama</v>
      </c>
    </row>
    <row r="830" spans="1:20" ht="31.5" x14ac:dyDescent="0.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69</v>
      </c>
      <c r="G830" t="s">
        <v>14</v>
      </c>
      <c r="H830">
        <v>70</v>
      </c>
      <c r="I830">
        <f t="shared" si="49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7">
        <f t="shared" si="50"/>
        <v>43340.208333333328</v>
      </c>
      <c r="O830" s="7">
        <f t="shared" si="51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_xlfn.TEXTSPLIT(R830,"/")</f>
        <v>theater</v>
      </c>
      <c r="T830" t="str">
        <v>plays</v>
      </c>
    </row>
    <row r="831" spans="1:20" x14ac:dyDescent="0.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51.34375</v>
      </c>
      <c r="G831" t="s">
        <v>14</v>
      </c>
      <c r="H831">
        <v>154</v>
      </c>
      <c r="I831">
        <f t="shared" si="49"/>
        <v>32.01</v>
      </c>
      <c r="J831" t="s">
        <v>21</v>
      </c>
      <c r="K831" t="s">
        <v>22</v>
      </c>
      <c r="L831">
        <v>1433826000</v>
      </c>
      <c r="M831">
        <v>1435122000</v>
      </c>
      <c r="N831" s="7">
        <f t="shared" si="50"/>
        <v>42164.208333333328</v>
      </c>
      <c r="O831" s="7">
        <f t="shared" si="51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_xlfn.TEXTSPLIT(R831,"/")</f>
        <v>theater</v>
      </c>
      <c r="T831" t="str">
        <v>plays</v>
      </c>
    </row>
    <row r="832" spans="1:20" ht="31.5" x14ac:dyDescent="0.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</v>
      </c>
      <c r="G832" t="s">
        <v>14</v>
      </c>
      <c r="H832">
        <v>22</v>
      </c>
      <c r="I832">
        <f t="shared" si="49"/>
        <v>64.73</v>
      </c>
      <c r="J832" t="s">
        <v>21</v>
      </c>
      <c r="K832" t="s">
        <v>22</v>
      </c>
      <c r="L832">
        <v>1514959200</v>
      </c>
      <c r="M832">
        <v>1520056800</v>
      </c>
      <c r="N832" s="7">
        <f t="shared" si="50"/>
        <v>43103.25</v>
      </c>
      <c r="O832" s="7">
        <f t="shared" si="51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_xlfn.TEXTSPLIT(R832,"/")</f>
        <v>theater</v>
      </c>
      <c r="T832" t="str">
        <v>plays</v>
      </c>
    </row>
    <row r="833" spans="1:20" ht="31.5" x14ac:dyDescent="0.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4">
        <f t="shared" si="48"/>
        <v>108.97734294541709</v>
      </c>
      <c r="G833" t="s">
        <v>20</v>
      </c>
      <c r="H833">
        <v>4233</v>
      </c>
      <c r="I833">
        <f t="shared" si="49"/>
        <v>25</v>
      </c>
      <c r="J833" t="s">
        <v>21</v>
      </c>
      <c r="K833" t="s">
        <v>22</v>
      </c>
      <c r="L833">
        <v>1332738000</v>
      </c>
      <c r="M833">
        <v>1335675600</v>
      </c>
      <c r="N833" s="7">
        <f t="shared" si="50"/>
        <v>40994.208333333336</v>
      </c>
      <c r="O833" s="7">
        <f t="shared" si="51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_xlfn.TEXTSPLIT(R833,"/")</f>
        <v>photography</v>
      </c>
      <c r="T833" t="str">
        <v>photography books</v>
      </c>
    </row>
    <row r="834" spans="1:20" x14ac:dyDescent="0.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4">
        <f t="shared" si="48"/>
        <v>315.17592592592592</v>
      </c>
      <c r="G834" t="s">
        <v>20</v>
      </c>
      <c r="H834">
        <v>1297</v>
      </c>
      <c r="I834">
        <f t="shared" si="49"/>
        <v>104.98</v>
      </c>
      <c r="J834" t="s">
        <v>36</v>
      </c>
      <c r="K834" t="s">
        <v>37</v>
      </c>
      <c r="L834">
        <v>1445490000</v>
      </c>
      <c r="M834">
        <v>1448431200</v>
      </c>
      <c r="N834" s="7">
        <f t="shared" si="50"/>
        <v>42299.208333333328</v>
      </c>
      <c r="O834" s="7">
        <f t="shared" si="51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_xlfn.TEXTSPLIT(R834,"/")</f>
        <v>publishing</v>
      </c>
      <c r="T834" t="str">
        <v>translations</v>
      </c>
    </row>
    <row r="835" spans="1:20" x14ac:dyDescent="0.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4">
        <f t="shared" ref="F835:F898" si="52">(E835/D835)*100</f>
        <v>157.69117647058823</v>
      </c>
      <c r="G835" t="s">
        <v>20</v>
      </c>
      <c r="H835">
        <v>165</v>
      </c>
      <c r="I835">
        <f t="shared" ref="I835:I898" si="53">IF(H835=0,"0",ROUND(E835/H835,2))</f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7">
        <f t="shared" ref="N835:N898" si="54">(((L835/60)/60)/24)+DATE(1970,1,1)</f>
        <v>40588.25</v>
      </c>
      <c r="O835" s="7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_xlfn.TEXTSPLIT(R835,"/")</f>
        <v>publishing</v>
      </c>
      <c r="T835" t="str">
        <v>translations</v>
      </c>
    </row>
    <row r="836" spans="1:20" x14ac:dyDescent="0.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4">
        <f t="shared" si="52"/>
        <v>153.8082191780822</v>
      </c>
      <c r="G836" t="s">
        <v>20</v>
      </c>
      <c r="H836">
        <v>119</v>
      </c>
      <c r="I836">
        <f t="shared" si="53"/>
        <v>94.35</v>
      </c>
      <c r="J836" t="s">
        <v>21</v>
      </c>
      <c r="K836" t="s">
        <v>22</v>
      </c>
      <c r="L836">
        <v>1371963600</v>
      </c>
      <c r="M836">
        <v>1372482000</v>
      </c>
      <c r="N836" s="7">
        <f t="shared" si="54"/>
        <v>41448.208333333336</v>
      </c>
      <c r="O836" s="7">
        <f t="shared" si="55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_xlfn.TEXTSPLIT(R836,"/")</f>
        <v>theater</v>
      </c>
      <c r="T836" t="str">
        <v>plays</v>
      </c>
    </row>
    <row r="837" spans="1:20" x14ac:dyDescent="0.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89.738979118329468</v>
      </c>
      <c r="G837" t="s">
        <v>14</v>
      </c>
      <c r="H837">
        <v>1758</v>
      </c>
      <c r="I837">
        <f t="shared" si="53"/>
        <v>44</v>
      </c>
      <c r="J837" t="s">
        <v>21</v>
      </c>
      <c r="K837" t="s">
        <v>22</v>
      </c>
      <c r="L837">
        <v>1425103200</v>
      </c>
      <c r="M837">
        <v>1425621600</v>
      </c>
      <c r="N837" s="7">
        <f t="shared" si="54"/>
        <v>42063.25</v>
      </c>
      <c r="O837" s="7">
        <f t="shared" si="55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_xlfn.TEXTSPLIT(R837,"/")</f>
        <v>technology</v>
      </c>
      <c r="T837" t="str">
        <v>web</v>
      </c>
    </row>
    <row r="838" spans="1:20" x14ac:dyDescent="0.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75.135802469135797</v>
      </c>
      <c r="G838" t="s">
        <v>14</v>
      </c>
      <c r="H838">
        <v>94</v>
      </c>
      <c r="I838">
        <f t="shared" si="53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7">
        <f t="shared" si="54"/>
        <v>40214.25</v>
      </c>
      <c r="O838" s="7">
        <f t="shared" si="55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_xlfn.TEXTSPLIT(R838,"/")</f>
        <v>music</v>
      </c>
      <c r="T838" t="str">
        <v>indie rock</v>
      </c>
    </row>
    <row r="839" spans="1:20" x14ac:dyDescent="0.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4">
        <f t="shared" si="52"/>
        <v>852.88135593220341</v>
      </c>
      <c r="G839" t="s">
        <v>20</v>
      </c>
      <c r="H839">
        <v>1797</v>
      </c>
      <c r="I839">
        <f t="shared" si="53"/>
        <v>84.01</v>
      </c>
      <c r="J839" t="s">
        <v>21</v>
      </c>
      <c r="K839" t="s">
        <v>22</v>
      </c>
      <c r="L839">
        <v>1301202000</v>
      </c>
      <c r="M839">
        <v>1305867600</v>
      </c>
      <c r="N839" s="7">
        <f t="shared" si="54"/>
        <v>40629.208333333336</v>
      </c>
      <c r="O839" s="7">
        <f t="shared" si="55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_xlfn.TEXTSPLIT(R839,"/")</f>
        <v>music</v>
      </c>
      <c r="T839" t="str">
        <v>jazz</v>
      </c>
    </row>
    <row r="840" spans="1:20" x14ac:dyDescent="0.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4">
        <f t="shared" si="52"/>
        <v>138.90625</v>
      </c>
      <c r="G840" t="s">
        <v>20</v>
      </c>
      <c r="H840">
        <v>261</v>
      </c>
      <c r="I840">
        <f t="shared" si="53"/>
        <v>34.06</v>
      </c>
      <c r="J840" t="s">
        <v>21</v>
      </c>
      <c r="K840" t="s">
        <v>22</v>
      </c>
      <c r="L840">
        <v>1538024400</v>
      </c>
      <c r="M840">
        <v>1538802000</v>
      </c>
      <c r="N840" s="7">
        <f t="shared" si="54"/>
        <v>43370.208333333328</v>
      </c>
      <c r="O840" s="7">
        <f t="shared" si="55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_xlfn.TEXTSPLIT(R840,"/")</f>
        <v>theater</v>
      </c>
      <c r="T840" t="str">
        <v>plays</v>
      </c>
    </row>
    <row r="841" spans="1:20" x14ac:dyDescent="0.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4">
        <f t="shared" si="52"/>
        <v>190.18181818181819</v>
      </c>
      <c r="G841" t="s">
        <v>20</v>
      </c>
      <c r="H841">
        <v>157</v>
      </c>
      <c r="I841">
        <f t="shared" si="53"/>
        <v>93.27</v>
      </c>
      <c r="J841" t="s">
        <v>21</v>
      </c>
      <c r="K841" t="s">
        <v>22</v>
      </c>
      <c r="L841">
        <v>1395032400</v>
      </c>
      <c r="M841">
        <v>1398920400</v>
      </c>
      <c r="N841" s="7">
        <f t="shared" si="54"/>
        <v>41715.208333333336</v>
      </c>
      <c r="O841" s="7">
        <f t="shared" si="55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_xlfn.TEXTSPLIT(R841,"/")</f>
        <v>film &amp; video</v>
      </c>
      <c r="T841" t="str">
        <v>documentary</v>
      </c>
    </row>
    <row r="842" spans="1:20" x14ac:dyDescent="0.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4">
        <f t="shared" si="52"/>
        <v>100.24333619948409</v>
      </c>
      <c r="G842" t="s">
        <v>20</v>
      </c>
      <c r="H842">
        <v>3533</v>
      </c>
      <c r="I842">
        <f t="shared" si="53"/>
        <v>33</v>
      </c>
      <c r="J842" t="s">
        <v>21</v>
      </c>
      <c r="K842" t="s">
        <v>22</v>
      </c>
      <c r="L842">
        <v>1405486800</v>
      </c>
      <c r="M842">
        <v>1405659600</v>
      </c>
      <c r="N842" s="7">
        <f t="shared" si="54"/>
        <v>41836.208333333336</v>
      </c>
      <c r="O842" s="7">
        <f t="shared" si="55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_xlfn.TEXTSPLIT(R842,"/")</f>
        <v>theater</v>
      </c>
      <c r="T842" t="str">
        <v>plays</v>
      </c>
    </row>
    <row r="843" spans="1:20" x14ac:dyDescent="0.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4">
        <f t="shared" si="52"/>
        <v>142.75824175824175</v>
      </c>
      <c r="G843" t="s">
        <v>20</v>
      </c>
      <c r="H843">
        <v>155</v>
      </c>
      <c r="I843">
        <f t="shared" si="53"/>
        <v>83.81</v>
      </c>
      <c r="J843" t="s">
        <v>21</v>
      </c>
      <c r="K843" t="s">
        <v>22</v>
      </c>
      <c r="L843">
        <v>1455861600</v>
      </c>
      <c r="M843">
        <v>1457244000</v>
      </c>
      <c r="N843" s="7">
        <f t="shared" si="54"/>
        <v>42419.25</v>
      </c>
      <c r="O843" s="7">
        <f t="shared" si="55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_xlfn.TEXTSPLIT(R843,"/")</f>
        <v>technology</v>
      </c>
      <c r="T843" t="str">
        <v>web</v>
      </c>
    </row>
    <row r="844" spans="1:20" ht="31.5" x14ac:dyDescent="0.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4">
        <f t="shared" si="52"/>
        <v>563.13333333333333</v>
      </c>
      <c r="G844" t="s">
        <v>20</v>
      </c>
      <c r="H844">
        <v>132</v>
      </c>
      <c r="I844">
        <f t="shared" si="53"/>
        <v>63.99</v>
      </c>
      <c r="J844" t="s">
        <v>107</v>
      </c>
      <c r="K844" t="s">
        <v>108</v>
      </c>
      <c r="L844">
        <v>1529038800</v>
      </c>
      <c r="M844">
        <v>1529298000</v>
      </c>
      <c r="N844" s="7">
        <f t="shared" si="54"/>
        <v>43266.208333333328</v>
      </c>
      <c r="O844" s="7">
        <f t="shared" si="55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_xlfn.TEXTSPLIT(R844,"/")</f>
        <v>technology</v>
      </c>
      <c r="T844" t="str">
        <v>wearables</v>
      </c>
    </row>
    <row r="845" spans="1:20" ht="31.5" x14ac:dyDescent="0.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30.715909090909086</v>
      </c>
      <c r="G845" t="s">
        <v>14</v>
      </c>
      <c r="H845">
        <v>33</v>
      </c>
      <c r="I845">
        <f t="shared" si="53"/>
        <v>81.91</v>
      </c>
      <c r="J845" t="s">
        <v>21</v>
      </c>
      <c r="K845" t="s">
        <v>22</v>
      </c>
      <c r="L845">
        <v>1535259600</v>
      </c>
      <c r="M845">
        <v>1535778000</v>
      </c>
      <c r="N845" s="7">
        <f t="shared" si="54"/>
        <v>43338.208333333328</v>
      </c>
      <c r="O845" s="7">
        <f t="shared" si="55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_xlfn.TEXTSPLIT(R845,"/")</f>
        <v>photography</v>
      </c>
      <c r="T845" t="str">
        <v>photography books</v>
      </c>
    </row>
    <row r="846" spans="1:20" x14ac:dyDescent="0.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99.39772727272728</v>
      </c>
      <c r="G846" t="s">
        <v>74</v>
      </c>
      <c r="H846">
        <v>94</v>
      </c>
      <c r="I846">
        <f t="shared" si="53"/>
        <v>93.05</v>
      </c>
      <c r="J846" t="s">
        <v>21</v>
      </c>
      <c r="K846" t="s">
        <v>22</v>
      </c>
      <c r="L846">
        <v>1327212000</v>
      </c>
      <c r="M846">
        <v>1327471200</v>
      </c>
      <c r="N846" s="7">
        <f t="shared" si="54"/>
        <v>40930.25</v>
      </c>
      <c r="O846" s="7">
        <f t="shared" si="55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_xlfn.TEXTSPLIT(R846,"/")</f>
        <v>film &amp; video</v>
      </c>
      <c r="T846" t="str">
        <v>documentary</v>
      </c>
    </row>
    <row r="847" spans="1:20" x14ac:dyDescent="0.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4">
        <f t="shared" si="52"/>
        <v>197.54935622317598</v>
      </c>
      <c r="G847" t="s">
        <v>20</v>
      </c>
      <c r="H847">
        <v>1354</v>
      </c>
      <c r="I847">
        <f t="shared" si="53"/>
        <v>101.98</v>
      </c>
      <c r="J847" t="s">
        <v>40</v>
      </c>
      <c r="K847" t="s">
        <v>41</v>
      </c>
      <c r="L847">
        <v>1526360400</v>
      </c>
      <c r="M847">
        <v>1529557200</v>
      </c>
      <c r="N847" s="7">
        <f t="shared" si="54"/>
        <v>43235.208333333328</v>
      </c>
      <c r="O847" s="7">
        <f t="shared" si="55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_xlfn.TEXTSPLIT(R847,"/")</f>
        <v>technology</v>
      </c>
      <c r="T847" t="str">
        <v>web</v>
      </c>
    </row>
    <row r="848" spans="1:20" x14ac:dyDescent="0.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4">
        <f t="shared" si="52"/>
        <v>508.5</v>
      </c>
      <c r="G848" t="s">
        <v>20</v>
      </c>
      <c r="H848">
        <v>48</v>
      </c>
      <c r="I848">
        <f t="shared" si="53"/>
        <v>105.94</v>
      </c>
      <c r="J848" t="s">
        <v>21</v>
      </c>
      <c r="K848" t="s">
        <v>22</v>
      </c>
      <c r="L848">
        <v>1532149200</v>
      </c>
      <c r="M848">
        <v>1535259600</v>
      </c>
      <c r="N848" s="7">
        <f t="shared" si="54"/>
        <v>43302.208333333328</v>
      </c>
      <c r="O848" s="7">
        <f t="shared" si="55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_xlfn.TEXTSPLIT(R848,"/")</f>
        <v>technology</v>
      </c>
      <c r="T848" t="str">
        <v>web</v>
      </c>
    </row>
    <row r="849" spans="1:20" x14ac:dyDescent="0.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4">
        <f t="shared" si="52"/>
        <v>237.74468085106383</v>
      </c>
      <c r="G849" t="s">
        <v>20</v>
      </c>
      <c r="H849">
        <v>110</v>
      </c>
      <c r="I849">
        <f t="shared" si="53"/>
        <v>101.58</v>
      </c>
      <c r="J849" t="s">
        <v>21</v>
      </c>
      <c r="K849" t="s">
        <v>22</v>
      </c>
      <c r="L849">
        <v>1515304800</v>
      </c>
      <c r="M849">
        <v>1515564000</v>
      </c>
      <c r="N849" s="7">
        <f t="shared" si="54"/>
        <v>43107.25</v>
      </c>
      <c r="O849" s="7">
        <f t="shared" si="55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_xlfn.TEXTSPLIT(R849,"/")</f>
        <v>food</v>
      </c>
      <c r="T849" t="str">
        <v>food trucks</v>
      </c>
    </row>
    <row r="850" spans="1:20" x14ac:dyDescent="0.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4">
        <f t="shared" si="52"/>
        <v>338.46875</v>
      </c>
      <c r="G850" t="s">
        <v>20</v>
      </c>
      <c r="H850">
        <v>172</v>
      </c>
      <c r="I850">
        <f t="shared" si="53"/>
        <v>62.97</v>
      </c>
      <c r="J850" t="s">
        <v>21</v>
      </c>
      <c r="K850" t="s">
        <v>22</v>
      </c>
      <c r="L850">
        <v>1276318800</v>
      </c>
      <c r="M850">
        <v>1277096400</v>
      </c>
      <c r="N850" s="7">
        <f t="shared" si="54"/>
        <v>40341.208333333336</v>
      </c>
      <c r="O850" s="7">
        <f t="shared" si="55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_xlfn.TEXTSPLIT(R850,"/")</f>
        <v>film &amp; video</v>
      </c>
      <c r="T850" t="str">
        <v>drama</v>
      </c>
    </row>
    <row r="851" spans="1:20" x14ac:dyDescent="0.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4">
        <f t="shared" si="52"/>
        <v>133.08955223880596</v>
      </c>
      <c r="G851" t="s">
        <v>20</v>
      </c>
      <c r="H851">
        <v>307</v>
      </c>
      <c r="I851">
        <f t="shared" si="53"/>
        <v>29.05</v>
      </c>
      <c r="J851" t="s">
        <v>21</v>
      </c>
      <c r="K851" t="s">
        <v>22</v>
      </c>
      <c r="L851">
        <v>1328767200</v>
      </c>
      <c r="M851">
        <v>1329026400</v>
      </c>
      <c r="N851" s="7">
        <f t="shared" si="54"/>
        <v>40948.25</v>
      </c>
      <c r="O851" s="7">
        <f t="shared" si="55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_xlfn.TEXTSPLIT(R851,"/")</f>
        <v>music</v>
      </c>
      <c r="T851" t="str">
        <v>indie rock</v>
      </c>
    </row>
    <row r="852" spans="1:20" x14ac:dyDescent="0.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1</v>
      </c>
      <c r="G852" t="s">
        <v>14</v>
      </c>
      <c r="H852">
        <v>1</v>
      </c>
      <c r="I852">
        <f t="shared" si="53"/>
        <v>1</v>
      </c>
      <c r="J852" t="s">
        <v>21</v>
      </c>
      <c r="K852" t="s">
        <v>22</v>
      </c>
      <c r="L852">
        <v>1321682400</v>
      </c>
      <c r="M852">
        <v>1322978400</v>
      </c>
      <c r="N852" s="7">
        <f t="shared" si="54"/>
        <v>40866.25</v>
      </c>
      <c r="O852" s="7">
        <f t="shared" si="55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_xlfn.TEXTSPLIT(R852,"/")</f>
        <v>music</v>
      </c>
      <c r="T852" t="str">
        <v>rock</v>
      </c>
    </row>
    <row r="853" spans="1:20" ht="31.5" x14ac:dyDescent="0.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4">
        <f t="shared" si="52"/>
        <v>207.79999999999998</v>
      </c>
      <c r="G853" t="s">
        <v>20</v>
      </c>
      <c r="H853">
        <v>160</v>
      </c>
      <c r="I853">
        <f t="shared" si="53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7">
        <f t="shared" si="54"/>
        <v>41031.208333333336</v>
      </c>
      <c r="O853" s="7">
        <f t="shared" si="55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_xlfn.TEXTSPLIT(R853,"/")</f>
        <v>music</v>
      </c>
      <c r="T853" t="str">
        <v>electric music</v>
      </c>
    </row>
    <row r="854" spans="1:20" x14ac:dyDescent="0.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51.122448979591837</v>
      </c>
      <c r="G854" t="s">
        <v>14</v>
      </c>
      <c r="H854">
        <v>31</v>
      </c>
      <c r="I854">
        <f t="shared" si="53"/>
        <v>80.81</v>
      </c>
      <c r="J854" t="s">
        <v>21</v>
      </c>
      <c r="K854" t="s">
        <v>22</v>
      </c>
      <c r="L854">
        <v>1310792400</v>
      </c>
      <c r="M854">
        <v>1311656400</v>
      </c>
      <c r="N854" s="7">
        <f t="shared" si="54"/>
        <v>40740.208333333336</v>
      </c>
      <c r="O854" s="7">
        <f t="shared" si="55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_xlfn.TEXTSPLIT(R854,"/")</f>
        <v>games</v>
      </c>
      <c r="T854" t="str">
        <v>video games</v>
      </c>
    </row>
    <row r="855" spans="1:20" x14ac:dyDescent="0.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4">
        <f t="shared" si="52"/>
        <v>652.05847953216369</v>
      </c>
      <c r="G855" t="s">
        <v>20</v>
      </c>
      <c r="H855">
        <v>1467</v>
      </c>
      <c r="I855">
        <f t="shared" si="53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7">
        <f t="shared" si="54"/>
        <v>40714.208333333336</v>
      </c>
      <c r="O855" s="7">
        <f t="shared" si="55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_xlfn.TEXTSPLIT(R855,"/")</f>
        <v>music</v>
      </c>
      <c r="T855" t="str">
        <v>indie rock</v>
      </c>
    </row>
    <row r="856" spans="1:20" x14ac:dyDescent="0.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4">
        <f t="shared" si="52"/>
        <v>113.63099415204678</v>
      </c>
      <c r="G856" t="s">
        <v>20</v>
      </c>
      <c r="H856">
        <v>2662</v>
      </c>
      <c r="I856">
        <f t="shared" si="53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7">
        <f t="shared" si="54"/>
        <v>43787.25</v>
      </c>
      <c r="O856" s="7">
        <f t="shared" si="55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_xlfn.TEXTSPLIT(R856,"/")</f>
        <v>publishing</v>
      </c>
      <c r="T856" t="str">
        <v>fiction</v>
      </c>
    </row>
    <row r="857" spans="1:20" x14ac:dyDescent="0.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4">
        <f t="shared" si="52"/>
        <v>102.37606837606839</v>
      </c>
      <c r="G857" t="s">
        <v>20</v>
      </c>
      <c r="H857">
        <v>452</v>
      </c>
      <c r="I857">
        <f t="shared" si="53"/>
        <v>53</v>
      </c>
      <c r="J857" t="s">
        <v>26</v>
      </c>
      <c r="K857" t="s">
        <v>27</v>
      </c>
      <c r="L857">
        <v>1308373200</v>
      </c>
      <c r="M857">
        <v>1311051600</v>
      </c>
      <c r="N857" s="7">
        <f t="shared" si="54"/>
        <v>40712.208333333336</v>
      </c>
      <c r="O857" s="7">
        <f t="shared" si="55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_xlfn.TEXTSPLIT(R857,"/")</f>
        <v>theater</v>
      </c>
      <c r="T857" t="str">
        <v>plays</v>
      </c>
    </row>
    <row r="858" spans="1:20" x14ac:dyDescent="0.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4">
        <f t="shared" si="52"/>
        <v>356.58333333333331</v>
      </c>
      <c r="G858" t="s">
        <v>20</v>
      </c>
      <c r="H858">
        <v>158</v>
      </c>
      <c r="I858">
        <f t="shared" si="53"/>
        <v>54.16</v>
      </c>
      <c r="J858" t="s">
        <v>21</v>
      </c>
      <c r="K858" t="s">
        <v>22</v>
      </c>
      <c r="L858">
        <v>1335243600</v>
      </c>
      <c r="M858">
        <v>1336712400</v>
      </c>
      <c r="N858" s="7">
        <f t="shared" si="54"/>
        <v>41023.208333333336</v>
      </c>
      <c r="O858" s="7">
        <f t="shared" si="55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_xlfn.TEXTSPLIT(R858,"/")</f>
        <v>food</v>
      </c>
      <c r="T858" t="str">
        <v>food trucks</v>
      </c>
    </row>
    <row r="859" spans="1:20" ht="31.5" x14ac:dyDescent="0.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4">
        <f t="shared" si="52"/>
        <v>139.86792452830187</v>
      </c>
      <c r="G859" t="s">
        <v>20</v>
      </c>
      <c r="H859">
        <v>225</v>
      </c>
      <c r="I859">
        <f t="shared" si="53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7">
        <f t="shared" si="54"/>
        <v>40944.25</v>
      </c>
      <c r="O859" s="7">
        <f t="shared" si="55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_xlfn.TEXTSPLIT(R859,"/")</f>
        <v>film &amp; video</v>
      </c>
      <c r="T859" t="str">
        <v>shorts</v>
      </c>
    </row>
    <row r="860" spans="1:20" ht="31.5" x14ac:dyDescent="0.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69.45</v>
      </c>
      <c r="G860" t="s">
        <v>14</v>
      </c>
      <c r="H860">
        <v>35</v>
      </c>
      <c r="I860">
        <f t="shared" si="53"/>
        <v>79.37</v>
      </c>
      <c r="J860" t="s">
        <v>21</v>
      </c>
      <c r="K860" t="s">
        <v>22</v>
      </c>
      <c r="L860">
        <v>1524286800</v>
      </c>
      <c r="M860">
        <v>1524891600</v>
      </c>
      <c r="N860" s="7">
        <f t="shared" si="54"/>
        <v>43211.208333333328</v>
      </c>
      <c r="O860" s="7">
        <f t="shared" si="55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_xlfn.TEXTSPLIT(R860,"/")</f>
        <v>food</v>
      </c>
      <c r="T860" t="str">
        <v>food trucks</v>
      </c>
    </row>
    <row r="861" spans="1:20" ht="31.5" x14ac:dyDescent="0.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35.534246575342465</v>
      </c>
      <c r="G861" t="s">
        <v>14</v>
      </c>
      <c r="H861">
        <v>63</v>
      </c>
      <c r="I861">
        <f t="shared" si="53"/>
        <v>41.17</v>
      </c>
      <c r="J861" t="s">
        <v>21</v>
      </c>
      <c r="K861" t="s">
        <v>22</v>
      </c>
      <c r="L861">
        <v>1362117600</v>
      </c>
      <c r="M861">
        <v>1363669200</v>
      </c>
      <c r="N861" s="7">
        <f t="shared" si="54"/>
        <v>41334.25</v>
      </c>
      <c r="O861" s="7">
        <f t="shared" si="55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_xlfn.TEXTSPLIT(R861,"/")</f>
        <v>theater</v>
      </c>
      <c r="T861" t="str">
        <v>plays</v>
      </c>
    </row>
    <row r="862" spans="1:20" ht="31.5" x14ac:dyDescent="0.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4">
        <f t="shared" si="52"/>
        <v>251.65</v>
      </c>
      <c r="G862" t="s">
        <v>20</v>
      </c>
      <c r="H862">
        <v>65</v>
      </c>
      <c r="I862">
        <f t="shared" si="53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7">
        <f t="shared" si="54"/>
        <v>43515.25</v>
      </c>
      <c r="O862" s="7">
        <f t="shared" si="55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_xlfn.TEXTSPLIT(R862,"/")</f>
        <v>technology</v>
      </c>
      <c r="T862" t="str">
        <v>wearables</v>
      </c>
    </row>
    <row r="863" spans="1:20" x14ac:dyDescent="0.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4">
        <f t="shared" si="52"/>
        <v>105.87500000000001</v>
      </c>
      <c r="G863" t="s">
        <v>20</v>
      </c>
      <c r="H863">
        <v>163</v>
      </c>
      <c r="I863">
        <f t="shared" si="53"/>
        <v>57.16</v>
      </c>
      <c r="J863" t="s">
        <v>21</v>
      </c>
      <c r="K863" t="s">
        <v>22</v>
      </c>
      <c r="L863">
        <v>1269147600</v>
      </c>
      <c r="M863">
        <v>1269838800</v>
      </c>
      <c r="N863" s="7">
        <f t="shared" si="54"/>
        <v>40258.208333333336</v>
      </c>
      <c r="O863" s="7">
        <f t="shared" si="55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_xlfn.TEXTSPLIT(R863,"/")</f>
        <v>theater</v>
      </c>
      <c r="T863" t="str">
        <v>plays</v>
      </c>
    </row>
    <row r="864" spans="1:20" x14ac:dyDescent="0.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4">
        <f t="shared" si="52"/>
        <v>187.42857142857144</v>
      </c>
      <c r="G864" t="s">
        <v>20</v>
      </c>
      <c r="H864">
        <v>85</v>
      </c>
      <c r="I864">
        <f t="shared" si="53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7">
        <f t="shared" si="54"/>
        <v>40756.208333333336</v>
      </c>
      <c r="O864" s="7">
        <f t="shared" si="55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_xlfn.TEXTSPLIT(R864,"/")</f>
        <v>theater</v>
      </c>
      <c r="T864" t="str">
        <v>plays</v>
      </c>
    </row>
    <row r="865" spans="1:20" x14ac:dyDescent="0.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4">
        <f t="shared" si="52"/>
        <v>386.78571428571428</v>
      </c>
      <c r="G865" t="s">
        <v>20</v>
      </c>
      <c r="H865">
        <v>217</v>
      </c>
      <c r="I865">
        <f t="shared" si="53"/>
        <v>24.95</v>
      </c>
      <c r="J865" t="s">
        <v>21</v>
      </c>
      <c r="K865" t="s">
        <v>22</v>
      </c>
      <c r="L865">
        <v>1434517200</v>
      </c>
      <c r="M865">
        <v>1436504400</v>
      </c>
      <c r="N865" s="7">
        <f t="shared" si="54"/>
        <v>42172.208333333328</v>
      </c>
      <c r="O865" s="7">
        <f t="shared" si="55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_xlfn.TEXTSPLIT(R865,"/")</f>
        <v>film &amp; video</v>
      </c>
      <c r="T865" t="str">
        <v>television</v>
      </c>
    </row>
    <row r="866" spans="1:20" x14ac:dyDescent="0.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4">
        <f t="shared" si="52"/>
        <v>347.07142857142856</v>
      </c>
      <c r="G866" t="s">
        <v>20</v>
      </c>
      <c r="H866">
        <v>150</v>
      </c>
      <c r="I866">
        <f t="shared" si="53"/>
        <v>97.18</v>
      </c>
      <c r="J866" t="s">
        <v>21</v>
      </c>
      <c r="K866" t="s">
        <v>22</v>
      </c>
      <c r="L866">
        <v>1471582800</v>
      </c>
      <c r="M866">
        <v>1472014800</v>
      </c>
      <c r="N866" s="7">
        <f t="shared" si="54"/>
        <v>42601.208333333328</v>
      </c>
      <c r="O866" s="7">
        <f t="shared" si="55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_xlfn.TEXTSPLIT(R866,"/")</f>
        <v>film &amp; video</v>
      </c>
      <c r="T866" t="str">
        <v>shorts</v>
      </c>
    </row>
    <row r="867" spans="1:20" x14ac:dyDescent="0.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4">
        <f t="shared" si="52"/>
        <v>185.82098765432099</v>
      </c>
      <c r="G867" t="s">
        <v>20</v>
      </c>
      <c r="H867">
        <v>3272</v>
      </c>
      <c r="I867">
        <f t="shared" si="53"/>
        <v>46</v>
      </c>
      <c r="J867" t="s">
        <v>21</v>
      </c>
      <c r="K867" t="s">
        <v>22</v>
      </c>
      <c r="L867">
        <v>1410757200</v>
      </c>
      <c r="M867">
        <v>1411534800</v>
      </c>
      <c r="N867" s="7">
        <f t="shared" si="54"/>
        <v>41897.208333333336</v>
      </c>
      <c r="O867" s="7">
        <f t="shared" si="55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_xlfn.TEXTSPLIT(R867,"/")</f>
        <v>theater</v>
      </c>
      <c r="T867" t="str">
        <v>plays</v>
      </c>
    </row>
    <row r="868" spans="1:20" x14ac:dyDescent="0.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43.241247264770237</v>
      </c>
      <c r="G868" t="s">
        <v>74</v>
      </c>
      <c r="H868">
        <v>898</v>
      </c>
      <c r="I868">
        <f t="shared" si="53"/>
        <v>88.02</v>
      </c>
      <c r="J868" t="s">
        <v>21</v>
      </c>
      <c r="K868" t="s">
        <v>22</v>
      </c>
      <c r="L868">
        <v>1304830800</v>
      </c>
      <c r="M868">
        <v>1304917200</v>
      </c>
      <c r="N868" s="7">
        <f t="shared" si="54"/>
        <v>40671.208333333336</v>
      </c>
      <c r="O868" s="7">
        <f t="shared" si="55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_xlfn.TEXTSPLIT(R868,"/")</f>
        <v>photography</v>
      </c>
      <c r="T868" t="str">
        <v>photography books</v>
      </c>
    </row>
    <row r="869" spans="1:20" ht="31.5" x14ac:dyDescent="0.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4">
        <f t="shared" si="52"/>
        <v>162.4375</v>
      </c>
      <c r="G869" t="s">
        <v>20</v>
      </c>
      <c r="H869">
        <v>300</v>
      </c>
      <c r="I869">
        <f t="shared" si="53"/>
        <v>25.99</v>
      </c>
      <c r="J869" t="s">
        <v>21</v>
      </c>
      <c r="K869" t="s">
        <v>22</v>
      </c>
      <c r="L869">
        <v>1539061200</v>
      </c>
      <c r="M869">
        <v>1539579600</v>
      </c>
      <c r="N869" s="7">
        <f t="shared" si="54"/>
        <v>43382.208333333328</v>
      </c>
      <c r="O869" s="7">
        <f t="shared" si="55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_xlfn.TEXTSPLIT(R869,"/")</f>
        <v>food</v>
      </c>
      <c r="T869" t="str">
        <v>food trucks</v>
      </c>
    </row>
    <row r="870" spans="1:20" x14ac:dyDescent="0.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4">
        <f t="shared" si="52"/>
        <v>184.84285714285716</v>
      </c>
      <c r="G870" t="s">
        <v>20</v>
      </c>
      <c r="H870">
        <v>126</v>
      </c>
      <c r="I870">
        <f t="shared" si="53"/>
        <v>102.69</v>
      </c>
      <c r="J870" t="s">
        <v>21</v>
      </c>
      <c r="K870" t="s">
        <v>22</v>
      </c>
      <c r="L870">
        <v>1381554000</v>
      </c>
      <c r="M870">
        <v>1382504400</v>
      </c>
      <c r="N870" s="7">
        <f t="shared" si="54"/>
        <v>41559.208333333336</v>
      </c>
      <c r="O870" s="7">
        <f t="shared" si="55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_xlfn.TEXTSPLIT(R870,"/")</f>
        <v>theater</v>
      </c>
      <c r="T870" t="str">
        <v>plays</v>
      </c>
    </row>
    <row r="871" spans="1:20" x14ac:dyDescent="0.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23.703520691785052</v>
      </c>
      <c r="G871" t="s">
        <v>14</v>
      </c>
      <c r="H871">
        <v>526</v>
      </c>
      <c r="I871">
        <f t="shared" si="53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7">
        <f t="shared" si="54"/>
        <v>40350.208333333336</v>
      </c>
      <c r="O871" s="7">
        <f t="shared" si="55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_xlfn.TEXTSPLIT(R871,"/")</f>
        <v>film &amp; video</v>
      </c>
      <c r="T871" t="str">
        <v>drama</v>
      </c>
    </row>
    <row r="872" spans="1:20" x14ac:dyDescent="0.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89.870129870129873</v>
      </c>
      <c r="G872" t="s">
        <v>14</v>
      </c>
      <c r="H872">
        <v>121</v>
      </c>
      <c r="I872">
        <f t="shared" si="53"/>
        <v>57.19</v>
      </c>
      <c r="J872" t="s">
        <v>21</v>
      </c>
      <c r="K872" t="s">
        <v>22</v>
      </c>
      <c r="L872">
        <v>1440392400</v>
      </c>
      <c r="M872">
        <v>1442552400</v>
      </c>
      <c r="N872" s="7">
        <f t="shared" si="54"/>
        <v>42240.208333333328</v>
      </c>
      <c r="O872" s="7">
        <f t="shared" si="55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_xlfn.TEXTSPLIT(R872,"/")</f>
        <v>theater</v>
      </c>
      <c r="T872" t="str">
        <v>plays</v>
      </c>
    </row>
    <row r="873" spans="1:20" ht="31.5" x14ac:dyDescent="0.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4">
        <f t="shared" si="52"/>
        <v>272.6041958041958</v>
      </c>
      <c r="G873" t="s">
        <v>20</v>
      </c>
      <c r="H873">
        <v>2320</v>
      </c>
      <c r="I873">
        <f t="shared" si="53"/>
        <v>84.01</v>
      </c>
      <c r="J873" t="s">
        <v>21</v>
      </c>
      <c r="K873" t="s">
        <v>22</v>
      </c>
      <c r="L873">
        <v>1509512400</v>
      </c>
      <c r="M873">
        <v>1511071200</v>
      </c>
      <c r="N873" s="7">
        <f t="shared" si="54"/>
        <v>43040.208333333328</v>
      </c>
      <c r="O873" s="7">
        <f t="shared" si="55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_xlfn.TEXTSPLIT(R873,"/")</f>
        <v>theater</v>
      </c>
      <c r="T873" t="str">
        <v>plays</v>
      </c>
    </row>
    <row r="874" spans="1:20" x14ac:dyDescent="0.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4">
        <f t="shared" si="52"/>
        <v>170.04255319148936</v>
      </c>
      <c r="G874" t="s">
        <v>20</v>
      </c>
      <c r="H874">
        <v>81</v>
      </c>
      <c r="I874">
        <f t="shared" si="53"/>
        <v>98.67</v>
      </c>
      <c r="J874" t="s">
        <v>26</v>
      </c>
      <c r="K874" t="s">
        <v>27</v>
      </c>
      <c r="L874">
        <v>1535950800</v>
      </c>
      <c r="M874">
        <v>1536382800</v>
      </c>
      <c r="N874" s="7">
        <f t="shared" si="54"/>
        <v>43346.208333333328</v>
      </c>
      <c r="O874" s="7">
        <f t="shared" si="55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_xlfn.TEXTSPLIT(R874,"/")</f>
        <v>film &amp; video</v>
      </c>
      <c r="T874" t="str">
        <v>science fiction</v>
      </c>
    </row>
    <row r="875" spans="1:20" x14ac:dyDescent="0.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4">
        <f t="shared" si="52"/>
        <v>188.28503562945369</v>
      </c>
      <c r="G875" t="s">
        <v>20</v>
      </c>
      <c r="H875">
        <v>1887</v>
      </c>
      <c r="I875">
        <f t="shared" si="53"/>
        <v>42.01</v>
      </c>
      <c r="J875" t="s">
        <v>21</v>
      </c>
      <c r="K875" t="s">
        <v>22</v>
      </c>
      <c r="L875">
        <v>1389160800</v>
      </c>
      <c r="M875">
        <v>1389592800</v>
      </c>
      <c r="N875" s="7">
        <f t="shared" si="54"/>
        <v>41647.25</v>
      </c>
      <c r="O875" s="7">
        <f t="shared" si="55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_xlfn.TEXTSPLIT(R875,"/")</f>
        <v>photography</v>
      </c>
      <c r="T875" t="str">
        <v>photography books</v>
      </c>
    </row>
    <row r="876" spans="1:20" x14ac:dyDescent="0.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4">
        <f t="shared" si="52"/>
        <v>346.93532338308455</v>
      </c>
      <c r="G876" t="s">
        <v>20</v>
      </c>
      <c r="H876">
        <v>4358</v>
      </c>
      <c r="I876">
        <f t="shared" si="53"/>
        <v>32</v>
      </c>
      <c r="J876" t="s">
        <v>21</v>
      </c>
      <c r="K876" t="s">
        <v>22</v>
      </c>
      <c r="L876">
        <v>1271998800</v>
      </c>
      <c r="M876">
        <v>1275282000</v>
      </c>
      <c r="N876" s="7">
        <f t="shared" si="54"/>
        <v>40291.208333333336</v>
      </c>
      <c r="O876" s="7">
        <f t="shared" si="55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_xlfn.TEXTSPLIT(R876,"/")</f>
        <v>photography</v>
      </c>
      <c r="T876" t="str">
        <v>photography books</v>
      </c>
    </row>
    <row r="877" spans="1:20" x14ac:dyDescent="0.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69.177215189873422</v>
      </c>
      <c r="G877" t="s">
        <v>14</v>
      </c>
      <c r="H877">
        <v>67</v>
      </c>
      <c r="I877">
        <f t="shared" si="53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7">
        <f t="shared" si="54"/>
        <v>40556.25</v>
      </c>
      <c r="O877" s="7">
        <f t="shared" si="55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_xlfn.TEXTSPLIT(R877,"/")</f>
        <v>music</v>
      </c>
      <c r="T877" t="str">
        <v>rock</v>
      </c>
    </row>
    <row r="878" spans="1:20" x14ac:dyDescent="0.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25.433734939759034</v>
      </c>
      <c r="G878" t="s">
        <v>14</v>
      </c>
      <c r="H878">
        <v>57</v>
      </c>
      <c r="I878">
        <f t="shared" si="53"/>
        <v>37.04</v>
      </c>
      <c r="J878" t="s">
        <v>15</v>
      </c>
      <c r="K878" t="s">
        <v>16</v>
      </c>
      <c r="L878">
        <v>1559970000</v>
      </c>
      <c r="M878">
        <v>1562043600</v>
      </c>
      <c r="N878" s="7">
        <f t="shared" si="54"/>
        <v>43624.208333333328</v>
      </c>
      <c r="O878" s="7">
        <f t="shared" si="55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_xlfn.TEXTSPLIT(R878,"/")</f>
        <v>photography</v>
      </c>
      <c r="T878" t="str">
        <v>photography books</v>
      </c>
    </row>
    <row r="879" spans="1:20" x14ac:dyDescent="0.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77.400977995110026</v>
      </c>
      <c r="G879" t="s">
        <v>14</v>
      </c>
      <c r="H879">
        <v>1229</v>
      </c>
      <c r="I879">
        <f t="shared" si="53"/>
        <v>103.03</v>
      </c>
      <c r="J879" t="s">
        <v>21</v>
      </c>
      <c r="K879" t="s">
        <v>22</v>
      </c>
      <c r="L879">
        <v>1469509200</v>
      </c>
      <c r="M879">
        <v>1469595600</v>
      </c>
      <c r="N879" s="7">
        <f t="shared" si="54"/>
        <v>42577.208333333328</v>
      </c>
      <c r="O879" s="7">
        <f t="shared" si="55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_xlfn.TEXTSPLIT(R879,"/")</f>
        <v>food</v>
      </c>
      <c r="T879" t="str">
        <v>food trucks</v>
      </c>
    </row>
    <row r="880" spans="1:20" x14ac:dyDescent="0.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37.481481481481481</v>
      </c>
      <c r="G880" t="s">
        <v>14</v>
      </c>
      <c r="H880">
        <v>12</v>
      </c>
      <c r="I880">
        <f t="shared" si="53"/>
        <v>84.33</v>
      </c>
      <c r="J880" t="s">
        <v>107</v>
      </c>
      <c r="K880" t="s">
        <v>108</v>
      </c>
      <c r="L880">
        <v>1579068000</v>
      </c>
      <c r="M880">
        <v>1581141600</v>
      </c>
      <c r="N880" s="7">
        <f t="shared" si="54"/>
        <v>43845.25</v>
      </c>
      <c r="O880" s="7">
        <f t="shared" si="55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_xlfn.TEXTSPLIT(R880,"/")</f>
        <v>music</v>
      </c>
      <c r="T880" t="str">
        <v>metal</v>
      </c>
    </row>
    <row r="881" spans="1:20" x14ac:dyDescent="0.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4">
        <f t="shared" si="52"/>
        <v>543.79999999999995</v>
      </c>
      <c r="G881" t="s">
        <v>20</v>
      </c>
      <c r="H881">
        <v>53</v>
      </c>
      <c r="I881">
        <f t="shared" si="53"/>
        <v>102.6</v>
      </c>
      <c r="J881" t="s">
        <v>21</v>
      </c>
      <c r="K881" t="s">
        <v>22</v>
      </c>
      <c r="L881">
        <v>1487743200</v>
      </c>
      <c r="M881">
        <v>1488520800</v>
      </c>
      <c r="N881" s="7">
        <f t="shared" si="54"/>
        <v>42788.25</v>
      </c>
      <c r="O881" s="7">
        <f t="shared" si="55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_xlfn.TEXTSPLIT(R881,"/")</f>
        <v>publishing</v>
      </c>
      <c r="T881" t="str">
        <v>nonfiction</v>
      </c>
    </row>
    <row r="882" spans="1:20" x14ac:dyDescent="0.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4">
        <f t="shared" si="52"/>
        <v>228.52189349112427</v>
      </c>
      <c r="G882" t="s">
        <v>20</v>
      </c>
      <c r="H882">
        <v>2414</v>
      </c>
      <c r="I882">
        <f t="shared" si="53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7">
        <f t="shared" si="54"/>
        <v>43667.208333333328</v>
      </c>
      <c r="O882" s="7">
        <f t="shared" si="55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_xlfn.TEXTSPLIT(R882,"/")</f>
        <v>music</v>
      </c>
      <c r="T882" t="str">
        <v>electric music</v>
      </c>
    </row>
    <row r="883" spans="1:20" x14ac:dyDescent="0.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38.948339483394832</v>
      </c>
      <c r="G883" t="s">
        <v>14</v>
      </c>
      <c r="H883">
        <v>452</v>
      </c>
      <c r="I883">
        <f t="shared" si="53"/>
        <v>70.06</v>
      </c>
      <c r="J883" t="s">
        <v>21</v>
      </c>
      <c r="K883" t="s">
        <v>22</v>
      </c>
      <c r="L883">
        <v>1436418000</v>
      </c>
      <c r="M883">
        <v>1438923600</v>
      </c>
      <c r="N883" s="7">
        <f t="shared" si="54"/>
        <v>42194.208333333328</v>
      </c>
      <c r="O883" s="7">
        <f t="shared" si="55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_xlfn.TEXTSPLIT(R883,"/")</f>
        <v>theater</v>
      </c>
      <c r="T883" t="str">
        <v>plays</v>
      </c>
    </row>
    <row r="884" spans="1:20" x14ac:dyDescent="0.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4">
        <f t="shared" si="52"/>
        <v>370</v>
      </c>
      <c r="G884" t="s">
        <v>20</v>
      </c>
      <c r="H884">
        <v>80</v>
      </c>
      <c r="I884">
        <f t="shared" si="53"/>
        <v>37</v>
      </c>
      <c r="J884" t="s">
        <v>21</v>
      </c>
      <c r="K884" t="s">
        <v>22</v>
      </c>
      <c r="L884">
        <v>1421820000</v>
      </c>
      <c r="M884">
        <v>1422165600</v>
      </c>
      <c r="N884" s="7">
        <f t="shared" si="54"/>
        <v>42025.25</v>
      </c>
      <c r="O884" s="7">
        <f t="shared" si="55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_xlfn.TEXTSPLIT(R884,"/")</f>
        <v>theater</v>
      </c>
      <c r="T884" t="str">
        <v>plays</v>
      </c>
    </row>
    <row r="885" spans="1:20" ht="31.5" x14ac:dyDescent="0.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4">
        <f t="shared" si="52"/>
        <v>237.91176470588232</v>
      </c>
      <c r="G885" t="s">
        <v>20</v>
      </c>
      <c r="H885">
        <v>193</v>
      </c>
      <c r="I885">
        <f t="shared" si="53"/>
        <v>41.91</v>
      </c>
      <c r="J885" t="s">
        <v>21</v>
      </c>
      <c r="K885" t="s">
        <v>22</v>
      </c>
      <c r="L885">
        <v>1274763600</v>
      </c>
      <c r="M885">
        <v>1277874000</v>
      </c>
      <c r="N885" s="7">
        <f t="shared" si="54"/>
        <v>40323.208333333336</v>
      </c>
      <c r="O885" s="7">
        <f t="shared" si="55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_xlfn.TEXTSPLIT(R885,"/")</f>
        <v>film &amp; video</v>
      </c>
      <c r="T885" t="str">
        <v>shorts</v>
      </c>
    </row>
    <row r="886" spans="1:20" x14ac:dyDescent="0.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64.036299765807954</v>
      </c>
      <c r="G886" t="s">
        <v>14</v>
      </c>
      <c r="H886">
        <v>1886</v>
      </c>
      <c r="I886">
        <f t="shared" si="53"/>
        <v>57.99</v>
      </c>
      <c r="J886" t="s">
        <v>21</v>
      </c>
      <c r="K886" t="s">
        <v>22</v>
      </c>
      <c r="L886">
        <v>1399179600</v>
      </c>
      <c r="M886">
        <v>1399352400</v>
      </c>
      <c r="N886" s="7">
        <f t="shared" si="54"/>
        <v>41763.208333333336</v>
      </c>
      <c r="O886" s="7">
        <f t="shared" si="55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_xlfn.TEXTSPLIT(R886,"/")</f>
        <v>theater</v>
      </c>
      <c r="T886" t="str">
        <v>plays</v>
      </c>
    </row>
    <row r="887" spans="1:20" x14ac:dyDescent="0.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4">
        <f t="shared" si="52"/>
        <v>118.27777777777777</v>
      </c>
      <c r="G887" t="s">
        <v>20</v>
      </c>
      <c r="H887">
        <v>52</v>
      </c>
      <c r="I887">
        <f t="shared" si="53"/>
        <v>40.94</v>
      </c>
      <c r="J887" t="s">
        <v>21</v>
      </c>
      <c r="K887" t="s">
        <v>22</v>
      </c>
      <c r="L887">
        <v>1275800400</v>
      </c>
      <c r="M887">
        <v>1279083600</v>
      </c>
      <c r="N887" s="7">
        <f t="shared" si="54"/>
        <v>40335.208333333336</v>
      </c>
      <c r="O887" s="7">
        <f t="shared" si="55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_xlfn.TEXTSPLIT(R887,"/")</f>
        <v>theater</v>
      </c>
      <c r="T887" t="str">
        <v>plays</v>
      </c>
    </row>
    <row r="888" spans="1:20" x14ac:dyDescent="0.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84.824037184594957</v>
      </c>
      <c r="G888" t="s">
        <v>14</v>
      </c>
      <c r="H888">
        <v>1825</v>
      </c>
      <c r="I888">
        <f t="shared" si="53"/>
        <v>70</v>
      </c>
      <c r="J888" t="s">
        <v>21</v>
      </c>
      <c r="K888" t="s">
        <v>22</v>
      </c>
      <c r="L888">
        <v>1282798800</v>
      </c>
      <c r="M888">
        <v>1284354000</v>
      </c>
      <c r="N888" s="7">
        <f t="shared" si="54"/>
        <v>40416.208333333336</v>
      </c>
      <c r="O888" s="7">
        <f t="shared" si="55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_xlfn.TEXTSPLIT(R888,"/")</f>
        <v>music</v>
      </c>
      <c r="T888" t="str">
        <v>indie rock</v>
      </c>
    </row>
    <row r="889" spans="1:20" ht="31.5" x14ac:dyDescent="0.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29.346153846153843</v>
      </c>
      <c r="G889" t="s">
        <v>14</v>
      </c>
      <c r="H889">
        <v>31</v>
      </c>
      <c r="I889">
        <f t="shared" si="53"/>
        <v>73.84</v>
      </c>
      <c r="J889" t="s">
        <v>21</v>
      </c>
      <c r="K889" t="s">
        <v>22</v>
      </c>
      <c r="L889">
        <v>1437109200</v>
      </c>
      <c r="M889">
        <v>1441170000</v>
      </c>
      <c r="N889" s="7">
        <f t="shared" si="54"/>
        <v>42202.208333333328</v>
      </c>
      <c r="O889" s="7">
        <f t="shared" si="55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_xlfn.TEXTSPLIT(R889,"/")</f>
        <v>theater</v>
      </c>
      <c r="T889" t="str">
        <v>plays</v>
      </c>
    </row>
    <row r="890" spans="1:20" ht="31.5" x14ac:dyDescent="0.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4">
        <f t="shared" si="52"/>
        <v>209.89655172413794</v>
      </c>
      <c r="G890" t="s">
        <v>20</v>
      </c>
      <c r="H890">
        <v>290</v>
      </c>
      <c r="I890">
        <f t="shared" si="53"/>
        <v>41.98</v>
      </c>
      <c r="J890" t="s">
        <v>21</v>
      </c>
      <c r="K890" t="s">
        <v>22</v>
      </c>
      <c r="L890">
        <v>1491886800</v>
      </c>
      <c r="M890">
        <v>1493528400</v>
      </c>
      <c r="N890" s="7">
        <f t="shared" si="54"/>
        <v>42836.208333333328</v>
      </c>
      <c r="O890" s="7">
        <f t="shared" si="55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_xlfn.TEXTSPLIT(R890,"/")</f>
        <v>theater</v>
      </c>
      <c r="T890" t="str">
        <v>plays</v>
      </c>
    </row>
    <row r="891" spans="1:20" x14ac:dyDescent="0.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4">
        <f t="shared" si="52"/>
        <v>169.78571428571431</v>
      </c>
      <c r="G891" t="s">
        <v>20</v>
      </c>
      <c r="H891">
        <v>122</v>
      </c>
      <c r="I891">
        <f t="shared" si="53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7">
        <f t="shared" si="54"/>
        <v>41710.208333333336</v>
      </c>
      <c r="O891" s="7">
        <f t="shared" si="55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_xlfn.TEXTSPLIT(R891,"/")</f>
        <v>music</v>
      </c>
      <c r="T891" t="str">
        <v>electric music</v>
      </c>
    </row>
    <row r="892" spans="1:20" x14ac:dyDescent="0.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4">
        <f t="shared" si="52"/>
        <v>115.95907738095239</v>
      </c>
      <c r="G892" t="s">
        <v>20</v>
      </c>
      <c r="H892">
        <v>1470</v>
      </c>
      <c r="I892">
        <f t="shared" si="53"/>
        <v>106.02</v>
      </c>
      <c r="J892" t="s">
        <v>21</v>
      </c>
      <c r="K892" t="s">
        <v>22</v>
      </c>
      <c r="L892">
        <v>1561352400</v>
      </c>
      <c r="M892">
        <v>1561438800</v>
      </c>
      <c r="N892" s="7">
        <f t="shared" si="54"/>
        <v>43640.208333333328</v>
      </c>
      <c r="O892" s="7">
        <f t="shared" si="55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_xlfn.TEXTSPLIT(R892,"/")</f>
        <v>music</v>
      </c>
      <c r="T892" t="str">
        <v>indie rock</v>
      </c>
    </row>
    <row r="893" spans="1:20" ht="31.5" x14ac:dyDescent="0.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4">
        <f t="shared" si="52"/>
        <v>258.59999999999997</v>
      </c>
      <c r="G893" t="s">
        <v>20</v>
      </c>
      <c r="H893">
        <v>165</v>
      </c>
      <c r="I893">
        <f t="shared" si="53"/>
        <v>47.02</v>
      </c>
      <c r="J893" t="s">
        <v>15</v>
      </c>
      <c r="K893" t="s">
        <v>16</v>
      </c>
      <c r="L893">
        <v>1322892000</v>
      </c>
      <c r="M893">
        <v>1326693600</v>
      </c>
      <c r="N893" s="7">
        <f t="shared" si="54"/>
        <v>40880.25</v>
      </c>
      <c r="O893" s="7">
        <f t="shared" si="55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_xlfn.TEXTSPLIT(R893,"/")</f>
        <v>film &amp; video</v>
      </c>
      <c r="T893" t="str">
        <v>documentary</v>
      </c>
    </row>
    <row r="894" spans="1:20" x14ac:dyDescent="0.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4">
        <f t="shared" si="52"/>
        <v>230.58333333333331</v>
      </c>
      <c r="G894" t="s">
        <v>20</v>
      </c>
      <c r="H894">
        <v>182</v>
      </c>
      <c r="I894">
        <f t="shared" si="53"/>
        <v>76.02</v>
      </c>
      <c r="J894" t="s">
        <v>21</v>
      </c>
      <c r="K894" t="s">
        <v>22</v>
      </c>
      <c r="L894">
        <v>1274418000</v>
      </c>
      <c r="M894">
        <v>1277960400</v>
      </c>
      <c r="N894" s="7">
        <f t="shared" si="54"/>
        <v>40319.208333333336</v>
      </c>
      <c r="O894" s="7">
        <f t="shared" si="55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_xlfn.TEXTSPLIT(R894,"/")</f>
        <v>publishing</v>
      </c>
      <c r="T894" t="str">
        <v>translations</v>
      </c>
    </row>
    <row r="895" spans="1:20" x14ac:dyDescent="0.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4">
        <f t="shared" si="52"/>
        <v>128.21428571428572</v>
      </c>
      <c r="G895" t="s">
        <v>20</v>
      </c>
      <c r="H895">
        <v>199</v>
      </c>
      <c r="I895">
        <f t="shared" si="53"/>
        <v>54.12</v>
      </c>
      <c r="J895" t="s">
        <v>107</v>
      </c>
      <c r="K895" t="s">
        <v>108</v>
      </c>
      <c r="L895">
        <v>1434344400</v>
      </c>
      <c r="M895">
        <v>1434690000</v>
      </c>
      <c r="N895" s="7">
        <f t="shared" si="54"/>
        <v>42170.208333333328</v>
      </c>
      <c r="O895" s="7">
        <f t="shared" si="55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_xlfn.TEXTSPLIT(R895,"/")</f>
        <v>film &amp; video</v>
      </c>
      <c r="T895" t="str">
        <v>documentary</v>
      </c>
    </row>
    <row r="896" spans="1:20" x14ac:dyDescent="0.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4">
        <f t="shared" si="52"/>
        <v>188.70588235294116</v>
      </c>
      <c r="G896" t="s">
        <v>20</v>
      </c>
      <c r="H896">
        <v>56</v>
      </c>
      <c r="I896">
        <f t="shared" si="53"/>
        <v>57.29</v>
      </c>
      <c r="J896" t="s">
        <v>40</v>
      </c>
      <c r="K896" t="s">
        <v>41</v>
      </c>
      <c r="L896">
        <v>1373518800</v>
      </c>
      <c r="M896">
        <v>1376110800</v>
      </c>
      <c r="N896" s="7">
        <f t="shared" si="54"/>
        <v>41466.208333333336</v>
      </c>
      <c r="O896" s="7">
        <f t="shared" si="55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_xlfn.TEXTSPLIT(R896,"/")</f>
        <v>film &amp; video</v>
      </c>
      <c r="T896" t="str">
        <v>television</v>
      </c>
    </row>
    <row r="897" spans="1:20" ht="31.5" x14ac:dyDescent="0.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6.9511889862327907</v>
      </c>
      <c r="G897" t="s">
        <v>14</v>
      </c>
      <c r="H897">
        <v>107</v>
      </c>
      <c r="I897">
        <f t="shared" si="53"/>
        <v>103.81</v>
      </c>
      <c r="J897" t="s">
        <v>21</v>
      </c>
      <c r="K897" t="s">
        <v>22</v>
      </c>
      <c r="L897">
        <v>1517637600</v>
      </c>
      <c r="M897">
        <v>1518415200</v>
      </c>
      <c r="N897" s="7">
        <f t="shared" si="54"/>
        <v>43134.25</v>
      </c>
      <c r="O897" s="7">
        <f t="shared" si="55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_xlfn.TEXTSPLIT(R897,"/")</f>
        <v>theater</v>
      </c>
      <c r="T897" t="str">
        <v>plays</v>
      </c>
    </row>
    <row r="898" spans="1:20" ht="31.5" x14ac:dyDescent="0.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4">
        <f t="shared" si="52"/>
        <v>774.43434343434342</v>
      </c>
      <c r="G898" t="s">
        <v>20</v>
      </c>
      <c r="H898">
        <v>1460</v>
      </c>
      <c r="I898">
        <f t="shared" si="53"/>
        <v>105.03</v>
      </c>
      <c r="J898" t="s">
        <v>26</v>
      </c>
      <c r="K898" t="s">
        <v>27</v>
      </c>
      <c r="L898">
        <v>1310619600</v>
      </c>
      <c r="M898">
        <v>1310878800</v>
      </c>
      <c r="N898" s="7">
        <f t="shared" si="54"/>
        <v>40738.208333333336</v>
      </c>
      <c r="O898" s="7">
        <f t="shared" si="55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_xlfn.TEXTSPLIT(R898,"/")</f>
        <v>food</v>
      </c>
      <c r="T898" t="str">
        <v>food trucks</v>
      </c>
    </row>
    <row r="899" spans="1:20" x14ac:dyDescent="0.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ref="F899:F962" si="56">(E899/D899)*100</f>
        <v>27.693181818181817</v>
      </c>
      <c r="G899" t="s">
        <v>14</v>
      </c>
      <c r="H899">
        <v>27</v>
      </c>
      <c r="I899">
        <f t="shared" ref="I899:I962" si="57">IF(H899=0,"0",ROUND(E899/H899,2))</f>
        <v>90.26</v>
      </c>
      <c r="J899" t="s">
        <v>21</v>
      </c>
      <c r="K899" t="s">
        <v>22</v>
      </c>
      <c r="L899">
        <v>1556427600</v>
      </c>
      <c r="M899">
        <v>1556600400</v>
      </c>
      <c r="N899" s="7">
        <f t="shared" ref="N899:N962" si="58">(((L899/60)/60)/24)+DATE(1970,1,1)</f>
        <v>43583.208333333328</v>
      </c>
      <c r="O899" s="7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_xlfn.TEXTSPLIT(R899,"/")</f>
        <v>theater</v>
      </c>
      <c r="T899" t="str">
        <v>plays</v>
      </c>
    </row>
    <row r="900" spans="1:20" x14ac:dyDescent="0.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52.479620323841424</v>
      </c>
      <c r="G900" t="s">
        <v>14</v>
      </c>
      <c r="H900">
        <v>1221</v>
      </c>
      <c r="I900">
        <f t="shared" si="57"/>
        <v>76.98</v>
      </c>
      <c r="J900" t="s">
        <v>21</v>
      </c>
      <c r="K900" t="s">
        <v>22</v>
      </c>
      <c r="L900">
        <v>1576476000</v>
      </c>
      <c r="M900">
        <v>1576994400</v>
      </c>
      <c r="N900" s="7">
        <f t="shared" si="58"/>
        <v>43815.25</v>
      </c>
      <c r="O900" s="7">
        <f t="shared" si="59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_xlfn.TEXTSPLIT(R900,"/")</f>
        <v>film &amp; video</v>
      </c>
      <c r="T900" t="str">
        <v>documentary</v>
      </c>
    </row>
    <row r="901" spans="1:20" x14ac:dyDescent="0.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4">
        <f t="shared" si="56"/>
        <v>407.09677419354841</v>
      </c>
      <c r="G901" t="s">
        <v>20</v>
      </c>
      <c r="H901">
        <v>123</v>
      </c>
      <c r="I901">
        <f t="shared" si="57"/>
        <v>102.6</v>
      </c>
      <c r="J901" t="s">
        <v>98</v>
      </c>
      <c r="K901" t="s">
        <v>99</v>
      </c>
      <c r="L901">
        <v>1381122000</v>
      </c>
      <c r="M901">
        <v>1382677200</v>
      </c>
      <c r="N901" s="7">
        <f t="shared" si="58"/>
        <v>41554.208333333336</v>
      </c>
      <c r="O901" s="7">
        <f t="shared" si="59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_xlfn.TEXTSPLIT(R901,"/")</f>
        <v>music</v>
      </c>
      <c r="T901" t="str">
        <v>jazz</v>
      </c>
    </row>
    <row r="902" spans="1:20" x14ac:dyDescent="0.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2</v>
      </c>
      <c r="G902" t="s">
        <v>14</v>
      </c>
      <c r="H902">
        <v>1</v>
      </c>
      <c r="I902">
        <f t="shared" si="57"/>
        <v>2</v>
      </c>
      <c r="J902" t="s">
        <v>21</v>
      </c>
      <c r="K902" t="s">
        <v>22</v>
      </c>
      <c r="L902">
        <v>1411102800</v>
      </c>
      <c r="M902">
        <v>1411189200</v>
      </c>
      <c r="N902" s="7">
        <f t="shared" si="58"/>
        <v>41901.208333333336</v>
      </c>
      <c r="O902" s="7">
        <f t="shared" si="59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_xlfn.TEXTSPLIT(R902,"/")</f>
        <v>technology</v>
      </c>
      <c r="T902" t="str">
        <v>web</v>
      </c>
    </row>
    <row r="903" spans="1:20" x14ac:dyDescent="0.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4">
        <f t="shared" si="56"/>
        <v>156.17857142857144</v>
      </c>
      <c r="G903" t="s">
        <v>20</v>
      </c>
      <c r="H903">
        <v>159</v>
      </c>
      <c r="I903">
        <f t="shared" si="57"/>
        <v>55.01</v>
      </c>
      <c r="J903" t="s">
        <v>21</v>
      </c>
      <c r="K903" t="s">
        <v>22</v>
      </c>
      <c r="L903">
        <v>1531803600</v>
      </c>
      <c r="M903">
        <v>1534654800</v>
      </c>
      <c r="N903" s="7">
        <f t="shared" si="58"/>
        <v>43298.208333333328</v>
      </c>
      <c r="O903" s="7">
        <f t="shared" si="59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_xlfn.TEXTSPLIT(R903,"/")</f>
        <v>music</v>
      </c>
      <c r="T903" t="str">
        <v>rock</v>
      </c>
    </row>
    <row r="904" spans="1:20" x14ac:dyDescent="0.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4">
        <f t="shared" si="56"/>
        <v>252.42857142857144</v>
      </c>
      <c r="G904" t="s">
        <v>20</v>
      </c>
      <c r="H904">
        <v>110</v>
      </c>
      <c r="I904">
        <f t="shared" si="57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7">
        <f t="shared" si="58"/>
        <v>42399.25</v>
      </c>
      <c r="O904" s="7">
        <f t="shared" si="59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_xlfn.TEXTSPLIT(R904,"/")</f>
        <v>technology</v>
      </c>
      <c r="T904" t="str">
        <v>web</v>
      </c>
    </row>
    <row r="905" spans="1:20" ht="31.5" x14ac:dyDescent="0.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</v>
      </c>
      <c r="G905" t="s">
        <v>47</v>
      </c>
      <c r="H905">
        <v>14</v>
      </c>
      <c r="I905">
        <f t="shared" si="57"/>
        <v>50.64</v>
      </c>
      <c r="J905" t="s">
        <v>21</v>
      </c>
      <c r="K905" t="s">
        <v>22</v>
      </c>
      <c r="L905">
        <v>1336194000</v>
      </c>
      <c r="M905">
        <v>1337490000</v>
      </c>
      <c r="N905" s="7">
        <f t="shared" si="58"/>
        <v>41034.208333333336</v>
      </c>
      <c r="O905" s="7">
        <f t="shared" si="59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_xlfn.TEXTSPLIT(R905,"/")</f>
        <v>publishing</v>
      </c>
      <c r="T905" t="str">
        <v>nonfiction</v>
      </c>
    </row>
    <row r="906" spans="1:20" x14ac:dyDescent="0.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12.230769230769232</v>
      </c>
      <c r="G906" t="s">
        <v>14</v>
      </c>
      <c r="H906">
        <v>16</v>
      </c>
      <c r="I906">
        <f t="shared" si="57"/>
        <v>49.69</v>
      </c>
      <c r="J906" t="s">
        <v>21</v>
      </c>
      <c r="K906" t="s">
        <v>22</v>
      </c>
      <c r="L906">
        <v>1349326800</v>
      </c>
      <c r="M906">
        <v>1349672400</v>
      </c>
      <c r="N906" s="7">
        <f t="shared" si="58"/>
        <v>41186.208333333336</v>
      </c>
      <c r="O906" s="7">
        <f t="shared" si="59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_xlfn.TEXTSPLIT(R906,"/")</f>
        <v>publishing</v>
      </c>
      <c r="T906" t="str">
        <v>radio &amp; podcasts</v>
      </c>
    </row>
    <row r="907" spans="1:20" x14ac:dyDescent="0.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4">
        <f t="shared" si="56"/>
        <v>163.98734177215189</v>
      </c>
      <c r="G907" t="s">
        <v>20</v>
      </c>
      <c r="H907">
        <v>236</v>
      </c>
      <c r="I907">
        <f t="shared" si="57"/>
        <v>54.89</v>
      </c>
      <c r="J907" t="s">
        <v>21</v>
      </c>
      <c r="K907" t="s">
        <v>22</v>
      </c>
      <c r="L907">
        <v>1379566800</v>
      </c>
      <c r="M907">
        <v>1379826000</v>
      </c>
      <c r="N907" s="7">
        <f t="shared" si="58"/>
        <v>41536.208333333336</v>
      </c>
      <c r="O907" s="7">
        <f t="shared" si="59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_xlfn.TEXTSPLIT(R907,"/")</f>
        <v>theater</v>
      </c>
      <c r="T907" t="str">
        <v>plays</v>
      </c>
    </row>
    <row r="908" spans="1:20" ht="31.5" x14ac:dyDescent="0.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4">
        <f t="shared" si="56"/>
        <v>162.98181818181817</v>
      </c>
      <c r="G908" t="s">
        <v>20</v>
      </c>
      <c r="H908">
        <v>191</v>
      </c>
      <c r="I908">
        <f t="shared" si="57"/>
        <v>46.93</v>
      </c>
      <c r="J908" t="s">
        <v>21</v>
      </c>
      <c r="K908" t="s">
        <v>22</v>
      </c>
      <c r="L908">
        <v>1494651600</v>
      </c>
      <c r="M908">
        <v>1497762000</v>
      </c>
      <c r="N908" s="7">
        <f t="shared" si="58"/>
        <v>42868.208333333328</v>
      </c>
      <c r="O908" s="7">
        <f t="shared" si="59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_xlfn.TEXTSPLIT(R908,"/")</f>
        <v>film &amp; video</v>
      </c>
      <c r="T908" t="str">
        <v>documentary</v>
      </c>
    </row>
    <row r="909" spans="1:20" x14ac:dyDescent="0.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20.252747252747252</v>
      </c>
      <c r="G909" t="s">
        <v>14</v>
      </c>
      <c r="H909">
        <v>41</v>
      </c>
      <c r="I909">
        <f t="shared" si="57"/>
        <v>44.95</v>
      </c>
      <c r="J909" t="s">
        <v>21</v>
      </c>
      <c r="K909" t="s">
        <v>22</v>
      </c>
      <c r="L909">
        <v>1303880400</v>
      </c>
      <c r="M909">
        <v>1304485200</v>
      </c>
      <c r="N909" s="7">
        <f t="shared" si="58"/>
        <v>40660.208333333336</v>
      </c>
      <c r="O909" s="7">
        <f t="shared" si="59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_xlfn.TEXTSPLIT(R909,"/")</f>
        <v>theater</v>
      </c>
      <c r="T909" t="str">
        <v>plays</v>
      </c>
    </row>
    <row r="910" spans="1:20" x14ac:dyDescent="0.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4">
        <f t="shared" si="56"/>
        <v>319.24083769633506</v>
      </c>
      <c r="G910" t="s">
        <v>20</v>
      </c>
      <c r="H910">
        <v>3934</v>
      </c>
      <c r="I910">
        <f t="shared" si="57"/>
        <v>31</v>
      </c>
      <c r="J910" t="s">
        <v>21</v>
      </c>
      <c r="K910" t="s">
        <v>22</v>
      </c>
      <c r="L910">
        <v>1335934800</v>
      </c>
      <c r="M910">
        <v>1336885200</v>
      </c>
      <c r="N910" s="7">
        <f t="shared" si="58"/>
        <v>41031.208333333336</v>
      </c>
      <c r="O910" s="7">
        <f t="shared" si="59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_xlfn.TEXTSPLIT(R910,"/")</f>
        <v>games</v>
      </c>
      <c r="T910" t="str">
        <v>video games</v>
      </c>
    </row>
    <row r="911" spans="1:20" x14ac:dyDescent="0.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4">
        <f t="shared" si="56"/>
        <v>478.94444444444446</v>
      </c>
      <c r="G911" t="s">
        <v>20</v>
      </c>
      <c r="H911">
        <v>80</v>
      </c>
      <c r="I911">
        <f t="shared" si="57"/>
        <v>107.76</v>
      </c>
      <c r="J911" t="s">
        <v>15</v>
      </c>
      <c r="K911" t="s">
        <v>16</v>
      </c>
      <c r="L911">
        <v>1528088400</v>
      </c>
      <c r="M911">
        <v>1530421200</v>
      </c>
      <c r="N911" s="7">
        <f t="shared" si="58"/>
        <v>43255.208333333328</v>
      </c>
      <c r="O911" s="7">
        <f t="shared" si="59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_xlfn.TEXTSPLIT(R911,"/")</f>
        <v>theater</v>
      </c>
      <c r="T911" t="str">
        <v>plays</v>
      </c>
    </row>
    <row r="912" spans="1:20" x14ac:dyDescent="0.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19.556634304207122</v>
      </c>
      <c r="G912" t="s">
        <v>74</v>
      </c>
      <c r="H912">
        <v>296</v>
      </c>
      <c r="I912">
        <f t="shared" si="57"/>
        <v>102.08</v>
      </c>
      <c r="J912" t="s">
        <v>21</v>
      </c>
      <c r="K912" t="s">
        <v>22</v>
      </c>
      <c r="L912">
        <v>1421906400</v>
      </c>
      <c r="M912">
        <v>1421992800</v>
      </c>
      <c r="N912" s="7">
        <f t="shared" si="58"/>
        <v>42026.25</v>
      </c>
      <c r="O912" s="7">
        <f t="shared" si="59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_xlfn.TEXTSPLIT(R912,"/")</f>
        <v>theater</v>
      </c>
      <c r="T912" t="str">
        <v>plays</v>
      </c>
    </row>
    <row r="913" spans="1:20" x14ac:dyDescent="0.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4">
        <f t="shared" si="56"/>
        <v>198.94827586206895</v>
      </c>
      <c r="G913" t="s">
        <v>20</v>
      </c>
      <c r="H913">
        <v>462</v>
      </c>
      <c r="I913">
        <f t="shared" si="57"/>
        <v>24.98</v>
      </c>
      <c r="J913" t="s">
        <v>21</v>
      </c>
      <c r="K913" t="s">
        <v>22</v>
      </c>
      <c r="L913">
        <v>1568005200</v>
      </c>
      <c r="M913">
        <v>1568178000</v>
      </c>
      <c r="N913" s="7">
        <f t="shared" si="58"/>
        <v>43717.208333333328</v>
      </c>
      <c r="O913" s="7">
        <f t="shared" si="59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_xlfn.TEXTSPLIT(R913,"/")</f>
        <v>technology</v>
      </c>
      <c r="T913" t="str">
        <v>web</v>
      </c>
    </row>
    <row r="914" spans="1:20" x14ac:dyDescent="0.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4">
        <f t="shared" si="56"/>
        <v>795</v>
      </c>
      <c r="G914" t="s">
        <v>20</v>
      </c>
      <c r="H914">
        <v>179</v>
      </c>
      <c r="I914">
        <f t="shared" si="57"/>
        <v>79.94</v>
      </c>
      <c r="J914" t="s">
        <v>21</v>
      </c>
      <c r="K914" t="s">
        <v>22</v>
      </c>
      <c r="L914">
        <v>1346821200</v>
      </c>
      <c r="M914">
        <v>1347944400</v>
      </c>
      <c r="N914" s="7">
        <f t="shared" si="58"/>
        <v>41157.208333333336</v>
      </c>
      <c r="O914" s="7">
        <f t="shared" si="59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_xlfn.TEXTSPLIT(R914,"/")</f>
        <v>film &amp; video</v>
      </c>
      <c r="T914" t="str">
        <v>drama</v>
      </c>
    </row>
    <row r="915" spans="1:20" x14ac:dyDescent="0.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50.621082621082621</v>
      </c>
      <c r="G915" t="s">
        <v>14</v>
      </c>
      <c r="H915">
        <v>523</v>
      </c>
      <c r="I915">
        <f t="shared" si="57"/>
        <v>67.95</v>
      </c>
      <c r="J915" t="s">
        <v>26</v>
      </c>
      <c r="K915" t="s">
        <v>27</v>
      </c>
      <c r="L915">
        <v>1557637200</v>
      </c>
      <c r="M915">
        <v>1558760400</v>
      </c>
      <c r="N915" s="7">
        <f t="shared" si="58"/>
        <v>43597.208333333328</v>
      </c>
      <c r="O915" s="7">
        <f t="shared" si="59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_xlfn.TEXTSPLIT(R915,"/")</f>
        <v>film &amp; video</v>
      </c>
      <c r="T915" t="str">
        <v>drama</v>
      </c>
    </row>
    <row r="916" spans="1:20" x14ac:dyDescent="0.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57.4375</v>
      </c>
      <c r="G916" t="s">
        <v>14</v>
      </c>
      <c r="H916">
        <v>141</v>
      </c>
      <c r="I916">
        <f t="shared" si="57"/>
        <v>26.07</v>
      </c>
      <c r="J916" t="s">
        <v>40</v>
      </c>
      <c r="K916" t="s">
        <v>41</v>
      </c>
      <c r="L916">
        <v>1375592400</v>
      </c>
      <c r="M916">
        <v>1376629200</v>
      </c>
      <c r="N916" s="7">
        <f t="shared" si="58"/>
        <v>41490.208333333336</v>
      </c>
      <c r="O916" s="7">
        <f t="shared" si="59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_xlfn.TEXTSPLIT(R916,"/")</f>
        <v>theater</v>
      </c>
      <c r="T916" t="str">
        <v>plays</v>
      </c>
    </row>
    <row r="917" spans="1:20" x14ac:dyDescent="0.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4">
        <f t="shared" si="56"/>
        <v>155.62827640984909</v>
      </c>
      <c r="G917" t="s">
        <v>20</v>
      </c>
      <c r="H917">
        <v>1866</v>
      </c>
      <c r="I917">
        <f t="shared" si="57"/>
        <v>105</v>
      </c>
      <c r="J917" t="s">
        <v>40</v>
      </c>
      <c r="K917" t="s">
        <v>41</v>
      </c>
      <c r="L917">
        <v>1503982800</v>
      </c>
      <c r="M917">
        <v>1504760400</v>
      </c>
      <c r="N917" s="7">
        <f t="shared" si="58"/>
        <v>42976.208333333328</v>
      </c>
      <c r="O917" s="7">
        <f t="shared" si="59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_xlfn.TEXTSPLIT(R917,"/")</f>
        <v>film &amp; video</v>
      </c>
      <c r="T917" t="str">
        <v>television</v>
      </c>
    </row>
    <row r="918" spans="1:20" ht="31.5" x14ac:dyDescent="0.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36.297297297297298</v>
      </c>
      <c r="G918" t="s">
        <v>14</v>
      </c>
      <c r="H918">
        <v>52</v>
      </c>
      <c r="I918">
        <f t="shared" si="57"/>
        <v>25.83</v>
      </c>
      <c r="J918" t="s">
        <v>21</v>
      </c>
      <c r="K918" t="s">
        <v>22</v>
      </c>
      <c r="L918">
        <v>1418882400</v>
      </c>
      <c r="M918">
        <v>1419660000</v>
      </c>
      <c r="N918" s="7">
        <f t="shared" si="58"/>
        <v>41991.25</v>
      </c>
      <c r="O918" s="7">
        <f t="shared" si="59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_xlfn.TEXTSPLIT(R918,"/")</f>
        <v>photography</v>
      </c>
      <c r="T918" t="str">
        <v>photography books</v>
      </c>
    </row>
    <row r="919" spans="1:20" x14ac:dyDescent="0.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58.25</v>
      </c>
      <c r="G919" t="s">
        <v>47</v>
      </c>
      <c r="H919">
        <v>27</v>
      </c>
      <c r="I919">
        <f t="shared" si="57"/>
        <v>77.67</v>
      </c>
      <c r="J919" t="s">
        <v>40</v>
      </c>
      <c r="K919" t="s">
        <v>41</v>
      </c>
      <c r="L919">
        <v>1309237200</v>
      </c>
      <c r="M919">
        <v>1311310800</v>
      </c>
      <c r="N919" s="7">
        <f t="shared" si="58"/>
        <v>40722.208333333336</v>
      </c>
      <c r="O919" s="7">
        <f t="shared" si="59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_xlfn.TEXTSPLIT(R919,"/")</f>
        <v>film &amp; video</v>
      </c>
      <c r="T919" t="str">
        <v>shorts</v>
      </c>
    </row>
    <row r="920" spans="1:20" x14ac:dyDescent="0.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4">
        <f t="shared" si="56"/>
        <v>237.39473684210526</v>
      </c>
      <c r="G920" t="s">
        <v>20</v>
      </c>
      <c r="H920">
        <v>156</v>
      </c>
      <c r="I920">
        <f t="shared" si="57"/>
        <v>57.83</v>
      </c>
      <c r="J920" t="s">
        <v>98</v>
      </c>
      <c r="K920" t="s">
        <v>99</v>
      </c>
      <c r="L920">
        <v>1343365200</v>
      </c>
      <c r="M920">
        <v>1344315600</v>
      </c>
      <c r="N920" s="7">
        <f t="shared" si="58"/>
        <v>41117.208333333336</v>
      </c>
      <c r="O920" s="7">
        <f t="shared" si="59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_xlfn.TEXTSPLIT(R920,"/")</f>
        <v>publishing</v>
      </c>
      <c r="T920" t="str">
        <v>radio &amp; podcasts</v>
      </c>
    </row>
    <row r="921" spans="1:20" x14ac:dyDescent="0.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58.75</v>
      </c>
      <c r="G921" t="s">
        <v>14</v>
      </c>
      <c r="H921">
        <v>225</v>
      </c>
      <c r="I921">
        <f t="shared" si="57"/>
        <v>92.96</v>
      </c>
      <c r="J921" t="s">
        <v>26</v>
      </c>
      <c r="K921" t="s">
        <v>27</v>
      </c>
      <c r="L921">
        <v>1507957200</v>
      </c>
      <c r="M921">
        <v>1510725600</v>
      </c>
      <c r="N921" s="7">
        <f t="shared" si="58"/>
        <v>43022.208333333328</v>
      </c>
      <c r="O921" s="7">
        <f t="shared" si="59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_xlfn.TEXTSPLIT(R921,"/")</f>
        <v>theater</v>
      </c>
      <c r="T921" t="str">
        <v>plays</v>
      </c>
    </row>
    <row r="922" spans="1:20" x14ac:dyDescent="0.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4">
        <f t="shared" si="56"/>
        <v>182.56603773584905</v>
      </c>
      <c r="G922" t="s">
        <v>20</v>
      </c>
      <c r="H922">
        <v>255</v>
      </c>
      <c r="I922">
        <f t="shared" si="57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7">
        <f t="shared" si="58"/>
        <v>43503.25</v>
      </c>
      <c r="O922" s="7">
        <f t="shared" si="59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_xlfn.TEXTSPLIT(R922,"/")</f>
        <v>film &amp; video</v>
      </c>
      <c r="T922" t="str">
        <v>animation</v>
      </c>
    </row>
    <row r="923" spans="1:20" x14ac:dyDescent="0.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0.75436408977556113</v>
      </c>
      <c r="G923" t="s">
        <v>14</v>
      </c>
      <c r="H923">
        <v>38</v>
      </c>
      <c r="I923">
        <f t="shared" si="57"/>
        <v>31.84</v>
      </c>
      <c r="J923" t="s">
        <v>21</v>
      </c>
      <c r="K923" t="s">
        <v>22</v>
      </c>
      <c r="L923">
        <v>1329026400</v>
      </c>
      <c r="M923">
        <v>1330236000</v>
      </c>
      <c r="N923" s="7">
        <f t="shared" si="58"/>
        <v>40951.25</v>
      </c>
      <c r="O923" s="7">
        <f t="shared" si="59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_xlfn.TEXTSPLIT(R923,"/")</f>
        <v>technology</v>
      </c>
      <c r="T923" t="str">
        <v>web</v>
      </c>
    </row>
    <row r="924" spans="1:20" x14ac:dyDescent="0.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4">
        <f t="shared" si="56"/>
        <v>175.95330739299609</v>
      </c>
      <c r="G924" t="s">
        <v>20</v>
      </c>
      <c r="H924">
        <v>2261</v>
      </c>
      <c r="I924">
        <f t="shared" si="57"/>
        <v>40</v>
      </c>
      <c r="J924" t="s">
        <v>21</v>
      </c>
      <c r="K924" t="s">
        <v>22</v>
      </c>
      <c r="L924">
        <v>1544335200</v>
      </c>
      <c r="M924">
        <v>1545112800</v>
      </c>
      <c r="N924" s="7">
        <f t="shared" si="58"/>
        <v>43443.25</v>
      </c>
      <c r="O924" s="7">
        <f t="shared" si="59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_xlfn.TEXTSPLIT(R924,"/")</f>
        <v>music</v>
      </c>
      <c r="T924" t="str">
        <v>world music</v>
      </c>
    </row>
    <row r="925" spans="1:20" x14ac:dyDescent="0.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4">
        <f t="shared" si="56"/>
        <v>237.88235294117646</v>
      </c>
      <c r="G925" t="s">
        <v>20</v>
      </c>
      <c r="H925">
        <v>40</v>
      </c>
      <c r="I925">
        <f t="shared" si="57"/>
        <v>101.1</v>
      </c>
      <c r="J925" t="s">
        <v>21</v>
      </c>
      <c r="K925" t="s">
        <v>22</v>
      </c>
      <c r="L925">
        <v>1279083600</v>
      </c>
      <c r="M925">
        <v>1279170000</v>
      </c>
      <c r="N925" s="7">
        <f t="shared" si="58"/>
        <v>40373.208333333336</v>
      </c>
      <c r="O925" s="7">
        <f t="shared" si="59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_xlfn.TEXTSPLIT(R925,"/")</f>
        <v>theater</v>
      </c>
      <c r="T925" t="str">
        <v>plays</v>
      </c>
    </row>
    <row r="926" spans="1:20" x14ac:dyDescent="0.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4">
        <f t="shared" si="56"/>
        <v>488.05076142131981</v>
      </c>
      <c r="G926" t="s">
        <v>20</v>
      </c>
      <c r="H926">
        <v>2289</v>
      </c>
      <c r="I926">
        <f t="shared" si="57"/>
        <v>84.01</v>
      </c>
      <c r="J926" t="s">
        <v>107</v>
      </c>
      <c r="K926" t="s">
        <v>108</v>
      </c>
      <c r="L926">
        <v>1572498000</v>
      </c>
      <c r="M926">
        <v>1573452000</v>
      </c>
      <c r="N926" s="7">
        <f t="shared" si="58"/>
        <v>43769.208333333328</v>
      </c>
      <c r="O926" s="7">
        <f t="shared" si="59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_xlfn.TEXTSPLIT(R926,"/")</f>
        <v>theater</v>
      </c>
      <c r="T926" t="str">
        <v>plays</v>
      </c>
    </row>
    <row r="927" spans="1:20" ht="31.5" x14ac:dyDescent="0.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4">
        <f t="shared" si="56"/>
        <v>224.06666666666669</v>
      </c>
      <c r="G927" t="s">
        <v>20</v>
      </c>
      <c r="H927">
        <v>65</v>
      </c>
      <c r="I927">
        <f t="shared" si="57"/>
        <v>103.42</v>
      </c>
      <c r="J927" t="s">
        <v>21</v>
      </c>
      <c r="K927" t="s">
        <v>22</v>
      </c>
      <c r="L927">
        <v>1506056400</v>
      </c>
      <c r="M927">
        <v>1507093200</v>
      </c>
      <c r="N927" s="7">
        <f t="shared" si="58"/>
        <v>43000.208333333328</v>
      </c>
      <c r="O927" s="7">
        <f t="shared" si="59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_xlfn.TEXTSPLIT(R927,"/")</f>
        <v>theater</v>
      </c>
      <c r="T927" t="str">
        <v>plays</v>
      </c>
    </row>
    <row r="928" spans="1:20" x14ac:dyDescent="0.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18.126436781609197</v>
      </c>
      <c r="G928" t="s">
        <v>14</v>
      </c>
      <c r="H928">
        <v>15</v>
      </c>
      <c r="I928">
        <f t="shared" si="57"/>
        <v>105.13</v>
      </c>
      <c r="J928" t="s">
        <v>21</v>
      </c>
      <c r="K928" t="s">
        <v>22</v>
      </c>
      <c r="L928">
        <v>1463029200</v>
      </c>
      <c r="M928">
        <v>1463374800</v>
      </c>
      <c r="N928" s="7">
        <f t="shared" si="58"/>
        <v>42502.208333333328</v>
      </c>
      <c r="O928" s="7">
        <f t="shared" si="59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_xlfn.TEXTSPLIT(R928,"/")</f>
        <v>food</v>
      </c>
      <c r="T928" t="str">
        <v>food trucks</v>
      </c>
    </row>
    <row r="929" spans="1:20" x14ac:dyDescent="0.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45.847222222222221</v>
      </c>
      <c r="G929" t="s">
        <v>14</v>
      </c>
      <c r="H929">
        <v>37</v>
      </c>
      <c r="I929">
        <f t="shared" si="57"/>
        <v>89.22</v>
      </c>
      <c r="J929" t="s">
        <v>21</v>
      </c>
      <c r="K929" t="s">
        <v>22</v>
      </c>
      <c r="L929">
        <v>1342069200</v>
      </c>
      <c r="M929">
        <v>1344574800</v>
      </c>
      <c r="N929" s="7">
        <f t="shared" si="58"/>
        <v>41102.208333333336</v>
      </c>
      <c r="O929" s="7">
        <f t="shared" si="59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_xlfn.TEXTSPLIT(R929,"/")</f>
        <v>theater</v>
      </c>
      <c r="T929" t="str">
        <v>plays</v>
      </c>
    </row>
    <row r="930" spans="1:20" x14ac:dyDescent="0.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4">
        <f t="shared" si="56"/>
        <v>117.31541218637993</v>
      </c>
      <c r="G930" t="s">
        <v>20</v>
      </c>
      <c r="H930">
        <v>3777</v>
      </c>
      <c r="I930">
        <f t="shared" si="57"/>
        <v>52</v>
      </c>
      <c r="J930" t="s">
        <v>107</v>
      </c>
      <c r="K930" t="s">
        <v>108</v>
      </c>
      <c r="L930">
        <v>1388296800</v>
      </c>
      <c r="M930">
        <v>1389074400</v>
      </c>
      <c r="N930" s="7">
        <f t="shared" si="58"/>
        <v>41637.25</v>
      </c>
      <c r="O930" s="7">
        <f t="shared" si="59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_xlfn.TEXTSPLIT(R930,"/")</f>
        <v>technology</v>
      </c>
      <c r="T930" t="str">
        <v>web</v>
      </c>
    </row>
    <row r="931" spans="1:20" x14ac:dyDescent="0.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4">
        <f t="shared" si="56"/>
        <v>217.30909090909088</v>
      </c>
      <c r="G931" t="s">
        <v>20</v>
      </c>
      <c r="H931">
        <v>184</v>
      </c>
      <c r="I931">
        <f t="shared" si="57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7">
        <f t="shared" si="58"/>
        <v>42858.208333333328</v>
      </c>
      <c r="O931" s="7">
        <f t="shared" si="59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_xlfn.TEXTSPLIT(R931,"/")</f>
        <v>theater</v>
      </c>
      <c r="T931" t="str">
        <v>plays</v>
      </c>
    </row>
    <row r="932" spans="1:20" x14ac:dyDescent="0.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4">
        <f t="shared" si="56"/>
        <v>112.28571428571428</v>
      </c>
      <c r="G932" t="s">
        <v>20</v>
      </c>
      <c r="H932">
        <v>85</v>
      </c>
      <c r="I932">
        <f t="shared" si="57"/>
        <v>46.24</v>
      </c>
      <c r="J932" t="s">
        <v>21</v>
      </c>
      <c r="K932" t="s">
        <v>22</v>
      </c>
      <c r="L932">
        <v>1424844000</v>
      </c>
      <c r="M932">
        <v>1425448800</v>
      </c>
      <c r="N932" s="7">
        <f t="shared" si="58"/>
        <v>42060.25</v>
      </c>
      <c r="O932" s="7">
        <f t="shared" si="59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_xlfn.TEXTSPLIT(R932,"/")</f>
        <v>theater</v>
      </c>
      <c r="T932" t="str">
        <v>plays</v>
      </c>
    </row>
    <row r="933" spans="1:20" x14ac:dyDescent="0.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72.51898734177216</v>
      </c>
      <c r="G933" t="s">
        <v>14</v>
      </c>
      <c r="H933">
        <v>112</v>
      </c>
      <c r="I933">
        <f t="shared" si="57"/>
        <v>51.15</v>
      </c>
      <c r="J933" t="s">
        <v>21</v>
      </c>
      <c r="K933" t="s">
        <v>22</v>
      </c>
      <c r="L933">
        <v>1403931600</v>
      </c>
      <c r="M933">
        <v>1404104400</v>
      </c>
      <c r="N933" s="7">
        <f t="shared" si="58"/>
        <v>41818.208333333336</v>
      </c>
      <c r="O933" s="7">
        <f t="shared" si="59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_xlfn.TEXTSPLIT(R933,"/")</f>
        <v>theater</v>
      </c>
      <c r="T933" t="str">
        <v>plays</v>
      </c>
    </row>
    <row r="934" spans="1:20" x14ac:dyDescent="0.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4">
        <f t="shared" si="56"/>
        <v>212.30434782608697</v>
      </c>
      <c r="G934" t="s">
        <v>20</v>
      </c>
      <c r="H934">
        <v>144</v>
      </c>
      <c r="I934">
        <f t="shared" si="57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7">
        <f t="shared" si="58"/>
        <v>41709.208333333336</v>
      </c>
      <c r="O934" s="7">
        <f t="shared" si="59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_xlfn.TEXTSPLIT(R934,"/")</f>
        <v>music</v>
      </c>
      <c r="T934" t="str">
        <v>rock</v>
      </c>
    </row>
    <row r="935" spans="1:20" x14ac:dyDescent="0.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4">
        <f t="shared" si="56"/>
        <v>239.74657534246577</v>
      </c>
      <c r="G935" t="s">
        <v>20</v>
      </c>
      <c r="H935">
        <v>1902</v>
      </c>
      <c r="I935">
        <f t="shared" si="57"/>
        <v>92.02</v>
      </c>
      <c r="J935" t="s">
        <v>21</v>
      </c>
      <c r="K935" t="s">
        <v>22</v>
      </c>
      <c r="L935">
        <v>1365397200</v>
      </c>
      <c r="M935">
        <v>1366520400</v>
      </c>
      <c r="N935" s="7">
        <f t="shared" si="58"/>
        <v>41372.208333333336</v>
      </c>
      <c r="O935" s="7">
        <f t="shared" si="59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_xlfn.TEXTSPLIT(R935,"/")</f>
        <v>theater</v>
      </c>
      <c r="T935" t="str">
        <v>plays</v>
      </c>
    </row>
    <row r="936" spans="1:20" x14ac:dyDescent="0.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4">
        <f t="shared" si="56"/>
        <v>181.93548387096774</v>
      </c>
      <c r="G936" t="s">
        <v>20</v>
      </c>
      <c r="H936">
        <v>105</v>
      </c>
      <c r="I936">
        <f t="shared" si="57"/>
        <v>107.43</v>
      </c>
      <c r="J936" t="s">
        <v>21</v>
      </c>
      <c r="K936" t="s">
        <v>22</v>
      </c>
      <c r="L936">
        <v>1456120800</v>
      </c>
      <c r="M936">
        <v>1456639200</v>
      </c>
      <c r="N936" s="7">
        <f t="shared" si="58"/>
        <v>42422.25</v>
      </c>
      <c r="O936" s="7">
        <f t="shared" si="59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_xlfn.TEXTSPLIT(R936,"/")</f>
        <v>theater</v>
      </c>
      <c r="T936" t="str">
        <v>plays</v>
      </c>
    </row>
    <row r="937" spans="1:20" ht="31.5" x14ac:dyDescent="0.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4">
        <f t="shared" si="56"/>
        <v>164.13114754098362</v>
      </c>
      <c r="G937" t="s">
        <v>20</v>
      </c>
      <c r="H937">
        <v>132</v>
      </c>
      <c r="I937">
        <f t="shared" si="57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7">
        <f t="shared" si="58"/>
        <v>42209.208333333328</v>
      </c>
      <c r="O937" s="7">
        <f t="shared" si="59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_xlfn.TEXTSPLIT(R937,"/")</f>
        <v>theater</v>
      </c>
      <c r="T937" t="str">
        <v>plays</v>
      </c>
    </row>
    <row r="938" spans="1:20" x14ac:dyDescent="0.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1.6375968992248062</v>
      </c>
      <c r="G938" t="s">
        <v>14</v>
      </c>
      <c r="H938">
        <v>21</v>
      </c>
      <c r="I938">
        <f t="shared" si="57"/>
        <v>80.48</v>
      </c>
      <c r="J938" t="s">
        <v>21</v>
      </c>
      <c r="K938" t="s">
        <v>22</v>
      </c>
      <c r="L938">
        <v>1563771600</v>
      </c>
      <c r="M938">
        <v>1564030800</v>
      </c>
      <c r="N938" s="7">
        <f t="shared" si="58"/>
        <v>43668.208333333328</v>
      </c>
      <c r="O938" s="7">
        <f t="shared" si="59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_xlfn.TEXTSPLIT(R938,"/")</f>
        <v>theater</v>
      </c>
      <c r="T938" t="str">
        <v>plays</v>
      </c>
    </row>
    <row r="939" spans="1:20" x14ac:dyDescent="0.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49.64385964912281</v>
      </c>
      <c r="G939" t="s">
        <v>74</v>
      </c>
      <c r="H939">
        <v>976</v>
      </c>
      <c r="I939">
        <f t="shared" si="57"/>
        <v>86.98</v>
      </c>
      <c r="J939" t="s">
        <v>21</v>
      </c>
      <c r="K939" t="s">
        <v>22</v>
      </c>
      <c r="L939">
        <v>1448517600</v>
      </c>
      <c r="M939">
        <v>1449295200</v>
      </c>
      <c r="N939" s="7">
        <f t="shared" si="58"/>
        <v>42334.25</v>
      </c>
      <c r="O939" s="7">
        <f t="shared" si="59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_xlfn.TEXTSPLIT(R939,"/")</f>
        <v>film &amp; video</v>
      </c>
      <c r="T939" t="str">
        <v>documentary</v>
      </c>
    </row>
    <row r="940" spans="1:20" x14ac:dyDescent="0.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4">
        <f t="shared" si="56"/>
        <v>109.70652173913042</v>
      </c>
      <c r="G940" t="s">
        <v>20</v>
      </c>
      <c r="H940">
        <v>96</v>
      </c>
      <c r="I940">
        <f t="shared" si="57"/>
        <v>105.14</v>
      </c>
      <c r="J940" t="s">
        <v>21</v>
      </c>
      <c r="K940" t="s">
        <v>22</v>
      </c>
      <c r="L940">
        <v>1528779600</v>
      </c>
      <c r="M940">
        <v>1531890000</v>
      </c>
      <c r="N940" s="7">
        <f t="shared" si="58"/>
        <v>43263.208333333328</v>
      </c>
      <c r="O940" s="7">
        <f t="shared" si="59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_xlfn.TEXTSPLIT(R940,"/")</f>
        <v>publishing</v>
      </c>
      <c r="T940" t="str">
        <v>fiction</v>
      </c>
    </row>
    <row r="941" spans="1:20" ht="31.5" x14ac:dyDescent="0.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49.217948717948715</v>
      </c>
      <c r="G941" t="s">
        <v>14</v>
      </c>
      <c r="H941">
        <v>67</v>
      </c>
      <c r="I941">
        <f t="shared" si="57"/>
        <v>57.3</v>
      </c>
      <c r="J941" t="s">
        <v>21</v>
      </c>
      <c r="K941" t="s">
        <v>22</v>
      </c>
      <c r="L941">
        <v>1304744400</v>
      </c>
      <c r="M941">
        <v>1306213200</v>
      </c>
      <c r="N941" s="7">
        <f t="shared" si="58"/>
        <v>40670.208333333336</v>
      </c>
      <c r="O941" s="7">
        <f t="shared" si="59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_xlfn.TEXTSPLIT(R941,"/")</f>
        <v>games</v>
      </c>
      <c r="T941" t="str">
        <v>video games</v>
      </c>
    </row>
    <row r="942" spans="1:20" x14ac:dyDescent="0.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62.232323232323225</v>
      </c>
      <c r="G942" t="s">
        <v>47</v>
      </c>
      <c r="H942">
        <v>66</v>
      </c>
      <c r="I942">
        <f t="shared" si="57"/>
        <v>93.35</v>
      </c>
      <c r="J942" t="s">
        <v>15</v>
      </c>
      <c r="K942" t="s">
        <v>16</v>
      </c>
      <c r="L942">
        <v>1354341600</v>
      </c>
      <c r="M942">
        <v>1356242400</v>
      </c>
      <c r="N942" s="7">
        <f t="shared" si="58"/>
        <v>41244.25</v>
      </c>
      <c r="O942" s="7">
        <f t="shared" si="59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_xlfn.TEXTSPLIT(R942,"/")</f>
        <v>technology</v>
      </c>
      <c r="T942" t="str">
        <v>web</v>
      </c>
    </row>
    <row r="943" spans="1:20" x14ac:dyDescent="0.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13.05813953488372</v>
      </c>
      <c r="G943" t="s">
        <v>14</v>
      </c>
      <c r="H943">
        <v>78</v>
      </c>
      <c r="I943">
        <f t="shared" si="57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7">
        <f t="shared" si="58"/>
        <v>40552.25</v>
      </c>
      <c r="O943" s="7">
        <f t="shared" si="59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_xlfn.TEXTSPLIT(R943,"/")</f>
        <v>theater</v>
      </c>
      <c r="T943" t="str">
        <v>plays</v>
      </c>
    </row>
    <row r="944" spans="1:20" x14ac:dyDescent="0.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64.635416666666671</v>
      </c>
      <c r="G944" t="s">
        <v>14</v>
      </c>
      <c r="H944">
        <v>67</v>
      </c>
      <c r="I944">
        <f t="shared" si="57"/>
        <v>92.61</v>
      </c>
      <c r="J944" t="s">
        <v>26</v>
      </c>
      <c r="K944" t="s">
        <v>27</v>
      </c>
      <c r="L944">
        <v>1295935200</v>
      </c>
      <c r="M944">
        <v>1296194400</v>
      </c>
      <c r="N944" s="7">
        <f t="shared" si="58"/>
        <v>40568.25</v>
      </c>
      <c r="O944" s="7">
        <f t="shared" si="59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_xlfn.TEXTSPLIT(R944,"/")</f>
        <v>theater</v>
      </c>
      <c r="T944" t="str">
        <v>plays</v>
      </c>
    </row>
    <row r="945" spans="1:20" x14ac:dyDescent="0.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4">
        <f t="shared" si="56"/>
        <v>159.58666666666667</v>
      </c>
      <c r="G945" t="s">
        <v>20</v>
      </c>
      <c r="H945">
        <v>114</v>
      </c>
      <c r="I945">
        <f t="shared" si="57"/>
        <v>104.99</v>
      </c>
      <c r="J945" t="s">
        <v>21</v>
      </c>
      <c r="K945" t="s">
        <v>22</v>
      </c>
      <c r="L945">
        <v>1411534800</v>
      </c>
      <c r="M945">
        <v>1414558800</v>
      </c>
      <c r="N945" s="7">
        <f t="shared" si="58"/>
        <v>41906.208333333336</v>
      </c>
      <c r="O945" s="7">
        <f t="shared" si="59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_xlfn.TEXTSPLIT(R945,"/")</f>
        <v>food</v>
      </c>
      <c r="T945" t="str">
        <v>food trucks</v>
      </c>
    </row>
    <row r="946" spans="1:20" x14ac:dyDescent="0.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81.42</v>
      </c>
      <c r="G946" t="s">
        <v>14</v>
      </c>
      <c r="H946">
        <v>263</v>
      </c>
      <c r="I946">
        <f t="shared" si="57"/>
        <v>30.96</v>
      </c>
      <c r="J946" t="s">
        <v>26</v>
      </c>
      <c r="K946" t="s">
        <v>27</v>
      </c>
      <c r="L946">
        <v>1486706400</v>
      </c>
      <c r="M946">
        <v>1488348000</v>
      </c>
      <c r="N946" s="7">
        <f t="shared" si="58"/>
        <v>42776.25</v>
      </c>
      <c r="O946" s="7">
        <f t="shared" si="59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_xlfn.TEXTSPLIT(R946,"/")</f>
        <v>photography</v>
      </c>
      <c r="T946" t="str">
        <v>photography books</v>
      </c>
    </row>
    <row r="947" spans="1:20" x14ac:dyDescent="0.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32.444767441860463</v>
      </c>
      <c r="G947" t="s">
        <v>14</v>
      </c>
      <c r="H947">
        <v>1691</v>
      </c>
      <c r="I947">
        <f t="shared" si="57"/>
        <v>33</v>
      </c>
      <c r="J947" t="s">
        <v>21</v>
      </c>
      <c r="K947" t="s">
        <v>22</v>
      </c>
      <c r="L947">
        <v>1333602000</v>
      </c>
      <c r="M947">
        <v>1334898000</v>
      </c>
      <c r="N947" s="7">
        <f t="shared" si="58"/>
        <v>41004.208333333336</v>
      </c>
      <c r="O947" s="7">
        <f t="shared" si="59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_xlfn.TEXTSPLIT(R947,"/")</f>
        <v>photography</v>
      </c>
      <c r="T947" t="str">
        <v>photography books</v>
      </c>
    </row>
    <row r="948" spans="1:20" ht="31.5" x14ac:dyDescent="0.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</v>
      </c>
      <c r="G948" t="s">
        <v>14</v>
      </c>
      <c r="H948">
        <v>181</v>
      </c>
      <c r="I948">
        <f t="shared" si="57"/>
        <v>84.19</v>
      </c>
      <c r="J948" t="s">
        <v>21</v>
      </c>
      <c r="K948" t="s">
        <v>22</v>
      </c>
      <c r="L948">
        <v>1308200400</v>
      </c>
      <c r="M948">
        <v>1308373200</v>
      </c>
      <c r="N948" s="7">
        <f t="shared" si="58"/>
        <v>40710.208333333336</v>
      </c>
      <c r="O948" s="7">
        <f t="shared" si="59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_xlfn.TEXTSPLIT(R948,"/")</f>
        <v>theater</v>
      </c>
      <c r="T948" t="str">
        <v>plays</v>
      </c>
    </row>
    <row r="949" spans="1:20" x14ac:dyDescent="0.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26.694444444444443</v>
      </c>
      <c r="G949" t="s">
        <v>14</v>
      </c>
      <c r="H949">
        <v>13</v>
      </c>
      <c r="I949">
        <f t="shared" si="57"/>
        <v>73.92</v>
      </c>
      <c r="J949" t="s">
        <v>21</v>
      </c>
      <c r="K949" t="s">
        <v>22</v>
      </c>
      <c r="L949">
        <v>1411707600</v>
      </c>
      <c r="M949">
        <v>1412312400</v>
      </c>
      <c r="N949" s="7">
        <f t="shared" si="58"/>
        <v>41908.208333333336</v>
      </c>
      <c r="O949" s="7">
        <f t="shared" si="59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_xlfn.TEXTSPLIT(R949,"/")</f>
        <v>theater</v>
      </c>
      <c r="T949" t="str">
        <v>plays</v>
      </c>
    </row>
    <row r="950" spans="1:20" x14ac:dyDescent="0.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62.957446808510639</v>
      </c>
      <c r="G950" t="s">
        <v>74</v>
      </c>
      <c r="H950">
        <v>160</v>
      </c>
      <c r="I950">
        <f t="shared" si="57"/>
        <v>36.99</v>
      </c>
      <c r="J950" t="s">
        <v>21</v>
      </c>
      <c r="K950" t="s">
        <v>22</v>
      </c>
      <c r="L950">
        <v>1418364000</v>
      </c>
      <c r="M950">
        <v>1419228000</v>
      </c>
      <c r="N950" s="7">
        <f t="shared" si="58"/>
        <v>41985.25</v>
      </c>
      <c r="O950" s="7">
        <f t="shared" si="59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_xlfn.TEXTSPLIT(R950,"/")</f>
        <v>film &amp; video</v>
      </c>
      <c r="T950" t="str">
        <v>documentary</v>
      </c>
    </row>
    <row r="951" spans="1:20" ht="31.5" x14ac:dyDescent="0.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4">
        <f t="shared" si="56"/>
        <v>161.35593220338984</v>
      </c>
      <c r="G951" t="s">
        <v>20</v>
      </c>
      <c r="H951">
        <v>203</v>
      </c>
      <c r="I951">
        <f t="shared" si="57"/>
        <v>46.9</v>
      </c>
      <c r="J951" t="s">
        <v>21</v>
      </c>
      <c r="K951" t="s">
        <v>22</v>
      </c>
      <c r="L951">
        <v>1429333200</v>
      </c>
      <c r="M951">
        <v>1430974800</v>
      </c>
      <c r="N951" s="7">
        <f t="shared" si="58"/>
        <v>42112.208333333328</v>
      </c>
      <c r="O951" s="7">
        <f t="shared" si="59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_xlfn.TEXTSPLIT(R951,"/")</f>
        <v>technology</v>
      </c>
      <c r="T951" t="str">
        <v>web</v>
      </c>
    </row>
    <row r="952" spans="1:20" x14ac:dyDescent="0.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5</v>
      </c>
      <c r="G952" t="s">
        <v>14</v>
      </c>
      <c r="H952">
        <v>1</v>
      </c>
      <c r="I952">
        <f t="shared" si="57"/>
        <v>5</v>
      </c>
      <c r="J952" t="s">
        <v>21</v>
      </c>
      <c r="K952" t="s">
        <v>22</v>
      </c>
      <c r="L952">
        <v>1555390800</v>
      </c>
      <c r="M952">
        <v>1555822800</v>
      </c>
      <c r="N952" s="7">
        <f t="shared" si="58"/>
        <v>43571.208333333328</v>
      </c>
      <c r="O952" s="7">
        <f t="shared" si="59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_xlfn.TEXTSPLIT(R952,"/")</f>
        <v>theater</v>
      </c>
      <c r="T952" t="str">
        <v>plays</v>
      </c>
    </row>
    <row r="953" spans="1:20" x14ac:dyDescent="0.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4">
        <f t="shared" si="56"/>
        <v>1096.9379310344827</v>
      </c>
      <c r="G953" t="s">
        <v>20</v>
      </c>
      <c r="H953">
        <v>1559</v>
      </c>
      <c r="I953">
        <f t="shared" si="57"/>
        <v>102.02</v>
      </c>
      <c r="J953" t="s">
        <v>21</v>
      </c>
      <c r="K953" t="s">
        <v>22</v>
      </c>
      <c r="L953">
        <v>1482732000</v>
      </c>
      <c r="M953">
        <v>1482818400</v>
      </c>
      <c r="N953" s="7">
        <f t="shared" si="58"/>
        <v>42730.25</v>
      </c>
      <c r="O953" s="7">
        <f t="shared" si="59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_xlfn.TEXTSPLIT(R953,"/")</f>
        <v>music</v>
      </c>
      <c r="T953" t="str">
        <v>rock</v>
      </c>
    </row>
    <row r="954" spans="1:20" x14ac:dyDescent="0.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70.094158075601371</v>
      </c>
      <c r="G954" t="s">
        <v>74</v>
      </c>
      <c r="H954">
        <v>2266</v>
      </c>
      <c r="I954">
        <f t="shared" si="57"/>
        <v>45.01</v>
      </c>
      <c r="J954" t="s">
        <v>21</v>
      </c>
      <c r="K954" t="s">
        <v>22</v>
      </c>
      <c r="L954">
        <v>1470718800</v>
      </c>
      <c r="M954">
        <v>1471928400</v>
      </c>
      <c r="N954" s="7">
        <f t="shared" si="58"/>
        <v>42591.208333333328</v>
      </c>
      <c r="O954" s="7">
        <f t="shared" si="59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_xlfn.TEXTSPLIT(R954,"/")</f>
        <v>film &amp; video</v>
      </c>
      <c r="T954" t="str">
        <v>documentary</v>
      </c>
    </row>
    <row r="955" spans="1:20" ht="31.5" x14ac:dyDescent="0.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60</v>
      </c>
      <c r="G955" t="s">
        <v>14</v>
      </c>
      <c r="H955">
        <v>21</v>
      </c>
      <c r="I955">
        <f t="shared" si="57"/>
        <v>94.29</v>
      </c>
      <c r="J955" t="s">
        <v>21</v>
      </c>
      <c r="K955" t="s">
        <v>22</v>
      </c>
      <c r="L955">
        <v>1450591200</v>
      </c>
      <c r="M955">
        <v>1453701600</v>
      </c>
      <c r="N955" s="7">
        <f t="shared" si="58"/>
        <v>42358.25</v>
      </c>
      <c r="O955" s="7">
        <f t="shared" si="59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_xlfn.TEXTSPLIT(R955,"/")</f>
        <v>film &amp; video</v>
      </c>
      <c r="T955" t="str">
        <v>science fiction</v>
      </c>
    </row>
    <row r="956" spans="1:20" x14ac:dyDescent="0.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4">
        <f t="shared" si="56"/>
        <v>367.0985915492958</v>
      </c>
      <c r="G956" t="s">
        <v>20</v>
      </c>
      <c r="H956">
        <v>1548</v>
      </c>
      <c r="I956">
        <f t="shared" si="57"/>
        <v>101.02</v>
      </c>
      <c r="J956" t="s">
        <v>26</v>
      </c>
      <c r="K956" t="s">
        <v>27</v>
      </c>
      <c r="L956">
        <v>1348290000</v>
      </c>
      <c r="M956">
        <v>1350363600</v>
      </c>
      <c r="N956" s="7">
        <f t="shared" si="58"/>
        <v>41174.208333333336</v>
      </c>
      <c r="O956" s="7">
        <f t="shared" si="59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_xlfn.TEXTSPLIT(R956,"/")</f>
        <v>technology</v>
      </c>
      <c r="T956" t="str">
        <v>web</v>
      </c>
    </row>
    <row r="957" spans="1:20" ht="31.5" x14ac:dyDescent="0.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4">
        <f t="shared" si="56"/>
        <v>1109</v>
      </c>
      <c r="G957" t="s">
        <v>20</v>
      </c>
      <c r="H957">
        <v>80</v>
      </c>
      <c r="I957">
        <f t="shared" si="57"/>
        <v>97.04</v>
      </c>
      <c r="J957" t="s">
        <v>21</v>
      </c>
      <c r="K957" t="s">
        <v>22</v>
      </c>
      <c r="L957">
        <v>1353823200</v>
      </c>
      <c r="M957">
        <v>1353996000</v>
      </c>
      <c r="N957" s="7">
        <f t="shared" si="58"/>
        <v>41238.25</v>
      </c>
      <c r="O957" s="7">
        <f t="shared" si="59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_xlfn.TEXTSPLIT(R957,"/")</f>
        <v>theater</v>
      </c>
      <c r="T957" t="str">
        <v>plays</v>
      </c>
    </row>
    <row r="958" spans="1:20" x14ac:dyDescent="0.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19.028784648187631</v>
      </c>
      <c r="G958" t="s">
        <v>14</v>
      </c>
      <c r="H958">
        <v>830</v>
      </c>
      <c r="I958">
        <f t="shared" si="57"/>
        <v>43.01</v>
      </c>
      <c r="J958" t="s">
        <v>21</v>
      </c>
      <c r="K958" t="s">
        <v>22</v>
      </c>
      <c r="L958">
        <v>1450764000</v>
      </c>
      <c r="M958">
        <v>1451109600</v>
      </c>
      <c r="N958" s="7">
        <f t="shared" si="58"/>
        <v>42360.25</v>
      </c>
      <c r="O958" s="7">
        <f t="shared" si="59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_xlfn.TEXTSPLIT(R958,"/")</f>
        <v>film &amp; video</v>
      </c>
      <c r="T958" t="str">
        <v>science fiction</v>
      </c>
    </row>
    <row r="959" spans="1:20" x14ac:dyDescent="0.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4">
        <f t="shared" si="56"/>
        <v>126.87755102040816</v>
      </c>
      <c r="G959" t="s">
        <v>20</v>
      </c>
      <c r="H959">
        <v>131</v>
      </c>
      <c r="I959">
        <f t="shared" si="57"/>
        <v>94.92</v>
      </c>
      <c r="J959" t="s">
        <v>21</v>
      </c>
      <c r="K959" t="s">
        <v>22</v>
      </c>
      <c r="L959">
        <v>1329372000</v>
      </c>
      <c r="M959">
        <v>1329631200</v>
      </c>
      <c r="N959" s="7">
        <f t="shared" si="58"/>
        <v>40955.25</v>
      </c>
      <c r="O959" s="7">
        <f t="shared" si="59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_xlfn.TEXTSPLIT(R959,"/")</f>
        <v>theater</v>
      </c>
      <c r="T959" t="str">
        <v>plays</v>
      </c>
    </row>
    <row r="960" spans="1:20" ht="31.5" x14ac:dyDescent="0.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4">
        <f t="shared" si="56"/>
        <v>734.63636363636363</v>
      </c>
      <c r="G960" t="s">
        <v>20</v>
      </c>
      <c r="H960">
        <v>112</v>
      </c>
      <c r="I960">
        <f t="shared" si="57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7">
        <f t="shared" si="58"/>
        <v>40350.208333333336</v>
      </c>
      <c r="O960" s="7">
        <f t="shared" si="59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_xlfn.TEXTSPLIT(R960,"/")</f>
        <v>film &amp; video</v>
      </c>
      <c r="T960" t="str">
        <v>animation</v>
      </c>
    </row>
    <row r="961" spans="1:20" x14ac:dyDescent="0.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4.5731034482758623</v>
      </c>
      <c r="G961" t="s">
        <v>14</v>
      </c>
      <c r="H961">
        <v>130</v>
      </c>
      <c r="I961">
        <f t="shared" si="57"/>
        <v>51.01</v>
      </c>
      <c r="J961" t="s">
        <v>21</v>
      </c>
      <c r="K961" t="s">
        <v>22</v>
      </c>
      <c r="L961">
        <v>1277701200</v>
      </c>
      <c r="M961">
        <v>1280120400</v>
      </c>
      <c r="N961" s="7">
        <f t="shared" si="58"/>
        <v>40357.208333333336</v>
      </c>
      <c r="O961" s="7">
        <f t="shared" si="59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_xlfn.TEXTSPLIT(R961,"/")</f>
        <v>publishing</v>
      </c>
      <c r="T961" t="str">
        <v>translations</v>
      </c>
    </row>
    <row r="962" spans="1:20" x14ac:dyDescent="0.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si="56"/>
        <v>85.054545454545448</v>
      </c>
      <c r="G962" t="s">
        <v>14</v>
      </c>
      <c r="H962">
        <v>55</v>
      </c>
      <c r="I962">
        <f t="shared" si="57"/>
        <v>85.05</v>
      </c>
      <c r="J962" t="s">
        <v>21</v>
      </c>
      <c r="K962" t="s">
        <v>22</v>
      </c>
      <c r="L962">
        <v>1454911200</v>
      </c>
      <c r="M962">
        <v>1458104400</v>
      </c>
      <c r="N962" s="7">
        <f t="shared" si="58"/>
        <v>42408.25</v>
      </c>
      <c r="O962" s="7">
        <f t="shared" si="59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_xlfn.TEXTSPLIT(R962,"/")</f>
        <v>technology</v>
      </c>
      <c r="T962" t="str">
        <v>web</v>
      </c>
    </row>
    <row r="963" spans="1:20" x14ac:dyDescent="0.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4">
        <f t="shared" ref="F963:F1001" si="60">(E963/D963)*100</f>
        <v>119.29824561403508</v>
      </c>
      <c r="G963" t="s">
        <v>20</v>
      </c>
      <c r="H963">
        <v>155</v>
      </c>
      <c r="I963">
        <f t="shared" ref="I963:I1001" si="61">IF(H963=0,"0",ROUND(E963/H963,2))</f>
        <v>43.87</v>
      </c>
      <c r="J963" t="s">
        <v>21</v>
      </c>
      <c r="K963" t="s">
        <v>22</v>
      </c>
      <c r="L963">
        <v>1297922400</v>
      </c>
      <c r="M963">
        <v>1298268000</v>
      </c>
      <c r="N963" s="7">
        <f t="shared" ref="N963:N1001" si="62">(((L963/60)/60)/24)+DATE(1970,1,1)</f>
        <v>40591.25</v>
      </c>
      <c r="O963" s="7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_xlfn.TEXTSPLIT(R963,"/")</f>
        <v>publishing</v>
      </c>
      <c r="T963" t="str">
        <v>translations</v>
      </c>
    </row>
    <row r="964" spans="1:20" x14ac:dyDescent="0.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4">
        <f t="shared" si="60"/>
        <v>296.02777777777777</v>
      </c>
      <c r="G964" t="s">
        <v>20</v>
      </c>
      <c r="H964">
        <v>266</v>
      </c>
      <c r="I964">
        <f t="shared" si="61"/>
        <v>40.06</v>
      </c>
      <c r="J964" t="s">
        <v>21</v>
      </c>
      <c r="K964" t="s">
        <v>22</v>
      </c>
      <c r="L964">
        <v>1384408800</v>
      </c>
      <c r="M964">
        <v>1386223200</v>
      </c>
      <c r="N964" s="7">
        <f t="shared" si="62"/>
        <v>41592.25</v>
      </c>
      <c r="O964" s="7">
        <f t="shared" si="63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_xlfn.TEXTSPLIT(R964,"/")</f>
        <v>food</v>
      </c>
      <c r="T964" t="str">
        <v>food trucks</v>
      </c>
    </row>
    <row r="965" spans="1:20" x14ac:dyDescent="0.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84.694915254237287</v>
      </c>
      <c r="G965" t="s">
        <v>14</v>
      </c>
      <c r="H965">
        <v>114</v>
      </c>
      <c r="I965">
        <f t="shared" si="61"/>
        <v>43.83</v>
      </c>
      <c r="J965" t="s">
        <v>107</v>
      </c>
      <c r="K965" t="s">
        <v>108</v>
      </c>
      <c r="L965">
        <v>1299304800</v>
      </c>
      <c r="M965">
        <v>1299823200</v>
      </c>
      <c r="N965" s="7">
        <f t="shared" si="62"/>
        <v>40607.25</v>
      </c>
      <c r="O965" s="7">
        <f t="shared" si="63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_xlfn.TEXTSPLIT(R965,"/")</f>
        <v>photography</v>
      </c>
      <c r="T965" t="str">
        <v>photography books</v>
      </c>
    </row>
    <row r="966" spans="1:20" x14ac:dyDescent="0.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4">
        <f t="shared" si="60"/>
        <v>355.7837837837838</v>
      </c>
      <c r="G966" t="s">
        <v>20</v>
      </c>
      <c r="H966">
        <v>155</v>
      </c>
      <c r="I966">
        <f t="shared" si="61"/>
        <v>84.93</v>
      </c>
      <c r="J966" t="s">
        <v>21</v>
      </c>
      <c r="K966" t="s">
        <v>22</v>
      </c>
      <c r="L966">
        <v>1431320400</v>
      </c>
      <c r="M966">
        <v>1431752400</v>
      </c>
      <c r="N966" s="7">
        <f t="shared" si="62"/>
        <v>42135.208333333328</v>
      </c>
      <c r="O966" s="7">
        <f t="shared" si="63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_xlfn.TEXTSPLIT(R966,"/")</f>
        <v>theater</v>
      </c>
      <c r="T966" t="str">
        <v>plays</v>
      </c>
    </row>
    <row r="967" spans="1:20" x14ac:dyDescent="0.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4">
        <f t="shared" si="60"/>
        <v>386.40909090909093</v>
      </c>
      <c r="G967" t="s">
        <v>20</v>
      </c>
      <c r="H967">
        <v>207</v>
      </c>
      <c r="I967">
        <f t="shared" si="61"/>
        <v>41.07</v>
      </c>
      <c r="J967" t="s">
        <v>40</v>
      </c>
      <c r="K967" t="s">
        <v>41</v>
      </c>
      <c r="L967">
        <v>1264399200</v>
      </c>
      <c r="M967">
        <v>1267855200</v>
      </c>
      <c r="N967" s="7">
        <f t="shared" si="62"/>
        <v>40203.25</v>
      </c>
      <c r="O967" s="7">
        <f t="shared" si="63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_xlfn.TEXTSPLIT(R967,"/")</f>
        <v>music</v>
      </c>
      <c r="T967" t="str">
        <v>rock</v>
      </c>
    </row>
    <row r="968" spans="1:20" x14ac:dyDescent="0.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4">
        <f t="shared" si="60"/>
        <v>792.23529411764707</v>
      </c>
      <c r="G968" t="s">
        <v>20</v>
      </c>
      <c r="H968">
        <v>245</v>
      </c>
      <c r="I968">
        <f t="shared" si="61"/>
        <v>54.97</v>
      </c>
      <c r="J968" t="s">
        <v>21</v>
      </c>
      <c r="K968" t="s">
        <v>22</v>
      </c>
      <c r="L968">
        <v>1497502800</v>
      </c>
      <c r="M968">
        <v>1497675600</v>
      </c>
      <c r="N968" s="7">
        <f t="shared" si="62"/>
        <v>42901.208333333328</v>
      </c>
      <c r="O968" s="7">
        <f t="shared" si="63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_xlfn.TEXTSPLIT(R968,"/")</f>
        <v>theater</v>
      </c>
      <c r="T968" t="str">
        <v>plays</v>
      </c>
    </row>
    <row r="969" spans="1:20" x14ac:dyDescent="0.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4">
        <f t="shared" si="60"/>
        <v>137.03393665158373</v>
      </c>
      <c r="G969" t="s">
        <v>20</v>
      </c>
      <c r="H969">
        <v>1573</v>
      </c>
      <c r="I969">
        <f t="shared" si="61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7">
        <f t="shared" si="62"/>
        <v>41005.208333333336</v>
      </c>
      <c r="O969" s="7">
        <f t="shared" si="63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_xlfn.TEXTSPLIT(R969,"/")</f>
        <v>music</v>
      </c>
      <c r="T969" t="str">
        <v>world music</v>
      </c>
    </row>
    <row r="970" spans="1:20" ht="31.5" x14ac:dyDescent="0.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4">
        <f t="shared" si="60"/>
        <v>338.20833333333337</v>
      </c>
      <c r="G970" t="s">
        <v>20</v>
      </c>
      <c r="H970">
        <v>114</v>
      </c>
      <c r="I970">
        <f t="shared" si="61"/>
        <v>71.2</v>
      </c>
      <c r="J970" t="s">
        <v>21</v>
      </c>
      <c r="K970" t="s">
        <v>22</v>
      </c>
      <c r="L970">
        <v>1293861600</v>
      </c>
      <c r="M970">
        <v>1295157600</v>
      </c>
      <c r="N970" s="7">
        <f t="shared" si="62"/>
        <v>40544.25</v>
      </c>
      <c r="O970" s="7">
        <f t="shared" si="63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_xlfn.TEXTSPLIT(R970,"/")</f>
        <v>food</v>
      </c>
      <c r="T970" t="str">
        <v>food trucks</v>
      </c>
    </row>
    <row r="971" spans="1:20" x14ac:dyDescent="0.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4">
        <f t="shared" si="60"/>
        <v>108.22784810126582</v>
      </c>
      <c r="G971" t="s">
        <v>20</v>
      </c>
      <c r="H971">
        <v>93</v>
      </c>
      <c r="I971">
        <f t="shared" si="61"/>
        <v>91.94</v>
      </c>
      <c r="J971" t="s">
        <v>21</v>
      </c>
      <c r="K971" t="s">
        <v>22</v>
      </c>
      <c r="L971">
        <v>1576994400</v>
      </c>
      <c r="M971">
        <v>1577599200</v>
      </c>
      <c r="N971" s="7">
        <f t="shared" si="62"/>
        <v>43821.25</v>
      </c>
      <c r="O971" s="7">
        <f t="shared" si="63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_xlfn.TEXTSPLIT(R971,"/")</f>
        <v>theater</v>
      </c>
      <c r="T971" t="str">
        <v>plays</v>
      </c>
    </row>
    <row r="972" spans="1:20" ht="31.5" x14ac:dyDescent="0.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60.757639620653315</v>
      </c>
      <c r="G972" t="s">
        <v>14</v>
      </c>
      <c r="H972">
        <v>594</v>
      </c>
      <c r="I972">
        <f t="shared" si="61"/>
        <v>97.07</v>
      </c>
      <c r="J972" t="s">
        <v>21</v>
      </c>
      <c r="K972" t="s">
        <v>22</v>
      </c>
      <c r="L972">
        <v>1304917200</v>
      </c>
      <c r="M972">
        <v>1305003600</v>
      </c>
      <c r="N972" s="7">
        <f t="shared" si="62"/>
        <v>40672.208333333336</v>
      </c>
      <c r="O972" s="7">
        <f t="shared" si="63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_xlfn.TEXTSPLIT(R972,"/")</f>
        <v>theater</v>
      </c>
      <c r="T972" t="str">
        <v>plays</v>
      </c>
    </row>
    <row r="973" spans="1:20" x14ac:dyDescent="0.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27.725490196078432</v>
      </c>
      <c r="G973" t="s">
        <v>14</v>
      </c>
      <c r="H973">
        <v>24</v>
      </c>
      <c r="I973">
        <f t="shared" si="61"/>
        <v>58.92</v>
      </c>
      <c r="J973" t="s">
        <v>21</v>
      </c>
      <c r="K973" t="s">
        <v>22</v>
      </c>
      <c r="L973">
        <v>1381208400</v>
      </c>
      <c r="M973">
        <v>1381726800</v>
      </c>
      <c r="N973" s="7">
        <f t="shared" si="62"/>
        <v>41555.208333333336</v>
      </c>
      <c r="O973" s="7">
        <f t="shared" si="63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_xlfn.TEXTSPLIT(R973,"/")</f>
        <v>film &amp; video</v>
      </c>
      <c r="T973" t="str">
        <v>television</v>
      </c>
    </row>
    <row r="974" spans="1:20" x14ac:dyDescent="0.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4">
        <f t="shared" si="60"/>
        <v>228.3934426229508</v>
      </c>
      <c r="G974" t="s">
        <v>20</v>
      </c>
      <c r="H974">
        <v>1681</v>
      </c>
      <c r="I974">
        <f t="shared" si="61"/>
        <v>58.02</v>
      </c>
      <c r="J974" t="s">
        <v>21</v>
      </c>
      <c r="K974" t="s">
        <v>22</v>
      </c>
      <c r="L974">
        <v>1401685200</v>
      </c>
      <c r="M974">
        <v>1402462800</v>
      </c>
      <c r="N974" s="7">
        <f t="shared" si="62"/>
        <v>41792.208333333336</v>
      </c>
      <c r="O974" s="7">
        <f t="shared" si="63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_xlfn.TEXTSPLIT(R974,"/")</f>
        <v>technology</v>
      </c>
      <c r="T974" t="str">
        <v>web</v>
      </c>
    </row>
    <row r="975" spans="1:20" x14ac:dyDescent="0.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21.615194054500414</v>
      </c>
      <c r="G975" t="s">
        <v>14</v>
      </c>
      <c r="H975">
        <v>252</v>
      </c>
      <c r="I975">
        <f t="shared" si="61"/>
        <v>103.87</v>
      </c>
      <c r="J975" t="s">
        <v>21</v>
      </c>
      <c r="K975" t="s">
        <v>22</v>
      </c>
      <c r="L975">
        <v>1291960800</v>
      </c>
      <c r="M975">
        <v>1292133600</v>
      </c>
      <c r="N975" s="7">
        <f t="shared" si="62"/>
        <v>40522.25</v>
      </c>
      <c r="O975" s="7">
        <f t="shared" si="63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_xlfn.TEXTSPLIT(R975,"/")</f>
        <v>theater</v>
      </c>
      <c r="T975" t="str">
        <v>plays</v>
      </c>
    </row>
    <row r="976" spans="1:20" x14ac:dyDescent="0.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4">
        <f t="shared" si="60"/>
        <v>373.875</v>
      </c>
      <c r="G976" t="s">
        <v>20</v>
      </c>
      <c r="H976">
        <v>32</v>
      </c>
      <c r="I976">
        <f t="shared" si="61"/>
        <v>93.47</v>
      </c>
      <c r="J976" t="s">
        <v>21</v>
      </c>
      <c r="K976" t="s">
        <v>22</v>
      </c>
      <c r="L976">
        <v>1368853200</v>
      </c>
      <c r="M976">
        <v>1368939600</v>
      </c>
      <c r="N976" s="7">
        <f t="shared" si="62"/>
        <v>41412.208333333336</v>
      </c>
      <c r="O976" s="7">
        <f t="shared" si="63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_xlfn.TEXTSPLIT(R976,"/")</f>
        <v>music</v>
      </c>
      <c r="T976" t="str">
        <v>indie rock</v>
      </c>
    </row>
    <row r="977" spans="1:20" x14ac:dyDescent="0.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4">
        <f t="shared" si="60"/>
        <v>154.92592592592592</v>
      </c>
      <c r="G977" t="s">
        <v>20</v>
      </c>
      <c r="H977">
        <v>135</v>
      </c>
      <c r="I977">
        <f t="shared" si="61"/>
        <v>61.97</v>
      </c>
      <c r="J977" t="s">
        <v>21</v>
      </c>
      <c r="K977" t="s">
        <v>22</v>
      </c>
      <c r="L977">
        <v>1448776800</v>
      </c>
      <c r="M977">
        <v>1452146400</v>
      </c>
      <c r="N977" s="7">
        <f t="shared" si="62"/>
        <v>42337.25</v>
      </c>
      <c r="O977" s="7">
        <f t="shared" si="63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_xlfn.TEXTSPLIT(R977,"/")</f>
        <v>theater</v>
      </c>
      <c r="T977" t="str">
        <v>plays</v>
      </c>
    </row>
    <row r="978" spans="1:20" ht="31.5" x14ac:dyDescent="0.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4">
        <f t="shared" si="60"/>
        <v>322.14999999999998</v>
      </c>
      <c r="G978" t="s">
        <v>20</v>
      </c>
      <c r="H978">
        <v>140</v>
      </c>
      <c r="I978">
        <f t="shared" si="61"/>
        <v>92.04</v>
      </c>
      <c r="J978" t="s">
        <v>21</v>
      </c>
      <c r="K978" t="s">
        <v>22</v>
      </c>
      <c r="L978">
        <v>1296194400</v>
      </c>
      <c r="M978">
        <v>1296712800</v>
      </c>
      <c r="N978" s="7">
        <f t="shared" si="62"/>
        <v>40571.25</v>
      </c>
      <c r="O978" s="7">
        <f t="shared" si="63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_xlfn.TEXTSPLIT(R978,"/")</f>
        <v>theater</v>
      </c>
      <c r="T978" t="str">
        <v>plays</v>
      </c>
    </row>
    <row r="979" spans="1:20" x14ac:dyDescent="0.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73.957142857142856</v>
      </c>
      <c r="G979" t="s">
        <v>14</v>
      </c>
      <c r="H979">
        <v>67</v>
      </c>
      <c r="I979">
        <f t="shared" si="61"/>
        <v>77.27</v>
      </c>
      <c r="J979" t="s">
        <v>21</v>
      </c>
      <c r="K979" t="s">
        <v>22</v>
      </c>
      <c r="L979">
        <v>1517983200</v>
      </c>
      <c r="M979">
        <v>1520748000</v>
      </c>
      <c r="N979" s="7">
        <f t="shared" si="62"/>
        <v>43138.25</v>
      </c>
      <c r="O979" s="7">
        <f t="shared" si="63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_xlfn.TEXTSPLIT(R979,"/")</f>
        <v>food</v>
      </c>
      <c r="T979" t="str">
        <v>food trucks</v>
      </c>
    </row>
    <row r="980" spans="1:20" x14ac:dyDescent="0.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4">
        <f t="shared" si="60"/>
        <v>864.1</v>
      </c>
      <c r="G980" t="s">
        <v>20</v>
      </c>
      <c r="H980">
        <v>92</v>
      </c>
      <c r="I980">
        <f t="shared" si="61"/>
        <v>93.92</v>
      </c>
      <c r="J980" t="s">
        <v>21</v>
      </c>
      <c r="K980" t="s">
        <v>22</v>
      </c>
      <c r="L980">
        <v>1478930400</v>
      </c>
      <c r="M980">
        <v>1480831200</v>
      </c>
      <c r="N980" s="7">
        <f t="shared" si="62"/>
        <v>42686.25</v>
      </c>
      <c r="O980" s="7">
        <f t="shared" si="63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_xlfn.TEXTSPLIT(R980,"/")</f>
        <v>games</v>
      </c>
      <c r="T980" t="str">
        <v>video games</v>
      </c>
    </row>
    <row r="981" spans="1:20" x14ac:dyDescent="0.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4">
        <f t="shared" si="60"/>
        <v>143.26245847176079</v>
      </c>
      <c r="G981" t="s">
        <v>20</v>
      </c>
      <c r="H981">
        <v>1015</v>
      </c>
      <c r="I981">
        <f t="shared" si="61"/>
        <v>84.97</v>
      </c>
      <c r="J981" t="s">
        <v>40</v>
      </c>
      <c r="K981" t="s">
        <v>41</v>
      </c>
      <c r="L981">
        <v>1426395600</v>
      </c>
      <c r="M981">
        <v>1426914000</v>
      </c>
      <c r="N981" s="7">
        <f t="shared" si="62"/>
        <v>42078.208333333328</v>
      </c>
      <c r="O981" s="7">
        <f t="shared" si="63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_xlfn.TEXTSPLIT(R981,"/")</f>
        <v>theater</v>
      </c>
      <c r="T981" t="str">
        <v>plays</v>
      </c>
    </row>
    <row r="982" spans="1:20" x14ac:dyDescent="0.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40.281762295081968</v>
      </c>
      <c r="G982" t="s">
        <v>14</v>
      </c>
      <c r="H982">
        <v>742</v>
      </c>
      <c r="I982">
        <f t="shared" si="61"/>
        <v>105.97</v>
      </c>
      <c r="J982" t="s">
        <v>21</v>
      </c>
      <c r="K982" t="s">
        <v>22</v>
      </c>
      <c r="L982">
        <v>1446181200</v>
      </c>
      <c r="M982">
        <v>1446616800</v>
      </c>
      <c r="N982" s="7">
        <f t="shared" si="62"/>
        <v>42307.208333333328</v>
      </c>
      <c r="O982" s="7">
        <f t="shared" si="63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_xlfn.TEXTSPLIT(R982,"/")</f>
        <v>publishing</v>
      </c>
      <c r="T982" t="str">
        <v>nonfiction</v>
      </c>
    </row>
    <row r="983" spans="1:20" x14ac:dyDescent="0.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4">
        <f t="shared" si="60"/>
        <v>178.22388059701493</v>
      </c>
      <c r="G983" t="s">
        <v>20</v>
      </c>
      <c r="H983">
        <v>323</v>
      </c>
      <c r="I983">
        <f t="shared" si="61"/>
        <v>36.97</v>
      </c>
      <c r="J983" t="s">
        <v>21</v>
      </c>
      <c r="K983" t="s">
        <v>22</v>
      </c>
      <c r="L983">
        <v>1514181600</v>
      </c>
      <c r="M983">
        <v>1517032800</v>
      </c>
      <c r="N983" s="7">
        <f t="shared" si="62"/>
        <v>43094.25</v>
      </c>
      <c r="O983" s="7">
        <f t="shared" si="63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_xlfn.TEXTSPLIT(R983,"/")</f>
        <v>technology</v>
      </c>
      <c r="T983" t="str">
        <v>web</v>
      </c>
    </row>
    <row r="984" spans="1:20" x14ac:dyDescent="0.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84.930555555555557</v>
      </c>
      <c r="G984" t="s">
        <v>14</v>
      </c>
      <c r="H984">
        <v>75</v>
      </c>
      <c r="I984">
        <f t="shared" si="61"/>
        <v>81.53</v>
      </c>
      <c r="J984" t="s">
        <v>21</v>
      </c>
      <c r="K984" t="s">
        <v>22</v>
      </c>
      <c r="L984">
        <v>1311051600</v>
      </c>
      <c r="M984">
        <v>1311224400</v>
      </c>
      <c r="N984" s="7">
        <f t="shared" si="62"/>
        <v>40743.208333333336</v>
      </c>
      <c r="O984" s="7">
        <f t="shared" si="63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_xlfn.TEXTSPLIT(R984,"/")</f>
        <v>film &amp; video</v>
      </c>
      <c r="T984" t="str">
        <v>documentary</v>
      </c>
    </row>
    <row r="985" spans="1:20" x14ac:dyDescent="0.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4">
        <f t="shared" si="60"/>
        <v>145.93648334624322</v>
      </c>
      <c r="G985" t="s">
        <v>20</v>
      </c>
      <c r="H985">
        <v>2326</v>
      </c>
      <c r="I985">
        <f t="shared" si="61"/>
        <v>81</v>
      </c>
      <c r="J985" t="s">
        <v>21</v>
      </c>
      <c r="K985" t="s">
        <v>22</v>
      </c>
      <c r="L985">
        <v>1564894800</v>
      </c>
      <c r="M985">
        <v>1566190800</v>
      </c>
      <c r="N985" s="7">
        <f t="shared" si="62"/>
        <v>43681.208333333328</v>
      </c>
      <c r="O985" s="7">
        <f t="shared" si="63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_xlfn.TEXTSPLIT(R985,"/")</f>
        <v>film &amp; video</v>
      </c>
      <c r="T985" t="str">
        <v>documentary</v>
      </c>
    </row>
    <row r="986" spans="1:20" ht="31.5" x14ac:dyDescent="0.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4">
        <f t="shared" si="60"/>
        <v>152.46153846153848</v>
      </c>
      <c r="G986" t="s">
        <v>20</v>
      </c>
      <c r="H986">
        <v>381</v>
      </c>
      <c r="I986">
        <f t="shared" si="61"/>
        <v>26.01</v>
      </c>
      <c r="J986" t="s">
        <v>21</v>
      </c>
      <c r="K986" t="s">
        <v>22</v>
      </c>
      <c r="L986">
        <v>1567918800</v>
      </c>
      <c r="M986">
        <v>1570165200</v>
      </c>
      <c r="N986" s="7">
        <f t="shared" si="62"/>
        <v>43716.208333333328</v>
      </c>
      <c r="O986" s="7">
        <f t="shared" si="63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_xlfn.TEXTSPLIT(R986,"/")</f>
        <v>theater</v>
      </c>
      <c r="T986" t="str">
        <v>plays</v>
      </c>
    </row>
    <row r="987" spans="1:20" x14ac:dyDescent="0.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67.129542790152414</v>
      </c>
      <c r="G987" t="s">
        <v>14</v>
      </c>
      <c r="H987">
        <v>4405</v>
      </c>
      <c r="I987">
        <f t="shared" si="61"/>
        <v>26</v>
      </c>
      <c r="J987" t="s">
        <v>21</v>
      </c>
      <c r="K987" t="s">
        <v>22</v>
      </c>
      <c r="L987">
        <v>1386309600</v>
      </c>
      <c r="M987">
        <v>1388556000</v>
      </c>
      <c r="N987" s="7">
        <f t="shared" si="62"/>
        <v>41614.25</v>
      </c>
      <c r="O987" s="7">
        <f t="shared" si="63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_xlfn.TEXTSPLIT(R987,"/")</f>
        <v>music</v>
      </c>
      <c r="T987" t="str">
        <v>rock</v>
      </c>
    </row>
    <row r="988" spans="1:20" x14ac:dyDescent="0.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40.307692307692307</v>
      </c>
      <c r="G988" t="s">
        <v>14</v>
      </c>
      <c r="H988">
        <v>92</v>
      </c>
      <c r="I988">
        <f t="shared" si="61"/>
        <v>34.17</v>
      </c>
      <c r="J988" t="s">
        <v>21</v>
      </c>
      <c r="K988" t="s">
        <v>22</v>
      </c>
      <c r="L988">
        <v>1301979600</v>
      </c>
      <c r="M988">
        <v>1303189200</v>
      </c>
      <c r="N988" s="7">
        <f t="shared" si="62"/>
        <v>40638.208333333336</v>
      </c>
      <c r="O988" s="7">
        <f t="shared" si="63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_xlfn.TEXTSPLIT(R988,"/")</f>
        <v>music</v>
      </c>
      <c r="T988" t="str">
        <v>rock</v>
      </c>
    </row>
    <row r="989" spans="1:20" x14ac:dyDescent="0.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4">
        <f t="shared" si="60"/>
        <v>216.79032258064518</v>
      </c>
      <c r="G989" t="s">
        <v>20</v>
      </c>
      <c r="H989">
        <v>480</v>
      </c>
      <c r="I989">
        <f t="shared" si="61"/>
        <v>28</v>
      </c>
      <c r="J989" t="s">
        <v>21</v>
      </c>
      <c r="K989" t="s">
        <v>22</v>
      </c>
      <c r="L989">
        <v>1493269200</v>
      </c>
      <c r="M989">
        <v>1494478800</v>
      </c>
      <c r="N989" s="7">
        <f t="shared" si="62"/>
        <v>42852.208333333328</v>
      </c>
      <c r="O989" s="7">
        <f t="shared" si="63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_xlfn.TEXTSPLIT(R989,"/")</f>
        <v>film &amp; video</v>
      </c>
      <c r="T989" t="str">
        <v>documentary</v>
      </c>
    </row>
    <row r="990" spans="1:20" x14ac:dyDescent="0.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52.117021276595743</v>
      </c>
      <c r="G990" t="s">
        <v>14</v>
      </c>
      <c r="H990">
        <v>64</v>
      </c>
      <c r="I990">
        <f t="shared" si="61"/>
        <v>76.55</v>
      </c>
      <c r="J990" t="s">
        <v>21</v>
      </c>
      <c r="K990" t="s">
        <v>22</v>
      </c>
      <c r="L990">
        <v>1478930400</v>
      </c>
      <c r="M990">
        <v>1480744800</v>
      </c>
      <c r="N990" s="7">
        <f t="shared" si="62"/>
        <v>42686.25</v>
      </c>
      <c r="O990" s="7">
        <f t="shared" si="63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_xlfn.TEXTSPLIT(R990,"/")</f>
        <v>publishing</v>
      </c>
      <c r="T990" t="str">
        <v>radio &amp; podcasts</v>
      </c>
    </row>
    <row r="991" spans="1:20" x14ac:dyDescent="0.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4">
        <f t="shared" si="60"/>
        <v>499.58333333333337</v>
      </c>
      <c r="G991" t="s">
        <v>20</v>
      </c>
      <c r="H991">
        <v>226</v>
      </c>
      <c r="I991">
        <f t="shared" si="61"/>
        <v>53.05</v>
      </c>
      <c r="J991" t="s">
        <v>21</v>
      </c>
      <c r="K991" t="s">
        <v>22</v>
      </c>
      <c r="L991">
        <v>1555390800</v>
      </c>
      <c r="M991">
        <v>1555822800</v>
      </c>
      <c r="N991" s="7">
        <f t="shared" si="62"/>
        <v>43571.208333333328</v>
      </c>
      <c r="O991" s="7">
        <f t="shared" si="63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_xlfn.TEXTSPLIT(R991,"/")</f>
        <v>publishing</v>
      </c>
      <c r="T991" t="str">
        <v>translations</v>
      </c>
    </row>
    <row r="992" spans="1:20" x14ac:dyDescent="0.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87.679487179487182</v>
      </c>
      <c r="G992" t="s">
        <v>14</v>
      </c>
      <c r="H992">
        <v>64</v>
      </c>
      <c r="I992">
        <f t="shared" si="61"/>
        <v>106.86</v>
      </c>
      <c r="J992" t="s">
        <v>21</v>
      </c>
      <c r="K992" t="s">
        <v>22</v>
      </c>
      <c r="L992">
        <v>1456984800</v>
      </c>
      <c r="M992">
        <v>1458882000</v>
      </c>
      <c r="N992" s="7">
        <f t="shared" si="62"/>
        <v>42432.25</v>
      </c>
      <c r="O992" s="7">
        <f t="shared" si="63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_xlfn.TEXTSPLIT(R992,"/")</f>
        <v>film &amp; video</v>
      </c>
      <c r="T992" t="str">
        <v>drama</v>
      </c>
    </row>
    <row r="993" spans="1:20" x14ac:dyDescent="0.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4">
        <f t="shared" si="60"/>
        <v>113.17346938775511</v>
      </c>
      <c r="G993" t="s">
        <v>20</v>
      </c>
      <c r="H993">
        <v>241</v>
      </c>
      <c r="I993">
        <f t="shared" si="61"/>
        <v>46.02</v>
      </c>
      <c r="J993" t="s">
        <v>21</v>
      </c>
      <c r="K993" t="s">
        <v>22</v>
      </c>
      <c r="L993">
        <v>1411621200</v>
      </c>
      <c r="M993">
        <v>1411966800</v>
      </c>
      <c r="N993" s="7">
        <f t="shared" si="62"/>
        <v>41907.208333333336</v>
      </c>
      <c r="O993" s="7">
        <f t="shared" si="63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_xlfn.TEXTSPLIT(R993,"/")</f>
        <v>music</v>
      </c>
      <c r="T993" t="str">
        <v>rock</v>
      </c>
    </row>
    <row r="994" spans="1:20" x14ac:dyDescent="0.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4">
        <f t="shared" si="60"/>
        <v>426.54838709677421</v>
      </c>
      <c r="G994" t="s">
        <v>20</v>
      </c>
      <c r="H994">
        <v>132</v>
      </c>
      <c r="I994">
        <f t="shared" si="61"/>
        <v>100.17</v>
      </c>
      <c r="J994" t="s">
        <v>21</v>
      </c>
      <c r="K994" t="s">
        <v>22</v>
      </c>
      <c r="L994">
        <v>1525669200</v>
      </c>
      <c r="M994">
        <v>1526878800</v>
      </c>
      <c r="N994" s="7">
        <f t="shared" si="62"/>
        <v>43227.208333333328</v>
      </c>
      <c r="O994" s="7">
        <f t="shared" si="63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_xlfn.TEXTSPLIT(R994,"/")</f>
        <v>film &amp; video</v>
      </c>
      <c r="T994" t="str">
        <v>drama</v>
      </c>
    </row>
    <row r="995" spans="1:20" x14ac:dyDescent="0.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77.632653061224488</v>
      </c>
      <c r="G995" t="s">
        <v>74</v>
      </c>
      <c r="H995">
        <v>75</v>
      </c>
      <c r="I995">
        <f t="shared" si="61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7">
        <f t="shared" si="62"/>
        <v>42362.25</v>
      </c>
      <c r="O995" s="7">
        <f t="shared" si="63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_xlfn.TEXTSPLIT(R995,"/")</f>
        <v>photography</v>
      </c>
      <c r="T995" t="str">
        <v>photography books</v>
      </c>
    </row>
    <row r="996" spans="1:20" x14ac:dyDescent="0.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52.496810772501767</v>
      </c>
      <c r="G996" t="s">
        <v>14</v>
      </c>
      <c r="H996">
        <v>842</v>
      </c>
      <c r="I996">
        <f t="shared" si="61"/>
        <v>87.97</v>
      </c>
      <c r="J996" t="s">
        <v>21</v>
      </c>
      <c r="K996" t="s">
        <v>22</v>
      </c>
      <c r="L996">
        <v>1413522000</v>
      </c>
      <c r="M996">
        <v>1414040400</v>
      </c>
      <c r="N996" s="7">
        <f t="shared" si="62"/>
        <v>41929.208333333336</v>
      </c>
      <c r="O996" s="7">
        <f t="shared" si="63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_xlfn.TEXTSPLIT(R996,"/")</f>
        <v>publishing</v>
      </c>
      <c r="T996" t="str">
        <v>translations</v>
      </c>
    </row>
    <row r="997" spans="1:20" x14ac:dyDescent="0.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4">
        <f t="shared" si="60"/>
        <v>157.46762589928059</v>
      </c>
      <c r="G997" t="s">
        <v>20</v>
      </c>
      <c r="H997">
        <v>2043</v>
      </c>
      <c r="I997">
        <f t="shared" si="61"/>
        <v>75</v>
      </c>
      <c r="J997" t="s">
        <v>21</v>
      </c>
      <c r="K997" t="s">
        <v>22</v>
      </c>
      <c r="L997">
        <v>1541307600</v>
      </c>
      <c r="M997">
        <v>1543816800</v>
      </c>
      <c r="N997" s="7">
        <f t="shared" si="62"/>
        <v>43408.208333333328</v>
      </c>
      <c r="O997" s="7">
        <f t="shared" si="63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_xlfn.TEXTSPLIT(R997,"/")</f>
        <v>food</v>
      </c>
      <c r="T997" t="str">
        <v>food trucks</v>
      </c>
    </row>
    <row r="998" spans="1:20" ht="31.5" x14ac:dyDescent="0.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si="60"/>
        <v>72.939393939393938</v>
      </c>
      <c r="G998" t="s">
        <v>14</v>
      </c>
      <c r="H998">
        <v>112</v>
      </c>
      <c r="I998">
        <f t="shared" si="61"/>
        <v>42.98</v>
      </c>
      <c r="J998" t="s">
        <v>21</v>
      </c>
      <c r="K998" t="s">
        <v>22</v>
      </c>
      <c r="L998">
        <v>1357106400</v>
      </c>
      <c r="M998">
        <v>1359698400</v>
      </c>
      <c r="N998" s="7">
        <f t="shared" si="62"/>
        <v>41276.25</v>
      </c>
      <c r="O998" s="7">
        <f t="shared" si="63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_xlfn.TEXTSPLIT(R998,"/")</f>
        <v>theater</v>
      </c>
      <c r="T998" t="str">
        <v>plays</v>
      </c>
    </row>
    <row r="999" spans="1:20" x14ac:dyDescent="0.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0"/>
        <v>60.565789473684205</v>
      </c>
      <c r="G999" t="s">
        <v>74</v>
      </c>
      <c r="H999">
        <v>139</v>
      </c>
      <c r="I999">
        <f t="shared" si="61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7">
        <f t="shared" si="62"/>
        <v>41659.25</v>
      </c>
      <c r="O999" s="7">
        <f t="shared" si="63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_xlfn.TEXTSPLIT(R999,"/")</f>
        <v>theater</v>
      </c>
      <c r="T999" t="str">
        <v>plays</v>
      </c>
    </row>
    <row r="1000" spans="1:20" x14ac:dyDescent="0.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0"/>
        <v>56.791291291291287</v>
      </c>
      <c r="G1000" t="s">
        <v>14</v>
      </c>
      <c r="H1000">
        <v>374</v>
      </c>
      <c r="I1000">
        <f t="shared" si="61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7">
        <f t="shared" si="62"/>
        <v>40220.25</v>
      </c>
      <c r="O1000" s="7">
        <f t="shared" si="63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_xlfn.TEXTSPLIT(R1000,"/")</f>
        <v>music</v>
      </c>
      <c r="T1000" t="str">
        <v>indie rock</v>
      </c>
    </row>
    <row r="1001" spans="1:20" x14ac:dyDescent="0.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0"/>
        <v>56.542754275427541</v>
      </c>
      <c r="G1001" t="s">
        <v>74</v>
      </c>
      <c r="H1001">
        <v>1122</v>
      </c>
      <c r="I1001">
        <f t="shared" si="61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7">
        <f t="shared" si="62"/>
        <v>42550.208333333328</v>
      </c>
      <c r="O1001" s="7">
        <f t="shared" si="63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_xlfn.TEXTSPLIT(R1001,"/")</f>
        <v>food</v>
      </c>
      <c r="T1001" t="str">
        <v>food trucks</v>
      </c>
    </row>
  </sheetData>
  <autoFilter ref="A1:T1001" xr:uid="{00000000-0001-0000-0000-000000000000}"/>
  <conditionalFormatting sqref="F1:F1048576">
    <cfRule type="colorScale" priority="6">
      <colorScale>
        <cfvo type="num" val="0"/>
        <cfvo type="num" val="100"/>
        <cfvo type="num" val="200"/>
        <color rgb="FFFF0000"/>
        <color theme="9"/>
        <color theme="4"/>
      </colorScale>
    </cfRule>
  </conditionalFormatting>
  <conditionalFormatting sqref="G1:G1048576">
    <cfRule type="containsText" dxfId="11" priority="1" operator="containsText" text="live">
      <formula>NOT(ISERROR(SEARCH("live",G1)))</formula>
    </cfRule>
    <cfRule type="containsText" dxfId="10" priority="2" operator="containsText" text="canceled">
      <formula>NOT(ISERROR(SEARCH("canceled",G1)))</formula>
    </cfRule>
    <cfRule type="containsText" dxfId="9" priority="3" operator="containsText" text="successful">
      <formula>NOT(ISERROR(SEARCH("successful",G1)))</formula>
    </cfRule>
    <cfRule type="containsText" dxfId="8" priority="4" operator="containsText" text="failed">
      <formula>NOT(ISERROR(SEARCH("failed",G1)))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BAF12-ED1A-49D8-886C-5D77DBC2D2EF}">
  <dimension ref="A1:F14"/>
  <sheetViews>
    <sheetView workbookViewId="0">
      <selection activeCell="B22" sqref="B22"/>
    </sheetView>
  </sheetViews>
  <sheetFormatPr defaultRowHeight="15.75" x14ac:dyDescent="0.5"/>
  <cols>
    <col min="1" max="1" width="15.5625" bestFit="1" customWidth="1"/>
    <col min="2" max="2" width="14.875" bestFit="1" customWidth="1"/>
    <col min="3" max="3" width="5.375" bestFit="1" customWidth="1"/>
    <col min="4" max="4" width="3.625" bestFit="1" customWidth="1"/>
    <col min="6" max="6" width="10.4375" bestFit="1" customWidth="1"/>
  </cols>
  <sheetData>
    <row r="1" spans="1:6" x14ac:dyDescent="0.5">
      <c r="A1" s="5" t="s">
        <v>6</v>
      </c>
      <c r="B1" t="s">
        <v>2045</v>
      </c>
    </row>
    <row r="3" spans="1:6" x14ac:dyDescent="0.5">
      <c r="A3" s="5" t="s">
        <v>2044</v>
      </c>
      <c r="B3" s="5" t="s">
        <v>2046</v>
      </c>
    </row>
    <row r="4" spans="1:6" x14ac:dyDescent="0.5">
      <c r="A4" s="5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5">
      <c r="A5" s="6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5">
      <c r="A6" s="6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5">
      <c r="A7" s="6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5">
      <c r="A8" s="6" t="s">
        <v>2037</v>
      </c>
      <c r="E8">
        <v>4</v>
      </c>
      <c r="F8">
        <v>4</v>
      </c>
    </row>
    <row r="9" spans="1:6" x14ac:dyDescent="0.5">
      <c r="A9" s="6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5">
      <c r="A10" s="6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5">
      <c r="A11" s="6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5">
      <c r="A12" s="6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5">
      <c r="A13" s="6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5">
      <c r="A14" s="6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08642-57C4-4AC1-8DFC-DD5EA443E20C}">
  <dimension ref="A1:F30"/>
  <sheetViews>
    <sheetView zoomScale="80" zoomScaleNormal="80" workbookViewId="0">
      <selection activeCell="K32" sqref="K32"/>
    </sheetView>
  </sheetViews>
  <sheetFormatPr defaultRowHeight="15.75" x14ac:dyDescent="0.5"/>
  <cols>
    <col min="1" max="1" width="17.25" bestFit="1" customWidth="1"/>
    <col min="2" max="2" width="15.6875" bestFit="1" customWidth="1"/>
    <col min="3" max="3" width="5.5625" bestFit="1" customWidth="1"/>
    <col min="4" max="4" width="3.75" bestFit="1" customWidth="1"/>
    <col min="5" max="5" width="9.1875" bestFit="1" customWidth="1"/>
    <col min="6" max="6" width="10.875" bestFit="1" customWidth="1"/>
  </cols>
  <sheetData>
    <row r="1" spans="1:6" x14ac:dyDescent="0.5">
      <c r="A1" s="5" t="s">
        <v>2031</v>
      </c>
      <c r="B1" t="s">
        <v>2045</v>
      </c>
    </row>
    <row r="2" spans="1:6" x14ac:dyDescent="0.5">
      <c r="A2" s="5" t="s">
        <v>6</v>
      </c>
      <c r="B2" t="s">
        <v>2045</v>
      </c>
    </row>
    <row r="4" spans="1:6" x14ac:dyDescent="0.5">
      <c r="A4" s="5" t="s">
        <v>2044</v>
      </c>
      <c r="B4" s="5" t="s">
        <v>2046</v>
      </c>
    </row>
    <row r="5" spans="1:6" x14ac:dyDescent="0.5">
      <c r="A5" s="5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5">
      <c r="A6" s="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5">
      <c r="A7" s="6" t="s">
        <v>2048</v>
      </c>
      <c r="E7">
        <v>4</v>
      </c>
      <c r="F7">
        <v>4</v>
      </c>
    </row>
    <row r="8" spans="1:6" x14ac:dyDescent="0.5">
      <c r="A8" s="6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5">
      <c r="A9" s="6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5">
      <c r="A10" s="6" t="s">
        <v>2051</v>
      </c>
      <c r="C10">
        <v>8</v>
      </c>
      <c r="E10">
        <v>10</v>
      </c>
      <c r="F10">
        <v>18</v>
      </c>
    </row>
    <row r="11" spans="1:6" x14ac:dyDescent="0.5">
      <c r="A11" s="6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5">
      <c r="A12" s="6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5">
      <c r="A13" s="6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5">
      <c r="A14" s="6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5">
      <c r="A15" s="6" t="s">
        <v>2056</v>
      </c>
      <c r="C15">
        <v>3</v>
      </c>
      <c r="E15">
        <v>4</v>
      </c>
      <c r="F15">
        <v>7</v>
      </c>
    </row>
    <row r="16" spans="1:6" x14ac:dyDescent="0.5">
      <c r="A16" s="6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5">
      <c r="A17" s="6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5">
      <c r="A18" s="6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5">
      <c r="A19" s="6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5">
      <c r="A20" s="6" t="s">
        <v>2061</v>
      </c>
      <c r="C20">
        <v>4</v>
      </c>
      <c r="E20">
        <v>4</v>
      </c>
      <c r="F20">
        <v>8</v>
      </c>
    </row>
    <row r="21" spans="1:6" x14ac:dyDescent="0.5">
      <c r="A21" s="6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5">
      <c r="A22" s="6" t="s">
        <v>2063</v>
      </c>
      <c r="C22">
        <v>9</v>
      </c>
      <c r="E22">
        <v>5</v>
      </c>
      <c r="F22">
        <v>14</v>
      </c>
    </row>
    <row r="23" spans="1:6" x14ac:dyDescent="0.5">
      <c r="A23" s="6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5">
      <c r="A24" s="6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5">
      <c r="A25" s="6" t="s">
        <v>2066</v>
      </c>
      <c r="C25">
        <v>7</v>
      </c>
      <c r="E25">
        <v>14</v>
      </c>
      <c r="F25">
        <v>21</v>
      </c>
    </row>
    <row r="26" spans="1:6" x14ac:dyDescent="0.5">
      <c r="A26" s="6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5">
      <c r="A27" s="6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5">
      <c r="A28" s="6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5">
      <c r="A29" s="6" t="s">
        <v>2070</v>
      </c>
      <c r="E29">
        <v>3</v>
      </c>
      <c r="F29">
        <v>3</v>
      </c>
    </row>
    <row r="30" spans="1:6" x14ac:dyDescent="0.5">
      <c r="A30" s="6" t="s">
        <v>2043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2340C-475D-44C5-B4D2-3C293348FFFF}">
  <dimension ref="A1:E18"/>
  <sheetViews>
    <sheetView zoomScale="96" workbookViewId="0">
      <selection activeCell="P21" sqref="P21"/>
    </sheetView>
  </sheetViews>
  <sheetFormatPr defaultRowHeight="15.75" x14ac:dyDescent="0.5"/>
  <cols>
    <col min="1" max="1" width="16.0625" bestFit="1" customWidth="1"/>
    <col min="2" max="2" width="15.125" bestFit="1" customWidth="1"/>
    <col min="3" max="3" width="5.5625" bestFit="1" customWidth="1"/>
    <col min="4" max="4" width="9.1875" bestFit="1" customWidth="1"/>
    <col min="5" max="6" width="10.6875" bestFit="1" customWidth="1"/>
  </cols>
  <sheetData>
    <row r="1" spans="1:5" x14ac:dyDescent="0.5">
      <c r="A1" s="5" t="s">
        <v>2031</v>
      </c>
      <c r="B1" t="s">
        <v>2045</v>
      </c>
    </row>
    <row r="2" spans="1:5" x14ac:dyDescent="0.5">
      <c r="A2" s="5" t="s">
        <v>2085</v>
      </c>
      <c r="B2" t="s">
        <v>2045</v>
      </c>
    </row>
    <row r="4" spans="1:5" x14ac:dyDescent="0.5">
      <c r="A4" s="5" t="s">
        <v>2044</v>
      </c>
      <c r="B4" s="5" t="s">
        <v>2046</v>
      </c>
    </row>
    <row r="5" spans="1:5" x14ac:dyDescent="0.5">
      <c r="A5" s="5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5">
      <c r="A6" s="8" t="s">
        <v>2073</v>
      </c>
      <c r="B6">
        <v>6</v>
      </c>
      <c r="C6">
        <v>36</v>
      </c>
      <c r="D6">
        <v>49</v>
      </c>
      <c r="E6">
        <v>91</v>
      </c>
    </row>
    <row r="7" spans="1:5" x14ac:dyDescent="0.5">
      <c r="A7" s="8" t="s">
        <v>2074</v>
      </c>
      <c r="B7">
        <v>7</v>
      </c>
      <c r="C7">
        <v>28</v>
      </c>
      <c r="D7">
        <v>44</v>
      </c>
      <c r="E7">
        <v>79</v>
      </c>
    </row>
    <row r="8" spans="1:5" x14ac:dyDescent="0.5">
      <c r="A8" s="8" t="s">
        <v>2075</v>
      </c>
      <c r="B8">
        <v>4</v>
      </c>
      <c r="C8">
        <v>33</v>
      </c>
      <c r="D8">
        <v>49</v>
      </c>
      <c r="E8">
        <v>86</v>
      </c>
    </row>
    <row r="9" spans="1:5" x14ac:dyDescent="0.5">
      <c r="A9" s="8" t="s">
        <v>2076</v>
      </c>
      <c r="B9">
        <v>1</v>
      </c>
      <c r="C9">
        <v>30</v>
      </c>
      <c r="D9">
        <v>46</v>
      </c>
      <c r="E9">
        <v>77</v>
      </c>
    </row>
    <row r="10" spans="1:5" x14ac:dyDescent="0.5">
      <c r="A10" s="8" t="s">
        <v>2077</v>
      </c>
      <c r="B10">
        <v>3</v>
      </c>
      <c r="C10">
        <v>35</v>
      </c>
      <c r="D10">
        <v>46</v>
      </c>
      <c r="E10">
        <v>84</v>
      </c>
    </row>
    <row r="11" spans="1:5" x14ac:dyDescent="0.5">
      <c r="A11" s="8" t="s">
        <v>2078</v>
      </c>
      <c r="B11">
        <v>3</v>
      </c>
      <c r="C11">
        <v>28</v>
      </c>
      <c r="D11">
        <v>55</v>
      </c>
      <c r="E11">
        <v>86</v>
      </c>
    </row>
    <row r="12" spans="1:5" x14ac:dyDescent="0.5">
      <c r="A12" s="8" t="s">
        <v>2079</v>
      </c>
      <c r="B12">
        <v>4</v>
      </c>
      <c r="C12">
        <v>31</v>
      </c>
      <c r="D12">
        <v>58</v>
      </c>
      <c r="E12">
        <v>93</v>
      </c>
    </row>
    <row r="13" spans="1:5" x14ac:dyDescent="0.5">
      <c r="A13" s="8" t="s">
        <v>2080</v>
      </c>
      <c r="B13">
        <v>8</v>
      </c>
      <c r="C13">
        <v>35</v>
      </c>
      <c r="D13">
        <v>41</v>
      </c>
      <c r="E13">
        <v>84</v>
      </c>
    </row>
    <row r="14" spans="1:5" x14ac:dyDescent="0.5">
      <c r="A14" s="8" t="s">
        <v>2081</v>
      </c>
      <c r="B14">
        <v>5</v>
      </c>
      <c r="C14">
        <v>23</v>
      </c>
      <c r="D14">
        <v>45</v>
      </c>
      <c r="E14">
        <v>73</v>
      </c>
    </row>
    <row r="15" spans="1:5" x14ac:dyDescent="0.5">
      <c r="A15" s="8" t="s">
        <v>2082</v>
      </c>
      <c r="B15">
        <v>6</v>
      </c>
      <c r="C15">
        <v>26</v>
      </c>
      <c r="D15">
        <v>45</v>
      </c>
      <c r="E15">
        <v>77</v>
      </c>
    </row>
    <row r="16" spans="1:5" x14ac:dyDescent="0.5">
      <c r="A16" s="8" t="s">
        <v>2083</v>
      </c>
      <c r="B16">
        <v>3</v>
      </c>
      <c r="C16">
        <v>27</v>
      </c>
      <c r="D16">
        <v>45</v>
      </c>
      <c r="E16">
        <v>75</v>
      </c>
    </row>
    <row r="17" spans="1:5" x14ac:dyDescent="0.5">
      <c r="A17" s="8" t="s">
        <v>2084</v>
      </c>
      <c r="B17">
        <v>7</v>
      </c>
      <c r="C17">
        <v>32</v>
      </c>
      <c r="D17">
        <v>42</v>
      </c>
      <c r="E17">
        <v>81</v>
      </c>
    </row>
    <row r="18" spans="1:5" x14ac:dyDescent="0.5">
      <c r="A18" s="8" t="s">
        <v>2043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BFBC-E2C6-40F8-857A-EBDE6FFC2D0F}">
  <dimension ref="A1:H13"/>
  <sheetViews>
    <sheetView workbookViewId="0">
      <selection activeCell="I8" sqref="I8"/>
    </sheetView>
  </sheetViews>
  <sheetFormatPr defaultRowHeight="15.75" x14ac:dyDescent="0.5"/>
  <cols>
    <col min="1" max="1" width="28.625" customWidth="1"/>
    <col min="2" max="2" width="18.125" customWidth="1"/>
    <col min="3" max="3" width="13.1875" customWidth="1"/>
    <col min="4" max="4" width="17.5625" customWidth="1"/>
    <col min="5" max="5" width="16" customWidth="1"/>
    <col min="6" max="6" width="19" customWidth="1"/>
    <col min="7" max="7" width="17.3125" customWidth="1"/>
    <col min="8" max="8" width="22.3125" customWidth="1"/>
  </cols>
  <sheetData>
    <row r="1" spans="1:8" x14ac:dyDescent="0.5">
      <c r="A1" s="9" t="s">
        <v>2086</v>
      </c>
      <c r="B1" s="9" t="s">
        <v>2087</v>
      </c>
      <c r="C1" s="9" t="s">
        <v>2088</v>
      </c>
      <c r="D1" s="9" t="s">
        <v>2089</v>
      </c>
      <c r="E1" s="9" t="s">
        <v>2090</v>
      </c>
      <c r="F1" s="9" t="s">
        <v>2091</v>
      </c>
      <c r="G1" s="10" t="s">
        <v>2092</v>
      </c>
      <c r="H1" s="10" t="s">
        <v>2093</v>
      </c>
    </row>
    <row r="2" spans="1:8" x14ac:dyDescent="0.5">
      <c r="A2" s="11" t="s">
        <v>2094</v>
      </c>
      <c r="B2" s="12">
        <f>COUNTIFS(Crowdfunding!D2:D1001, "&lt;1000", Crowdfunding!G2:G1001, "successful")</f>
        <v>30</v>
      </c>
      <c r="C2" s="12">
        <f>COUNTIFS(Crowdfunding!D2:D1001, "&lt;1000", Crowdfunding!G2:G1001, "failed")</f>
        <v>20</v>
      </c>
      <c r="D2" s="12">
        <f>COUNTIFS(Crowdfunding!D2:D1001, "&lt;1000", Crowdfunding!G2:G1001, "canceled")</f>
        <v>1</v>
      </c>
      <c r="E2" s="12">
        <f>SUM(B2:D2)</f>
        <v>51</v>
      </c>
      <c r="F2" s="13">
        <f>B2/E2</f>
        <v>0.58823529411764708</v>
      </c>
      <c r="G2" s="13">
        <f>C2/E2</f>
        <v>0.39215686274509803</v>
      </c>
      <c r="H2" s="13">
        <f>D2/E2</f>
        <v>1.9607843137254902E-2</v>
      </c>
    </row>
    <row r="3" spans="1:8" x14ac:dyDescent="0.5">
      <c r="A3" s="11" t="s">
        <v>2095</v>
      </c>
      <c r="B3" s="12">
        <f>COUNTIFS(Crowdfunding!D2:D1001, "&lt;=4999", Crowdfunding!D2:D1001, "&gt;=1000", Crowdfunding!G2:G1001, "successful")</f>
        <v>191</v>
      </c>
      <c r="C3" s="12">
        <f>COUNTIFS(Crowdfunding!D2:D1001, "&lt;=4999", Crowdfunding!D2:D1001, "&gt;=1000", Crowdfunding!G2:G1001, "failed")</f>
        <v>38</v>
      </c>
      <c r="D3" s="12">
        <f>COUNTIFS(Crowdfunding!D2:D1001, "&lt;=4999", Crowdfunding!D2:D1001, "&gt;=1000", Crowdfunding!G2:G1001, "canceled")</f>
        <v>2</v>
      </c>
      <c r="E3" s="12">
        <f t="shared" ref="E3:E13" si="0">SUM(B3:D3)</f>
        <v>231</v>
      </c>
      <c r="F3" s="13">
        <f t="shared" ref="F3:F13" si="1">B3/E3</f>
        <v>0.82683982683982682</v>
      </c>
      <c r="G3" s="13">
        <f t="shared" ref="G3:G13" si="2">C3/E3</f>
        <v>0.16450216450216451</v>
      </c>
      <c r="H3" s="13">
        <f t="shared" ref="H3:H13" si="3">D3/E3</f>
        <v>8.658008658008658E-3</v>
      </c>
    </row>
    <row r="4" spans="1:8" x14ac:dyDescent="0.5">
      <c r="A4" s="11" t="s">
        <v>2096</v>
      </c>
      <c r="B4" s="12">
        <f>COUNTIFS(Crowdfunding!D2:D1001, "&lt;=9999", Crowdfunding!D2:D1001, "&gt;=5000", Crowdfunding!G2:G1001, "successful")</f>
        <v>164</v>
      </c>
      <c r="C4" s="12">
        <f>COUNTIFS(Crowdfunding!D2:D1001, "&lt;=9999", Crowdfunding!D2:D1001, "&gt;=5000", Crowdfunding!G2:G1001, "failed")</f>
        <v>126</v>
      </c>
      <c r="D4" s="12">
        <f>COUNTIFS(Crowdfunding!D2:D1001, "&lt;=9999", Crowdfunding!D2:D1001, "&gt;=5000", Crowdfunding!G2:G1001, "canceled")</f>
        <v>25</v>
      </c>
      <c r="E4" s="12">
        <f t="shared" si="0"/>
        <v>315</v>
      </c>
      <c r="F4" s="13">
        <f t="shared" si="1"/>
        <v>0.52063492063492067</v>
      </c>
      <c r="G4" s="13">
        <f t="shared" si="2"/>
        <v>0.4</v>
      </c>
      <c r="H4" s="13">
        <f t="shared" si="3"/>
        <v>7.9365079365079361E-2</v>
      </c>
    </row>
    <row r="5" spans="1:8" x14ac:dyDescent="0.5">
      <c r="A5" s="11" t="s">
        <v>2097</v>
      </c>
      <c r="B5" s="12">
        <f>COUNTIFS(Crowdfunding!D2:D1001, "&lt;=14999", Crowdfunding!D2:D1001, "&gt;=10000", Crowdfunding!G2:G1001, "successful")</f>
        <v>4</v>
      </c>
      <c r="C5" s="12">
        <f>COUNTIFS(Crowdfunding!D2:D1001, "&lt;=14999", Crowdfunding!D2:D1001, "&gt;=10000", Crowdfunding!G2:G1001, "failed")</f>
        <v>5</v>
      </c>
      <c r="D5" s="12">
        <f>COUNTIFS(Crowdfunding!D2:D1001, "&lt;=14999", Crowdfunding!D2:D1001, "&gt;=10000", Crowdfunding!G2:G1001, "canceled")</f>
        <v>0</v>
      </c>
      <c r="E5" s="12">
        <f t="shared" si="0"/>
        <v>9</v>
      </c>
      <c r="F5" s="13">
        <f t="shared" si="1"/>
        <v>0.44444444444444442</v>
      </c>
      <c r="G5" s="13">
        <f t="shared" si="2"/>
        <v>0.55555555555555558</v>
      </c>
      <c r="H5" s="13">
        <f t="shared" si="3"/>
        <v>0</v>
      </c>
    </row>
    <row r="6" spans="1:8" x14ac:dyDescent="0.5">
      <c r="A6" s="14" t="s">
        <v>2099</v>
      </c>
      <c r="B6" s="12">
        <f>COUNTIFS(Crowdfunding!D2:D1001, "&lt;=19999", Crowdfunding!D2:D1001, "&gt;=15000", Crowdfunding!G2:G1001, "successful")</f>
        <v>10</v>
      </c>
      <c r="C6" s="12">
        <f>COUNTIFS(Crowdfunding!D2:D1001, "&lt;=19999", Crowdfunding!D2:D1001, "&gt;=15000", Crowdfunding!G2:G1001, "failed")</f>
        <v>0</v>
      </c>
      <c r="D6" s="12">
        <f>COUNTIFS(Crowdfunding!D2:D1001, "&lt;=19999", Crowdfunding!D2:D1001, "&gt;=15000", Crowdfunding!G2:G1001, "canceled")</f>
        <v>0</v>
      </c>
      <c r="E6" s="12">
        <f t="shared" si="0"/>
        <v>10</v>
      </c>
      <c r="F6" s="13">
        <f t="shared" si="1"/>
        <v>1</v>
      </c>
      <c r="G6" s="13">
        <f t="shared" si="2"/>
        <v>0</v>
      </c>
      <c r="H6" s="13">
        <f t="shared" si="3"/>
        <v>0</v>
      </c>
    </row>
    <row r="7" spans="1:8" x14ac:dyDescent="0.5">
      <c r="A7" s="11" t="s">
        <v>2098</v>
      </c>
      <c r="B7" s="12">
        <f>COUNTIFS(Crowdfunding!D2:D1001, "&lt;=24999", Crowdfunding!D2:D1001, "&gt;=20000", Crowdfunding!G2:G1001, "successful")</f>
        <v>7</v>
      </c>
      <c r="C7" s="12">
        <f>COUNTIFS(Crowdfunding!D2:D1001, "&lt;=24999", Crowdfunding!D2:D1001, "&gt;=20000", Crowdfunding!G2:G1001, "failed")</f>
        <v>0</v>
      </c>
      <c r="D7" s="12">
        <f>COUNTIFS(Crowdfunding!D2:D1001, "&lt;=24999", Crowdfunding!D2:D1001, "&gt;=20000", Crowdfunding!G2:G1001, "canceled")</f>
        <v>0</v>
      </c>
      <c r="E7" s="12">
        <f t="shared" si="0"/>
        <v>7</v>
      </c>
      <c r="F7" s="13">
        <f t="shared" si="1"/>
        <v>1</v>
      </c>
      <c r="G7" s="13">
        <f t="shared" si="2"/>
        <v>0</v>
      </c>
      <c r="H7" s="13">
        <f t="shared" si="3"/>
        <v>0</v>
      </c>
    </row>
    <row r="8" spans="1:8" x14ac:dyDescent="0.5">
      <c r="A8" s="14" t="s">
        <v>2101</v>
      </c>
      <c r="B8" s="12">
        <f>COUNTIFS(Crowdfunding!D2:D1001, "&lt;=29999", Crowdfunding!D2:D1001, "&gt;=25000", Crowdfunding!G2:G1001, "successful")</f>
        <v>11</v>
      </c>
      <c r="C8" s="12">
        <f>COUNTIFS(Crowdfunding!D2:D1001, "&lt;=29999", Crowdfunding!D2:D1001, "&gt;=25000", Crowdfunding!G2:G1001, "failed")</f>
        <v>3</v>
      </c>
      <c r="D8" s="12">
        <f>COUNTIFS(Crowdfunding!D2:D1001, "&lt;=29999", Crowdfunding!D2:D1001, "&gt;=25000", Crowdfunding!G2:G1001, "canceled")</f>
        <v>0</v>
      </c>
      <c r="E8" s="12">
        <f t="shared" si="0"/>
        <v>14</v>
      </c>
      <c r="F8" s="13">
        <f t="shared" si="1"/>
        <v>0.7857142857142857</v>
      </c>
      <c r="G8" s="13">
        <f t="shared" si="2"/>
        <v>0.21428571428571427</v>
      </c>
      <c r="H8" s="13">
        <f t="shared" si="3"/>
        <v>0</v>
      </c>
    </row>
    <row r="9" spans="1:8" x14ac:dyDescent="0.5">
      <c r="A9" s="14" t="s">
        <v>2102</v>
      </c>
      <c r="B9" s="12">
        <f>COUNTIFS(Crowdfunding!D2:D1001, "&lt;=34999", Crowdfunding!D2:D1001, "&gt;=30000", Crowdfunding!G2:G1001, "successful")</f>
        <v>7</v>
      </c>
      <c r="C9" s="12">
        <f>COUNTIFS(Crowdfunding!D2:D1001, "&lt;=34999", Crowdfunding!D2:D1001, "&gt;=30000", Crowdfunding!G2:G1001, "failed")</f>
        <v>0</v>
      </c>
      <c r="D9" s="12">
        <f>COUNTIFS(Crowdfunding!D2:D1001, "&lt;=34999", Crowdfunding!D2:D1001, "&gt;=30000", Crowdfunding!G2:G1001, "canceled")</f>
        <v>0</v>
      </c>
      <c r="E9" s="12">
        <f t="shared" si="0"/>
        <v>7</v>
      </c>
      <c r="F9" s="13">
        <f t="shared" si="1"/>
        <v>1</v>
      </c>
      <c r="G9" s="13">
        <f t="shared" si="2"/>
        <v>0</v>
      </c>
      <c r="H9" s="13">
        <f t="shared" si="3"/>
        <v>0</v>
      </c>
    </row>
    <row r="10" spans="1:8" x14ac:dyDescent="0.5">
      <c r="A10" s="14" t="s">
        <v>2103</v>
      </c>
      <c r="B10" s="12">
        <f>COUNTIFS(Crowdfunding!D2:D1001, "&lt;=39999", Crowdfunding!D2:D1001, "&gt;=35000", Crowdfunding!G2:G1001, "successful")</f>
        <v>8</v>
      </c>
      <c r="C10" s="12">
        <f>COUNTIFS(Crowdfunding!D2:D1001, "&lt;=39999", Crowdfunding!D2:D1001, "&gt;=35000", Crowdfunding!G2:G1001, "failed")</f>
        <v>3</v>
      </c>
      <c r="D10" s="12">
        <f>COUNTIFS(Crowdfunding!D2:D1001, "&lt;=39999", Crowdfunding!D2:D1001, "&gt;=35000", Crowdfunding!G2:G1001, "canceled")</f>
        <v>1</v>
      </c>
      <c r="E10" s="12">
        <f t="shared" si="0"/>
        <v>12</v>
      </c>
      <c r="F10" s="13">
        <f t="shared" si="1"/>
        <v>0.66666666666666663</v>
      </c>
      <c r="G10" s="13">
        <f t="shared" si="2"/>
        <v>0.25</v>
      </c>
      <c r="H10" s="13">
        <f t="shared" si="3"/>
        <v>8.3333333333333329E-2</v>
      </c>
    </row>
    <row r="11" spans="1:8" x14ac:dyDescent="0.5">
      <c r="A11" s="14" t="s">
        <v>2100</v>
      </c>
      <c r="B11" s="12">
        <f>COUNTIFS(Crowdfunding!D2:D1001, "&lt;=44999", Crowdfunding!D2:D1001, "&gt;=40000", Crowdfunding!G2:G1001, "successful")</f>
        <v>11</v>
      </c>
      <c r="C11" s="12">
        <f>COUNTIFS(Crowdfunding!D2:D1001, "&lt;=44999", Crowdfunding!D2:D1001, "&gt;=40000", Crowdfunding!G2:G1001, "failed")</f>
        <v>3</v>
      </c>
      <c r="D11" s="12">
        <f>COUNTIFS(Crowdfunding!D2:D1001, "&lt;=44999", Crowdfunding!D2:D1001, "&gt;=40000", Crowdfunding!G2:G1001, "canceled")</f>
        <v>0</v>
      </c>
      <c r="E11" s="12">
        <f t="shared" si="0"/>
        <v>14</v>
      </c>
      <c r="F11" s="13">
        <f t="shared" si="1"/>
        <v>0.7857142857142857</v>
      </c>
      <c r="G11" s="13">
        <f t="shared" si="2"/>
        <v>0.21428571428571427</v>
      </c>
      <c r="H11" s="13">
        <f t="shared" si="3"/>
        <v>0</v>
      </c>
    </row>
    <row r="12" spans="1:8" x14ac:dyDescent="0.5">
      <c r="A12" s="14" t="s">
        <v>2104</v>
      </c>
      <c r="B12" s="12">
        <f>COUNTIFS(Crowdfunding!D2:D1001, "&lt;=49999", Crowdfunding!D2:D1001, "&gt;=45000", Crowdfunding!G2:G1001, "successful")</f>
        <v>8</v>
      </c>
      <c r="C12" s="12">
        <f>COUNTIFS(Crowdfunding!D2:D1001, "&lt;=49999", Crowdfunding!D2:D1001, "&gt;=45000", Crowdfunding!G2:G1001, "failed")</f>
        <v>3</v>
      </c>
      <c r="D12" s="12">
        <f>COUNTIFS(Crowdfunding!D2:D1001, "&lt;=49999", Crowdfunding!D2:D1001, "&gt;=45000", Crowdfunding!G2:G1001, "canceled")</f>
        <v>0</v>
      </c>
      <c r="E12" s="12">
        <f t="shared" si="0"/>
        <v>11</v>
      </c>
      <c r="F12" s="13">
        <f t="shared" si="1"/>
        <v>0.72727272727272729</v>
      </c>
      <c r="G12" s="13">
        <f t="shared" si="2"/>
        <v>0.27272727272727271</v>
      </c>
      <c r="H12" s="13">
        <f t="shared" si="3"/>
        <v>0</v>
      </c>
    </row>
    <row r="13" spans="1:8" x14ac:dyDescent="0.5">
      <c r="A13" s="14" t="s">
        <v>2105</v>
      </c>
      <c r="B13" s="12">
        <f>COUNTIFS(Crowdfunding!D2:D1001, "&gt;=50000", Crowdfunding!G2:G1001, "successful")</f>
        <v>114</v>
      </c>
      <c r="C13" s="12">
        <f>COUNTIFS(Crowdfunding!D2:D1001, "&gt;=50000", Crowdfunding!G2:G1001, "failed")</f>
        <v>163</v>
      </c>
      <c r="D13" s="12">
        <f>COUNTIFS(Crowdfunding!D2:D1001, "&gt;=50000", Crowdfunding!G2:G1001, "canceled")</f>
        <v>28</v>
      </c>
      <c r="E13" s="12">
        <f t="shared" si="0"/>
        <v>305</v>
      </c>
      <c r="F13" s="13">
        <f t="shared" si="1"/>
        <v>0.3737704918032787</v>
      </c>
      <c r="G13" s="13">
        <f t="shared" si="2"/>
        <v>0.53442622950819674</v>
      </c>
      <c r="H13" s="13">
        <f t="shared" si="3"/>
        <v>9.1803278688524587E-2</v>
      </c>
    </row>
  </sheetData>
  <phoneticPr fontId="18" type="noConversion"/>
  <pageMargins left="0.7" right="0.7" top="0.75" bottom="0.75" header="0.3" footer="0.3"/>
  <pageSetup orientation="portrait" r:id="rId1"/>
  <ignoredErrors>
    <ignoredError sqref="C2:C13" formula="1"/>
  </ignoredError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4C37-4CBD-409E-821C-8565B3DD8F62}">
  <dimension ref="A1:L566"/>
  <sheetViews>
    <sheetView tabSelected="1" workbookViewId="0">
      <selection activeCell="K20" sqref="K20"/>
    </sheetView>
  </sheetViews>
  <sheetFormatPr defaultRowHeight="15.75" x14ac:dyDescent="0.5"/>
  <cols>
    <col min="1" max="1" width="12.625" customWidth="1"/>
    <col min="2" max="2" width="13.875" customWidth="1"/>
    <col min="3" max="3" width="13.875" hidden="1" customWidth="1"/>
    <col min="4" max="4" width="17.875" hidden="1" customWidth="1"/>
    <col min="5" max="5" width="11.625" customWidth="1"/>
    <col min="6" max="6" width="15.5" customWidth="1"/>
    <col min="7" max="7" width="15.5" hidden="1" customWidth="1"/>
    <col min="8" max="8" width="16.25" hidden="1" customWidth="1"/>
    <col min="10" max="10" width="25.625" customWidth="1"/>
    <col min="11" max="11" width="22.875" customWidth="1"/>
    <col min="12" max="12" width="21.875" customWidth="1"/>
  </cols>
  <sheetData>
    <row r="1" spans="1:12" x14ac:dyDescent="0.5">
      <c r="A1" t="s">
        <v>2106</v>
      </c>
      <c r="B1" t="s">
        <v>2107</v>
      </c>
      <c r="E1" t="s">
        <v>2106</v>
      </c>
      <c r="F1" t="s">
        <v>2107</v>
      </c>
    </row>
    <row r="2" spans="1:12" x14ac:dyDescent="0.5">
      <c r="A2" t="s">
        <v>20</v>
      </c>
      <c r="B2">
        <v>158</v>
      </c>
      <c r="C2" s="20">
        <f>B2-$K$4</f>
        <v>-693.14690265486729</v>
      </c>
      <c r="D2" s="21">
        <f>C2^2</f>
        <v>480452.62866003608</v>
      </c>
      <c r="E2" t="s">
        <v>14</v>
      </c>
      <c r="F2">
        <v>0</v>
      </c>
      <c r="G2" s="20">
        <f>F2-$L$4</f>
        <v>-585.61538461538464</v>
      </c>
      <c r="H2" s="21">
        <f>G2^2</f>
        <v>342945.3786982249</v>
      </c>
    </row>
    <row r="3" spans="1:12" x14ac:dyDescent="0.5">
      <c r="A3" t="s">
        <v>20</v>
      </c>
      <c r="B3">
        <v>1425</v>
      </c>
      <c r="C3" s="20">
        <f t="shared" ref="C3:C66" si="0">B3-$K$4</f>
        <v>573.85309734513271</v>
      </c>
      <c r="D3" s="21">
        <f t="shared" ref="D3:D66" si="1">C3^2</f>
        <v>329307.37733260234</v>
      </c>
      <c r="E3" t="s">
        <v>14</v>
      </c>
      <c r="F3">
        <v>24</v>
      </c>
      <c r="G3" s="20">
        <f t="shared" ref="G3:G66" si="2">F3-$L$4</f>
        <v>-561.61538461538464</v>
      </c>
      <c r="H3" s="21">
        <f t="shared" ref="H3:H66" si="3">G3^2</f>
        <v>315411.8402366864</v>
      </c>
      <c r="K3" s="17" t="s">
        <v>2108</v>
      </c>
      <c r="L3" s="17" t="s">
        <v>2109</v>
      </c>
    </row>
    <row r="4" spans="1:12" x14ac:dyDescent="0.5">
      <c r="A4" t="s">
        <v>20</v>
      </c>
      <c r="B4">
        <v>174</v>
      </c>
      <c r="C4" s="20">
        <f t="shared" si="0"/>
        <v>-677.14690265486729</v>
      </c>
      <c r="D4" s="21">
        <f t="shared" si="1"/>
        <v>458527.92777508032</v>
      </c>
      <c r="E4" t="s">
        <v>14</v>
      </c>
      <c r="F4">
        <v>53</v>
      </c>
      <c r="G4" s="20">
        <f t="shared" si="2"/>
        <v>-532.61538461538464</v>
      </c>
      <c r="H4" s="21">
        <f t="shared" si="3"/>
        <v>283679.14792899409</v>
      </c>
      <c r="J4" s="18" t="s">
        <v>2110</v>
      </c>
      <c r="K4" s="16">
        <f>AVERAGE(B2:B566)</f>
        <v>851.14690265486729</v>
      </c>
      <c r="L4" s="16">
        <f>AVERAGE(F2:F365)</f>
        <v>585.61538461538464</v>
      </c>
    </row>
    <row r="5" spans="1:12" x14ac:dyDescent="0.5">
      <c r="A5" t="s">
        <v>20</v>
      </c>
      <c r="B5">
        <v>227</v>
      </c>
      <c r="C5" s="20">
        <f t="shared" si="0"/>
        <v>-624.14690265486729</v>
      </c>
      <c r="D5" s="21">
        <f t="shared" si="1"/>
        <v>389559.35609366436</v>
      </c>
      <c r="E5" t="s">
        <v>14</v>
      </c>
      <c r="F5">
        <v>18</v>
      </c>
      <c r="G5" s="20">
        <f t="shared" si="2"/>
        <v>-567.61538461538464</v>
      </c>
      <c r="H5" s="21">
        <f t="shared" si="3"/>
        <v>322187.22485207103</v>
      </c>
      <c r="J5" s="18" t="s">
        <v>2111</v>
      </c>
      <c r="K5" s="19">
        <f>MEDIAN(B2:B566)</f>
        <v>201</v>
      </c>
      <c r="L5" s="15">
        <f>MEDIAN(F2:F365)</f>
        <v>114.5</v>
      </c>
    </row>
    <row r="6" spans="1:12" x14ac:dyDescent="0.5">
      <c r="A6" t="s">
        <v>20</v>
      </c>
      <c r="B6">
        <v>220</v>
      </c>
      <c r="C6" s="20">
        <f t="shared" si="0"/>
        <v>-631.14690265486729</v>
      </c>
      <c r="D6" s="21">
        <f t="shared" si="1"/>
        <v>398346.41273083253</v>
      </c>
      <c r="E6" t="s">
        <v>14</v>
      </c>
      <c r="F6">
        <v>44</v>
      </c>
      <c r="G6" s="20">
        <f t="shared" si="2"/>
        <v>-541.61538461538464</v>
      </c>
      <c r="H6" s="21">
        <f t="shared" si="3"/>
        <v>293347.22485207103</v>
      </c>
      <c r="J6" s="18" t="s">
        <v>2112</v>
      </c>
      <c r="K6" s="15">
        <f>MIN(B2:B566)</f>
        <v>16</v>
      </c>
      <c r="L6" s="15">
        <f>MIN(F2:F365)</f>
        <v>0</v>
      </c>
    </row>
    <row r="7" spans="1:12" x14ac:dyDescent="0.5">
      <c r="A7" t="s">
        <v>20</v>
      </c>
      <c r="B7">
        <v>98</v>
      </c>
      <c r="C7" s="20">
        <f t="shared" si="0"/>
        <v>-753.14690265486729</v>
      </c>
      <c r="D7" s="21">
        <f t="shared" si="1"/>
        <v>567230.25697862019</v>
      </c>
      <c r="E7" t="s">
        <v>14</v>
      </c>
      <c r="F7">
        <v>27</v>
      </c>
      <c r="G7" s="20">
        <f t="shared" si="2"/>
        <v>-558.61538461538464</v>
      </c>
      <c r="H7" s="21">
        <f t="shared" si="3"/>
        <v>312051.14792899409</v>
      </c>
      <c r="J7" s="18" t="s">
        <v>2113</v>
      </c>
      <c r="K7" s="15">
        <f>MAX(B2:B566)</f>
        <v>7295</v>
      </c>
      <c r="L7" s="15">
        <f>MAX(F2:F365)</f>
        <v>6080</v>
      </c>
    </row>
    <row r="8" spans="1:12" x14ac:dyDescent="0.5">
      <c r="A8" t="s">
        <v>20</v>
      </c>
      <c r="B8">
        <v>100</v>
      </c>
      <c r="C8" s="20">
        <f t="shared" si="0"/>
        <v>-751.14690265486729</v>
      </c>
      <c r="D8" s="21">
        <f t="shared" si="1"/>
        <v>564221.6693680007</v>
      </c>
      <c r="E8" t="s">
        <v>14</v>
      </c>
      <c r="F8">
        <v>55</v>
      </c>
      <c r="G8" s="20">
        <f t="shared" si="2"/>
        <v>-530.61538461538464</v>
      </c>
      <c r="H8" s="21">
        <f t="shared" si="3"/>
        <v>281552.68639053259</v>
      </c>
      <c r="J8" s="18" t="s">
        <v>2114</v>
      </c>
      <c r="K8" s="16">
        <f>_xlfn.VAR.P(B2:B566)</f>
        <v>1603373.7324019109</v>
      </c>
      <c r="L8" s="16">
        <f>_xlfn.VAR.P(F2:F365)</f>
        <v>921574.68174133555</v>
      </c>
    </row>
    <row r="9" spans="1:12" x14ac:dyDescent="0.5">
      <c r="A9" t="s">
        <v>20</v>
      </c>
      <c r="B9">
        <v>1249</v>
      </c>
      <c r="C9" s="20">
        <f t="shared" si="0"/>
        <v>397.85309734513271</v>
      </c>
      <c r="D9" s="21">
        <f t="shared" si="1"/>
        <v>158287.08706711564</v>
      </c>
      <c r="E9" t="s">
        <v>14</v>
      </c>
      <c r="F9">
        <v>200</v>
      </c>
      <c r="G9" s="20">
        <f t="shared" si="2"/>
        <v>-385.61538461538464</v>
      </c>
      <c r="H9" s="21">
        <f t="shared" si="3"/>
        <v>148699.22485207103</v>
      </c>
      <c r="J9" s="18" t="s">
        <v>2115</v>
      </c>
      <c r="K9" s="15">
        <f>_xlfn.STDEV.P(B2:B566)</f>
        <v>1266.2439466397898</v>
      </c>
      <c r="L9" s="15">
        <f>_xlfn.STDEV.P(F2:F365)</f>
        <v>959.98681331637863</v>
      </c>
    </row>
    <row r="10" spans="1:12" x14ac:dyDescent="0.5">
      <c r="A10" t="s">
        <v>20</v>
      </c>
      <c r="B10">
        <v>1396</v>
      </c>
      <c r="C10" s="20">
        <f t="shared" si="0"/>
        <v>544.85309734513271</v>
      </c>
      <c r="D10" s="21">
        <f t="shared" si="1"/>
        <v>296864.89768658468</v>
      </c>
      <c r="E10" t="s">
        <v>14</v>
      </c>
      <c r="F10">
        <v>452</v>
      </c>
      <c r="G10" s="20">
        <f t="shared" si="2"/>
        <v>-133.61538461538464</v>
      </c>
      <c r="H10" s="21">
        <f t="shared" si="3"/>
        <v>17853.071005917165</v>
      </c>
    </row>
    <row r="11" spans="1:12" x14ac:dyDescent="0.5">
      <c r="A11" t="s">
        <v>20</v>
      </c>
      <c r="B11">
        <v>890</v>
      </c>
      <c r="C11" s="20">
        <f t="shared" si="0"/>
        <v>38.85309734513271</v>
      </c>
      <c r="D11" s="21">
        <f t="shared" si="1"/>
        <v>1509.5631733103585</v>
      </c>
      <c r="E11" t="s">
        <v>14</v>
      </c>
      <c r="F11">
        <v>674</v>
      </c>
      <c r="G11" s="20">
        <f t="shared" si="2"/>
        <v>88.384615384615358</v>
      </c>
      <c r="H11" s="21">
        <f t="shared" si="3"/>
        <v>7811.8402366863857</v>
      </c>
    </row>
    <row r="12" spans="1:12" x14ac:dyDescent="0.5">
      <c r="A12" t="s">
        <v>20</v>
      </c>
      <c r="B12">
        <v>142</v>
      </c>
      <c r="C12" s="20">
        <f t="shared" si="0"/>
        <v>-709.14690265486729</v>
      </c>
      <c r="D12" s="21">
        <f t="shared" si="1"/>
        <v>502889.32954499184</v>
      </c>
      <c r="E12" t="s">
        <v>14</v>
      </c>
      <c r="F12">
        <v>558</v>
      </c>
      <c r="G12" s="20">
        <f t="shared" si="2"/>
        <v>-27.615384615384642</v>
      </c>
      <c r="H12" s="21">
        <f t="shared" si="3"/>
        <v>762.60946745562273</v>
      </c>
      <c r="J12" s="22" t="s">
        <v>2116</v>
      </c>
      <c r="K12" s="16">
        <f>SUM(D2:D566)/565</f>
        <v>1603373.7324019112</v>
      </c>
      <c r="L12" s="16">
        <f>SUM(H2:H365)/364</f>
        <v>921574.68174133589</v>
      </c>
    </row>
    <row r="13" spans="1:12" x14ac:dyDescent="0.5">
      <c r="A13" t="s">
        <v>20</v>
      </c>
      <c r="B13">
        <v>2673</v>
      </c>
      <c r="C13" s="20">
        <f t="shared" si="0"/>
        <v>1821.8530973451327</v>
      </c>
      <c r="D13" s="21">
        <f t="shared" si="1"/>
        <v>3319148.7083060537</v>
      </c>
      <c r="E13" t="s">
        <v>14</v>
      </c>
      <c r="F13">
        <v>15</v>
      </c>
      <c r="G13" s="20">
        <f t="shared" si="2"/>
        <v>-570.61538461538464</v>
      </c>
      <c r="H13" s="21">
        <f t="shared" si="3"/>
        <v>325601.91715976334</v>
      </c>
    </row>
    <row r="14" spans="1:12" x14ac:dyDescent="0.5">
      <c r="A14" t="s">
        <v>20</v>
      </c>
      <c r="B14">
        <v>163</v>
      </c>
      <c r="C14" s="20">
        <f t="shared" si="0"/>
        <v>-688.14690265486729</v>
      </c>
      <c r="D14" s="21">
        <f t="shared" si="1"/>
        <v>473546.1596334874</v>
      </c>
      <c r="E14" t="s">
        <v>14</v>
      </c>
      <c r="F14">
        <v>2307</v>
      </c>
      <c r="G14" s="20">
        <f t="shared" si="2"/>
        <v>1721.3846153846152</v>
      </c>
      <c r="H14" s="21">
        <f t="shared" si="3"/>
        <v>2963164.9940828397</v>
      </c>
    </row>
    <row r="15" spans="1:12" x14ac:dyDescent="0.5">
      <c r="A15" t="s">
        <v>20</v>
      </c>
      <c r="B15">
        <v>2220</v>
      </c>
      <c r="C15" s="20">
        <f t="shared" si="0"/>
        <v>1368.8530973451327</v>
      </c>
      <c r="D15" s="21">
        <f t="shared" si="1"/>
        <v>1873758.8021113633</v>
      </c>
      <c r="E15" t="s">
        <v>14</v>
      </c>
      <c r="F15">
        <v>88</v>
      </c>
      <c r="G15" s="20">
        <f t="shared" si="2"/>
        <v>-497.61538461538464</v>
      </c>
      <c r="H15" s="21">
        <f t="shared" si="3"/>
        <v>247621.07100591718</v>
      </c>
    </row>
    <row r="16" spans="1:12" x14ac:dyDescent="0.5">
      <c r="A16" t="s">
        <v>20</v>
      </c>
      <c r="B16">
        <v>1606</v>
      </c>
      <c r="C16" s="20">
        <f t="shared" si="0"/>
        <v>754.85309734513271</v>
      </c>
      <c r="D16" s="21">
        <f t="shared" si="1"/>
        <v>569803.19857154042</v>
      </c>
      <c r="E16" t="s">
        <v>14</v>
      </c>
      <c r="F16">
        <v>48</v>
      </c>
      <c r="G16" s="20">
        <f t="shared" si="2"/>
        <v>-537.61538461538464</v>
      </c>
      <c r="H16" s="21">
        <f t="shared" si="3"/>
        <v>289030.30177514796</v>
      </c>
    </row>
    <row r="17" spans="1:8" x14ac:dyDescent="0.5">
      <c r="A17" t="s">
        <v>20</v>
      </c>
      <c r="B17">
        <v>129</v>
      </c>
      <c r="C17" s="20">
        <f t="shared" si="0"/>
        <v>-722.14690265486729</v>
      </c>
      <c r="D17" s="21">
        <f t="shared" si="1"/>
        <v>521496.14901401836</v>
      </c>
      <c r="E17" t="s">
        <v>14</v>
      </c>
      <c r="F17">
        <v>1</v>
      </c>
      <c r="G17" s="20">
        <f t="shared" si="2"/>
        <v>-584.61538461538464</v>
      </c>
      <c r="H17" s="21">
        <f t="shared" si="3"/>
        <v>341775.14792899409</v>
      </c>
    </row>
    <row r="18" spans="1:8" x14ac:dyDescent="0.5">
      <c r="A18" t="s">
        <v>20</v>
      </c>
      <c r="B18">
        <v>226</v>
      </c>
      <c r="C18" s="20">
        <f t="shared" si="0"/>
        <v>-625.14690265486729</v>
      </c>
      <c r="D18" s="21">
        <f t="shared" si="1"/>
        <v>390808.64989897411</v>
      </c>
      <c r="E18" t="s">
        <v>14</v>
      </c>
      <c r="F18">
        <v>1467</v>
      </c>
      <c r="G18" s="20">
        <f t="shared" si="2"/>
        <v>881.38461538461536</v>
      </c>
      <c r="H18" s="21">
        <f t="shared" si="3"/>
        <v>776838.84023668629</v>
      </c>
    </row>
    <row r="19" spans="1:8" x14ac:dyDescent="0.5">
      <c r="A19" t="s">
        <v>20</v>
      </c>
      <c r="B19">
        <v>5419</v>
      </c>
      <c r="C19" s="20">
        <f t="shared" si="0"/>
        <v>4567.8530973451325</v>
      </c>
      <c r="D19" s="21">
        <f t="shared" si="1"/>
        <v>20865281.91892552</v>
      </c>
      <c r="E19" t="s">
        <v>14</v>
      </c>
      <c r="F19">
        <v>75</v>
      </c>
      <c r="G19" s="20">
        <f t="shared" si="2"/>
        <v>-510.61538461538464</v>
      </c>
      <c r="H19" s="21">
        <f t="shared" si="3"/>
        <v>260728.07100591718</v>
      </c>
    </row>
    <row r="20" spans="1:8" x14ac:dyDescent="0.5">
      <c r="A20" t="s">
        <v>20</v>
      </c>
      <c r="B20">
        <v>165</v>
      </c>
      <c r="C20" s="20">
        <f t="shared" si="0"/>
        <v>-686.14690265486729</v>
      </c>
      <c r="D20" s="21">
        <f t="shared" si="1"/>
        <v>470797.57202286791</v>
      </c>
      <c r="E20" t="s">
        <v>14</v>
      </c>
      <c r="F20">
        <v>120</v>
      </c>
      <c r="G20" s="20">
        <f t="shared" si="2"/>
        <v>-465.61538461538464</v>
      </c>
      <c r="H20" s="21">
        <f t="shared" si="3"/>
        <v>216797.68639053256</v>
      </c>
    </row>
    <row r="21" spans="1:8" x14ac:dyDescent="0.5">
      <c r="A21" t="s">
        <v>20</v>
      </c>
      <c r="B21">
        <v>1965</v>
      </c>
      <c r="C21" s="20">
        <f t="shared" si="0"/>
        <v>1113.8530973451327</v>
      </c>
      <c r="D21" s="21">
        <f t="shared" si="1"/>
        <v>1240668.7224653456</v>
      </c>
      <c r="E21" t="s">
        <v>14</v>
      </c>
      <c r="F21">
        <v>2253</v>
      </c>
      <c r="G21" s="20">
        <f t="shared" si="2"/>
        <v>1667.3846153846152</v>
      </c>
      <c r="H21" s="21">
        <f t="shared" si="3"/>
        <v>2780171.4556213012</v>
      </c>
    </row>
    <row r="22" spans="1:8" x14ac:dyDescent="0.5">
      <c r="A22" t="s">
        <v>20</v>
      </c>
      <c r="B22">
        <v>16</v>
      </c>
      <c r="C22" s="20">
        <f t="shared" si="0"/>
        <v>-835.14690265486729</v>
      </c>
      <c r="D22" s="21">
        <f t="shared" si="1"/>
        <v>697470.34901401843</v>
      </c>
      <c r="E22" t="s">
        <v>14</v>
      </c>
      <c r="F22">
        <v>5</v>
      </c>
      <c r="G22" s="20">
        <f t="shared" si="2"/>
        <v>-580.61538461538464</v>
      </c>
      <c r="H22" s="21">
        <f t="shared" si="3"/>
        <v>337114.22485207103</v>
      </c>
    </row>
    <row r="23" spans="1:8" x14ac:dyDescent="0.5">
      <c r="A23" t="s">
        <v>20</v>
      </c>
      <c r="B23">
        <v>107</v>
      </c>
      <c r="C23" s="20">
        <f t="shared" si="0"/>
        <v>-744.14690265486729</v>
      </c>
      <c r="D23" s="21">
        <f t="shared" si="1"/>
        <v>553754.61273083254</v>
      </c>
      <c r="E23" t="s">
        <v>14</v>
      </c>
      <c r="F23">
        <v>38</v>
      </c>
      <c r="G23" s="20">
        <f t="shared" si="2"/>
        <v>-547.61538461538464</v>
      </c>
      <c r="H23" s="21">
        <f t="shared" si="3"/>
        <v>299882.60946745565</v>
      </c>
    </row>
    <row r="24" spans="1:8" x14ac:dyDescent="0.5">
      <c r="A24" t="s">
        <v>20</v>
      </c>
      <c r="B24">
        <v>134</v>
      </c>
      <c r="C24" s="20">
        <f t="shared" si="0"/>
        <v>-717.14690265486729</v>
      </c>
      <c r="D24" s="21">
        <f t="shared" si="1"/>
        <v>514299.67998746969</v>
      </c>
      <c r="E24" t="s">
        <v>14</v>
      </c>
      <c r="F24">
        <v>12</v>
      </c>
      <c r="G24" s="20">
        <f t="shared" si="2"/>
        <v>-573.61538461538464</v>
      </c>
      <c r="H24" s="21">
        <f t="shared" si="3"/>
        <v>329034.60946745565</v>
      </c>
    </row>
    <row r="25" spans="1:8" x14ac:dyDescent="0.5">
      <c r="A25" t="s">
        <v>20</v>
      </c>
      <c r="B25">
        <v>198</v>
      </c>
      <c r="C25" s="20">
        <f t="shared" si="0"/>
        <v>-653.14690265486729</v>
      </c>
      <c r="D25" s="21">
        <f t="shared" si="1"/>
        <v>426600.8764476467</v>
      </c>
      <c r="E25" t="s">
        <v>14</v>
      </c>
      <c r="F25">
        <v>1684</v>
      </c>
      <c r="G25" s="20">
        <f t="shared" si="2"/>
        <v>1098.3846153846152</v>
      </c>
      <c r="H25" s="21">
        <f t="shared" si="3"/>
        <v>1206448.7633136092</v>
      </c>
    </row>
    <row r="26" spans="1:8" x14ac:dyDescent="0.5">
      <c r="A26" t="s">
        <v>20</v>
      </c>
      <c r="B26">
        <v>111</v>
      </c>
      <c r="C26" s="20">
        <f t="shared" si="0"/>
        <v>-740.14690265486729</v>
      </c>
      <c r="D26" s="21">
        <f t="shared" si="1"/>
        <v>547817.43750959355</v>
      </c>
      <c r="E26" t="s">
        <v>14</v>
      </c>
      <c r="F26">
        <v>56</v>
      </c>
      <c r="G26" s="20">
        <f t="shared" si="2"/>
        <v>-529.61538461538464</v>
      </c>
      <c r="H26" s="21">
        <f t="shared" si="3"/>
        <v>280492.45562130178</v>
      </c>
    </row>
    <row r="27" spans="1:8" x14ac:dyDescent="0.5">
      <c r="A27" t="s">
        <v>20</v>
      </c>
      <c r="B27">
        <v>222</v>
      </c>
      <c r="C27" s="20">
        <f t="shared" si="0"/>
        <v>-629.14690265486729</v>
      </c>
      <c r="D27" s="21">
        <f t="shared" si="1"/>
        <v>395825.82512021303</v>
      </c>
      <c r="E27" t="s">
        <v>14</v>
      </c>
      <c r="F27">
        <v>838</v>
      </c>
      <c r="G27" s="20">
        <f t="shared" si="2"/>
        <v>252.38461538461536</v>
      </c>
      <c r="H27" s="21">
        <f t="shared" si="3"/>
        <v>63697.994082840225</v>
      </c>
    </row>
    <row r="28" spans="1:8" x14ac:dyDescent="0.5">
      <c r="A28" t="s">
        <v>20</v>
      </c>
      <c r="B28">
        <v>6212</v>
      </c>
      <c r="C28" s="20">
        <f t="shared" si="0"/>
        <v>5360.8530973451325</v>
      </c>
      <c r="D28" s="21">
        <f t="shared" si="1"/>
        <v>28738745.931314901</v>
      </c>
      <c r="E28" t="s">
        <v>14</v>
      </c>
      <c r="F28">
        <v>1000</v>
      </c>
      <c r="G28" s="20">
        <f t="shared" si="2"/>
        <v>414.38461538461536</v>
      </c>
      <c r="H28" s="21">
        <f t="shared" si="3"/>
        <v>171714.60946745559</v>
      </c>
    </row>
    <row r="29" spans="1:8" x14ac:dyDescent="0.5">
      <c r="A29" t="s">
        <v>20</v>
      </c>
      <c r="B29">
        <v>98</v>
      </c>
      <c r="C29" s="20">
        <f t="shared" si="0"/>
        <v>-753.14690265486729</v>
      </c>
      <c r="D29" s="21">
        <f t="shared" si="1"/>
        <v>567230.25697862019</v>
      </c>
      <c r="E29" t="s">
        <v>14</v>
      </c>
      <c r="F29">
        <v>1482</v>
      </c>
      <c r="G29" s="20">
        <f t="shared" si="2"/>
        <v>896.38461538461536</v>
      </c>
      <c r="H29" s="21">
        <f t="shared" si="3"/>
        <v>803505.37869822478</v>
      </c>
    </row>
    <row r="30" spans="1:8" x14ac:dyDescent="0.5">
      <c r="A30" t="s">
        <v>20</v>
      </c>
      <c r="B30">
        <v>92</v>
      </c>
      <c r="C30" s="20">
        <f t="shared" si="0"/>
        <v>-759.14690265486729</v>
      </c>
      <c r="D30" s="21">
        <f t="shared" si="1"/>
        <v>576304.01981047855</v>
      </c>
      <c r="E30" t="s">
        <v>14</v>
      </c>
      <c r="F30">
        <v>106</v>
      </c>
      <c r="G30" s="20">
        <f t="shared" si="2"/>
        <v>-479.61538461538464</v>
      </c>
      <c r="H30" s="21">
        <f t="shared" si="3"/>
        <v>230030.91715976334</v>
      </c>
    </row>
    <row r="31" spans="1:8" x14ac:dyDescent="0.5">
      <c r="A31" t="s">
        <v>20</v>
      </c>
      <c r="B31">
        <v>149</v>
      </c>
      <c r="C31" s="20">
        <f t="shared" si="0"/>
        <v>-702.14690265486729</v>
      </c>
      <c r="D31" s="21">
        <f t="shared" si="1"/>
        <v>493010.27290782367</v>
      </c>
      <c r="E31" t="s">
        <v>14</v>
      </c>
      <c r="F31">
        <v>679</v>
      </c>
      <c r="G31" s="20">
        <f t="shared" si="2"/>
        <v>93.384615384615358</v>
      </c>
      <c r="H31" s="21">
        <f t="shared" si="3"/>
        <v>8720.686390532539</v>
      </c>
    </row>
    <row r="32" spans="1:8" x14ac:dyDescent="0.5">
      <c r="A32" t="s">
        <v>20</v>
      </c>
      <c r="B32">
        <v>2431</v>
      </c>
      <c r="C32" s="20">
        <f t="shared" si="0"/>
        <v>1579.8530973451327</v>
      </c>
      <c r="D32" s="21">
        <f t="shared" si="1"/>
        <v>2495935.8091910095</v>
      </c>
      <c r="E32" t="s">
        <v>14</v>
      </c>
      <c r="F32">
        <v>1220</v>
      </c>
      <c r="G32" s="20">
        <f t="shared" si="2"/>
        <v>634.38461538461536</v>
      </c>
      <c r="H32" s="21">
        <f t="shared" si="3"/>
        <v>402443.84023668634</v>
      </c>
    </row>
    <row r="33" spans="1:8" x14ac:dyDescent="0.5">
      <c r="A33" t="s">
        <v>20</v>
      </c>
      <c r="B33">
        <v>303</v>
      </c>
      <c r="C33" s="20">
        <f t="shared" si="0"/>
        <v>-548.14690265486729</v>
      </c>
      <c r="D33" s="21">
        <f t="shared" si="1"/>
        <v>300465.02689012454</v>
      </c>
      <c r="E33" t="s">
        <v>14</v>
      </c>
      <c r="F33">
        <v>1</v>
      </c>
      <c r="G33" s="20">
        <f t="shared" si="2"/>
        <v>-584.61538461538464</v>
      </c>
      <c r="H33" s="21">
        <f t="shared" si="3"/>
        <v>341775.14792899409</v>
      </c>
    </row>
    <row r="34" spans="1:8" x14ac:dyDescent="0.5">
      <c r="A34" t="s">
        <v>20</v>
      </c>
      <c r="B34">
        <v>209</v>
      </c>
      <c r="C34" s="20">
        <f t="shared" si="0"/>
        <v>-642.14690265486729</v>
      </c>
      <c r="D34" s="21">
        <f t="shared" si="1"/>
        <v>412352.64458923962</v>
      </c>
      <c r="E34" t="s">
        <v>14</v>
      </c>
      <c r="F34">
        <v>37</v>
      </c>
      <c r="G34" s="20">
        <f t="shared" si="2"/>
        <v>-548.61538461538464</v>
      </c>
      <c r="H34" s="21">
        <f t="shared" si="3"/>
        <v>300978.8402366864</v>
      </c>
    </row>
    <row r="35" spans="1:8" x14ac:dyDescent="0.5">
      <c r="A35" t="s">
        <v>20</v>
      </c>
      <c r="B35">
        <v>131</v>
      </c>
      <c r="C35" s="20">
        <f t="shared" si="0"/>
        <v>-720.14690265486729</v>
      </c>
      <c r="D35" s="21">
        <f t="shared" si="1"/>
        <v>518611.56140339893</v>
      </c>
      <c r="E35" t="s">
        <v>14</v>
      </c>
      <c r="F35">
        <v>60</v>
      </c>
      <c r="G35" s="20">
        <f t="shared" si="2"/>
        <v>-525.61538461538464</v>
      </c>
      <c r="H35" s="21">
        <f t="shared" si="3"/>
        <v>276271.53254437872</v>
      </c>
    </row>
    <row r="36" spans="1:8" x14ac:dyDescent="0.5">
      <c r="A36" t="s">
        <v>20</v>
      </c>
      <c r="B36">
        <v>164</v>
      </c>
      <c r="C36" s="20">
        <f t="shared" si="0"/>
        <v>-687.14690265486729</v>
      </c>
      <c r="D36" s="21">
        <f t="shared" si="1"/>
        <v>472170.86582817766</v>
      </c>
      <c r="E36" t="s">
        <v>14</v>
      </c>
      <c r="F36">
        <v>296</v>
      </c>
      <c r="G36" s="20">
        <f t="shared" si="2"/>
        <v>-289.61538461538464</v>
      </c>
      <c r="H36" s="21">
        <f t="shared" si="3"/>
        <v>83877.071005917169</v>
      </c>
    </row>
    <row r="37" spans="1:8" x14ac:dyDescent="0.5">
      <c r="A37" t="s">
        <v>20</v>
      </c>
      <c r="B37">
        <v>201</v>
      </c>
      <c r="C37" s="20">
        <f t="shared" si="0"/>
        <v>-650.14690265486729</v>
      </c>
      <c r="D37" s="21">
        <f t="shared" si="1"/>
        <v>422690.99503171747</v>
      </c>
      <c r="E37" t="s">
        <v>14</v>
      </c>
      <c r="F37">
        <v>3304</v>
      </c>
      <c r="G37" s="20">
        <f t="shared" si="2"/>
        <v>2718.3846153846152</v>
      </c>
      <c r="H37" s="21">
        <f t="shared" si="3"/>
        <v>7389614.9171597622</v>
      </c>
    </row>
    <row r="38" spans="1:8" x14ac:dyDescent="0.5">
      <c r="A38" t="s">
        <v>20</v>
      </c>
      <c r="B38">
        <v>211</v>
      </c>
      <c r="C38" s="20">
        <f t="shared" si="0"/>
        <v>-640.14690265486729</v>
      </c>
      <c r="D38" s="21">
        <f t="shared" si="1"/>
        <v>409788.05697862012</v>
      </c>
      <c r="E38" t="s">
        <v>14</v>
      </c>
      <c r="F38">
        <v>73</v>
      </c>
      <c r="G38" s="20">
        <f t="shared" si="2"/>
        <v>-512.61538461538464</v>
      </c>
      <c r="H38" s="21">
        <f t="shared" si="3"/>
        <v>262774.53254437872</v>
      </c>
    </row>
    <row r="39" spans="1:8" x14ac:dyDescent="0.5">
      <c r="A39" t="s">
        <v>20</v>
      </c>
      <c r="B39">
        <v>128</v>
      </c>
      <c r="C39" s="20">
        <f t="shared" si="0"/>
        <v>-723.14690265486729</v>
      </c>
      <c r="D39" s="21">
        <f t="shared" si="1"/>
        <v>522941.44281932811</v>
      </c>
      <c r="E39" t="s">
        <v>14</v>
      </c>
      <c r="F39">
        <v>3387</v>
      </c>
      <c r="G39" s="20">
        <f t="shared" si="2"/>
        <v>2801.3846153846152</v>
      </c>
      <c r="H39" s="21">
        <f t="shared" si="3"/>
        <v>7847755.7633136082</v>
      </c>
    </row>
    <row r="40" spans="1:8" x14ac:dyDescent="0.5">
      <c r="A40" t="s">
        <v>20</v>
      </c>
      <c r="B40">
        <v>1600</v>
      </c>
      <c r="C40" s="20">
        <f t="shared" si="0"/>
        <v>748.85309734513271</v>
      </c>
      <c r="D40" s="21">
        <f t="shared" si="1"/>
        <v>560780.96140339877</v>
      </c>
      <c r="E40" t="s">
        <v>14</v>
      </c>
      <c r="F40">
        <v>662</v>
      </c>
      <c r="G40" s="20">
        <f t="shared" si="2"/>
        <v>76.384615384615358</v>
      </c>
      <c r="H40" s="21">
        <f t="shared" si="3"/>
        <v>5834.6094674556171</v>
      </c>
    </row>
    <row r="41" spans="1:8" x14ac:dyDescent="0.5">
      <c r="A41" t="s">
        <v>20</v>
      </c>
      <c r="B41">
        <v>249</v>
      </c>
      <c r="C41" s="20">
        <f t="shared" si="0"/>
        <v>-602.14690265486729</v>
      </c>
      <c r="D41" s="21">
        <f t="shared" si="1"/>
        <v>362580.89237685024</v>
      </c>
      <c r="E41" t="s">
        <v>14</v>
      </c>
      <c r="F41">
        <v>774</v>
      </c>
      <c r="G41" s="20">
        <f t="shared" si="2"/>
        <v>188.38461538461536</v>
      </c>
      <c r="H41" s="21">
        <f t="shared" si="3"/>
        <v>35488.763313609459</v>
      </c>
    </row>
    <row r="42" spans="1:8" x14ac:dyDescent="0.5">
      <c r="A42" t="s">
        <v>20</v>
      </c>
      <c r="B42">
        <v>236</v>
      </c>
      <c r="C42" s="20">
        <f t="shared" si="0"/>
        <v>-615.14690265486729</v>
      </c>
      <c r="D42" s="21">
        <f t="shared" si="1"/>
        <v>378405.71184587677</v>
      </c>
      <c r="E42" t="s">
        <v>14</v>
      </c>
      <c r="F42">
        <v>672</v>
      </c>
      <c r="G42" s="20">
        <f t="shared" si="2"/>
        <v>86.384615384615358</v>
      </c>
      <c r="H42" s="21">
        <f t="shared" si="3"/>
        <v>7462.3017751479247</v>
      </c>
    </row>
    <row r="43" spans="1:8" x14ac:dyDescent="0.5">
      <c r="A43" t="s">
        <v>20</v>
      </c>
      <c r="B43">
        <v>4065</v>
      </c>
      <c r="C43" s="20">
        <f t="shared" si="0"/>
        <v>3213.8530973451325</v>
      </c>
      <c r="D43" s="21">
        <f t="shared" si="1"/>
        <v>10328851.731314901</v>
      </c>
      <c r="E43" t="s">
        <v>14</v>
      </c>
      <c r="F43">
        <v>940</v>
      </c>
      <c r="G43" s="20">
        <f t="shared" si="2"/>
        <v>354.38461538461536</v>
      </c>
      <c r="H43" s="21">
        <f t="shared" si="3"/>
        <v>125588.45562130175</v>
      </c>
    </row>
    <row r="44" spans="1:8" x14ac:dyDescent="0.5">
      <c r="A44" t="s">
        <v>20</v>
      </c>
      <c r="B44">
        <v>246</v>
      </c>
      <c r="C44" s="20">
        <f t="shared" si="0"/>
        <v>-605.14690265486729</v>
      </c>
      <c r="D44" s="21">
        <f t="shared" si="1"/>
        <v>366202.77379277942</v>
      </c>
      <c r="E44" t="s">
        <v>14</v>
      </c>
      <c r="F44">
        <v>117</v>
      </c>
      <c r="G44" s="20">
        <f t="shared" si="2"/>
        <v>-468.61538461538464</v>
      </c>
      <c r="H44" s="21">
        <f t="shared" si="3"/>
        <v>219600.37869822487</v>
      </c>
    </row>
    <row r="45" spans="1:8" x14ac:dyDescent="0.5">
      <c r="A45" t="s">
        <v>20</v>
      </c>
      <c r="B45">
        <v>2475</v>
      </c>
      <c r="C45" s="20">
        <f t="shared" si="0"/>
        <v>1623.8530973451327</v>
      </c>
      <c r="D45" s="21">
        <f t="shared" si="1"/>
        <v>2636898.8817573809</v>
      </c>
      <c r="E45" t="s">
        <v>14</v>
      </c>
      <c r="F45">
        <v>115</v>
      </c>
      <c r="G45" s="20">
        <f t="shared" si="2"/>
        <v>-470.61538461538464</v>
      </c>
      <c r="H45" s="21">
        <f t="shared" si="3"/>
        <v>221478.8402366864</v>
      </c>
    </row>
    <row r="46" spans="1:8" x14ac:dyDescent="0.5">
      <c r="A46" t="s">
        <v>20</v>
      </c>
      <c r="B46">
        <v>76</v>
      </c>
      <c r="C46" s="20">
        <f t="shared" si="0"/>
        <v>-775.14690265486729</v>
      </c>
      <c r="D46" s="21">
        <f t="shared" si="1"/>
        <v>600852.72069543425</v>
      </c>
      <c r="E46" t="s">
        <v>14</v>
      </c>
      <c r="F46">
        <v>326</v>
      </c>
      <c r="G46" s="20">
        <f t="shared" si="2"/>
        <v>-259.61538461538464</v>
      </c>
      <c r="H46" s="21">
        <f t="shared" si="3"/>
        <v>67400.147928994091</v>
      </c>
    </row>
    <row r="47" spans="1:8" x14ac:dyDescent="0.5">
      <c r="A47" t="s">
        <v>20</v>
      </c>
      <c r="B47">
        <v>54</v>
      </c>
      <c r="C47" s="20">
        <f t="shared" si="0"/>
        <v>-797.14690265486729</v>
      </c>
      <c r="D47" s="21">
        <f t="shared" si="1"/>
        <v>635443.18441224843</v>
      </c>
      <c r="E47" t="s">
        <v>14</v>
      </c>
      <c r="F47">
        <v>1</v>
      </c>
      <c r="G47" s="20">
        <f t="shared" si="2"/>
        <v>-584.61538461538464</v>
      </c>
      <c r="H47" s="21">
        <f t="shared" si="3"/>
        <v>341775.14792899409</v>
      </c>
    </row>
    <row r="48" spans="1:8" x14ac:dyDescent="0.5">
      <c r="A48" t="s">
        <v>20</v>
      </c>
      <c r="B48">
        <v>88</v>
      </c>
      <c r="C48" s="20">
        <f t="shared" si="0"/>
        <v>-763.14690265486729</v>
      </c>
      <c r="D48" s="21">
        <f t="shared" si="1"/>
        <v>582393.19503171754</v>
      </c>
      <c r="E48" t="s">
        <v>14</v>
      </c>
      <c r="F48">
        <v>1467</v>
      </c>
      <c r="G48" s="20">
        <f t="shared" si="2"/>
        <v>881.38461538461536</v>
      </c>
      <c r="H48" s="21">
        <f t="shared" si="3"/>
        <v>776838.84023668629</v>
      </c>
    </row>
    <row r="49" spans="1:8" x14ac:dyDescent="0.5">
      <c r="A49" t="s">
        <v>20</v>
      </c>
      <c r="B49">
        <v>85</v>
      </c>
      <c r="C49" s="20">
        <f t="shared" si="0"/>
        <v>-766.14690265486729</v>
      </c>
      <c r="D49" s="21">
        <f t="shared" si="1"/>
        <v>586981.07644764672</v>
      </c>
      <c r="E49" t="s">
        <v>14</v>
      </c>
      <c r="F49">
        <v>5681</v>
      </c>
      <c r="G49" s="20">
        <f t="shared" si="2"/>
        <v>5095.3846153846152</v>
      </c>
      <c r="H49" s="21">
        <f t="shared" si="3"/>
        <v>25962944.378698222</v>
      </c>
    </row>
    <row r="50" spans="1:8" x14ac:dyDescent="0.5">
      <c r="A50" t="s">
        <v>20</v>
      </c>
      <c r="B50">
        <v>170</v>
      </c>
      <c r="C50" s="20">
        <f t="shared" si="0"/>
        <v>-681.14690265486729</v>
      </c>
      <c r="D50" s="21">
        <f t="shared" si="1"/>
        <v>463961.10299631924</v>
      </c>
      <c r="E50" t="s">
        <v>14</v>
      </c>
      <c r="F50">
        <v>1059</v>
      </c>
      <c r="G50" s="20">
        <f t="shared" si="2"/>
        <v>473.38461538461536</v>
      </c>
      <c r="H50" s="21">
        <f t="shared" si="3"/>
        <v>224092.99408284022</v>
      </c>
    </row>
    <row r="51" spans="1:8" x14ac:dyDescent="0.5">
      <c r="A51" t="s">
        <v>20</v>
      </c>
      <c r="B51">
        <v>330</v>
      </c>
      <c r="C51" s="20">
        <f t="shared" si="0"/>
        <v>-521.14690265486729</v>
      </c>
      <c r="D51" s="21">
        <f t="shared" si="1"/>
        <v>271594.09414676175</v>
      </c>
      <c r="E51" t="s">
        <v>14</v>
      </c>
      <c r="F51">
        <v>1194</v>
      </c>
      <c r="G51" s="20">
        <f t="shared" si="2"/>
        <v>608.38461538461536</v>
      </c>
      <c r="H51" s="21">
        <f t="shared" si="3"/>
        <v>370131.84023668634</v>
      </c>
    </row>
    <row r="52" spans="1:8" x14ac:dyDescent="0.5">
      <c r="A52" t="s">
        <v>20</v>
      </c>
      <c r="B52">
        <v>127</v>
      </c>
      <c r="C52" s="20">
        <f t="shared" si="0"/>
        <v>-724.14690265486729</v>
      </c>
      <c r="D52" s="21">
        <f t="shared" si="1"/>
        <v>524388.73662463785</v>
      </c>
      <c r="E52" t="s">
        <v>14</v>
      </c>
      <c r="F52">
        <v>30</v>
      </c>
      <c r="G52" s="20">
        <f t="shared" si="2"/>
        <v>-555.61538461538464</v>
      </c>
      <c r="H52" s="21">
        <f t="shared" si="3"/>
        <v>308708.45562130178</v>
      </c>
    </row>
    <row r="53" spans="1:8" x14ac:dyDescent="0.5">
      <c r="A53" t="s">
        <v>20</v>
      </c>
      <c r="B53">
        <v>411</v>
      </c>
      <c r="C53" s="20">
        <f t="shared" si="0"/>
        <v>-440.14690265486729</v>
      </c>
      <c r="D53" s="21">
        <f t="shared" si="1"/>
        <v>193729.29591667323</v>
      </c>
      <c r="E53" t="s">
        <v>14</v>
      </c>
      <c r="F53">
        <v>75</v>
      </c>
      <c r="G53" s="20">
        <f t="shared" si="2"/>
        <v>-510.61538461538464</v>
      </c>
      <c r="H53" s="21">
        <f t="shared" si="3"/>
        <v>260728.07100591718</v>
      </c>
    </row>
    <row r="54" spans="1:8" x14ac:dyDescent="0.5">
      <c r="A54" t="s">
        <v>20</v>
      </c>
      <c r="B54">
        <v>180</v>
      </c>
      <c r="C54" s="20">
        <f t="shared" si="0"/>
        <v>-671.14690265486729</v>
      </c>
      <c r="D54" s="21">
        <f t="shared" si="1"/>
        <v>450438.1649432219</v>
      </c>
      <c r="E54" t="s">
        <v>14</v>
      </c>
      <c r="F54">
        <v>955</v>
      </c>
      <c r="G54" s="20">
        <f t="shared" si="2"/>
        <v>369.38461538461536</v>
      </c>
      <c r="H54" s="21">
        <f t="shared" si="3"/>
        <v>136444.99408284022</v>
      </c>
    </row>
    <row r="55" spans="1:8" x14ac:dyDescent="0.5">
      <c r="A55" t="s">
        <v>20</v>
      </c>
      <c r="B55">
        <v>374</v>
      </c>
      <c r="C55" s="20">
        <f t="shared" si="0"/>
        <v>-477.14690265486729</v>
      </c>
      <c r="D55" s="21">
        <f t="shared" si="1"/>
        <v>227669.1667131334</v>
      </c>
      <c r="E55" t="s">
        <v>14</v>
      </c>
      <c r="F55">
        <v>67</v>
      </c>
      <c r="G55" s="20">
        <f t="shared" si="2"/>
        <v>-518.61538461538464</v>
      </c>
      <c r="H55" s="21">
        <f t="shared" si="3"/>
        <v>268961.91715976334</v>
      </c>
    </row>
    <row r="56" spans="1:8" x14ac:dyDescent="0.5">
      <c r="A56" t="s">
        <v>20</v>
      </c>
      <c r="B56">
        <v>71</v>
      </c>
      <c r="C56" s="20">
        <f t="shared" si="0"/>
        <v>-780.14690265486729</v>
      </c>
      <c r="D56" s="21">
        <f t="shared" si="1"/>
        <v>608629.18972198293</v>
      </c>
      <c r="E56" t="s">
        <v>14</v>
      </c>
      <c r="F56">
        <v>5</v>
      </c>
      <c r="G56" s="20">
        <f t="shared" si="2"/>
        <v>-580.61538461538464</v>
      </c>
      <c r="H56" s="21">
        <f t="shared" si="3"/>
        <v>337114.22485207103</v>
      </c>
    </row>
    <row r="57" spans="1:8" x14ac:dyDescent="0.5">
      <c r="A57" t="s">
        <v>20</v>
      </c>
      <c r="B57">
        <v>203</v>
      </c>
      <c r="C57" s="20">
        <f t="shared" si="0"/>
        <v>-648.14690265486729</v>
      </c>
      <c r="D57" s="21">
        <f t="shared" si="1"/>
        <v>420094.40742109803</v>
      </c>
      <c r="E57" t="s">
        <v>14</v>
      </c>
      <c r="F57">
        <v>26</v>
      </c>
      <c r="G57" s="20">
        <f t="shared" si="2"/>
        <v>-559.61538461538464</v>
      </c>
      <c r="H57" s="21">
        <f t="shared" si="3"/>
        <v>313169.3786982249</v>
      </c>
    </row>
    <row r="58" spans="1:8" x14ac:dyDescent="0.5">
      <c r="A58" t="s">
        <v>20</v>
      </c>
      <c r="B58">
        <v>113</v>
      </c>
      <c r="C58" s="20">
        <f t="shared" si="0"/>
        <v>-738.14690265486729</v>
      </c>
      <c r="D58" s="21">
        <f t="shared" si="1"/>
        <v>544860.84989897418</v>
      </c>
      <c r="E58" t="s">
        <v>14</v>
      </c>
      <c r="F58">
        <v>1130</v>
      </c>
      <c r="G58" s="20">
        <f t="shared" si="2"/>
        <v>544.38461538461536</v>
      </c>
      <c r="H58" s="21">
        <f t="shared" si="3"/>
        <v>296354.60946745559</v>
      </c>
    </row>
    <row r="59" spans="1:8" x14ac:dyDescent="0.5">
      <c r="A59" t="s">
        <v>20</v>
      </c>
      <c r="B59">
        <v>96</v>
      </c>
      <c r="C59" s="20">
        <f t="shared" si="0"/>
        <v>-755.14690265486729</v>
      </c>
      <c r="D59" s="21">
        <f t="shared" si="1"/>
        <v>570246.84458923957</v>
      </c>
      <c r="E59" t="s">
        <v>14</v>
      </c>
      <c r="F59">
        <v>782</v>
      </c>
      <c r="G59" s="20">
        <f t="shared" si="2"/>
        <v>196.38461538461536</v>
      </c>
      <c r="H59" s="21">
        <f t="shared" si="3"/>
        <v>38566.917159763303</v>
      </c>
    </row>
    <row r="60" spans="1:8" x14ac:dyDescent="0.5">
      <c r="A60" t="s">
        <v>20</v>
      </c>
      <c r="B60">
        <v>498</v>
      </c>
      <c r="C60" s="20">
        <f t="shared" si="0"/>
        <v>-353.14690265486729</v>
      </c>
      <c r="D60" s="21">
        <f t="shared" si="1"/>
        <v>124712.73485472631</v>
      </c>
      <c r="E60" t="s">
        <v>14</v>
      </c>
      <c r="F60">
        <v>210</v>
      </c>
      <c r="G60" s="20">
        <f t="shared" si="2"/>
        <v>-375.61538461538464</v>
      </c>
      <c r="H60" s="21">
        <f t="shared" si="3"/>
        <v>141086.91715976334</v>
      </c>
    </row>
    <row r="61" spans="1:8" x14ac:dyDescent="0.5">
      <c r="A61" t="s">
        <v>20</v>
      </c>
      <c r="B61">
        <v>180</v>
      </c>
      <c r="C61" s="20">
        <f t="shared" si="0"/>
        <v>-671.14690265486729</v>
      </c>
      <c r="D61" s="21">
        <f t="shared" si="1"/>
        <v>450438.1649432219</v>
      </c>
      <c r="E61" t="s">
        <v>14</v>
      </c>
      <c r="F61">
        <v>136</v>
      </c>
      <c r="G61" s="20">
        <f t="shared" si="2"/>
        <v>-449.61538461538464</v>
      </c>
      <c r="H61" s="21">
        <f t="shared" si="3"/>
        <v>202153.99408284025</v>
      </c>
    </row>
    <row r="62" spans="1:8" x14ac:dyDescent="0.5">
      <c r="A62" t="s">
        <v>20</v>
      </c>
      <c r="B62">
        <v>27</v>
      </c>
      <c r="C62" s="20">
        <f t="shared" si="0"/>
        <v>-824.14690265486729</v>
      </c>
      <c r="D62" s="21">
        <f t="shared" si="1"/>
        <v>679218.11715561128</v>
      </c>
      <c r="E62" t="s">
        <v>14</v>
      </c>
      <c r="F62">
        <v>86</v>
      </c>
      <c r="G62" s="20">
        <f t="shared" si="2"/>
        <v>-499.61538461538464</v>
      </c>
      <c r="H62" s="21">
        <f t="shared" si="3"/>
        <v>249615.53254437872</v>
      </c>
    </row>
    <row r="63" spans="1:8" x14ac:dyDescent="0.5">
      <c r="A63" t="s">
        <v>20</v>
      </c>
      <c r="B63">
        <v>2331</v>
      </c>
      <c r="C63" s="20">
        <f t="shared" si="0"/>
        <v>1479.8530973451327</v>
      </c>
      <c r="D63" s="21">
        <f t="shared" si="1"/>
        <v>2189965.1897219829</v>
      </c>
      <c r="E63" t="s">
        <v>14</v>
      </c>
      <c r="F63">
        <v>19</v>
      </c>
      <c r="G63" s="20">
        <f t="shared" si="2"/>
        <v>-566.61538461538464</v>
      </c>
      <c r="H63" s="21">
        <f t="shared" si="3"/>
        <v>321052.99408284028</v>
      </c>
    </row>
    <row r="64" spans="1:8" x14ac:dyDescent="0.5">
      <c r="A64" t="s">
        <v>20</v>
      </c>
      <c r="B64">
        <v>113</v>
      </c>
      <c r="C64" s="20">
        <f t="shared" si="0"/>
        <v>-738.14690265486729</v>
      </c>
      <c r="D64" s="21">
        <f t="shared" si="1"/>
        <v>544860.84989897418</v>
      </c>
      <c r="E64" t="s">
        <v>14</v>
      </c>
      <c r="F64">
        <v>886</v>
      </c>
      <c r="G64" s="20">
        <f t="shared" si="2"/>
        <v>300.38461538461536</v>
      </c>
      <c r="H64" s="21">
        <f t="shared" si="3"/>
        <v>90230.917159763296</v>
      </c>
    </row>
    <row r="65" spans="1:8" x14ac:dyDescent="0.5">
      <c r="A65" t="s">
        <v>20</v>
      </c>
      <c r="B65">
        <v>164</v>
      </c>
      <c r="C65" s="20">
        <f t="shared" si="0"/>
        <v>-687.14690265486729</v>
      </c>
      <c r="D65" s="21">
        <f t="shared" si="1"/>
        <v>472170.86582817766</v>
      </c>
      <c r="E65" t="s">
        <v>14</v>
      </c>
      <c r="F65">
        <v>35</v>
      </c>
      <c r="G65" s="20">
        <f t="shared" si="2"/>
        <v>-550.61538461538464</v>
      </c>
      <c r="H65" s="21">
        <f t="shared" si="3"/>
        <v>303177.30177514796</v>
      </c>
    </row>
    <row r="66" spans="1:8" x14ac:dyDescent="0.5">
      <c r="A66" t="s">
        <v>20</v>
      </c>
      <c r="B66">
        <v>164</v>
      </c>
      <c r="C66" s="20">
        <f t="shared" si="0"/>
        <v>-687.14690265486729</v>
      </c>
      <c r="D66" s="21">
        <f t="shared" si="1"/>
        <v>472170.86582817766</v>
      </c>
      <c r="E66" t="s">
        <v>14</v>
      </c>
      <c r="F66">
        <v>24</v>
      </c>
      <c r="G66" s="20">
        <f t="shared" si="2"/>
        <v>-561.61538461538464</v>
      </c>
      <c r="H66" s="21">
        <f t="shared" si="3"/>
        <v>315411.8402366864</v>
      </c>
    </row>
    <row r="67" spans="1:8" x14ac:dyDescent="0.5">
      <c r="A67" t="s">
        <v>20</v>
      </c>
      <c r="B67">
        <v>336</v>
      </c>
      <c r="C67" s="20">
        <f t="shared" ref="C67:C130" si="4">B67-$K$4</f>
        <v>-515.14690265486729</v>
      </c>
      <c r="D67" s="21">
        <f t="shared" ref="D67:D130" si="5">C67^2</f>
        <v>265376.33131490333</v>
      </c>
      <c r="E67" t="s">
        <v>14</v>
      </c>
      <c r="F67">
        <v>86</v>
      </c>
      <c r="G67" s="20">
        <f t="shared" ref="G67:G130" si="6">F67-$L$4</f>
        <v>-499.61538461538464</v>
      </c>
      <c r="H67" s="21">
        <f t="shared" ref="H67:H130" si="7">G67^2</f>
        <v>249615.53254437872</v>
      </c>
    </row>
    <row r="68" spans="1:8" x14ac:dyDescent="0.5">
      <c r="A68" t="s">
        <v>20</v>
      </c>
      <c r="B68">
        <v>1917</v>
      </c>
      <c r="C68" s="20">
        <f t="shared" si="4"/>
        <v>1065.8530973451327</v>
      </c>
      <c r="D68" s="21">
        <f t="shared" si="5"/>
        <v>1136042.825120213</v>
      </c>
      <c r="E68" t="s">
        <v>14</v>
      </c>
      <c r="F68">
        <v>243</v>
      </c>
      <c r="G68" s="20">
        <f t="shared" si="6"/>
        <v>-342.61538461538464</v>
      </c>
      <c r="H68" s="21">
        <f t="shared" si="7"/>
        <v>117385.30177514795</v>
      </c>
    </row>
    <row r="69" spans="1:8" x14ac:dyDescent="0.5">
      <c r="A69" t="s">
        <v>20</v>
      </c>
      <c r="B69">
        <v>95</v>
      </c>
      <c r="C69" s="20">
        <f t="shared" si="4"/>
        <v>-756.14690265486729</v>
      </c>
      <c r="D69" s="21">
        <f t="shared" si="5"/>
        <v>571758.13839454937</v>
      </c>
      <c r="E69" t="s">
        <v>14</v>
      </c>
      <c r="F69">
        <v>65</v>
      </c>
      <c r="G69" s="20">
        <f t="shared" si="6"/>
        <v>-520.61538461538464</v>
      </c>
      <c r="H69" s="21">
        <f t="shared" si="7"/>
        <v>271040.3786982249</v>
      </c>
    </row>
    <row r="70" spans="1:8" x14ac:dyDescent="0.5">
      <c r="A70" t="s">
        <v>20</v>
      </c>
      <c r="B70">
        <v>147</v>
      </c>
      <c r="C70" s="20">
        <f t="shared" si="4"/>
        <v>-704.14690265486729</v>
      </c>
      <c r="D70" s="21">
        <f t="shared" si="5"/>
        <v>495822.86051844317</v>
      </c>
      <c r="E70" t="s">
        <v>14</v>
      </c>
      <c r="F70">
        <v>100</v>
      </c>
      <c r="G70" s="20">
        <f t="shared" si="6"/>
        <v>-485.61538461538464</v>
      </c>
      <c r="H70" s="21">
        <f t="shared" si="7"/>
        <v>235822.30177514796</v>
      </c>
    </row>
    <row r="71" spans="1:8" x14ac:dyDescent="0.5">
      <c r="A71" t="s">
        <v>20</v>
      </c>
      <c r="B71">
        <v>86</v>
      </c>
      <c r="C71" s="20">
        <f t="shared" si="4"/>
        <v>-765.14690265486729</v>
      </c>
      <c r="D71" s="21">
        <f t="shared" si="5"/>
        <v>585449.78264233691</v>
      </c>
      <c r="E71" t="s">
        <v>14</v>
      </c>
      <c r="F71">
        <v>168</v>
      </c>
      <c r="G71" s="20">
        <f t="shared" si="6"/>
        <v>-417.61538461538464</v>
      </c>
      <c r="H71" s="21">
        <f t="shared" si="7"/>
        <v>174402.60946745565</v>
      </c>
    </row>
    <row r="72" spans="1:8" x14ac:dyDescent="0.5">
      <c r="A72" t="s">
        <v>20</v>
      </c>
      <c r="B72">
        <v>83</v>
      </c>
      <c r="C72" s="20">
        <f t="shared" si="4"/>
        <v>-768.14690265486729</v>
      </c>
      <c r="D72" s="21">
        <f t="shared" si="5"/>
        <v>590049.66405826621</v>
      </c>
      <c r="E72" t="s">
        <v>14</v>
      </c>
      <c r="F72">
        <v>13</v>
      </c>
      <c r="G72" s="20">
        <f t="shared" si="6"/>
        <v>-572.61538461538464</v>
      </c>
      <c r="H72" s="21">
        <f t="shared" si="7"/>
        <v>327888.3786982249</v>
      </c>
    </row>
    <row r="73" spans="1:8" x14ac:dyDescent="0.5">
      <c r="A73" t="s">
        <v>20</v>
      </c>
      <c r="B73">
        <v>676</v>
      </c>
      <c r="C73" s="20">
        <f t="shared" si="4"/>
        <v>-175.14690265486729</v>
      </c>
      <c r="D73" s="21">
        <f t="shared" si="5"/>
        <v>30676.437509593557</v>
      </c>
      <c r="E73" t="s">
        <v>14</v>
      </c>
      <c r="F73">
        <v>1</v>
      </c>
      <c r="G73" s="20">
        <f t="shared" si="6"/>
        <v>-584.61538461538464</v>
      </c>
      <c r="H73" s="21">
        <f t="shared" si="7"/>
        <v>341775.14792899409</v>
      </c>
    </row>
    <row r="74" spans="1:8" x14ac:dyDescent="0.5">
      <c r="A74" t="s">
        <v>20</v>
      </c>
      <c r="B74">
        <v>361</v>
      </c>
      <c r="C74" s="20">
        <f t="shared" si="4"/>
        <v>-490.14690265486729</v>
      </c>
      <c r="D74" s="21">
        <f t="shared" si="5"/>
        <v>240243.98618215995</v>
      </c>
      <c r="E74" t="s">
        <v>14</v>
      </c>
      <c r="F74">
        <v>40</v>
      </c>
      <c r="G74" s="20">
        <f t="shared" si="6"/>
        <v>-545.61538461538464</v>
      </c>
      <c r="H74" s="21">
        <f t="shared" si="7"/>
        <v>297696.14792899409</v>
      </c>
    </row>
    <row r="75" spans="1:8" x14ac:dyDescent="0.5">
      <c r="A75" t="s">
        <v>20</v>
      </c>
      <c r="B75">
        <v>131</v>
      </c>
      <c r="C75" s="20">
        <f t="shared" si="4"/>
        <v>-720.14690265486729</v>
      </c>
      <c r="D75" s="21">
        <f t="shared" si="5"/>
        <v>518611.56140339893</v>
      </c>
      <c r="E75" t="s">
        <v>14</v>
      </c>
      <c r="F75">
        <v>226</v>
      </c>
      <c r="G75" s="20">
        <f t="shared" si="6"/>
        <v>-359.61538461538464</v>
      </c>
      <c r="H75" s="21">
        <f t="shared" si="7"/>
        <v>129323.22485207103</v>
      </c>
    </row>
    <row r="76" spans="1:8" x14ac:dyDescent="0.5">
      <c r="A76" t="s">
        <v>20</v>
      </c>
      <c r="B76">
        <v>126</v>
      </c>
      <c r="C76" s="20">
        <f t="shared" si="4"/>
        <v>-725.14690265486729</v>
      </c>
      <c r="D76" s="21">
        <f t="shared" si="5"/>
        <v>525838.03042994754</v>
      </c>
      <c r="E76" t="s">
        <v>14</v>
      </c>
      <c r="F76">
        <v>1625</v>
      </c>
      <c r="G76" s="20">
        <f t="shared" si="6"/>
        <v>1039.3846153846152</v>
      </c>
      <c r="H76" s="21">
        <f t="shared" si="7"/>
        <v>1080320.3786982247</v>
      </c>
    </row>
    <row r="77" spans="1:8" x14ac:dyDescent="0.5">
      <c r="A77" t="s">
        <v>20</v>
      </c>
      <c r="B77">
        <v>275</v>
      </c>
      <c r="C77" s="20">
        <f t="shared" si="4"/>
        <v>-576.14690265486729</v>
      </c>
      <c r="D77" s="21">
        <f t="shared" si="5"/>
        <v>331945.25343879714</v>
      </c>
      <c r="E77" t="s">
        <v>14</v>
      </c>
      <c r="F77">
        <v>143</v>
      </c>
      <c r="G77" s="20">
        <f t="shared" si="6"/>
        <v>-442.61538461538464</v>
      </c>
      <c r="H77" s="21">
        <f t="shared" si="7"/>
        <v>195908.37869822487</v>
      </c>
    </row>
    <row r="78" spans="1:8" x14ac:dyDescent="0.5">
      <c r="A78" t="s">
        <v>20</v>
      </c>
      <c r="B78">
        <v>67</v>
      </c>
      <c r="C78" s="20">
        <f t="shared" si="4"/>
        <v>-784.14690265486729</v>
      </c>
      <c r="D78" s="21">
        <f t="shared" si="5"/>
        <v>614886.36494322191</v>
      </c>
      <c r="E78" t="s">
        <v>14</v>
      </c>
      <c r="F78">
        <v>934</v>
      </c>
      <c r="G78" s="20">
        <f t="shared" si="6"/>
        <v>348.38461538461536</v>
      </c>
      <c r="H78" s="21">
        <f t="shared" si="7"/>
        <v>121371.84023668637</v>
      </c>
    </row>
    <row r="79" spans="1:8" x14ac:dyDescent="0.5">
      <c r="A79" t="s">
        <v>20</v>
      </c>
      <c r="B79">
        <v>154</v>
      </c>
      <c r="C79" s="20">
        <f t="shared" si="4"/>
        <v>-697.14690265486729</v>
      </c>
      <c r="D79" s="21">
        <f t="shared" si="5"/>
        <v>486013.803881275</v>
      </c>
      <c r="E79" t="s">
        <v>14</v>
      </c>
      <c r="F79">
        <v>17</v>
      </c>
      <c r="G79" s="20">
        <f t="shared" si="6"/>
        <v>-568.61538461538464</v>
      </c>
      <c r="H79" s="21">
        <f t="shared" si="7"/>
        <v>323323.45562130178</v>
      </c>
    </row>
    <row r="80" spans="1:8" x14ac:dyDescent="0.5">
      <c r="A80" t="s">
        <v>20</v>
      </c>
      <c r="B80">
        <v>1782</v>
      </c>
      <c r="C80" s="20">
        <f t="shared" si="4"/>
        <v>930.85309734513271</v>
      </c>
      <c r="D80" s="21">
        <f t="shared" si="5"/>
        <v>866487.48883702711</v>
      </c>
      <c r="E80" t="s">
        <v>14</v>
      </c>
      <c r="F80">
        <v>2179</v>
      </c>
      <c r="G80" s="20">
        <f t="shared" si="6"/>
        <v>1593.3846153846152</v>
      </c>
      <c r="H80" s="21">
        <f t="shared" si="7"/>
        <v>2538874.5325443782</v>
      </c>
    </row>
    <row r="81" spans="1:8" x14ac:dyDescent="0.5">
      <c r="A81" t="s">
        <v>20</v>
      </c>
      <c r="B81">
        <v>903</v>
      </c>
      <c r="C81" s="20">
        <f t="shared" si="4"/>
        <v>51.85309734513271</v>
      </c>
      <c r="D81" s="21">
        <f t="shared" si="5"/>
        <v>2688.7437042838087</v>
      </c>
      <c r="E81" t="s">
        <v>14</v>
      </c>
      <c r="F81">
        <v>931</v>
      </c>
      <c r="G81" s="20">
        <f t="shared" si="6"/>
        <v>345.38461538461536</v>
      </c>
      <c r="H81" s="21">
        <f t="shared" si="7"/>
        <v>119290.53254437869</v>
      </c>
    </row>
    <row r="82" spans="1:8" x14ac:dyDescent="0.5">
      <c r="A82" t="s">
        <v>20</v>
      </c>
      <c r="B82">
        <v>94</v>
      </c>
      <c r="C82" s="20">
        <f t="shared" si="4"/>
        <v>-757.14690265486729</v>
      </c>
      <c r="D82" s="21">
        <f t="shared" si="5"/>
        <v>573271.43219985906</v>
      </c>
      <c r="E82" t="s">
        <v>14</v>
      </c>
      <c r="F82">
        <v>92</v>
      </c>
      <c r="G82" s="20">
        <f t="shared" si="6"/>
        <v>-493.61538461538464</v>
      </c>
      <c r="H82" s="21">
        <f t="shared" si="7"/>
        <v>243656.14792899412</v>
      </c>
    </row>
    <row r="83" spans="1:8" x14ac:dyDescent="0.5">
      <c r="A83" t="s">
        <v>20</v>
      </c>
      <c r="B83">
        <v>180</v>
      </c>
      <c r="C83" s="20">
        <f t="shared" si="4"/>
        <v>-671.14690265486729</v>
      </c>
      <c r="D83" s="21">
        <f t="shared" si="5"/>
        <v>450438.1649432219</v>
      </c>
      <c r="E83" t="s">
        <v>14</v>
      </c>
      <c r="F83">
        <v>57</v>
      </c>
      <c r="G83" s="20">
        <f t="shared" si="6"/>
        <v>-528.61538461538464</v>
      </c>
      <c r="H83" s="21">
        <f t="shared" si="7"/>
        <v>279434.22485207103</v>
      </c>
    </row>
    <row r="84" spans="1:8" x14ac:dyDescent="0.5">
      <c r="A84" t="s">
        <v>20</v>
      </c>
      <c r="B84">
        <v>533</v>
      </c>
      <c r="C84" s="20">
        <f t="shared" si="4"/>
        <v>-318.14690265486729</v>
      </c>
      <c r="D84" s="21">
        <f t="shared" si="5"/>
        <v>101217.45166888561</v>
      </c>
      <c r="E84" t="s">
        <v>14</v>
      </c>
      <c r="F84">
        <v>41</v>
      </c>
      <c r="G84" s="20">
        <f t="shared" si="6"/>
        <v>-544.61538461538464</v>
      </c>
      <c r="H84" s="21">
        <f t="shared" si="7"/>
        <v>296605.91715976334</v>
      </c>
    </row>
    <row r="85" spans="1:8" x14ac:dyDescent="0.5">
      <c r="A85" t="s">
        <v>20</v>
      </c>
      <c r="B85">
        <v>2443</v>
      </c>
      <c r="C85" s="20">
        <f t="shared" si="4"/>
        <v>1591.8530973451327</v>
      </c>
      <c r="D85" s="21">
        <f t="shared" si="5"/>
        <v>2533996.2835272928</v>
      </c>
      <c r="E85" t="s">
        <v>14</v>
      </c>
      <c r="F85">
        <v>1</v>
      </c>
      <c r="G85" s="20">
        <f t="shared" si="6"/>
        <v>-584.61538461538464</v>
      </c>
      <c r="H85" s="21">
        <f t="shared" si="7"/>
        <v>341775.14792899409</v>
      </c>
    </row>
    <row r="86" spans="1:8" x14ac:dyDescent="0.5">
      <c r="A86" t="s">
        <v>20</v>
      </c>
      <c r="B86">
        <v>89</v>
      </c>
      <c r="C86" s="20">
        <f t="shared" si="4"/>
        <v>-762.14690265486729</v>
      </c>
      <c r="D86" s="21">
        <f t="shared" si="5"/>
        <v>580867.90122640773</v>
      </c>
      <c r="E86" t="s">
        <v>14</v>
      </c>
      <c r="F86">
        <v>101</v>
      </c>
      <c r="G86" s="20">
        <f t="shared" si="6"/>
        <v>-484.61538461538464</v>
      </c>
      <c r="H86" s="21">
        <f t="shared" si="7"/>
        <v>234852.07100591718</v>
      </c>
    </row>
    <row r="87" spans="1:8" x14ac:dyDescent="0.5">
      <c r="A87" t="s">
        <v>20</v>
      </c>
      <c r="B87">
        <v>159</v>
      </c>
      <c r="C87" s="20">
        <f t="shared" si="4"/>
        <v>-692.14690265486729</v>
      </c>
      <c r="D87" s="21">
        <f t="shared" si="5"/>
        <v>479067.33485472633</v>
      </c>
      <c r="E87" t="s">
        <v>14</v>
      </c>
      <c r="F87">
        <v>1335</v>
      </c>
      <c r="G87" s="20">
        <f t="shared" si="6"/>
        <v>749.38461538461536</v>
      </c>
      <c r="H87" s="21">
        <f t="shared" si="7"/>
        <v>561577.30177514791</v>
      </c>
    </row>
    <row r="88" spans="1:8" x14ac:dyDescent="0.5">
      <c r="A88" t="s">
        <v>20</v>
      </c>
      <c r="B88">
        <v>50</v>
      </c>
      <c r="C88" s="20">
        <f t="shared" si="4"/>
        <v>-801.14690265486729</v>
      </c>
      <c r="D88" s="21">
        <f t="shared" si="5"/>
        <v>641836.35963348742</v>
      </c>
      <c r="E88" t="s">
        <v>14</v>
      </c>
      <c r="F88">
        <v>15</v>
      </c>
      <c r="G88" s="20">
        <f t="shared" si="6"/>
        <v>-570.61538461538464</v>
      </c>
      <c r="H88" s="21">
        <f t="shared" si="7"/>
        <v>325601.91715976334</v>
      </c>
    </row>
    <row r="89" spans="1:8" x14ac:dyDescent="0.5">
      <c r="A89" t="s">
        <v>20</v>
      </c>
      <c r="B89">
        <v>186</v>
      </c>
      <c r="C89" s="20">
        <f t="shared" si="4"/>
        <v>-665.14690265486729</v>
      </c>
      <c r="D89" s="21">
        <f t="shared" si="5"/>
        <v>442420.40211136348</v>
      </c>
      <c r="E89" t="s">
        <v>14</v>
      </c>
      <c r="F89">
        <v>454</v>
      </c>
      <c r="G89" s="20">
        <f t="shared" si="6"/>
        <v>-131.61538461538464</v>
      </c>
      <c r="H89" s="21">
        <f t="shared" si="7"/>
        <v>17322.60946745563</v>
      </c>
    </row>
    <row r="90" spans="1:8" x14ac:dyDescent="0.5">
      <c r="A90" t="s">
        <v>20</v>
      </c>
      <c r="B90">
        <v>1071</v>
      </c>
      <c r="C90" s="20">
        <f t="shared" si="4"/>
        <v>219.85309734513271</v>
      </c>
      <c r="D90" s="21">
        <f t="shared" si="5"/>
        <v>48335.384412248401</v>
      </c>
      <c r="E90" t="s">
        <v>14</v>
      </c>
      <c r="F90">
        <v>3182</v>
      </c>
      <c r="G90" s="20">
        <f t="shared" si="6"/>
        <v>2596.3846153846152</v>
      </c>
      <c r="H90" s="21">
        <f t="shared" si="7"/>
        <v>6741213.0710059162</v>
      </c>
    </row>
    <row r="91" spans="1:8" x14ac:dyDescent="0.5">
      <c r="A91" t="s">
        <v>20</v>
      </c>
      <c r="B91">
        <v>117</v>
      </c>
      <c r="C91" s="20">
        <f t="shared" si="4"/>
        <v>-734.14690265486729</v>
      </c>
      <c r="D91" s="21">
        <f t="shared" si="5"/>
        <v>538971.67467773519</v>
      </c>
      <c r="E91" t="s">
        <v>14</v>
      </c>
      <c r="F91">
        <v>15</v>
      </c>
      <c r="G91" s="20">
        <f t="shared" si="6"/>
        <v>-570.61538461538464</v>
      </c>
      <c r="H91" s="21">
        <f t="shared" si="7"/>
        <v>325601.91715976334</v>
      </c>
    </row>
    <row r="92" spans="1:8" x14ac:dyDescent="0.5">
      <c r="A92" t="s">
        <v>20</v>
      </c>
      <c r="B92">
        <v>70</v>
      </c>
      <c r="C92" s="20">
        <f t="shared" si="4"/>
        <v>-781.14690265486729</v>
      </c>
      <c r="D92" s="21">
        <f t="shared" si="5"/>
        <v>610190.48352729273</v>
      </c>
      <c r="E92" t="s">
        <v>14</v>
      </c>
      <c r="F92">
        <v>133</v>
      </c>
      <c r="G92" s="20">
        <f t="shared" si="6"/>
        <v>-452.61538461538464</v>
      </c>
      <c r="H92" s="21">
        <f t="shared" si="7"/>
        <v>204860.68639053256</v>
      </c>
    </row>
    <row r="93" spans="1:8" x14ac:dyDescent="0.5">
      <c r="A93" t="s">
        <v>20</v>
      </c>
      <c r="B93">
        <v>135</v>
      </c>
      <c r="C93" s="20">
        <f t="shared" si="4"/>
        <v>-716.14690265486729</v>
      </c>
      <c r="D93" s="21">
        <f t="shared" si="5"/>
        <v>512866.38618215994</v>
      </c>
      <c r="E93" t="s">
        <v>14</v>
      </c>
      <c r="F93">
        <v>2062</v>
      </c>
      <c r="G93" s="20">
        <f t="shared" si="6"/>
        <v>1476.3846153846152</v>
      </c>
      <c r="H93" s="21">
        <f t="shared" si="7"/>
        <v>2179711.5325443782</v>
      </c>
    </row>
    <row r="94" spans="1:8" x14ac:dyDescent="0.5">
      <c r="A94" t="s">
        <v>20</v>
      </c>
      <c r="B94">
        <v>768</v>
      </c>
      <c r="C94" s="20">
        <f t="shared" si="4"/>
        <v>-83.14690265486729</v>
      </c>
      <c r="D94" s="21">
        <f t="shared" si="5"/>
        <v>6913.407421097977</v>
      </c>
      <c r="E94" t="s">
        <v>14</v>
      </c>
      <c r="F94">
        <v>29</v>
      </c>
      <c r="G94" s="20">
        <f t="shared" si="6"/>
        <v>-556.61538461538464</v>
      </c>
      <c r="H94" s="21">
        <f t="shared" si="7"/>
        <v>309820.68639053259</v>
      </c>
    </row>
    <row r="95" spans="1:8" x14ac:dyDescent="0.5">
      <c r="A95" t="s">
        <v>20</v>
      </c>
      <c r="B95">
        <v>199</v>
      </c>
      <c r="C95" s="20">
        <f t="shared" si="4"/>
        <v>-652.14690265486729</v>
      </c>
      <c r="D95" s="21">
        <f t="shared" si="5"/>
        <v>425295.58264233696</v>
      </c>
      <c r="E95" t="s">
        <v>14</v>
      </c>
      <c r="F95">
        <v>132</v>
      </c>
      <c r="G95" s="20">
        <f t="shared" si="6"/>
        <v>-453.61538461538464</v>
      </c>
      <c r="H95" s="21">
        <f t="shared" si="7"/>
        <v>205766.91715976334</v>
      </c>
    </row>
    <row r="96" spans="1:8" x14ac:dyDescent="0.5">
      <c r="A96" t="s">
        <v>20</v>
      </c>
      <c r="B96">
        <v>107</v>
      </c>
      <c r="C96" s="20">
        <f t="shared" si="4"/>
        <v>-744.14690265486729</v>
      </c>
      <c r="D96" s="21">
        <f t="shared" si="5"/>
        <v>553754.61273083254</v>
      </c>
      <c r="E96" t="s">
        <v>14</v>
      </c>
      <c r="F96">
        <v>137</v>
      </c>
      <c r="G96" s="20">
        <f t="shared" si="6"/>
        <v>-448.61538461538464</v>
      </c>
      <c r="H96" s="21">
        <f t="shared" si="7"/>
        <v>201255.7633136095</v>
      </c>
    </row>
    <row r="97" spans="1:8" x14ac:dyDescent="0.5">
      <c r="A97" t="s">
        <v>20</v>
      </c>
      <c r="B97">
        <v>195</v>
      </c>
      <c r="C97" s="20">
        <f t="shared" si="4"/>
        <v>-656.14690265486729</v>
      </c>
      <c r="D97" s="21">
        <f t="shared" si="5"/>
        <v>430528.75786357588</v>
      </c>
      <c r="E97" t="s">
        <v>14</v>
      </c>
      <c r="F97">
        <v>908</v>
      </c>
      <c r="G97" s="20">
        <f t="shared" si="6"/>
        <v>322.38461538461536</v>
      </c>
      <c r="H97" s="21">
        <f t="shared" si="7"/>
        <v>103931.84023668637</v>
      </c>
    </row>
    <row r="98" spans="1:8" x14ac:dyDescent="0.5">
      <c r="A98" t="s">
        <v>20</v>
      </c>
      <c r="B98">
        <v>3376</v>
      </c>
      <c r="C98" s="20">
        <f t="shared" si="4"/>
        <v>2524.8530973451325</v>
      </c>
      <c r="D98" s="21">
        <f t="shared" si="5"/>
        <v>6374883.1631733086</v>
      </c>
      <c r="E98" t="s">
        <v>14</v>
      </c>
      <c r="F98">
        <v>10</v>
      </c>
      <c r="G98" s="20">
        <f t="shared" si="6"/>
        <v>-575.61538461538464</v>
      </c>
      <c r="H98" s="21">
        <f t="shared" si="7"/>
        <v>331333.07100591721</v>
      </c>
    </row>
    <row r="99" spans="1:8" x14ac:dyDescent="0.5">
      <c r="A99" t="s">
        <v>20</v>
      </c>
      <c r="B99">
        <v>41</v>
      </c>
      <c r="C99" s="20">
        <f t="shared" si="4"/>
        <v>-810.14690265486729</v>
      </c>
      <c r="D99" s="21">
        <f t="shared" si="5"/>
        <v>656338.00388127507</v>
      </c>
      <c r="E99" t="s">
        <v>14</v>
      </c>
      <c r="F99">
        <v>1910</v>
      </c>
      <c r="G99" s="20">
        <f t="shared" si="6"/>
        <v>1324.3846153846152</v>
      </c>
      <c r="H99" s="21">
        <f t="shared" si="7"/>
        <v>1753994.6094674552</v>
      </c>
    </row>
    <row r="100" spans="1:8" x14ac:dyDescent="0.5">
      <c r="A100" t="s">
        <v>20</v>
      </c>
      <c r="B100">
        <v>1821</v>
      </c>
      <c r="C100" s="20">
        <f t="shared" si="4"/>
        <v>969.85309734513271</v>
      </c>
      <c r="D100" s="21">
        <f t="shared" si="5"/>
        <v>940615.03042994742</v>
      </c>
      <c r="E100" t="s">
        <v>14</v>
      </c>
      <c r="F100">
        <v>38</v>
      </c>
      <c r="G100" s="20">
        <f t="shared" si="6"/>
        <v>-547.61538461538464</v>
      </c>
      <c r="H100" s="21">
        <f t="shared" si="7"/>
        <v>299882.60946745565</v>
      </c>
    </row>
    <row r="101" spans="1:8" x14ac:dyDescent="0.5">
      <c r="A101" t="s">
        <v>20</v>
      </c>
      <c r="B101">
        <v>164</v>
      </c>
      <c r="C101" s="20">
        <f t="shared" si="4"/>
        <v>-687.14690265486729</v>
      </c>
      <c r="D101" s="21">
        <f t="shared" si="5"/>
        <v>472170.86582817766</v>
      </c>
      <c r="E101" t="s">
        <v>14</v>
      </c>
      <c r="F101">
        <v>104</v>
      </c>
      <c r="G101" s="20">
        <f t="shared" si="6"/>
        <v>-481.61538461538464</v>
      </c>
      <c r="H101" s="21">
        <f t="shared" si="7"/>
        <v>231953.37869822487</v>
      </c>
    </row>
    <row r="102" spans="1:8" x14ac:dyDescent="0.5">
      <c r="A102" t="s">
        <v>20</v>
      </c>
      <c r="B102">
        <v>157</v>
      </c>
      <c r="C102" s="20">
        <f t="shared" si="4"/>
        <v>-694.14690265486729</v>
      </c>
      <c r="D102" s="21">
        <f t="shared" si="5"/>
        <v>481839.92246534582</v>
      </c>
      <c r="E102" t="s">
        <v>14</v>
      </c>
      <c r="F102">
        <v>49</v>
      </c>
      <c r="G102" s="20">
        <f t="shared" si="6"/>
        <v>-536.61538461538464</v>
      </c>
      <c r="H102" s="21">
        <f t="shared" si="7"/>
        <v>287956.07100591721</v>
      </c>
    </row>
    <row r="103" spans="1:8" x14ac:dyDescent="0.5">
      <c r="A103" t="s">
        <v>20</v>
      </c>
      <c r="B103">
        <v>246</v>
      </c>
      <c r="C103" s="20">
        <f t="shared" si="4"/>
        <v>-605.14690265486729</v>
      </c>
      <c r="D103" s="21">
        <f t="shared" si="5"/>
        <v>366202.77379277942</v>
      </c>
      <c r="E103" t="s">
        <v>14</v>
      </c>
      <c r="F103">
        <v>1</v>
      </c>
      <c r="G103" s="20">
        <f t="shared" si="6"/>
        <v>-584.61538461538464</v>
      </c>
      <c r="H103" s="21">
        <f t="shared" si="7"/>
        <v>341775.14792899409</v>
      </c>
    </row>
    <row r="104" spans="1:8" x14ac:dyDescent="0.5">
      <c r="A104" t="s">
        <v>20</v>
      </c>
      <c r="B104">
        <v>1396</v>
      </c>
      <c r="C104" s="20">
        <f t="shared" si="4"/>
        <v>544.85309734513271</v>
      </c>
      <c r="D104" s="21">
        <f t="shared" si="5"/>
        <v>296864.89768658468</v>
      </c>
      <c r="E104" t="s">
        <v>14</v>
      </c>
      <c r="F104">
        <v>245</v>
      </c>
      <c r="G104" s="20">
        <f t="shared" si="6"/>
        <v>-340.61538461538464</v>
      </c>
      <c r="H104" s="21">
        <f t="shared" si="7"/>
        <v>116018.8402366864</v>
      </c>
    </row>
    <row r="105" spans="1:8" x14ac:dyDescent="0.5">
      <c r="A105" t="s">
        <v>20</v>
      </c>
      <c r="B105">
        <v>2506</v>
      </c>
      <c r="C105" s="20">
        <f t="shared" si="4"/>
        <v>1654.8530973451327</v>
      </c>
      <c r="D105" s="21">
        <f t="shared" si="5"/>
        <v>2738538.7737927791</v>
      </c>
      <c r="E105" t="s">
        <v>14</v>
      </c>
      <c r="F105">
        <v>32</v>
      </c>
      <c r="G105" s="20">
        <f t="shared" si="6"/>
        <v>-553.61538461538464</v>
      </c>
      <c r="H105" s="21">
        <f t="shared" si="7"/>
        <v>306489.99408284028</v>
      </c>
    </row>
    <row r="106" spans="1:8" x14ac:dyDescent="0.5">
      <c r="A106" t="s">
        <v>20</v>
      </c>
      <c r="B106">
        <v>244</v>
      </c>
      <c r="C106" s="20">
        <f t="shared" si="4"/>
        <v>-607.14690265486729</v>
      </c>
      <c r="D106" s="21">
        <f t="shared" si="5"/>
        <v>368627.36140339891</v>
      </c>
      <c r="E106" t="s">
        <v>14</v>
      </c>
      <c r="F106">
        <v>7</v>
      </c>
      <c r="G106" s="20">
        <f t="shared" si="6"/>
        <v>-578.61538461538464</v>
      </c>
      <c r="H106" s="21">
        <f t="shared" si="7"/>
        <v>334795.76331360952</v>
      </c>
    </row>
    <row r="107" spans="1:8" x14ac:dyDescent="0.5">
      <c r="A107" t="s">
        <v>20</v>
      </c>
      <c r="B107">
        <v>146</v>
      </c>
      <c r="C107" s="20">
        <f t="shared" si="4"/>
        <v>-705.14690265486729</v>
      </c>
      <c r="D107" s="21">
        <f t="shared" si="5"/>
        <v>497232.15432375291</v>
      </c>
      <c r="E107" t="s">
        <v>14</v>
      </c>
      <c r="F107">
        <v>803</v>
      </c>
      <c r="G107" s="20">
        <f t="shared" si="6"/>
        <v>217.38461538461536</v>
      </c>
      <c r="H107" s="21">
        <f t="shared" si="7"/>
        <v>47256.071005917147</v>
      </c>
    </row>
    <row r="108" spans="1:8" x14ac:dyDescent="0.5">
      <c r="A108" t="s">
        <v>20</v>
      </c>
      <c r="B108">
        <v>1267</v>
      </c>
      <c r="C108" s="20">
        <f t="shared" si="4"/>
        <v>415.85309734513271</v>
      </c>
      <c r="D108" s="21">
        <f t="shared" si="5"/>
        <v>172933.79857154042</v>
      </c>
      <c r="E108" t="s">
        <v>14</v>
      </c>
      <c r="F108">
        <v>16</v>
      </c>
      <c r="G108" s="20">
        <f t="shared" si="6"/>
        <v>-569.61538461538464</v>
      </c>
      <c r="H108" s="21">
        <f t="shared" si="7"/>
        <v>324461.68639053259</v>
      </c>
    </row>
    <row r="109" spans="1:8" x14ac:dyDescent="0.5">
      <c r="A109" t="s">
        <v>20</v>
      </c>
      <c r="B109">
        <v>1561</v>
      </c>
      <c r="C109" s="20">
        <f t="shared" si="4"/>
        <v>709.85309734513271</v>
      </c>
      <c r="D109" s="21">
        <f t="shared" si="5"/>
        <v>503891.41981047846</v>
      </c>
      <c r="E109" t="s">
        <v>14</v>
      </c>
      <c r="F109">
        <v>31</v>
      </c>
      <c r="G109" s="20">
        <f t="shared" si="6"/>
        <v>-554.61538461538464</v>
      </c>
      <c r="H109" s="21">
        <f t="shared" si="7"/>
        <v>307598.22485207103</v>
      </c>
    </row>
    <row r="110" spans="1:8" x14ac:dyDescent="0.5">
      <c r="A110" t="s">
        <v>20</v>
      </c>
      <c r="B110">
        <v>48</v>
      </c>
      <c r="C110" s="20">
        <f t="shared" si="4"/>
        <v>-803.14690265486729</v>
      </c>
      <c r="D110" s="21">
        <f t="shared" si="5"/>
        <v>645044.94724410691</v>
      </c>
      <c r="E110" t="s">
        <v>14</v>
      </c>
      <c r="F110">
        <v>108</v>
      </c>
      <c r="G110" s="20">
        <f t="shared" si="6"/>
        <v>-477.61538461538464</v>
      </c>
      <c r="H110" s="21">
        <f t="shared" si="7"/>
        <v>228116.45562130181</v>
      </c>
    </row>
    <row r="111" spans="1:8" x14ac:dyDescent="0.5">
      <c r="A111" t="s">
        <v>20</v>
      </c>
      <c r="B111">
        <v>2739</v>
      </c>
      <c r="C111" s="20">
        <f t="shared" si="4"/>
        <v>1887.8530973451327</v>
      </c>
      <c r="D111" s="21">
        <f t="shared" si="5"/>
        <v>3563989.3171556112</v>
      </c>
      <c r="E111" t="s">
        <v>14</v>
      </c>
      <c r="F111">
        <v>30</v>
      </c>
      <c r="G111" s="20">
        <f t="shared" si="6"/>
        <v>-555.61538461538464</v>
      </c>
      <c r="H111" s="21">
        <f t="shared" si="7"/>
        <v>308708.45562130178</v>
      </c>
    </row>
    <row r="112" spans="1:8" x14ac:dyDescent="0.5">
      <c r="A112" t="s">
        <v>20</v>
      </c>
      <c r="B112">
        <v>3537</v>
      </c>
      <c r="C112" s="20">
        <f t="shared" si="4"/>
        <v>2685.8530973451325</v>
      </c>
      <c r="D112" s="21">
        <f t="shared" si="5"/>
        <v>7213806.8605184415</v>
      </c>
      <c r="E112" t="s">
        <v>14</v>
      </c>
      <c r="F112">
        <v>17</v>
      </c>
      <c r="G112" s="20">
        <f t="shared" si="6"/>
        <v>-568.61538461538464</v>
      </c>
      <c r="H112" s="21">
        <f t="shared" si="7"/>
        <v>323323.45562130178</v>
      </c>
    </row>
    <row r="113" spans="1:8" x14ac:dyDescent="0.5">
      <c r="A113" t="s">
        <v>20</v>
      </c>
      <c r="B113">
        <v>2107</v>
      </c>
      <c r="C113" s="20">
        <f t="shared" si="4"/>
        <v>1255.8530973451327</v>
      </c>
      <c r="D113" s="21">
        <f t="shared" si="5"/>
        <v>1577167.0021113635</v>
      </c>
      <c r="E113" t="s">
        <v>14</v>
      </c>
      <c r="F113">
        <v>80</v>
      </c>
      <c r="G113" s="20">
        <f t="shared" si="6"/>
        <v>-505.61538461538464</v>
      </c>
      <c r="H113" s="21">
        <f t="shared" si="7"/>
        <v>255646.91715976334</v>
      </c>
    </row>
    <row r="114" spans="1:8" x14ac:dyDescent="0.5">
      <c r="A114" t="s">
        <v>20</v>
      </c>
      <c r="B114">
        <v>3318</v>
      </c>
      <c r="C114" s="20">
        <f t="shared" si="4"/>
        <v>2466.8530973451325</v>
      </c>
      <c r="D114" s="21">
        <f t="shared" si="5"/>
        <v>6085364.203881274</v>
      </c>
      <c r="E114" t="s">
        <v>14</v>
      </c>
      <c r="F114">
        <v>2468</v>
      </c>
      <c r="G114" s="20">
        <f t="shared" si="6"/>
        <v>1882.3846153846152</v>
      </c>
      <c r="H114" s="21">
        <f t="shared" si="7"/>
        <v>3543371.8402366857</v>
      </c>
    </row>
    <row r="115" spans="1:8" x14ac:dyDescent="0.5">
      <c r="A115" t="s">
        <v>20</v>
      </c>
      <c r="B115">
        <v>340</v>
      </c>
      <c r="C115" s="20">
        <f t="shared" si="4"/>
        <v>-511.14690265486729</v>
      </c>
      <c r="D115" s="21">
        <f t="shared" si="5"/>
        <v>261271.15609366438</v>
      </c>
      <c r="E115" t="s">
        <v>14</v>
      </c>
      <c r="F115">
        <v>26</v>
      </c>
      <c r="G115" s="20">
        <f t="shared" si="6"/>
        <v>-559.61538461538464</v>
      </c>
      <c r="H115" s="21">
        <f t="shared" si="7"/>
        <v>313169.3786982249</v>
      </c>
    </row>
    <row r="116" spans="1:8" x14ac:dyDescent="0.5">
      <c r="A116" t="s">
        <v>20</v>
      </c>
      <c r="B116">
        <v>1442</v>
      </c>
      <c r="C116" s="20">
        <f t="shared" si="4"/>
        <v>590.85309734513271</v>
      </c>
      <c r="D116" s="21">
        <f t="shared" si="5"/>
        <v>349107.38264233689</v>
      </c>
      <c r="E116" t="s">
        <v>14</v>
      </c>
      <c r="F116">
        <v>73</v>
      </c>
      <c r="G116" s="20">
        <f t="shared" si="6"/>
        <v>-512.61538461538464</v>
      </c>
      <c r="H116" s="21">
        <f t="shared" si="7"/>
        <v>262774.53254437872</v>
      </c>
    </row>
    <row r="117" spans="1:8" x14ac:dyDescent="0.5">
      <c r="A117" t="s">
        <v>20</v>
      </c>
      <c r="B117">
        <v>126</v>
      </c>
      <c r="C117" s="20">
        <f t="shared" si="4"/>
        <v>-725.14690265486729</v>
      </c>
      <c r="D117" s="21">
        <f t="shared" si="5"/>
        <v>525838.03042994754</v>
      </c>
      <c r="E117" t="s">
        <v>14</v>
      </c>
      <c r="F117">
        <v>128</v>
      </c>
      <c r="G117" s="20">
        <f t="shared" si="6"/>
        <v>-457.61538461538464</v>
      </c>
      <c r="H117" s="21">
        <f t="shared" si="7"/>
        <v>209411.8402366864</v>
      </c>
    </row>
    <row r="118" spans="1:8" x14ac:dyDescent="0.5">
      <c r="A118" t="s">
        <v>20</v>
      </c>
      <c r="B118">
        <v>524</v>
      </c>
      <c r="C118" s="20">
        <f t="shared" si="4"/>
        <v>-327.14690265486729</v>
      </c>
      <c r="D118" s="21">
        <f t="shared" si="5"/>
        <v>107025.09591667322</v>
      </c>
      <c r="E118" t="s">
        <v>14</v>
      </c>
      <c r="F118">
        <v>33</v>
      </c>
      <c r="G118" s="20">
        <f t="shared" si="6"/>
        <v>-552.61538461538464</v>
      </c>
      <c r="H118" s="21">
        <f t="shared" si="7"/>
        <v>305383.76331360952</v>
      </c>
    </row>
    <row r="119" spans="1:8" x14ac:dyDescent="0.5">
      <c r="A119" t="s">
        <v>20</v>
      </c>
      <c r="B119">
        <v>1989</v>
      </c>
      <c r="C119" s="20">
        <f t="shared" si="4"/>
        <v>1137.8530973451327</v>
      </c>
      <c r="D119" s="21">
        <f t="shared" si="5"/>
        <v>1294709.671137912</v>
      </c>
      <c r="E119" t="s">
        <v>14</v>
      </c>
      <c r="F119">
        <v>1072</v>
      </c>
      <c r="G119" s="20">
        <f t="shared" si="6"/>
        <v>486.38461538461536</v>
      </c>
      <c r="H119" s="21">
        <f t="shared" si="7"/>
        <v>236569.99408284022</v>
      </c>
    </row>
    <row r="120" spans="1:8" x14ac:dyDescent="0.5">
      <c r="A120" t="s">
        <v>20</v>
      </c>
      <c r="B120">
        <v>157</v>
      </c>
      <c r="C120" s="20">
        <f t="shared" si="4"/>
        <v>-694.14690265486729</v>
      </c>
      <c r="D120" s="21">
        <f t="shared" si="5"/>
        <v>481839.92246534582</v>
      </c>
      <c r="E120" t="s">
        <v>14</v>
      </c>
      <c r="F120">
        <v>393</v>
      </c>
      <c r="G120" s="20">
        <f t="shared" si="6"/>
        <v>-192.61538461538464</v>
      </c>
      <c r="H120" s="21">
        <f t="shared" si="7"/>
        <v>37100.686390532552</v>
      </c>
    </row>
    <row r="121" spans="1:8" x14ac:dyDescent="0.5">
      <c r="A121" t="s">
        <v>20</v>
      </c>
      <c r="B121">
        <v>4498</v>
      </c>
      <c r="C121" s="20">
        <f t="shared" si="4"/>
        <v>3646.8530973451325</v>
      </c>
      <c r="D121" s="21">
        <f t="shared" si="5"/>
        <v>13299537.513615787</v>
      </c>
      <c r="E121" t="s">
        <v>14</v>
      </c>
      <c r="F121">
        <v>1257</v>
      </c>
      <c r="G121" s="20">
        <f t="shared" si="6"/>
        <v>671.38461538461536</v>
      </c>
      <c r="H121" s="21">
        <f t="shared" si="7"/>
        <v>450757.30177514791</v>
      </c>
    </row>
    <row r="122" spans="1:8" x14ac:dyDescent="0.5">
      <c r="A122" t="s">
        <v>20</v>
      </c>
      <c r="B122">
        <v>80</v>
      </c>
      <c r="C122" s="20">
        <f t="shared" si="4"/>
        <v>-771.14690265486729</v>
      </c>
      <c r="D122" s="21">
        <f t="shared" si="5"/>
        <v>594667.54547419539</v>
      </c>
      <c r="E122" t="s">
        <v>14</v>
      </c>
      <c r="F122">
        <v>328</v>
      </c>
      <c r="G122" s="20">
        <f t="shared" si="6"/>
        <v>-257.61538461538464</v>
      </c>
      <c r="H122" s="21">
        <f t="shared" si="7"/>
        <v>66365.686390532559</v>
      </c>
    </row>
    <row r="123" spans="1:8" x14ac:dyDescent="0.5">
      <c r="A123" t="s">
        <v>20</v>
      </c>
      <c r="B123">
        <v>43</v>
      </c>
      <c r="C123" s="20">
        <f t="shared" si="4"/>
        <v>-808.14690265486729</v>
      </c>
      <c r="D123" s="21">
        <f t="shared" si="5"/>
        <v>653101.41627065558</v>
      </c>
      <c r="E123" t="s">
        <v>14</v>
      </c>
      <c r="F123">
        <v>147</v>
      </c>
      <c r="G123" s="20">
        <f t="shared" si="6"/>
        <v>-438.61538461538464</v>
      </c>
      <c r="H123" s="21">
        <f t="shared" si="7"/>
        <v>192383.45562130181</v>
      </c>
    </row>
    <row r="124" spans="1:8" x14ac:dyDescent="0.5">
      <c r="A124" t="s">
        <v>20</v>
      </c>
      <c r="B124">
        <v>2053</v>
      </c>
      <c r="C124" s="20">
        <f t="shared" si="4"/>
        <v>1201.8530973451327</v>
      </c>
      <c r="D124" s="21">
        <f t="shared" si="5"/>
        <v>1444450.8675980892</v>
      </c>
      <c r="E124" t="s">
        <v>14</v>
      </c>
      <c r="F124">
        <v>830</v>
      </c>
      <c r="G124" s="20">
        <f t="shared" si="6"/>
        <v>244.38461538461536</v>
      </c>
      <c r="H124" s="21">
        <f t="shared" si="7"/>
        <v>59723.840236686381</v>
      </c>
    </row>
    <row r="125" spans="1:8" x14ac:dyDescent="0.5">
      <c r="A125" t="s">
        <v>20</v>
      </c>
      <c r="B125">
        <v>168</v>
      </c>
      <c r="C125" s="20">
        <f t="shared" si="4"/>
        <v>-683.14690265486729</v>
      </c>
      <c r="D125" s="21">
        <f t="shared" si="5"/>
        <v>466689.69060693873</v>
      </c>
      <c r="E125" t="s">
        <v>14</v>
      </c>
      <c r="F125">
        <v>331</v>
      </c>
      <c r="G125" s="20">
        <f t="shared" si="6"/>
        <v>-254.61538461538464</v>
      </c>
      <c r="H125" s="21">
        <f t="shared" si="7"/>
        <v>64828.994082840247</v>
      </c>
    </row>
    <row r="126" spans="1:8" x14ac:dyDescent="0.5">
      <c r="A126" t="s">
        <v>20</v>
      </c>
      <c r="B126">
        <v>4289</v>
      </c>
      <c r="C126" s="20">
        <f t="shared" si="4"/>
        <v>3437.8530973451325</v>
      </c>
      <c r="D126" s="21">
        <f t="shared" si="5"/>
        <v>11818833.91892552</v>
      </c>
      <c r="E126" t="s">
        <v>14</v>
      </c>
      <c r="F126">
        <v>25</v>
      </c>
      <c r="G126" s="20">
        <f t="shared" si="6"/>
        <v>-560.61538461538464</v>
      </c>
      <c r="H126" s="21">
        <f t="shared" si="7"/>
        <v>314289.60946745565</v>
      </c>
    </row>
    <row r="127" spans="1:8" x14ac:dyDescent="0.5">
      <c r="A127" t="s">
        <v>20</v>
      </c>
      <c r="B127">
        <v>165</v>
      </c>
      <c r="C127" s="20">
        <f t="shared" si="4"/>
        <v>-686.14690265486729</v>
      </c>
      <c r="D127" s="21">
        <f t="shared" si="5"/>
        <v>470797.57202286791</v>
      </c>
      <c r="E127" t="s">
        <v>14</v>
      </c>
      <c r="F127">
        <v>3483</v>
      </c>
      <c r="G127" s="20">
        <f t="shared" si="6"/>
        <v>2897.3846153846152</v>
      </c>
      <c r="H127" s="21">
        <f t="shared" si="7"/>
        <v>8394837.6094674543</v>
      </c>
    </row>
    <row r="128" spans="1:8" x14ac:dyDescent="0.5">
      <c r="A128" t="s">
        <v>20</v>
      </c>
      <c r="B128">
        <v>1815</v>
      </c>
      <c r="C128" s="20">
        <f t="shared" si="4"/>
        <v>963.85309734513271</v>
      </c>
      <c r="D128" s="21">
        <f t="shared" si="5"/>
        <v>929012.7932618059</v>
      </c>
      <c r="E128" t="s">
        <v>14</v>
      </c>
      <c r="F128">
        <v>923</v>
      </c>
      <c r="G128" s="20">
        <f t="shared" si="6"/>
        <v>337.38461538461536</v>
      </c>
      <c r="H128" s="21">
        <f t="shared" si="7"/>
        <v>113828.37869822483</v>
      </c>
    </row>
    <row r="129" spans="1:8" x14ac:dyDescent="0.5">
      <c r="A129" t="s">
        <v>20</v>
      </c>
      <c r="B129">
        <v>397</v>
      </c>
      <c r="C129" s="20">
        <f t="shared" si="4"/>
        <v>-454.14690265486729</v>
      </c>
      <c r="D129" s="21">
        <f t="shared" si="5"/>
        <v>206249.4091910095</v>
      </c>
      <c r="E129" t="s">
        <v>14</v>
      </c>
      <c r="F129">
        <v>1</v>
      </c>
      <c r="G129" s="20">
        <f t="shared" si="6"/>
        <v>-584.61538461538464</v>
      </c>
      <c r="H129" s="21">
        <f t="shared" si="7"/>
        <v>341775.14792899409</v>
      </c>
    </row>
    <row r="130" spans="1:8" x14ac:dyDescent="0.5">
      <c r="A130" t="s">
        <v>20</v>
      </c>
      <c r="B130">
        <v>1539</v>
      </c>
      <c r="C130" s="20">
        <f t="shared" si="4"/>
        <v>687.85309734513271</v>
      </c>
      <c r="D130" s="21">
        <f t="shared" si="5"/>
        <v>473141.88352729264</v>
      </c>
      <c r="E130" t="s">
        <v>14</v>
      </c>
      <c r="F130">
        <v>33</v>
      </c>
      <c r="G130" s="20">
        <f t="shared" si="6"/>
        <v>-552.61538461538464</v>
      </c>
      <c r="H130" s="21">
        <f t="shared" si="7"/>
        <v>305383.76331360952</v>
      </c>
    </row>
    <row r="131" spans="1:8" x14ac:dyDescent="0.5">
      <c r="A131" t="s">
        <v>20</v>
      </c>
      <c r="B131">
        <v>138</v>
      </c>
      <c r="C131" s="20">
        <f t="shared" ref="C131:C194" si="8">B131-$K$4</f>
        <v>-713.14690265486729</v>
      </c>
      <c r="D131" s="21">
        <f t="shared" ref="D131:D194" si="9">C131^2</f>
        <v>508578.50476623076</v>
      </c>
      <c r="E131" t="s">
        <v>14</v>
      </c>
      <c r="F131">
        <v>40</v>
      </c>
      <c r="G131" s="20">
        <f t="shared" ref="G131:G194" si="10">F131-$L$4</f>
        <v>-545.61538461538464</v>
      </c>
      <c r="H131" s="21">
        <f t="shared" ref="H131:H194" si="11">G131^2</f>
        <v>297696.14792899409</v>
      </c>
    </row>
    <row r="132" spans="1:8" x14ac:dyDescent="0.5">
      <c r="A132" t="s">
        <v>20</v>
      </c>
      <c r="B132">
        <v>3594</v>
      </c>
      <c r="C132" s="20">
        <f t="shared" si="8"/>
        <v>2742.8530973451325</v>
      </c>
      <c r="D132" s="21">
        <f t="shared" si="9"/>
        <v>7523243.1136157867</v>
      </c>
      <c r="E132" t="s">
        <v>14</v>
      </c>
      <c r="F132">
        <v>23</v>
      </c>
      <c r="G132" s="20">
        <f t="shared" si="10"/>
        <v>-562.61538461538464</v>
      </c>
      <c r="H132" s="21">
        <f t="shared" si="11"/>
        <v>316536.07100591721</v>
      </c>
    </row>
    <row r="133" spans="1:8" x14ac:dyDescent="0.5">
      <c r="A133" t="s">
        <v>20</v>
      </c>
      <c r="B133">
        <v>5880</v>
      </c>
      <c r="C133" s="20">
        <f t="shared" si="8"/>
        <v>5028.8530973451325</v>
      </c>
      <c r="D133" s="21">
        <f t="shared" si="9"/>
        <v>25289363.474677734</v>
      </c>
      <c r="E133" t="s">
        <v>14</v>
      </c>
      <c r="F133">
        <v>75</v>
      </c>
      <c r="G133" s="20">
        <f t="shared" si="10"/>
        <v>-510.61538461538464</v>
      </c>
      <c r="H133" s="21">
        <f t="shared" si="11"/>
        <v>260728.07100591718</v>
      </c>
    </row>
    <row r="134" spans="1:8" x14ac:dyDescent="0.5">
      <c r="A134" t="s">
        <v>20</v>
      </c>
      <c r="B134">
        <v>112</v>
      </c>
      <c r="C134" s="20">
        <f t="shared" si="8"/>
        <v>-739.14690265486729</v>
      </c>
      <c r="D134" s="21">
        <f t="shared" si="9"/>
        <v>546338.14370428387</v>
      </c>
      <c r="E134" t="s">
        <v>14</v>
      </c>
      <c r="F134">
        <v>2176</v>
      </c>
      <c r="G134" s="20">
        <f t="shared" si="10"/>
        <v>1590.3846153846152</v>
      </c>
      <c r="H134" s="21">
        <f t="shared" si="11"/>
        <v>2529323.2248520707</v>
      </c>
    </row>
    <row r="135" spans="1:8" x14ac:dyDescent="0.5">
      <c r="A135" t="s">
        <v>20</v>
      </c>
      <c r="B135">
        <v>943</v>
      </c>
      <c r="C135" s="20">
        <f t="shared" si="8"/>
        <v>91.85309734513271</v>
      </c>
      <c r="D135" s="21">
        <f t="shared" si="9"/>
        <v>8436.9914918944251</v>
      </c>
      <c r="E135" t="s">
        <v>14</v>
      </c>
      <c r="F135">
        <v>441</v>
      </c>
      <c r="G135" s="20">
        <f t="shared" si="10"/>
        <v>-144.61538461538464</v>
      </c>
      <c r="H135" s="21">
        <f t="shared" si="11"/>
        <v>20913.60946745563</v>
      </c>
    </row>
    <row r="136" spans="1:8" x14ac:dyDescent="0.5">
      <c r="A136" t="s">
        <v>20</v>
      </c>
      <c r="B136">
        <v>2468</v>
      </c>
      <c r="C136" s="20">
        <f t="shared" si="8"/>
        <v>1616.8530973451327</v>
      </c>
      <c r="D136" s="21">
        <f t="shared" si="9"/>
        <v>2614213.9383945493</v>
      </c>
      <c r="E136" t="s">
        <v>14</v>
      </c>
      <c r="F136">
        <v>25</v>
      </c>
      <c r="G136" s="20">
        <f t="shared" si="10"/>
        <v>-560.61538461538464</v>
      </c>
      <c r="H136" s="21">
        <f t="shared" si="11"/>
        <v>314289.60946745565</v>
      </c>
    </row>
    <row r="137" spans="1:8" x14ac:dyDescent="0.5">
      <c r="A137" t="s">
        <v>20</v>
      </c>
      <c r="B137">
        <v>2551</v>
      </c>
      <c r="C137" s="20">
        <f t="shared" si="8"/>
        <v>1699.8530973451327</v>
      </c>
      <c r="D137" s="21">
        <f t="shared" si="9"/>
        <v>2889500.5525538414</v>
      </c>
      <c r="E137" t="s">
        <v>14</v>
      </c>
      <c r="F137">
        <v>127</v>
      </c>
      <c r="G137" s="20">
        <f t="shared" si="10"/>
        <v>-458.61538461538464</v>
      </c>
      <c r="H137" s="21">
        <f t="shared" si="11"/>
        <v>210328.07100591718</v>
      </c>
    </row>
    <row r="138" spans="1:8" x14ac:dyDescent="0.5">
      <c r="A138" t="s">
        <v>20</v>
      </c>
      <c r="B138">
        <v>101</v>
      </c>
      <c r="C138" s="20">
        <f t="shared" si="8"/>
        <v>-750.14690265486729</v>
      </c>
      <c r="D138" s="21">
        <f t="shared" si="9"/>
        <v>562720.3755626909</v>
      </c>
      <c r="E138" t="s">
        <v>14</v>
      </c>
      <c r="F138">
        <v>355</v>
      </c>
      <c r="G138" s="20">
        <f t="shared" si="10"/>
        <v>-230.61538461538464</v>
      </c>
      <c r="H138" s="21">
        <f t="shared" si="11"/>
        <v>53183.455621301786</v>
      </c>
    </row>
    <row r="139" spans="1:8" x14ac:dyDescent="0.5">
      <c r="A139" t="s">
        <v>20</v>
      </c>
      <c r="B139">
        <v>92</v>
      </c>
      <c r="C139" s="20">
        <f t="shared" si="8"/>
        <v>-759.14690265486729</v>
      </c>
      <c r="D139" s="21">
        <f t="shared" si="9"/>
        <v>576304.01981047855</v>
      </c>
      <c r="E139" t="s">
        <v>14</v>
      </c>
      <c r="F139">
        <v>44</v>
      </c>
      <c r="G139" s="20">
        <f t="shared" si="10"/>
        <v>-541.61538461538464</v>
      </c>
      <c r="H139" s="21">
        <f t="shared" si="11"/>
        <v>293347.22485207103</v>
      </c>
    </row>
    <row r="140" spans="1:8" x14ac:dyDescent="0.5">
      <c r="A140" t="s">
        <v>20</v>
      </c>
      <c r="B140">
        <v>62</v>
      </c>
      <c r="C140" s="20">
        <f t="shared" si="8"/>
        <v>-789.14690265486729</v>
      </c>
      <c r="D140" s="21">
        <f t="shared" si="9"/>
        <v>622752.83396977058</v>
      </c>
      <c r="E140" t="s">
        <v>14</v>
      </c>
      <c r="F140">
        <v>67</v>
      </c>
      <c r="G140" s="20">
        <f t="shared" si="10"/>
        <v>-518.61538461538464</v>
      </c>
      <c r="H140" s="21">
        <f t="shared" si="11"/>
        <v>268961.91715976334</v>
      </c>
    </row>
    <row r="141" spans="1:8" x14ac:dyDescent="0.5">
      <c r="A141" t="s">
        <v>20</v>
      </c>
      <c r="B141">
        <v>149</v>
      </c>
      <c r="C141" s="20">
        <f t="shared" si="8"/>
        <v>-702.14690265486729</v>
      </c>
      <c r="D141" s="21">
        <f t="shared" si="9"/>
        <v>493010.27290782367</v>
      </c>
      <c r="E141" t="s">
        <v>14</v>
      </c>
      <c r="F141">
        <v>1068</v>
      </c>
      <c r="G141" s="20">
        <f t="shared" si="10"/>
        <v>482.38461538461536</v>
      </c>
      <c r="H141" s="21">
        <f t="shared" si="11"/>
        <v>232694.91715976328</v>
      </c>
    </row>
    <row r="142" spans="1:8" x14ac:dyDescent="0.5">
      <c r="A142" t="s">
        <v>20</v>
      </c>
      <c r="B142">
        <v>329</v>
      </c>
      <c r="C142" s="20">
        <f t="shared" si="8"/>
        <v>-522.14690265486729</v>
      </c>
      <c r="D142" s="21">
        <f t="shared" si="9"/>
        <v>272637.38795207144</v>
      </c>
      <c r="E142" t="s">
        <v>14</v>
      </c>
      <c r="F142">
        <v>424</v>
      </c>
      <c r="G142" s="20">
        <f t="shared" si="10"/>
        <v>-161.61538461538464</v>
      </c>
      <c r="H142" s="21">
        <f t="shared" si="11"/>
        <v>26119.532544378708</v>
      </c>
    </row>
    <row r="143" spans="1:8" x14ac:dyDescent="0.5">
      <c r="A143" t="s">
        <v>20</v>
      </c>
      <c r="B143">
        <v>97</v>
      </c>
      <c r="C143" s="20">
        <f t="shared" si="8"/>
        <v>-754.14690265486729</v>
      </c>
      <c r="D143" s="21">
        <f t="shared" si="9"/>
        <v>568737.55078392988</v>
      </c>
      <c r="E143" t="s">
        <v>14</v>
      </c>
      <c r="F143">
        <v>151</v>
      </c>
      <c r="G143" s="20">
        <f t="shared" si="10"/>
        <v>-434.61538461538464</v>
      </c>
      <c r="H143" s="21">
        <f t="shared" si="11"/>
        <v>188890.53254437872</v>
      </c>
    </row>
    <row r="144" spans="1:8" x14ac:dyDescent="0.5">
      <c r="A144" t="s">
        <v>20</v>
      </c>
      <c r="B144">
        <v>1784</v>
      </c>
      <c r="C144" s="20">
        <f t="shared" si="8"/>
        <v>932.85309734513271</v>
      </c>
      <c r="D144" s="21">
        <f t="shared" si="9"/>
        <v>870214.90122640762</v>
      </c>
      <c r="E144" t="s">
        <v>14</v>
      </c>
      <c r="F144">
        <v>1608</v>
      </c>
      <c r="G144" s="20">
        <f t="shared" si="10"/>
        <v>1022.3846153846154</v>
      </c>
      <c r="H144" s="21">
        <f t="shared" si="11"/>
        <v>1045270.3017751479</v>
      </c>
    </row>
    <row r="145" spans="1:8" x14ac:dyDescent="0.5">
      <c r="A145" t="s">
        <v>20</v>
      </c>
      <c r="B145">
        <v>1684</v>
      </c>
      <c r="C145" s="20">
        <f t="shared" si="8"/>
        <v>832.85309734513271</v>
      </c>
      <c r="D145" s="21">
        <f t="shared" si="9"/>
        <v>693644.28175738105</v>
      </c>
      <c r="E145" t="s">
        <v>14</v>
      </c>
      <c r="F145">
        <v>941</v>
      </c>
      <c r="G145" s="20">
        <f t="shared" si="10"/>
        <v>355.38461538461536</v>
      </c>
      <c r="H145" s="21">
        <f t="shared" si="11"/>
        <v>126298.22485207098</v>
      </c>
    </row>
    <row r="146" spans="1:8" x14ac:dyDescent="0.5">
      <c r="A146" t="s">
        <v>20</v>
      </c>
      <c r="B146">
        <v>250</v>
      </c>
      <c r="C146" s="20">
        <f t="shared" si="8"/>
        <v>-601.14690265486729</v>
      </c>
      <c r="D146" s="21">
        <f t="shared" si="9"/>
        <v>361377.5985715405</v>
      </c>
      <c r="E146" t="s">
        <v>14</v>
      </c>
      <c r="F146">
        <v>1</v>
      </c>
      <c r="G146" s="20">
        <f t="shared" si="10"/>
        <v>-584.61538461538464</v>
      </c>
      <c r="H146" s="21">
        <f t="shared" si="11"/>
        <v>341775.14792899409</v>
      </c>
    </row>
    <row r="147" spans="1:8" x14ac:dyDescent="0.5">
      <c r="A147" t="s">
        <v>20</v>
      </c>
      <c r="B147">
        <v>238</v>
      </c>
      <c r="C147" s="20">
        <f t="shared" si="8"/>
        <v>-613.14690265486729</v>
      </c>
      <c r="D147" s="21">
        <f t="shared" si="9"/>
        <v>375949.12423525733</v>
      </c>
      <c r="E147" t="s">
        <v>14</v>
      </c>
      <c r="F147">
        <v>40</v>
      </c>
      <c r="G147" s="20">
        <f t="shared" si="10"/>
        <v>-545.61538461538464</v>
      </c>
      <c r="H147" s="21">
        <f t="shared" si="11"/>
        <v>297696.14792899409</v>
      </c>
    </row>
    <row r="148" spans="1:8" x14ac:dyDescent="0.5">
      <c r="A148" t="s">
        <v>20</v>
      </c>
      <c r="B148">
        <v>53</v>
      </c>
      <c r="C148" s="20">
        <f t="shared" si="8"/>
        <v>-798.14690265486729</v>
      </c>
      <c r="D148" s="21">
        <f t="shared" si="9"/>
        <v>637038.47821755824</v>
      </c>
      <c r="E148" t="s">
        <v>14</v>
      </c>
      <c r="F148">
        <v>3015</v>
      </c>
      <c r="G148" s="20">
        <f t="shared" si="10"/>
        <v>2429.3846153846152</v>
      </c>
      <c r="H148" s="21">
        <f t="shared" si="11"/>
        <v>5901909.6094674552</v>
      </c>
    </row>
    <row r="149" spans="1:8" x14ac:dyDescent="0.5">
      <c r="A149" t="s">
        <v>20</v>
      </c>
      <c r="B149">
        <v>214</v>
      </c>
      <c r="C149" s="20">
        <f t="shared" si="8"/>
        <v>-637.14690265486729</v>
      </c>
      <c r="D149" s="21">
        <f t="shared" si="9"/>
        <v>405956.17556269094</v>
      </c>
      <c r="E149" t="s">
        <v>14</v>
      </c>
      <c r="F149">
        <v>435</v>
      </c>
      <c r="G149" s="20">
        <f t="shared" si="10"/>
        <v>-150.61538461538464</v>
      </c>
      <c r="H149" s="21">
        <f t="shared" si="11"/>
        <v>22684.994082840243</v>
      </c>
    </row>
    <row r="150" spans="1:8" x14ac:dyDescent="0.5">
      <c r="A150" t="s">
        <v>20</v>
      </c>
      <c r="B150">
        <v>222</v>
      </c>
      <c r="C150" s="20">
        <f t="shared" si="8"/>
        <v>-629.14690265486729</v>
      </c>
      <c r="D150" s="21">
        <f t="shared" si="9"/>
        <v>395825.82512021303</v>
      </c>
      <c r="E150" t="s">
        <v>14</v>
      </c>
      <c r="F150">
        <v>714</v>
      </c>
      <c r="G150" s="20">
        <f t="shared" si="10"/>
        <v>128.38461538461536</v>
      </c>
      <c r="H150" s="21">
        <f t="shared" si="11"/>
        <v>16482.609467455615</v>
      </c>
    </row>
    <row r="151" spans="1:8" x14ac:dyDescent="0.5">
      <c r="A151" t="s">
        <v>20</v>
      </c>
      <c r="B151">
        <v>1884</v>
      </c>
      <c r="C151" s="20">
        <f t="shared" si="8"/>
        <v>1032.8530973451327</v>
      </c>
      <c r="D151" s="21">
        <f t="shared" si="9"/>
        <v>1066785.5206954342</v>
      </c>
      <c r="E151" t="s">
        <v>14</v>
      </c>
      <c r="F151">
        <v>5497</v>
      </c>
      <c r="G151" s="20">
        <f t="shared" si="10"/>
        <v>4911.3846153846152</v>
      </c>
      <c r="H151" s="21">
        <f t="shared" si="11"/>
        <v>24121698.840236686</v>
      </c>
    </row>
    <row r="152" spans="1:8" x14ac:dyDescent="0.5">
      <c r="A152" t="s">
        <v>20</v>
      </c>
      <c r="B152">
        <v>218</v>
      </c>
      <c r="C152" s="20">
        <f t="shared" si="8"/>
        <v>-633.14690265486729</v>
      </c>
      <c r="D152" s="21">
        <f t="shared" si="9"/>
        <v>400875.00034145202</v>
      </c>
      <c r="E152" t="s">
        <v>14</v>
      </c>
      <c r="F152">
        <v>418</v>
      </c>
      <c r="G152" s="20">
        <f t="shared" si="10"/>
        <v>-167.61538461538464</v>
      </c>
      <c r="H152" s="21">
        <f t="shared" si="11"/>
        <v>28094.917159763321</v>
      </c>
    </row>
    <row r="153" spans="1:8" x14ac:dyDescent="0.5">
      <c r="A153" t="s">
        <v>20</v>
      </c>
      <c r="B153">
        <v>6465</v>
      </c>
      <c r="C153" s="20">
        <f t="shared" si="8"/>
        <v>5613.8530973451325</v>
      </c>
      <c r="D153" s="21">
        <f t="shared" si="9"/>
        <v>31515346.598571539</v>
      </c>
      <c r="E153" t="s">
        <v>14</v>
      </c>
      <c r="F153">
        <v>1439</v>
      </c>
      <c r="G153" s="20">
        <f t="shared" si="10"/>
        <v>853.38461538461536</v>
      </c>
      <c r="H153" s="21">
        <f t="shared" si="11"/>
        <v>728265.30177514791</v>
      </c>
    </row>
    <row r="154" spans="1:8" x14ac:dyDescent="0.5">
      <c r="A154" t="s">
        <v>20</v>
      </c>
      <c r="B154">
        <v>59</v>
      </c>
      <c r="C154" s="20">
        <f t="shared" si="8"/>
        <v>-792.14690265486729</v>
      </c>
      <c r="D154" s="21">
        <f t="shared" si="9"/>
        <v>627496.71538569976</v>
      </c>
      <c r="E154" t="s">
        <v>14</v>
      </c>
      <c r="F154">
        <v>15</v>
      </c>
      <c r="G154" s="20">
        <f t="shared" si="10"/>
        <v>-570.61538461538464</v>
      </c>
      <c r="H154" s="21">
        <f t="shared" si="11"/>
        <v>325601.91715976334</v>
      </c>
    </row>
    <row r="155" spans="1:8" x14ac:dyDescent="0.5">
      <c r="A155" t="s">
        <v>20</v>
      </c>
      <c r="B155">
        <v>88</v>
      </c>
      <c r="C155" s="20">
        <f t="shared" si="8"/>
        <v>-763.14690265486729</v>
      </c>
      <c r="D155" s="21">
        <f t="shared" si="9"/>
        <v>582393.19503171754</v>
      </c>
      <c r="E155" t="s">
        <v>14</v>
      </c>
      <c r="F155">
        <v>1999</v>
      </c>
      <c r="G155" s="20">
        <f t="shared" si="10"/>
        <v>1413.3846153846152</v>
      </c>
      <c r="H155" s="21">
        <f t="shared" si="11"/>
        <v>1997656.0710059167</v>
      </c>
    </row>
    <row r="156" spans="1:8" x14ac:dyDescent="0.5">
      <c r="A156" t="s">
        <v>20</v>
      </c>
      <c r="B156">
        <v>1697</v>
      </c>
      <c r="C156" s="20">
        <f t="shared" si="8"/>
        <v>845.85309734513271</v>
      </c>
      <c r="D156" s="21">
        <f t="shared" si="9"/>
        <v>715467.46228835452</v>
      </c>
      <c r="E156" t="s">
        <v>14</v>
      </c>
      <c r="F156">
        <v>118</v>
      </c>
      <c r="G156" s="20">
        <f t="shared" si="10"/>
        <v>-467.61538461538464</v>
      </c>
      <c r="H156" s="21">
        <f t="shared" si="11"/>
        <v>218664.14792899412</v>
      </c>
    </row>
    <row r="157" spans="1:8" x14ac:dyDescent="0.5">
      <c r="A157" t="s">
        <v>20</v>
      </c>
      <c r="B157">
        <v>92</v>
      </c>
      <c r="C157" s="20">
        <f t="shared" si="8"/>
        <v>-759.14690265486729</v>
      </c>
      <c r="D157" s="21">
        <f t="shared" si="9"/>
        <v>576304.01981047855</v>
      </c>
      <c r="E157" t="s">
        <v>14</v>
      </c>
      <c r="F157">
        <v>162</v>
      </c>
      <c r="G157" s="20">
        <f t="shared" si="10"/>
        <v>-423.61538461538464</v>
      </c>
      <c r="H157" s="21">
        <f t="shared" si="11"/>
        <v>179449.99408284025</v>
      </c>
    </row>
    <row r="158" spans="1:8" x14ac:dyDescent="0.5">
      <c r="A158" t="s">
        <v>20</v>
      </c>
      <c r="B158">
        <v>186</v>
      </c>
      <c r="C158" s="20">
        <f t="shared" si="8"/>
        <v>-665.14690265486729</v>
      </c>
      <c r="D158" s="21">
        <f t="shared" si="9"/>
        <v>442420.40211136348</v>
      </c>
      <c r="E158" t="s">
        <v>14</v>
      </c>
      <c r="F158">
        <v>83</v>
      </c>
      <c r="G158" s="20">
        <f t="shared" si="10"/>
        <v>-502.61538461538464</v>
      </c>
      <c r="H158" s="21">
        <f t="shared" si="11"/>
        <v>252622.22485207103</v>
      </c>
    </row>
    <row r="159" spans="1:8" x14ac:dyDescent="0.5">
      <c r="A159" t="s">
        <v>20</v>
      </c>
      <c r="B159">
        <v>138</v>
      </c>
      <c r="C159" s="20">
        <f t="shared" si="8"/>
        <v>-713.14690265486729</v>
      </c>
      <c r="D159" s="21">
        <f t="shared" si="9"/>
        <v>508578.50476623076</v>
      </c>
      <c r="E159" t="s">
        <v>14</v>
      </c>
      <c r="F159">
        <v>747</v>
      </c>
      <c r="G159" s="20">
        <f t="shared" si="10"/>
        <v>161.38461538461536</v>
      </c>
      <c r="H159" s="21">
        <f t="shared" si="11"/>
        <v>26044.994082840229</v>
      </c>
    </row>
    <row r="160" spans="1:8" x14ac:dyDescent="0.5">
      <c r="A160" t="s">
        <v>20</v>
      </c>
      <c r="B160">
        <v>261</v>
      </c>
      <c r="C160" s="20">
        <f t="shared" si="8"/>
        <v>-590.14690265486729</v>
      </c>
      <c r="D160" s="21">
        <f t="shared" si="9"/>
        <v>348273.36671313341</v>
      </c>
      <c r="E160" t="s">
        <v>14</v>
      </c>
      <c r="F160">
        <v>84</v>
      </c>
      <c r="G160" s="20">
        <f t="shared" si="10"/>
        <v>-501.61538461538464</v>
      </c>
      <c r="H160" s="21">
        <f t="shared" si="11"/>
        <v>251617.99408284028</v>
      </c>
    </row>
    <row r="161" spans="1:8" x14ac:dyDescent="0.5">
      <c r="A161" t="s">
        <v>20</v>
      </c>
      <c r="B161">
        <v>107</v>
      </c>
      <c r="C161" s="20">
        <f t="shared" si="8"/>
        <v>-744.14690265486729</v>
      </c>
      <c r="D161" s="21">
        <f t="shared" si="9"/>
        <v>553754.61273083254</v>
      </c>
      <c r="E161" t="s">
        <v>14</v>
      </c>
      <c r="F161">
        <v>91</v>
      </c>
      <c r="G161" s="20">
        <f t="shared" si="10"/>
        <v>-494.61538461538464</v>
      </c>
      <c r="H161" s="21">
        <f t="shared" si="11"/>
        <v>244644.37869822487</v>
      </c>
    </row>
    <row r="162" spans="1:8" x14ac:dyDescent="0.5">
      <c r="A162" t="s">
        <v>20</v>
      </c>
      <c r="B162">
        <v>199</v>
      </c>
      <c r="C162" s="20">
        <f t="shared" si="8"/>
        <v>-652.14690265486729</v>
      </c>
      <c r="D162" s="21">
        <f t="shared" si="9"/>
        <v>425295.58264233696</v>
      </c>
      <c r="E162" t="s">
        <v>14</v>
      </c>
      <c r="F162">
        <v>792</v>
      </c>
      <c r="G162" s="20">
        <f t="shared" si="10"/>
        <v>206.38461538461536</v>
      </c>
      <c r="H162" s="21">
        <f t="shared" si="11"/>
        <v>42594.609467455608</v>
      </c>
    </row>
    <row r="163" spans="1:8" x14ac:dyDescent="0.5">
      <c r="A163" t="s">
        <v>20</v>
      </c>
      <c r="B163">
        <v>5512</v>
      </c>
      <c r="C163" s="20">
        <f t="shared" si="8"/>
        <v>4660.8530973451325</v>
      </c>
      <c r="D163" s="21">
        <f t="shared" si="9"/>
        <v>21723551.595031716</v>
      </c>
      <c r="E163" t="s">
        <v>14</v>
      </c>
      <c r="F163">
        <v>32</v>
      </c>
      <c r="G163" s="20">
        <f t="shared" si="10"/>
        <v>-553.61538461538464</v>
      </c>
      <c r="H163" s="21">
        <f t="shared" si="11"/>
        <v>306489.99408284028</v>
      </c>
    </row>
    <row r="164" spans="1:8" x14ac:dyDescent="0.5">
      <c r="A164" t="s">
        <v>20</v>
      </c>
      <c r="B164">
        <v>86</v>
      </c>
      <c r="C164" s="20">
        <f t="shared" si="8"/>
        <v>-765.14690265486729</v>
      </c>
      <c r="D164" s="21">
        <f t="shared" si="9"/>
        <v>585449.78264233691</v>
      </c>
      <c r="E164" t="s">
        <v>14</v>
      </c>
      <c r="F164">
        <v>186</v>
      </c>
      <c r="G164" s="20">
        <f t="shared" si="10"/>
        <v>-399.61538461538464</v>
      </c>
      <c r="H164" s="21">
        <f t="shared" si="11"/>
        <v>159692.45562130181</v>
      </c>
    </row>
    <row r="165" spans="1:8" x14ac:dyDescent="0.5">
      <c r="A165" t="s">
        <v>20</v>
      </c>
      <c r="B165">
        <v>2768</v>
      </c>
      <c r="C165" s="20">
        <f t="shared" si="8"/>
        <v>1916.8530973451327</v>
      </c>
      <c r="D165" s="21">
        <f t="shared" si="9"/>
        <v>3674325.796801629</v>
      </c>
      <c r="E165" t="s">
        <v>14</v>
      </c>
      <c r="F165">
        <v>605</v>
      </c>
      <c r="G165" s="20">
        <f t="shared" si="10"/>
        <v>19.384615384615358</v>
      </c>
      <c r="H165" s="21">
        <f t="shared" si="11"/>
        <v>375.76331360946642</v>
      </c>
    </row>
    <row r="166" spans="1:8" x14ac:dyDescent="0.5">
      <c r="A166" t="s">
        <v>20</v>
      </c>
      <c r="B166">
        <v>48</v>
      </c>
      <c r="C166" s="20">
        <f t="shared" si="8"/>
        <v>-803.14690265486729</v>
      </c>
      <c r="D166" s="21">
        <f t="shared" si="9"/>
        <v>645044.94724410691</v>
      </c>
      <c r="E166" t="s">
        <v>14</v>
      </c>
      <c r="F166">
        <v>1</v>
      </c>
      <c r="G166" s="20">
        <f t="shared" si="10"/>
        <v>-584.61538461538464</v>
      </c>
      <c r="H166" s="21">
        <f t="shared" si="11"/>
        <v>341775.14792899409</v>
      </c>
    </row>
    <row r="167" spans="1:8" x14ac:dyDescent="0.5">
      <c r="A167" t="s">
        <v>20</v>
      </c>
      <c r="B167">
        <v>87</v>
      </c>
      <c r="C167" s="20">
        <f t="shared" si="8"/>
        <v>-764.14690265486729</v>
      </c>
      <c r="D167" s="21">
        <f t="shared" si="9"/>
        <v>583920.48883702722</v>
      </c>
      <c r="E167" t="s">
        <v>14</v>
      </c>
      <c r="F167">
        <v>31</v>
      </c>
      <c r="G167" s="20">
        <f t="shared" si="10"/>
        <v>-554.61538461538464</v>
      </c>
      <c r="H167" s="21">
        <f t="shared" si="11"/>
        <v>307598.22485207103</v>
      </c>
    </row>
    <row r="168" spans="1:8" x14ac:dyDescent="0.5">
      <c r="A168" t="s">
        <v>20</v>
      </c>
      <c r="B168">
        <v>1894</v>
      </c>
      <c r="C168" s="20">
        <f t="shared" si="8"/>
        <v>1042.8530973451327</v>
      </c>
      <c r="D168" s="21">
        <f t="shared" si="9"/>
        <v>1087542.5826423368</v>
      </c>
      <c r="E168" t="s">
        <v>14</v>
      </c>
      <c r="F168">
        <v>1181</v>
      </c>
      <c r="G168" s="20">
        <f t="shared" si="10"/>
        <v>595.38461538461536</v>
      </c>
      <c r="H168" s="21">
        <f t="shared" si="11"/>
        <v>354482.84023668634</v>
      </c>
    </row>
    <row r="169" spans="1:8" x14ac:dyDescent="0.5">
      <c r="A169" t="s">
        <v>20</v>
      </c>
      <c r="B169">
        <v>282</v>
      </c>
      <c r="C169" s="20">
        <f t="shared" si="8"/>
        <v>-569.14690265486729</v>
      </c>
      <c r="D169" s="21">
        <f t="shared" si="9"/>
        <v>323928.19680162898</v>
      </c>
      <c r="E169" t="s">
        <v>14</v>
      </c>
      <c r="F169">
        <v>39</v>
      </c>
      <c r="G169" s="20">
        <f t="shared" si="10"/>
        <v>-546.61538461538464</v>
      </c>
      <c r="H169" s="21">
        <f t="shared" si="11"/>
        <v>298788.3786982249</v>
      </c>
    </row>
    <row r="170" spans="1:8" x14ac:dyDescent="0.5">
      <c r="A170" t="s">
        <v>20</v>
      </c>
      <c r="B170">
        <v>116</v>
      </c>
      <c r="C170" s="20">
        <f t="shared" si="8"/>
        <v>-735.14690265486729</v>
      </c>
      <c r="D170" s="21">
        <f t="shared" si="9"/>
        <v>540440.96848304488</v>
      </c>
      <c r="E170" t="s">
        <v>14</v>
      </c>
      <c r="F170">
        <v>46</v>
      </c>
      <c r="G170" s="20">
        <f t="shared" si="10"/>
        <v>-539.61538461538464</v>
      </c>
      <c r="H170" s="21">
        <f t="shared" si="11"/>
        <v>291184.76331360952</v>
      </c>
    </row>
    <row r="171" spans="1:8" x14ac:dyDescent="0.5">
      <c r="A171" t="s">
        <v>20</v>
      </c>
      <c r="B171">
        <v>83</v>
      </c>
      <c r="C171" s="20">
        <f t="shared" si="8"/>
        <v>-768.14690265486729</v>
      </c>
      <c r="D171" s="21">
        <f t="shared" si="9"/>
        <v>590049.66405826621</v>
      </c>
      <c r="E171" t="s">
        <v>14</v>
      </c>
      <c r="F171">
        <v>105</v>
      </c>
      <c r="G171" s="20">
        <f t="shared" si="10"/>
        <v>-480.61538461538464</v>
      </c>
      <c r="H171" s="21">
        <f t="shared" si="11"/>
        <v>230991.14792899412</v>
      </c>
    </row>
    <row r="172" spans="1:8" x14ac:dyDescent="0.5">
      <c r="A172" t="s">
        <v>20</v>
      </c>
      <c r="B172">
        <v>91</v>
      </c>
      <c r="C172" s="20">
        <f t="shared" si="8"/>
        <v>-760.14690265486729</v>
      </c>
      <c r="D172" s="21">
        <f t="shared" si="9"/>
        <v>577823.31361578824</v>
      </c>
      <c r="E172" t="s">
        <v>14</v>
      </c>
      <c r="F172">
        <v>535</v>
      </c>
      <c r="G172" s="20">
        <f t="shared" si="10"/>
        <v>-50.615384615384642</v>
      </c>
      <c r="H172" s="21">
        <f t="shared" si="11"/>
        <v>2561.9171597633162</v>
      </c>
    </row>
    <row r="173" spans="1:8" x14ac:dyDescent="0.5">
      <c r="A173" t="s">
        <v>20</v>
      </c>
      <c r="B173">
        <v>546</v>
      </c>
      <c r="C173" s="20">
        <f t="shared" si="8"/>
        <v>-305.14690265486729</v>
      </c>
      <c r="D173" s="21">
        <f t="shared" si="9"/>
        <v>93114.632199859057</v>
      </c>
      <c r="E173" t="s">
        <v>14</v>
      </c>
      <c r="F173">
        <v>16</v>
      </c>
      <c r="G173" s="20">
        <f t="shared" si="10"/>
        <v>-569.61538461538464</v>
      </c>
      <c r="H173" s="21">
        <f t="shared" si="11"/>
        <v>324461.68639053259</v>
      </c>
    </row>
    <row r="174" spans="1:8" x14ac:dyDescent="0.5">
      <c r="A174" t="s">
        <v>20</v>
      </c>
      <c r="B174">
        <v>393</v>
      </c>
      <c r="C174" s="20">
        <f t="shared" si="8"/>
        <v>-458.14690265486729</v>
      </c>
      <c r="D174" s="21">
        <f t="shared" si="9"/>
        <v>209898.58441224846</v>
      </c>
      <c r="E174" t="s">
        <v>14</v>
      </c>
      <c r="F174">
        <v>575</v>
      </c>
      <c r="G174" s="20">
        <f t="shared" si="10"/>
        <v>-10.615384615384642</v>
      </c>
      <c r="H174" s="21">
        <f t="shared" si="11"/>
        <v>112.68639053254493</v>
      </c>
    </row>
    <row r="175" spans="1:8" x14ac:dyDescent="0.5">
      <c r="A175" t="s">
        <v>20</v>
      </c>
      <c r="B175">
        <v>133</v>
      </c>
      <c r="C175" s="20">
        <f t="shared" si="8"/>
        <v>-718.14690265486729</v>
      </c>
      <c r="D175" s="21">
        <f t="shared" si="9"/>
        <v>515734.97379277943</v>
      </c>
      <c r="E175" t="s">
        <v>14</v>
      </c>
      <c r="F175">
        <v>1120</v>
      </c>
      <c r="G175" s="20">
        <f t="shared" si="10"/>
        <v>534.38461538461536</v>
      </c>
      <c r="H175" s="21">
        <f t="shared" si="11"/>
        <v>285566.91715976328</v>
      </c>
    </row>
    <row r="176" spans="1:8" x14ac:dyDescent="0.5">
      <c r="A176" t="s">
        <v>20</v>
      </c>
      <c r="B176">
        <v>254</v>
      </c>
      <c r="C176" s="20">
        <f t="shared" si="8"/>
        <v>-597.14690265486729</v>
      </c>
      <c r="D176" s="21">
        <f t="shared" si="9"/>
        <v>356584.42335030157</v>
      </c>
      <c r="E176" t="s">
        <v>14</v>
      </c>
      <c r="F176">
        <v>113</v>
      </c>
      <c r="G176" s="20">
        <f t="shared" si="10"/>
        <v>-472.61538461538464</v>
      </c>
      <c r="H176" s="21">
        <f t="shared" si="11"/>
        <v>223365.30177514796</v>
      </c>
    </row>
    <row r="177" spans="1:8" x14ac:dyDescent="0.5">
      <c r="A177" t="s">
        <v>20</v>
      </c>
      <c r="B177">
        <v>176</v>
      </c>
      <c r="C177" s="20">
        <f t="shared" si="8"/>
        <v>-675.14690265486729</v>
      </c>
      <c r="D177" s="21">
        <f t="shared" si="9"/>
        <v>455823.34016446082</v>
      </c>
      <c r="E177" t="s">
        <v>14</v>
      </c>
      <c r="F177">
        <v>1538</v>
      </c>
      <c r="G177" s="20">
        <f t="shared" si="10"/>
        <v>952.38461538461536</v>
      </c>
      <c r="H177" s="21">
        <f t="shared" si="11"/>
        <v>907036.45562130178</v>
      </c>
    </row>
    <row r="178" spans="1:8" x14ac:dyDescent="0.5">
      <c r="A178" t="s">
        <v>20</v>
      </c>
      <c r="B178">
        <v>337</v>
      </c>
      <c r="C178" s="20">
        <f t="shared" si="8"/>
        <v>-514.14690265486729</v>
      </c>
      <c r="D178" s="21">
        <f t="shared" si="9"/>
        <v>264347.03750959359</v>
      </c>
      <c r="E178" t="s">
        <v>14</v>
      </c>
      <c r="F178">
        <v>9</v>
      </c>
      <c r="G178" s="20">
        <f t="shared" si="10"/>
        <v>-576.61538461538464</v>
      </c>
      <c r="H178" s="21">
        <f t="shared" si="11"/>
        <v>332485.30177514796</v>
      </c>
    </row>
    <row r="179" spans="1:8" x14ac:dyDescent="0.5">
      <c r="A179" t="s">
        <v>20</v>
      </c>
      <c r="B179">
        <v>107</v>
      </c>
      <c r="C179" s="20">
        <f t="shared" si="8"/>
        <v>-744.14690265486729</v>
      </c>
      <c r="D179" s="21">
        <f t="shared" si="9"/>
        <v>553754.61273083254</v>
      </c>
      <c r="E179" t="s">
        <v>14</v>
      </c>
      <c r="F179">
        <v>554</v>
      </c>
      <c r="G179" s="20">
        <f t="shared" si="10"/>
        <v>-31.615384615384642</v>
      </c>
      <c r="H179" s="21">
        <f t="shared" si="11"/>
        <v>999.53254437869987</v>
      </c>
    </row>
    <row r="180" spans="1:8" x14ac:dyDescent="0.5">
      <c r="A180" t="s">
        <v>20</v>
      </c>
      <c r="B180">
        <v>183</v>
      </c>
      <c r="C180" s="20">
        <f t="shared" si="8"/>
        <v>-668.14690265486729</v>
      </c>
      <c r="D180" s="21">
        <f t="shared" si="9"/>
        <v>446420.28352729272</v>
      </c>
      <c r="E180" t="s">
        <v>14</v>
      </c>
      <c r="F180">
        <v>648</v>
      </c>
      <c r="G180" s="20">
        <f t="shared" si="10"/>
        <v>62.384615384615358</v>
      </c>
      <c r="H180" s="21">
        <f t="shared" si="11"/>
        <v>3891.8402366863875</v>
      </c>
    </row>
    <row r="181" spans="1:8" x14ac:dyDescent="0.5">
      <c r="A181" t="s">
        <v>20</v>
      </c>
      <c r="B181">
        <v>72</v>
      </c>
      <c r="C181" s="20">
        <f t="shared" si="8"/>
        <v>-779.14690265486729</v>
      </c>
      <c r="D181" s="21">
        <f t="shared" si="9"/>
        <v>607069.89591667324</v>
      </c>
      <c r="E181" t="s">
        <v>14</v>
      </c>
      <c r="F181">
        <v>21</v>
      </c>
      <c r="G181" s="20">
        <f t="shared" si="10"/>
        <v>-564.61538461538464</v>
      </c>
      <c r="H181" s="21">
        <f t="shared" si="11"/>
        <v>318790.53254437872</v>
      </c>
    </row>
    <row r="182" spans="1:8" x14ac:dyDescent="0.5">
      <c r="A182" t="s">
        <v>20</v>
      </c>
      <c r="B182">
        <v>295</v>
      </c>
      <c r="C182" s="20">
        <f t="shared" si="8"/>
        <v>-556.14690265486729</v>
      </c>
      <c r="D182" s="21">
        <f t="shared" si="9"/>
        <v>309299.37733260245</v>
      </c>
      <c r="E182" t="s">
        <v>14</v>
      </c>
      <c r="F182">
        <v>54</v>
      </c>
      <c r="G182" s="20">
        <f t="shared" si="10"/>
        <v>-531.61538461538464</v>
      </c>
      <c r="H182" s="21">
        <f t="shared" si="11"/>
        <v>282614.91715976334</v>
      </c>
    </row>
    <row r="183" spans="1:8" x14ac:dyDescent="0.5">
      <c r="A183" t="s">
        <v>20</v>
      </c>
      <c r="B183">
        <v>142</v>
      </c>
      <c r="C183" s="20">
        <f t="shared" si="8"/>
        <v>-709.14690265486729</v>
      </c>
      <c r="D183" s="21">
        <f t="shared" si="9"/>
        <v>502889.32954499184</v>
      </c>
      <c r="E183" t="s">
        <v>14</v>
      </c>
      <c r="F183">
        <v>120</v>
      </c>
      <c r="G183" s="20">
        <f t="shared" si="10"/>
        <v>-465.61538461538464</v>
      </c>
      <c r="H183" s="21">
        <f t="shared" si="11"/>
        <v>216797.68639053256</v>
      </c>
    </row>
    <row r="184" spans="1:8" x14ac:dyDescent="0.5">
      <c r="A184" t="s">
        <v>20</v>
      </c>
      <c r="B184">
        <v>85</v>
      </c>
      <c r="C184" s="20">
        <f t="shared" si="8"/>
        <v>-766.14690265486729</v>
      </c>
      <c r="D184" s="21">
        <f t="shared" si="9"/>
        <v>586981.07644764672</v>
      </c>
      <c r="E184" t="s">
        <v>14</v>
      </c>
      <c r="F184">
        <v>579</v>
      </c>
      <c r="G184" s="20">
        <f t="shared" si="10"/>
        <v>-6.6153846153846416</v>
      </c>
      <c r="H184" s="21">
        <f t="shared" si="11"/>
        <v>43.763313609467801</v>
      </c>
    </row>
    <row r="185" spans="1:8" x14ac:dyDescent="0.5">
      <c r="A185" t="s">
        <v>20</v>
      </c>
      <c r="B185">
        <v>659</v>
      </c>
      <c r="C185" s="20">
        <f t="shared" si="8"/>
        <v>-192.14690265486729</v>
      </c>
      <c r="D185" s="21">
        <f t="shared" si="9"/>
        <v>36920.432199859046</v>
      </c>
      <c r="E185" t="s">
        <v>14</v>
      </c>
      <c r="F185">
        <v>2072</v>
      </c>
      <c r="G185" s="20">
        <f t="shared" si="10"/>
        <v>1486.3846153846152</v>
      </c>
      <c r="H185" s="21">
        <f t="shared" si="11"/>
        <v>2209339.2248520707</v>
      </c>
    </row>
    <row r="186" spans="1:8" x14ac:dyDescent="0.5">
      <c r="A186" t="s">
        <v>20</v>
      </c>
      <c r="B186">
        <v>121</v>
      </c>
      <c r="C186" s="20">
        <f t="shared" si="8"/>
        <v>-730.14690265486729</v>
      </c>
      <c r="D186" s="21">
        <f t="shared" si="9"/>
        <v>533114.49945649621</v>
      </c>
      <c r="E186" t="s">
        <v>14</v>
      </c>
      <c r="F186">
        <v>0</v>
      </c>
      <c r="G186" s="20">
        <f t="shared" si="10"/>
        <v>-585.61538461538464</v>
      </c>
      <c r="H186" s="21">
        <f t="shared" si="11"/>
        <v>342945.3786982249</v>
      </c>
    </row>
    <row r="187" spans="1:8" x14ac:dyDescent="0.5">
      <c r="A187" t="s">
        <v>20</v>
      </c>
      <c r="B187">
        <v>3742</v>
      </c>
      <c r="C187" s="20">
        <f t="shared" si="8"/>
        <v>2890.8530973451325</v>
      </c>
      <c r="D187" s="21">
        <f t="shared" si="9"/>
        <v>8357031.6304299459</v>
      </c>
      <c r="E187" t="s">
        <v>14</v>
      </c>
      <c r="F187">
        <v>1796</v>
      </c>
      <c r="G187" s="20">
        <f t="shared" si="10"/>
        <v>1210.3846153846152</v>
      </c>
      <c r="H187" s="21">
        <f t="shared" si="11"/>
        <v>1465030.9171597629</v>
      </c>
    </row>
    <row r="188" spans="1:8" x14ac:dyDescent="0.5">
      <c r="A188" t="s">
        <v>20</v>
      </c>
      <c r="B188">
        <v>223</v>
      </c>
      <c r="C188" s="20">
        <f t="shared" si="8"/>
        <v>-628.14690265486729</v>
      </c>
      <c r="D188" s="21">
        <f t="shared" si="9"/>
        <v>394568.53131490335</v>
      </c>
      <c r="E188" t="s">
        <v>14</v>
      </c>
      <c r="F188">
        <v>62</v>
      </c>
      <c r="G188" s="20">
        <f t="shared" si="10"/>
        <v>-523.61538461538464</v>
      </c>
      <c r="H188" s="21">
        <f t="shared" si="11"/>
        <v>274173.07100591721</v>
      </c>
    </row>
    <row r="189" spans="1:8" x14ac:dyDescent="0.5">
      <c r="A189" t="s">
        <v>20</v>
      </c>
      <c r="B189">
        <v>133</v>
      </c>
      <c r="C189" s="20">
        <f t="shared" si="8"/>
        <v>-718.14690265486729</v>
      </c>
      <c r="D189" s="21">
        <f t="shared" si="9"/>
        <v>515734.97379277943</v>
      </c>
      <c r="E189" t="s">
        <v>14</v>
      </c>
      <c r="F189">
        <v>347</v>
      </c>
      <c r="G189" s="20">
        <f t="shared" si="10"/>
        <v>-238.61538461538464</v>
      </c>
      <c r="H189" s="21">
        <f t="shared" si="11"/>
        <v>56937.301775147942</v>
      </c>
    </row>
    <row r="190" spans="1:8" x14ac:dyDescent="0.5">
      <c r="A190" t="s">
        <v>20</v>
      </c>
      <c r="B190">
        <v>5168</v>
      </c>
      <c r="C190" s="20">
        <f t="shared" si="8"/>
        <v>4316.8530973451325</v>
      </c>
      <c r="D190" s="21">
        <f t="shared" si="9"/>
        <v>18635220.664058264</v>
      </c>
      <c r="E190" t="s">
        <v>14</v>
      </c>
      <c r="F190">
        <v>19</v>
      </c>
      <c r="G190" s="20">
        <f t="shared" si="10"/>
        <v>-566.61538461538464</v>
      </c>
      <c r="H190" s="21">
        <f t="shared" si="11"/>
        <v>321052.99408284028</v>
      </c>
    </row>
    <row r="191" spans="1:8" x14ac:dyDescent="0.5">
      <c r="A191" t="s">
        <v>20</v>
      </c>
      <c r="B191">
        <v>307</v>
      </c>
      <c r="C191" s="20">
        <f t="shared" si="8"/>
        <v>-544.14690265486729</v>
      </c>
      <c r="D191" s="21">
        <f t="shared" si="9"/>
        <v>296095.85166888562</v>
      </c>
      <c r="E191" t="s">
        <v>14</v>
      </c>
      <c r="F191">
        <v>1258</v>
      </c>
      <c r="G191" s="20">
        <f t="shared" si="10"/>
        <v>672.38461538461536</v>
      </c>
      <c r="H191" s="21">
        <f t="shared" si="11"/>
        <v>452101.0710059171</v>
      </c>
    </row>
    <row r="192" spans="1:8" x14ac:dyDescent="0.5">
      <c r="A192" t="s">
        <v>20</v>
      </c>
      <c r="B192">
        <v>2441</v>
      </c>
      <c r="C192" s="20">
        <f t="shared" si="8"/>
        <v>1589.8530973451327</v>
      </c>
      <c r="D192" s="21">
        <f t="shared" si="9"/>
        <v>2527632.8711379119</v>
      </c>
      <c r="E192" t="s">
        <v>14</v>
      </c>
      <c r="F192">
        <v>362</v>
      </c>
      <c r="G192" s="20">
        <f t="shared" si="10"/>
        <v>-223.61538461538464</v>
      </c>
      <c r="H192" s="21">
        <f t="shared" si="11"/>
        <v>50003.840236686403</v>
      </c>
    </row>
    <row r="193" spans="1:8" x14ac:dyDescent="0.5">
      <c r="A193" t="s">
        <v>20</v>
      </c>
      <c r="B193">
        <v>1385</v>
      </c>
      <c r="C193" s="20">
        <f t="shared" si="8"/>
        <v>533.85309734513271</v>
      </c>
      <c r="D193" s="21">
        <f t="shared" si="9"/>
        <v>284999.12954499177</v>
      </c>
      <c r="E193" t="s">
        <v>14</v>
      </c>
      <c r="F193">
        <v>133</v>
      </c>
      <c r="G193" s="20">
        <f t="shared" si="10"/>
        <v>-452.61538461538464</v>
      </c>
      <c r="H193" s="21">
        <f t="shared" si="11"/>
        <v>204860.68639053256</v>
      </c>
    </row>
    <row r="194" spans="1:8" x14ac:dyDescent="0.5">
      <c r="A194" t="s">
        <v>20</v>
      </c>
      <c r="B194">
        <v>190</v>
      </c>
      <c r="C194" s="20">
        <f t="shared" si="8"/>
        <v>-661.14690265486729</v>
      </c>
      <c r="D194" s="21">
        <f t="shared" si="9"/>
        <v>437115.22689012456</v>
      </c>
      <c r="E194" t="s">
        <v>14</v>
      </c>
      <c r="F194">
        <v>846</v>
      </c>
      <c r="G194" s="20">
        <f t="shared" si="10"/>
        <v>260.38461538461536</v>
      </c>
      <c r="H194" s="21">
        <f t="shared" si="11"/>
        <v>67800.147928994076</v>
      </c>
    </row>
    <row r="195" spans="1:8" x14ac:dyDescent="0.5">
      <c r="A195" t="s">
        <v>20</v>
      </c>
      <c r="B195">
        <v>470</v>
      </c>
      <c r="C195" s="20">
        <f t="shared" ref="C195:C258" si="12">B195-$K$4</f>
        <v>-381.14690265486729</v>
      </c>
      <c r="D195" s="21">
        <f t="shared" ref="D195:D258" si="13">C195^2</f>
        <v>145272.96140339889</v>
      </c>
      <c r="E195" t="s">
        <v>14</v>
      </c>
      <c r="F195">
        <v>10</v>
      </c>
      <c r="G195" s="20">
        <f t="shared" ref="G195:G258" si="14">F195-$L$4</f>
        <v>-575.61538461538464</v>
      </c>
      <c r="H195" s="21">
        <f t="shared" ref="H195:H258" si="15">G195^2</f>
        <v>331333.07100591721</v>
      </c>
    </row>
    <row r="196" spans="1:8" x14ac:dyDescent="0.5">
      <c r="A196" t="s">
        <v>20</v>
      </c>
      <c r="B196">
        <v>253</v>
      </c>
      <c r="C196" s="20">
        <f t="shared" si="12"/>
        <v>-598.14690265486729</v>
      </c>
      <c r="D196" s="21">
        <f t="shared" si="13"/>
        <v>357779.71715561126</v>
      </c>
      <c r="E196" t="s">
        <v>14</v>
      </c>
      <c r="F196">
        <v>191</v>
      </c>
      <c r="G196" s="20">
        <f t="shared" si="14"/>
        <v>-394.61538461538464</v>
      </c>
      <c r="H196" s="21">
        <f t="shared" si="15"/>
        <v>155721.30177514796</v>
      </c>
    </row>
    <row r="197" spans="1:8" x14ac:dyDescent="0.5">
      <c r="A197" t="s">
        <v>20</v>
      </c>
      <c r="B197">
        <v>1113</v>
      </c>
      <c r="C197" s="20">
        <f t="shared" si="12"/>
        <v>261.85309734513271</v>
      </c>
      <c r="D197" s="21">
        <f t="shared" si="13"/>
        <v>68567.044589239551</v>
      </c>
      <c r="E197" t="s">
        <v>14</v>
      </c>
      <c r="F197">
        <v>1979</v>
      </c>
      <c r="G197" s="20">
        <f t="shared" si="14"/>
        <v>1393.3846153846152</v>
      </c>
      <c r="H197" s="21">
        <f t="shared" si="15"/>
        <v>1941520.6863905322</v>
      </c>
    </row>
    <row r="198" spans="1:8" x14ac:dyDescent="0.5">
      <c r="A198" t="s">
        <v>20</v>
      </c>
      <c r="B198">
        <v>2283</v>
      </c>
      <c r="C198" s="20">
        <f t="shared" si="12"/>
        <v>1431.8530973451327</v>
      </c>
      <c r="D198" s="21">
        <f t="shared" si="13"/>
        <v>2050203.29237685</v>
      </c>
      <c r="E198" t="s">
        <v>14</v>
      </c>
      <c r="F198">
        <v>63</v>
      </c>
      <c r="G198" s="20">
        <f t="shared" si="14"/>
        <v>-522.61538461538464</v>
      </c>
      <c r="H198" s="21">
        <f t="shared" si="15"/>
        <v>273126.8402366864</v>
      </c>
    </row>
    <row r="199" spans="1:8" x14ac:dyDescent="0.5">
      <c r="A199" t="s">
        <v>20</v>
      </c>
      <c r="B199">
        <v>1095</v>
      </c>
      <c r="C199" s="20">
        <f t="shared" si="12"/>
        <v>243.85309734513271</v>
      </c>
      <c r="D199" s="21">
        <f t="shared" si="13"/>
        <v>59464.333084814767</v>
      </c>
      <c r="E199" t="s">
        <v>14</v>
      </c>
      <c r="F199">
        <v>6080</v>
      </c>
      <c r="G199" s="20">
        <f t="shared" si="14"/>
        <v>5494.3846153846152</v>
      </c>
      <c r="H199" s="21">
        <f t="shared" si="15"/>
        <v>30188262.301775146</v>
      </c>
    </row>
    <row r="200" spans="1:8" x14ac:dyDescent="0.5">
      <c r="A200" t="s">
        <v>20</v>
      </c>
      <c r="B200">
        <v>1690</v>
      </c>
      <c r="C200" s="20">
        <f t="shared" si="12"/>
        <v>838.85309734513271</v>
      </c>
      <c r="D200" s="21">
        <f t="shared" si="13"/>
        <v>703674.51892552269</v>
      </c>
      <c r="E200" t="s">
        <v>14</v>
      </c>
      <c r="F200">
        <v>80</v>
      </c>
      <c r="G200" s="20">
        <f t="shared" si="14"/>
        <v>-505.61538461538464</v>
      </c>
      <c r="H200" s="21">
        <f t="shared" si="15"/>
        <v>255646.91715976334</v>
      </c>
    </row>
    <row r="201" spans="1:8" x14ac:dyDescent="0.5">
      <c r="A201" t="s">
        <v>20</v>
      </c>
      <c r="B201">
        <v>191</v>
      </c>
      <c r="C201" s="20">
        <f t="shared" si="12"/>
        <v>-660.14690265486729</v>
      </c>
      <c r="D201" s="21">
        <f t="shared" si="13"/>
        <v>435793.93308481481</v>
      </c>
      <c r="E201" t="s">
        <v>14</v>
      </c>
      <c r="F201">
        <v>9</v>
      </c>
      <c r="G201" s="20">
        <f t="shared" si="14"/>
        <v>-576.61538461538464</v>
      </c>
      <c r="H201" s="21">
        <f t="shared" si="15"/>
        <v>332485.30177514796</v>
      </c>
    </row>
    <row r="202" spans="1:8" x14ac:dyDescent="0.5">
      <c r="A202" t="s">
        <v>20</v>
      </c>
      <c r="B202">
        <v>2013</v>
      </c>
      <c r="C202" s="20">
        <f t="shared" si="12"/>
        <v>1161.8530973451327</v>
      </c>
      <c r="D202" s="21">
        <f t="shared" si="13"/>
        <v>1349902.6198104785</v>
      </c>
      <c r="E202" t="s">
        <v>14</v>
      </c>
      <c r="F202">
        <v>1784</v>
      </c>
      <c r="G202" s="20">
        <f t="shared" si="14"/>
        <v>1198.3846153846152</v>
      </c>
      <c r="H202" s="21">
        <f t="shared" si="15"/>
        <v>1436125.6863905322</v>
      </c>
    </row>
    <row r="203" spans="1:8" x14ac:dyDescent="0.5">
      <c r="A203" t="s">
        <v>20</v>
      </c>
      <c r="B203">
        <v>1703</v>
      </c>
      <c r="C203" s="20">
        <f t="shared" si="12"/>
        <v>851.85309734513271</v>
      </c>
      <c r="D203" s="21">
        <f t="shared" si="13"/>
        <v>725653.69945649616</v>
      </c>
      <c r="E203" t="s">
        <v>14</v>
      </c>
      <c r="F203">
        <v>243</v>
      </c>
      <c r="G203" s="20">
        <f t="shared" si="14"/>
        <v>-342.61538461538464</v>
      </c>
      <c r="H203" s="21">
        <f t="shared" si="15"/>
        <v>117385.30177514795</v>
      </c>
    </row>
    <row r="204" spans="1:8" x14ac:dyDescent="0.5">
      <c r="A204" t="s">
        <v>20</v>
      </c>
      <c r="B204">
        <v>80</v>
      </c>
      <c r="C204" s="20">
        <f t="shared" si="12"/>
        <v>-771.14690265486729</v>
      </c>
      <c r="D204" s="21">
        <f t="shared" si="13"/>
        <v>594667.54547419539</v>
      </c>
      <c r="E204" t="s">
        <v>14</v>
      </c>
      <c r="F204">
        <v>1296</v>
      </c>
      <c r="G204" s="20">
        <f t="shared" si="14"/>
        <v>710.38461538461536</v>
      </c>
      <c r="H204" s="21">
        <f t="shared" si="15"/>
        <v>504646.30177514791</v>
      </c>
    </row>
    <row r="205" spans="1:8" x14ac:dyDescent="0.5">
      <c r="A205" t="s">
        <v>20</v>
      </c>
      <c r="B205">
        <v>41</v>
      </c>
      <c r="C205" s="20">
        <f t="shared" si="12"/>
        <v>-810.14690265486729</v>
      </c>
      <c r="D205" s="21">
        <f t="shared" si="13"/>
        <v>656338.00388127507</v>
      </c>
      <c r="E205" t="s">
        <v>14</v>
      </c>
      <c r="F205">
        <v>77</v>
      </c>
      <c r="G205" s="20">
        <f t="shared" si="14"/>
        <v>-508.61538461538464</v>
      </c>
      <c r="H205" s="21">
        <f t="shared" si="15"/>
        <v>258689.60946745565</v>
      </c>
    </row>
    <row r="206" spans="1:8" x14ac:dyDescent="0.5">
      <c r="A206" t="s">
        <v>20</v>
      </c>
      <c r="B206">
        <v>187</v>
      </c>
      <c r="C206" s="20">
        <f t="shared" si="12"/>
        <v>-664.14690265486729</v>
      </c>
      <c r="D206" s="21">
        <f t="shared" si="13"/>
        <v>441091.10830605379</v>
      </c>
      <c r="E206" t="s">
        <v>14</v>
      </c>
      <c r="F206">
        <v>395</v>
      </c>
      <c r="G206" s="20">
        <f t="shared" si="14"/>
        <v>-190.61538461538464</v>
      </c>
      <c r="H206" s="21">
        <f t="shared" si="15"/>
        <v>36334.224852071013</v>
      </c>
    </row>
    <row r="207" spans="1:8" x14ac:dyDescent="0.5">
      <c r="A207" t="s">
        <v>20</v>
      </c>
      <c r="B207">
        <v>2875</v>
      </c>
      <c r="C207" s="20">
        <f t="shared" si="12"/>
        <v>2023.8530973451327</v>
      </c>
      <c r="D207" s="21">
        <f t="shared" si="13"/>
        <v>4095981.3596334872</v>
      </c>
      <c r="E207" t="s">
        <v>14</v>
      </c>
      <c r="F207">
        <v>49</v>
      </c>
      <c r="G207" s="20">
        <f t="shared" si="14"/>
        <v>-536.61538461538464</v>
      </c>
      <c r="H207" s="21">
        <f t="shared" si="15"/>
        <v>287956.07100591721</v>
      </c>
    </row>
    <row r="208" spans="1:8" x14ac:dyDescent="0.5">
      <c r="A208" t="s">
        <v>20</v>
      </c>
      <c r="B208">
        <v>88</v>
      </c>
      <c r="C208" s="20">
        <f t="shared" si="12"/>
        <v>-763.14690265486729</v>
      </c>
      <c r="D208" s="21">
        <f t="shared" si="13"/>
        <v>582393.19503171754</v>
      </c>
      <c r="E208" t="s">
        <v>14</v>
      </c>
      <c r="F208">
        <v>180</v>
      </c>
      <c r="G208" s="20">
        <f t="shared" si="14"/>
        <v>-405.61538461538464</v>
      </c>
      <c r="H208" s="21">
        <f t="shared" si="15"/>
        <v>164523.8402366864</v>
      </c>
    </row>
    <row r="209" spans="1:8" x14ac:dyDescent="0.5">
      <c r="A209" t="s">
        <v>20</v>
      </c>
      <c r="B209">
        <v>191</v>
      </c>
      <c r="C209" s="20">
        <f t="shared" si="12"/>
        <v>-660.14690265486729</v>
      </c>
      <c r="D209" s="21">
        <f t="shared" si="13"/>
        <v>435793.93308481481</v>
      </c>
      <c r="E209" t="s">
        <v>14</v>
      </c>
      <c r="F209">
        <v>2690</v>
      </c>
      <c r="G209" s="20">
        <f t="shared" si="14"/>
        <v>2104.3846153846152</v>
      </c>
      <c r="H209" s="21">
        <f t="shared" si="15"/>
        <v>4428434.6094674552</v>
      </c>
    </row>
    <row r="210" spans="1:8" x14ac:dyDescent="0.5">
      <c r="A210" t="s">
        <v>20</v>
      </c>
      <c r="B210">
        <v>139</v>
      </c>
      <c r="C210" s="20">
        <f t="shared" si="12"/>
        <v>-712.14690265486729</v>
      </c>
      <c r="D210" s="21">
        <f t="shared" si="13"/>
        <v>507153.21096092102</v>
      </c>
      <c r="E210" t="s">
        <v>14</v>
      </c>
      <c r="F210">
        <v>2779</v>
      </c>
      <c r="G210" s="20">
        <f t="shared" si="14"/>
        <v>2193.3846153846152</v>
      </c>
      <c r="H210" s="21">
        <f t="shared" si="15"/>
        <v>4810936.0710059162</v>
      </c>
    </row>
    <row r="211" spans="1:8" x14ac:dyDescent="0.5">
      <c r="A211" t="s">
        <v>20</v>
      </c>
      <c r="B211">
        <v>186</v>
      </c>
      <c r="C211" s="20">
        <f t="shared" si="12"/>
        <v>-665.14690265486729</v>
      </c>
      <c r="D211" s="21">
        <f t="shared" si="13"/>
        <v>442420.40211136348</v>
      </c>
      <c r="E211" t="s">
        <v>14</v>
      </c>
      <c r="F211">
        <v>92</v>
      </c>
      <c r="G211" s="20">
        <f t="shared" si="14"/>
        <v>-493.61538461538464</v>
      </c>
      <c r="H211" s="21">
        <f t="shared" si="15"/>
        <v>243656.14792899412</v>
      </c>
    </row>
    <row r="212" spans="1:8" x14ac:dyDescent="0.5">
      <c r="A212" t="s">
        <v>20</v>
      </c>
      <c r="B212">
        <v>112</v>
      </c>
      <c r="C212" s="20">
        <f t="shared" si="12"/>
        <v>-739.14690265486729</v>
      </c>
      <c r="D212" s="21">
        <f t="shared" si="13"/>
        <v>546338.14370428387</v>
      </c>
      <c r="E212" t="s">
        <v>14</v>
      </c>
      <c r="F212">
        <v>1028</v>
      </c>
      <c r="G212" s="20">
        <f t="shared" si="14"/>
        <v>442.38461538461536</v>
      </c>
      <c r="H212" s="21">
        <f t="shared" si="15"/>
        <v>195704.14792899406</v>
      </c>
    </row>
    <row r="213" spans="1:8" x14ac:dyDescent="0.5">
      <c r="A213" t="s">
        <v>20</v>
      </c>
      <c r="B213">
        <v>101</v>
      </c>
      <c r="C213" s="20">
        <f t="shared" si="12"/>
        <v>-750.14690265486729</v>
      </c>
      <c r="D213" s="21">
        <f t="shared" si="13"/>
        <v>562720.3755626909</v>
      </c>
      <c r="E213" t="s">
        <v>14</v>
      </c>
      <c r="F213">
        <v>26</v>
      </c>
      <c r="G213" s="20">
        <f t="shared" si="14"/>
        <v>-559.61538461538464</v>
      </c>
      <c r="H213" s="21">
        <f t="shared" si="15"/>
        <v>313169.3786982249</v>
      </c>
    </row>
    <row r="214" spans="1:8" x14ac:dyDescent="0.5">
      <c r="A214" t="s">
        <v>20</v>
      </c>
      <c r="B214">
        <v>206</v>
      </c>
      <c r="C214" s="20">
        <f t="shared" si="12"/>
        <v>-645.14690265486729</v>
      </c>
      <c r="D214" s="21">
        <f t="shared" si="13"/>
        <v>416214.52600516879</v>
      </c>
      <c r="E214" t="s">
        <v>14</v>
      </c>
      <c r="F214">
        <v>1790</v>
      </c>
      <c r="G214" s="20">
        <f t="shared" si="14"/>
        <v>1204.3846153846152</v>
      </c>
      <c r="H214" s="21">
        <f t="shared" si="15"/>
        <v>1450542.3017751477</v>
      </c>
    </row>
    <row r="215" spans="1:8" x14ac:dyDescent="0.5">
      <c r="A215" t="s">
        <v>20</v>
      </c>
      <c r="B215">
        <v>154</v>
      </c>
      <c r="C215" s="20">
        <f t="shared" si="12"/>
        <v>-697.14690265486729</v>
      </c>
      <c r="D215" s="21">
        <f t="shared" si="13"/>
        <v>486013.803881275</v>
      </c>
      <c r="E215" t="s">
        <v>14</v>
      </c>
      <c r="F215">
        <v>37</v>
      </c>
      <c r="G215" s="20">
        <f t="shared" si="14"/>
        <v>-548.61538461538464</v>
      </c>
      <c r="H215" s="21">
        <f t="shared" si="15"/>
        <v>300978.8402366864</v>
      </c>
    </row>
    <row r="216" spans="1:8" x14ac:dyDescent="0.5">
      <c r="A216" t="s">
        <v>20</v>
      </c>
      <c r="B216">
        <v>5966</v>
      </c>
      <c r="C216" s="20">
        <f t="shared" si="12"/>
        <v>5114.8530973451325</v>
      </c>
      <c r="D216" s="21">
        <f t="shared" si="13"/>
        <v>26161722.207421094</v>
      </c>
      <c r="E216" t="s">
        <v>14</v>
      </c>
      <c r="F216">
        <v>35</v>
      </c>
      <c r="G216" s="20">
        <f t="shared" si="14"/>
        <v>-550.61538461538464</v>
      </c>
      <c r="H216" s="21">
        <f t="shared" si="15"/>
        <v>303177.30177514796</v>
      </c>
    </row>
    <row r="217" spans="1:8" x14ac:dyDescent="0.5">
      <c r="A217" t="s">
        <v>20</v>
      </c>
      <c r="B217">
        <v>169</v>
      </c>
      <c r="C217" s="20">
        <f t="shared" si="12"/>
        <v>-682.14690265486729</v>
      </c>
      <c r="D217" s="21">
        <f t="shared" si="13"/>
        <v>465324.39680162899</v>
      </c>
      <c r="E217" t="s">
        <v>14</v>
      </c>
      <c r="F217">
        <v>558</v>
      </c>
      <c r="G217" s="20">
        <f t="shared" si="14"/>
        <v>-27.615384615384642</v>
      </c>
      <c r="H217" s="21">
        <f t="shared" si="15"/>
        <v>762.60946745562273</v>
      </c>
    </row>
    <row r="218" spans="1:8" x14ac:dyDescent="0.5">
      <c r="A218" t="s">
        <v>20</v>
      </c>
      <c r="B218">
        <v>2106</v>
      </c>
      <c r="C218" s="20">
        <f t="shared" si="12"/>
        <v>1254.8530973451327</v>
      </c>
      <c r="D218" s="21">
        <f t="shared" si="13"/>
        <v>1574656.295916673</v>
      </c>
      <c r="E218" t="s">
        <v>14</v>
      </c>
      <c r="F218">
        <v>64</v>
      </c>
      <c r="G218" s="20">
        <f t="shared" si="14"/>
        <v>-521.61538461538464</v>
      </c>
      <c r="H218" s="21">
        <f t="shared" si="15"/>
        <v>272082.60946745565</v>
      </c>
    </row>
    <row r="219" spans="1:8" x14ac:dyDescent="0.5">
      <c r="A219" t="s">
        <v>20</v>
      </c>
      <c r="B219">
        <v>131</v>
      </c>
      <c r="C219" s="20">
        <f t="shared" si="12"/>
        <v>-720.14690265486729</v>
      </c>
      <c r="D219" s="21">
        <f t="shared" si="13"/>
        <v>518611.56140339893</v>
      </c>
      <c r="E219" t="s">
        <v>14</v>
      </c>
      <c r="F219">
        <v>245</v>
      </c>
      <c r="G219" s="20">
        <f t="shared" si="14"/>
        <v>-340.61538461538464</v>
      </c>
      <c r="H219" s="21">
        <f t="shared" si="15"/>
        <v>116018.8402366864</v>
      </c>
    </row>
    <row r="220" spans="1:8" x14ac:dyDescent="0.5">
      <c r="A220" t="s">
        <v>20</v>
      </c>
      <c r="B220">
        <v>84</v>
      </c>
      <c r="C220" s="20">
        <f t="shared" si="12"/>
        <v>-767.14690265486729</v>
      </c>
      <c r="D220" s="21">
        <f t="shared" si="13"/>
        <v>588514.3702529564</v>
      </c>
      <c r="E220" t="s">
        <v>14</v>
      </c>
      <c r="F220">
        <v>71</v>
      </c>
      <c r="G220" s="20">
        <f t="shared" si="14"/>
        <v>-514.61538461538464</v>
      </c>
      <c r="H220" s="21">
        <f t="shared" si="15"/>
        <v>264828.99408284028</v>
      </c>
    </row>
    <row r="221" spans="1:8" x14ac:dyDescent="0.5">
      <c r="A221" t="s">
        <v>20</v>
      </c>
      <c r="B221">
        <v>155</v>
      </c>
      <c r="C221" s="20">
        <f t="shared" si="12"/>
        <v>-696.14690265486729</v>
      </c>
      <c r="D221" s="21">
        <f t="shared" si="13"/>
        <v>484620.51007596526</v>
      </c>
      <c r="E221" t="s">
        <v>14</v>
      </c>
      <c r="F221">
        <v>42</v>
      </c>
      <c r="G221" s="20">
        <f t="shared" si="14"/>
        <v>-543.61538461538464</v>
      </c>
      <c r="H221" s="21">
        <f t="shared" si="15"/>
        <v>295517.68639053259</v>
      </c>
    </row>
    <row r="222" spans="1:8" x14ac:dyDescent="0.5">
      <c r="A222" t="s">
        <v>20</v>
      </c>
      <c r="B222">
        <v>189</v>
      </c>
      <c r="C222" s="20">
        <f t="shared" si="12"/>
        <v>-662.14690265486729</v>
      </c>
      <c r="D222" s="21">
        <f t="shared" si="13"/>
        <v>438438.5206954343</v>
      </c>
      <c r="E222" t="s">
        <v>14</v>
      </c>
      <c r="F222">
        <v>156</v>
      </c>
      <c r="G222" s="20">
        <f t="shared" si="14"/>
        <v>-429.61538461538464</v>
      </c>
      <c r="H222" s="21">
        <f t="shared" si="15"/>
        <v>184569.37869822487</v>
      </c>
    </row>
    <row r="223" spans="1:8" x14ac:dyDescent="0.5">
      <c r="A223" t="s">
        <v>20</v>
      </c>
      <c r="B223">
        <v>4799</v>
      </c>
      <c r="C223" s="20">
        <f t="shared" si="12"/>
        <v>3947.8530973451325</v>
      </c>
      <c r="D223" s="21">
        <f t="shared" si="13"/>
        <v>15585544.078217557</v>
      </c>
      <c r="E223" t="s">
        <v>14</v>
      </c>
      <c r="F223">
        <v>1368</v>
      </c>
      <c r="G223" s="20">
        <f t="shared" si="14"/>
        <v>782.38461538461536</v>
      </c>
      <c r="H223" s="21">
        <f t="shared" si="15"/>
        <v>612125.68639053253</v>
      </c>
    </row>
    <row r="224" spans="1:8" x14ac:dyDescent="0.5">
      <c r="A224" t="s">
        <v>20</v>
      </c>
      <c r="B224">
        <v>1137</v>
      </c>
      <c r="C224" s="20">
        <f t="shared" si="12"/>
        <v>285.85309734513271</v>
      </c>
      <c r="D224" s="21">
        <f t="shared" si="13"/>
        <v>81711.99326180591</v>
      </c>
      <c r="E224" t="s">
        <v>14</v>
      </c>
      <c r="F224">
        <v>102</v>
      </c>
      <c r="G224" s="20">
        <f t="shared" si="14"/>
        <v>-483.61538461538464</v>
      </c>
      <c r="H224" s="21">
        <f t="shared" si="15"/>
        <v>233883.8402366864</v>
      </c>
    </row>
    <row r="225" spans="1:8" x14ac:dyDescent="0.5">
      <c r="A225" t="s">
        <v>20</v>
      </c>
      <c r="B225">
        <v>1152</v>
      </c>
      <c r="C225" s="20">
        <f t="shared" si="12"/>
        <v>300.85309734513271</v>
      </c>
      <c r="D225" s="21">
        <f t="shared" si="13"/>
        <v>90512.586182159896</v>
      </c>
      <c r="E225" t="s">
        <v>14</v>
      </c>
      <c r="F225">
        <v>86</v>
      </c>
      <c r="G225" s="20">
        <f t="shared" si="14"/>
        <v>-499.61538461538464</v>
      </c>
      <c r="H225" s="21">
        <f t="shared" si="15"/>
        <v>249615.53254437872</v>
      </c>
    </row>
    <row r="226" spans="1:8" x14ac:dyDescent="0.5">
      <c r="A226" t="s">
        <v>20</v>
      </c>
      <c r="B226">
        <v>50</v>
      </c>
      <c r="C226" s="20">
        <f t="shared" si="12"/>
        <v>-801.14690265486729</v>
      </c>
      <c r="D226" s="21">
        <f t="shared" si="13"/>
        <v>641836.35963348742</v>
      </c>
      <c r="E226" t="s">
        <v>14</v>
      </c>
      <c r="F226">
        <v>253</v>
      </c>
      <c r="G226" s="20">
        <f t="shared" si="14"/>
        <v>-332.61538461538464</v>
      </c>
      <c r="H226" s="21">
        <f t="shared" si="15"/>
        <v>110632.99408284026</v>
      </c>
    </row>
    <row r="227" spans="1:8" x14ac:dyDescent="0.5">
      <c r="A227" t="s">
        <v>20</v>
      </c>
      <c r="B227">
        <v>3059</v>
      </c>
      <c r="C227" s="20">
        <f t="shared" si="12"/>
        <v>2207.8530973451325</v>
      </c>
      <c r="D227" s="21">
        <f t="shared" si="13"/>
        <v>4874615.2994564949</v>
      </c>
      <c r="E227" t="s">
        <v>14</v>
      </c>
      <c r="F227">
        <v>157</v>
      </c>
      <c r="G227" s="20">
        <f t="shared" si="14"/>
        <v>-428.61538461538464</v>
      </c>
      <c r="H227" s="21">
        <f t="shared" si="15"/>
        <v>183711.14792899412</v>
      </c>
    </row>
    <row r="228" spans="1:8" x14ac:dyDescent="0.5">
      <c r="A228" t="s">
        <v>20</v>
      </c>
      <c r="B228">
        <v>34</v>
      </c>
      <c r="C228" s="20">
        <f t="shared" si="12"/>
        <v>-817.14690265486729</v>
      </c>
      <c r="D228" s="21">
        <f t="shared" si="13"/>
        <v>667729.06051844312</v>
      </c>
      <c r="E228" t="s">
        <v>14</v>
      </c>
      <c r="F228">
        <v>183</v>
      </c>
      <c r="G228" s="20">
        <f t="shared" si="14"/>
        <v>-402.61538461538464</v>
      </c>
      <c r="H228" s="21">
        <f t="shared" si="15"/>
        <v>162099.14792899409</v>
      </c>
    </row>
    <row r="229" spans="1:8" x14ac:dyDescent="0.5">
      <c r="A229" t="s">
        <v>20</v>
      </c>
      <c r="B229">
        <v>220</v>
      </c>
      <c r="C229" s="20">
        <f t="shared" si="12"/>
        <v>-631.14690265486729</v>
      </c>
      <c r="D229" s="21">
        <f t="shared" si="13"/>
        <v>398346.41273083253</v>
      </c>
      <c r="E229" t="s">
        <v>14</v>
      </c>
      <c r="F229">
        <v>82</v>
      </c>
      <c r="G229" s="20">
        <f t="shared" si="14"/>
        <v>-503.61538461538464</v>
      </c>
      <c r="H229" s="21">
        <f t="shared" si="15"/>
        <v>253628.45562130181</v>
      </c>
    </row>
    <row r="230" spans="1:8" x14ac:dyDescent="0.5">
      <c r="A230" t="s">
        <v>20</v>
      </c>
      <c r="B230">
        <v>1604</v>
      </c>
      <c r="C230" s="20">
        <f t="shared" si="12"/>
        <v>752.85309734513271</v>
      </c>
      <c r="D230" s="21">
        <f t="shared" si="13"/>
        <v>566787.78618215991</v>
      </c>
      <c r="E230" t="s">
        <v>14</v>
      </c>
      <c r="F230">
        <v>1</v>
      </c>
      <c r="G230" s="20">
        <f t="shared" si="14"/>
        <v>-584.61538461538464</v>
      </c>
      <c r="H230" s="21">
        <f t="shared" si="15"/>
        <v>341775.14792899409</v>
      </c>
    </row>
    <row r="231" spans="1:8" x14ac:dyDescent="0.5">
      <c r="A231" t="s">
        <v>20</v>
      </c>
      <c r="B231">
        <v>454</v>
      </c>
      <c r="C231" s="20">
        <f t="shared" si="12"/>
        <v>-397.14690265486729</v>
      </c>
      <c r="D231" s="21">
        <f t="shared" si="13"/>
        <v>157725.66228835462</v>
      </c>
      <c r="E231" t="s">
        <v>14</v>
      </c>
      <c r="F231">
        <v>1198</v>
      </c>
      <c r="G231" s="20">
        <f t="shared" si="14"/>
        <v>612.38461538461536</v>
      </c>
      <c r="H231" s="21">
        <f t="shared" si="15"/>
        <v>375014.91715976328</v>
      </c>
    </row>
    <row r="232" spans="1:8" x14ac:dyDescent="0.5">
      <c r="A232" t="s">
        <v>20</v>
      </c>
      <c r="B232">
        <v>123</v>
      </c>
      <c r="C232" s="20">
        <f t="shared" si="12"/>
        <v>-728.14690265486729</v>
      </c>
      <c r="D232" s="21">
        <f t="shared" si="13"/>
        <v>530197.91184587684</v>
      </c>
      <c r="E232" t="s">
        <v>14</v>
      </c>
      <c r="F232">
        <v>648</v>
      </c>
      <c r="G232" s="20">
        <f t="shared" si="14"/>
        <v>62.384615384615358</v>
      </c>
      <c r="H232" s="21">
        <f t="shared" si="15"/>
        <v>3891.8402366863875</v>
      </c>
    </row>
    <row r="233" spans="1:8" x14ac:dyDescent="0.5">
      <c r="A233" t="s">
        <v>20</v>
      </c>
      <c r="B233">
        <v>299</v>
      </c>
      <c r="C233" s="20">
        <f t="shared" si="12"/>
        <v>-552.14690265486729</v>
      </c>
      <c r="D233" s="21">
        <f t="shared" si="13"/>
        <v>304866.20211136347</v>
      </c>
      <c r="E233" t="s">
        <v>14</v>
      </c>
      <c r="F233">
        <v>64</v>
      </c>
      <c r="G233" s="20">
        <f t="shared" si="14"/>
        <v>-521.61538461538464</v>
      </c>
      <c r="H233" s="21">
        <f t="shared" si="15"/>
        <v>272082.60946745565</v>
      </c>
    </row>
    <row r="234" spans="1:8" x14ac:dyDescent="0.5">
      <c r="A234" t="s">
        <v>20</v>
      </c>
      <c r="B234">
        <v>2237</v>
      </c>
      <c r="C234" s="20">
        <f t="shared" si="12"/>
        <v>1385.8530973451327</v>
      </c>
      <c r="D234" s="21">
        <f t="shared" si="13"/>
        <v>1920588.8074210978</v>
      </c>
      <c r="E234" t="s">
        <v>14</v>
      </c>
      <c r="F234">
        <v>62</v>
      </c>
      <c r="G234" s="20">
        <f t="shared" si="14"/>
        <v>-523.61538461538464</v>
      </c>
      <c r="H234" s="21">
        <f t="shared" si="15"/>
        <v>274173.07100591721</v>
      </c>
    </row>
    <row r="235" spans="1:8" x14ac:dyDescent="0.5">
      <c r="A235" t="s">
        <v>20</v>
      </c>
      <c r="B235">
        <v>645</v>
      </c>
      <c r="C235" s="20">
        <f t="shared" si="12"/>
        <v>-206.14690265486729</v>
      </c>
      <c r="D235" s="21">
        <f t="shared" si="13"/>
        <v>42496.545474195329</v>
      </c>
      <c r="E235" t="s">
        <v>14</v>
      </c>
      <c r="F235">
        <v>750</v>
      </c>
      <c r="G235" s="20">
        <f t="shared" si="14"/>
        <v>164.38461538461536</v>
      </c>
      <c r="H235" s="21">
        <f t="shared" si="15"/>
        <v>27022.30177514792</v>
      </c>
    </row>
    <row r="236" spans="1:8" x14ac:dyDescent="0.5">
      <c r="A236" t="s">
        <v>20</v>
      </c>
      <c r="B236">
        <v>484</v>
      </c>
      <c r="C236" s="20">
        <f t="shared" si="12"/>
        <v>-367.14690265486729</v>
      </c>
      <c r="D236" s="21">
        <f t="shared" si="13"/>
        <v>134796.84812906259</v>
      </c>
      <c r="E236" t="s">
        <v>14</v>
      </c>
      <c r="F236">
        <v>105</v>
      </c>
      <c r="G236" s="20">
        <f t="shared" si="14"/>
        <v>-480.61538461538464</v>
      </c>
      <c r="H236" s="21">
        <f t="shared" si="15"/>
        <v>230991.14792899412</v>
      </c>
    </row>
    <row r="237" spans="1:8" x14ac:dyDescent="0.5">
      <c r="A237" t="s">
        <v>20</v>
      </c>
      <c r="B237">
        <v>154</v>
      </c>
      <c r="C237" s="20">
        <f t="shared" si="12"/>
        <v>-697.14690265486729</v>
      </c>
      <c r="D237" s="21">
        <f t="shared" si="13"/>
        <v>486013.803881275</v>
      </c>
      <c r="E237" t="s">
        <v>14</v>
      </c>
      <c r="F237">
        <v>2604</v>
      </c>
      <c r="G237" s="20">
        <f t="shared" si="14"/>
        <v>2018.3846153846152</v>
      </c>
      <c r="H237" s="21">
        <f t="shared" si="15"/>
        <v>4073876.4556213012</v>
      </c>
    </row>
    <row r="238" spans="1:8" x14ac:dyDescent="0.5">
      <c r="A238" t="s">
        <v>20</v>
      </c>
      <c r="B238">
        <v>82</v>
      </c>
      <c r="C238" s="20">
        <f t="shared" si="12"/>
        <v>-769.14690265486729</v>
      </c>
      <c r="D238" s="21">
        <f t="shared" si="13"/>
        <v>591586.9578635759</v>
      </c>
      <c r="E238" t="s">
        <v>14</v>
      </c>
      <c r="F238">
        <v>65</v>
      </c>
      <c r="G238" s="20">
        <f t="shared" si="14"/>
        <v>-520.61538461538464</v>
      </c>
      <c r="H238" s="21">
        <f t="shared" si="15"/>
        <v>271040.3786982249</v>
      </c>
    </row>
    <row r="239" spans="1:8" x14ac:dyDescent="0.5">
      <c r="A239" t="s">
        <v>20</v>
      </c>
      <c r="B239">
        <v>134</v>
      </c>
      <c r="C239" s="20">
        <f t="shared" si="12"/>
        <v>-717.14690265486729</v>
      </c>
      <c r="D239" s="21">
        <f t="shared" si="13"/>
        <v>514299.67998746969</v>
      </c>
      <c r="E239" t="s">
        <v>14</v>
      </c>
      <c r="F239">
        <v>94</v>
      </c>
      <c r="G239" s="20">
        <f t="shared" si="14"/>
        <v>-491.61538461538464</v>
      </c>
      <c r="H239" s="21">
        <f t="shared" si="15"/>
        <v>241685.68639053256</v>
      </c>
    </row>
    <row r="240" spans="1:8" x14ac:dyDescent="0.5">
      <c r="A240" t="s">
        <v>20</v>
      </c>
      <c r="B240">
        <v>5203</v>
      </c>
      <c r="C240" s="20">
        <f t="shared" si="12"/>
        <v>4351.8530973451325</v>
      </c>
      <c r="D240" s="21">
        <f t="shared" si="13"/>
        <v>18938625.380872425</v>
      </c>
      <c r="E240" t="s">
        <v>14</v>
      </c>
      <c r="F240">
        <v>257</v>
      </c>
      <c r="G240" s="20">
        <f t="shared" si="14"/>
        <v>-328.61538461538464</v>
      </c>
      <c r="H240" s="21">
        <f t="shared" si="15"/>
        <v>107988.07100591718</v>
      </c>
    </row>
    <row r="241" spans="1:8" x14ac:dyDescent="0.5">
      <c r="A241" t="s">
        <v>20</v>
      </c>
      <c r="B241">
        <v>94</v>
      </c>
      <c r="C241" s="20">
        <f t="shared" si="12"/>
        <v>-757.14690265486729</v>
      </c>
      <c r="D241" s="21">
        <f t="shared" si="13"/>
        <v>573271.43219985906</v>
      </c>
      <c r="E241" t="s">
        <v>14</v>
      </c>
      <c r="F241">
        <v>2928</v>
      </c>
      <c r="G241" s="20">
        <f t="shared" si="14"/>
        <v>2342.3846153846152</v>
      </c>
      <c r="H241" s="21">
        <f t="shared" si="15"/>
        <v>5486765.6863905322</v>
      </c>
    </row>
    <row r="242" spans="1:8" x14ac:dyDescent="0.5">
      <c r="A242" t="s">
        <v>20</v>
      </c>
      <c r="B242">
        <v>205</v>
      </c>
      <c r="C242" s="20">
        <f t="shared" si="12"/>
        <v>-646.14690265486729</v>
      </c>
      <c r="D242" s="21">
        <f t="shared" si="13"/>
        <v>417505.81981047854</v>
      </c>
      <c r="E242" t="s">
        <v>14</v>
      </c>
      <c r="F242">
        <v>4697</v>
      </c>
      <c r="G242" s="20">
        <f t="shared" si="14"/>
        <v>4111.3846153846152</v>
      </c>
      <c r="H242" s="21">
        <f t="shared" si="15"/>
        <v>16903483.455621302</v>
      </c>
    </row>
    <row r="243" spans="1:8" x14ac:dyDescent="0.5">
      <c r="A243" t="s">
        <v>20</v>
      </c>
      <c r="B243">
        <v>92</v>
      </c>
      <c r="C243" s="20">
        <f t="shared" si="12"/>
        <v>-759.14690265486729</v>
      </c>
      <c r="D243" s="21">
        <f t="shared" si="13"/>
        <v>576304.01981047855</v>
      </c>
      <c r="E243" t="s">
        <v>14</v>
      </c>
      <c r="F243">
        <v>2915</v>
      </c>
      <c r="G243" s="20">
        <f t="shared" si="14"/>
        <v>2329.3846153846152</v>
      </c>
      <c r="H243" s="21">
        <f t="shared" si="15"/>
        <v>5426032.6863905322</v>
      </c>
    </row>
    <row r="244" spans="1:8" x14ac:dyDescent="0.5">
      <c r="A244" t="s">
        <v>20</v>
      </c>
      <c r="B244">
        <v>219</v>
      </c>
      <c r="C244" s="20">
        <f t="shared" si="12"/>
        <v>-632.14690265486729</v>
      </c>
      <c r="D244" s="21">
        <f t="shared" si="13"/>
        <v>399609.70653614227</v>
      </c>
      <c r="E244" t="s">
        <v>14</v>
      </c>
      <c r="F244">
        <v>18</v>
      </c>
      <c r="G244" s="20">
        <f t="shared" si="14"/>
        <v>-567.61538461538464</v>
      </c>
      <c r="H244" s="21">
        <f t="shared" si="15"/>
        <v>322187.22485207103</v>
      </c>
    </row>
    <row r="245" spans="1:8" x14ac:dyDescent="0.5">
      <c r="A245" t="s">
        <v>20</v>
      </c>
      <c r="B245">
        <v>2526</v>
      </c>
      <c r="C245" s="20">
        <f t="shared" si="12"/>
        <v>1674.8530973451327</v>
      </c>
      <c r="D245" s="21">
        <f t="shared" si="13"/>
        <v>2805132.8976865844</v>
      </c>
      <c r="E245" t="s">
        <v>14</v>
      </c>
      <c r="F245">
        <v>602</v>
      </c>
      <c r="G245" s="20">
        <f t="shared" si="14"/>
        <v>16.384615384615358</v>
      </c>
      <c r="H245" s="21">
        <f t="shared" si="15"/>
        <v>268.45562130177427</v>
      </c>
    </row>
    <row r="246" spans="1:8" x14ac:dyDescent="0.5">
      <c r="A246" t="s">
        <v>20</v>
      </c>
      <c r="B246">
        <v>94</v>
      </c>
      <c r="C246" s="20">
        <f t="shared" si="12"/>
        <v>-757.14690265486729</v>
      </c>
      <c r="D246" s="21">
        <f t="shared" si="13"/>
        <v>573271.43219985906</v>
      </c>
      <c r="E246" t="s">
        <v>14</v>
      </c>
      <c r="F246">
        <v>1</v>
      </c>
      <c r="G246" s="20">
        <f t="shared" si="14"/>
        <v>-584.61538461538464</v>
      </c>
      <c r="H246" s="21">
        <f t="shared" si="15"/>
        <v>341775.14792899409</v>
      </c>
    </row>
    <row r="247" spans="1:8" x14ac:dyDescent="0.5">
      <c r="A247" t="s">
        <v>20</v>
      </c>
      <c r="B247">
        <v>1713</v>
      </c>
      <c r="C247" s="20">
        <f t="shared" si="12"/>
        <v>861.85309734513271</v>
      </c>
      <c r="D247" s="21">
        <f t="shared" si="13"/>
        <v>742790.76140339882</v>
      </c>
      <c r="E247" t="s">
        <v>14</v>
      </c>
      <c r="F247">
        <v>3868</v>
      </c>
      <c r="G247" s="20">
        <f t="shared" si="14"/>
        <v>3282.3846153846152</v>
      </c>
      <c r="H247" s="21">
        <f t="shared" si="15"/>
        <v>10774048.763313608</v>
      </c>
    </row>
    <row r="248" spans="1:8" x14ac:dyDescent="0.5">
      <c r="A248" t="s">
        <v>20</v>
      </c>
      <c r="B248">
        <v>249</v>
      </c>
      <c r="C248" s="20">
        <f t="shared" si="12"/>
        <v>-602.14690265486729</v>
      </c>
      <c r="D248" s="21">
        <f t="shared" si="13"/>
        <v>362580.89237685024</v>
      </c>
      <c r="E248" t="s">
        <v>14</v>
      </c>
      <c r="F248">
        <v>504</v>
      </c>
      <c r="G248" s="20">
        <f t="shared" si="14"/>
        <v>-81.615384615384642</v>
      </c>
      <c r="H248" s="21">
        <f t="shared" si="15"/>
        <v>6661.0710059171643</v>
      </c>
    </row>
    <row r="249" spans="1:8" x14ac:dyDescent="0.5">
      <c r="A249" t="s">
        <v>20</v>
      </c>
      <c r="B249">
        <v>192</v>
      </c>
      <c r="C249" s="20">
        <f t="shared" si="12"/>
        <v>-659.14690265486729</v>
      </c>
      <c r="D249" s="21">
        <f t="shared" si="13"/>
        <v>434474.63927950512</v>
      </c>
      <c r="E249" t="s">
        <v>14</v>
      </c>
      <c r="F249">
        <v>14</v>
      </c>
      <c r="G249" s="20">
        <f t="shared" si="14"/>
        <v>-571.61538461538464</v>
      </c>
      <c r="H249" s="21">
        <f t="shared" si="15"/>
        <v>326744.14792899409</v>
      </c>
    </row>
    <row r="250" spans="1:8" x14ac:dyDescent="0.5">
      <c r="A250" t="s">
        <v>20</v>
      </c>
      <c r="B250">
        <v>247</v>
      </c>
      <c r="C250" s="20">
        <f t="shared" si="12"/>
        <v>-604.14690265486729</v>
      </c>
      <c r="D250" s="21">
        <f t="shared" si="13"/>
        <v>364993.47998746968</v>
      </c>
      <c r="E250" t="s">
        <v>14</v>
      </c>
      <c r="F250">
        <v>750</v>
      </c>
      <c r="G250" s="20">
        <f t="shared" si="14"/>
        <v>164.38461538461536</v>
      </c>
      <c r="H250" s="21">
        <f t="shared" si="15"/>
        <v>27022.30177514792</v>
      </c>
    </row>
    <row r="251" spans="1:8" x14ac:dyDescent="0.5">
      <c r="A251" t="s">
        <v>20</v>
      </c>
      <c r="B251">
        <v>2293</v>
      </c>
      <c r="C251" s="20">
        <f t="shared" si="12"/>
        <v>1441.8530973451327</v>
      </c>
      <c r="D251" s="21">
        <f t="shared" si="13"/>
        <v>2078940.3543237527</v>
      </c>
      <c r="E251" t="s">
        <v>14</v>
      </c>
      <c r="F251">
        <v>77</v>
      </c>
      <c r="G251" s="20">
        <f t="shared" si="14"/>
        <v>-508.61538461538464</v>
      </c>
      <c r="H251" s="21">
        <f t="shared" si="15"/>
        <v>258689.60946745565</v>
      </c>
    </row>
    <row r="252" spans="1:8" x14ac:dyDescent="0.5">
      <c r="A252" t="s">
        <v>20</v>
      </c>
      <c r="B252">
        <v>3131</v>
      </c>
      <c r="C252" s="20">
        <f t="shared" si="12"/>
        <v>2279.8530973451325</v>
      </c>
      <c r="D252" s="21">
        <f t="shared" si="13"/>
        <v>5197730.1454741945</v>
      </c>
      <c r="E252" t="s">
        <v>14</v>
      </c>
      <c r="F252">
        <v>752</v>
      </c>
      <c r="G252" s="20">
        <f t="shared" si="14"/>
        <v>166.38461538461536</v>
      </c>
      <c r="H252" s="21">
        <f t="shared" si="15"/>
        <v>27683.840236686381</v>
      </c>
    </row>
    <row r="253" spans="1:8" x14ac:dyDescent="0.5">
      <c r="A253" t="s">
        <v>20</v>
      </c>
      <c r="B253">
        <v>143</v>
      </c>
      <c r="C253" s="20">
        <f t="shared" si="12"/>
        <v>-708.14690265486729</v>
      </c>
      <c r="D253" s="21">
        <f t="shared" si="13"/>
        <v>501472.03573968209</v>
      </c>
      <c r="E253" t="s">
        <v>14</v>
      </c>
      <c r="F253">
        <v>131</v>
      </c>
      <c r="G253" s="20">
        <f t="shared" si="14"/>
        <v>-454.61538461538464</v>
      </c>
      <c r="H253" s="21">
        <f t="shared" si="15"/>
        <v>206675.14792899412</v>
      </c>
    </row>
    <row r="254" spans="1:8" x14ac:dyDescent="0.5">
      <c r="A254" t="s">
        <v>20</v>
      </c>
      <c r="B254">
        <v>296</v>
      </c>
      <c r="C254" s="20">
        <f t="shared" si="12"/>
        <v>-555.14690265486729</v>
      </c>
      <c r="D254" s="21">
        <f t="shared" si="13"/>
        <v>308188.08352729271</v>
      </c>
      <c r="E254" t="s">
        <v>14</v>
      </c>
      <c r="F254">
        <v>87</v>
      </c>
      <c r="G254" s="20">
        <f t="shared" si="14"/>
        <v>-498.61538461538464</v>
      </c>
      <c r="H254" s="21">
        <f t="shared" si="15"/>
        <v>248617.30177514796</v>
      </c>
    </row>
    <row r="255" spans="1:8" x14ac:dyDescent="0.5">
      <c r="A255" t="s">
        <v>20</v>
      </c>
      <c r="B255">
        <v>170</v>
      </c>
      <c r="C255" s="20">
        <f t="shared" si="12"/>
        <v>-681.14690265486729</v>
      </c>
      <c r="D255" s="21">
        <f t="shared" si="13"/>
        <v>463961.10299631924</v>
      </c>
      <c r="E255" t="s">
        <v>14</v>
      </c>
      <c r="F255">
        <v>1063</v>
      </c>
      <c r="G255" s="20">
        <f t="shared" si="14"/>
        <v>477.38461538461536</v>
      </c>
      <c r="H255" s="21">
        <f t="shared" si="15"/>
        <v>227896.07100591713</v>
      </c>
    </row>
    <row r="256" spans="1:8" x14ac:dyDescent="0.5">
      <c r="A256" t="s">
        <v>20</v>
      </c>
      <c r="B256">
        <v>86</v>
      </c>
      <c r="C256" s="20">
        <f t="shared" si="12"/>
        <v>-765.14690265486729</v>
      </c>
      <c r="D256" s="21">
        <f t="shared" si="13"/>
        <v>585449.78264233691</v>
      </c>
      <c r="E256" t="s">
        <v>14</v>
      </c>
      <c r="F256">
        <v>76</v>
      </c>
      <c r="G256" s="20">
        <f t="shared" si="14"/>
        <v>-509.61538461538464</v>
      </c>
      <c r="H256" s="21">
        <f t="shared" si="15"/>
        <v>259707.8402366864</v>
      </c>
    </row>
    <row r="257" spans="1:8" x14ac:dyDescent="0.5">
      <c r="A257" t="s">
        <v>20</v>
      </c>
      <c r="B257">
        <v>6286</v>
      </c>
      <c r="C257" s="20">
        <f t="shared" si="12"/>
        <v>5434.8530973451325</v>
      </c>
      <c r="D257" s="21">
        <f t="shared" si="13"/>
        <v>29537628.189721979</v>
      </c>
      <c r="E257" t="s">
        <v>14</v>
      </c>
      <c r="F257">
        <v>4428</v>
      </c>
      <c r="G257" s="20">
        <f t="shared" si="14"/>
        <v>3842.3846153846152</v>
      </c>
      <c r="H257" s="21">
        <f t="shared" si="15"/>
        <v>14763919.532544378</v>
      </c>
    </row>
    <row r="258" spans="1:8" x14ac:dyDescent="0.5">
      <c r="A258" t="s">
        <v>20</v>
      </c>
      <c r="B258">
        <v>3727</v>
      </c>
      <c r="C258" s="20">
        <f t="shared" si="12"/>
        <v>2875.8530973451325</v>
      </c>
      <c r="D258" s="21">
        <f t="shared" si="13"/>
        <v>8270531.0375095922</v>
      </c>
      <c r="E258" t="s">
        <v>14</v>
      </c>
      <c r="F258">
        <v>58</v>
      </c>
      <c r="G258" s="20">
        <f t="shared" si="14"/>
        <v>-527.61538461538464</v>
      </c>
      <c r="H258" s="21">
        <f t="shared" si="15"/>
        <v>278377.99408284028</v>
      </c>
    </row>
    <row r="259" spans="1:8" x14ac:dyDescent="0.5">
      <c r="A259" t="s">
        <v>20</v>
      </c>
      <c r="B259">
        <v>1605</v>
      </c>
      <c r="C259" s="20">
        <f t="shared" ref="C259:C322" si="16">B259-$K$4</f>
        <v>753.85309734513271</v>
      </c>
      <c r="D259" s="21">
        <f t="shared" ref="D259:D322" si="17">C259^2</f>
        <v>568294.4923768501</v>
      </c>
      <c r="E259" t="s">
        <v>14</v>
      </c>
      <c r="F259">
        <v>111</v>
      </c>
      <c r="G259" s="20">
        <f t="shared" ref="G259:G322" si="18">F259-$L$4</f>
        <v>-474.61538461538464</v>
      </c>
      <c r="H259" s="21">
        <f t="shared" ref="H259:H322" si="19">G259^2</f>
        <v>225259.7633136095</v>
      </c>
    </row>
    <row r="260" spans="1:8" x14ac:dyDescent="0.5">
      <c r="A260" t="s">
        <v>20</v>
      </c>
      <c r="B260">
        <v>2120</v>
      </c>
      <c r="C260" s="20">
        <f t="shared" si="16"/>
        <v>1268.8530973451327</v>
      </c>
      <c r="D260" s="21">
        <f t="shared" si="17"/>
        <v>1609988.1826423369</v>
      </c>
      <c r="E260" t="s">
        <v>14</v>
      </c>
      <c r="F260">
        <v>2955</v>
      </c>
      <c r="G260" s="20">
        <f t="shared" si="18"/>
        <v>2369.3846153846152</v>
      </c>
      <c r="H260" s="21">
        <f t="shared" si="19"/>
        <v>5613983.4556213012</v>
      </c>
    </row>
    <row r="261" spans="1:8" x14ac:dyDescent="0.5">
      <c r="A261" t="s">
        <v>20</v>
      </c>
      <c r="B261">
        <v>50</v>
      </c>
      <c r="C261" s="20">
        <f t="shared" si="16"/>
        <v>-801.14690265486729</v>
      </c>
      <c r="D261" s="21">
        <f t="shared" si="17"/>
        <v>641836.35963348742</v>
      </c>
      <c r="E261" t="s">
        <v>14</v>
      </c>
      <c r="F261">
        <v>1657</v>
      </c>
      <c r="G261" s="20">
        <f t="shared" si="18"/>
        <v>1071.3846153846152</v>
      </c>
      <c r="H261" s="21">
        <f t="shared" si="19"/>
        <v>1147864.9940828399</v>
      </c>
    </row>
    <row r="262" spans="1:8" x14ac:dyDescent="0.5">
      <c r="A262" t="s">
        <v>20</v>
      </c>
      <c r="B262">
        <v>2080</v>
      </c>
      <c r="C262" s="20">
        <f t="shared" si="16"/>
        <v>1228.8530973451327</v>
      </c>
      <c r="D262" s="21">
        <f t="shared" si="17"/>
        <v>1510079.9348547263</v>
      </c>
      <c r="E262" t="s">
        <v>14</v>
      </c>
      <c r="F262">
        <v>926</v>
      </c>
      <c r="G262" s="20">
        <f t="shared" si="18"/>
        <v>340.38461538461536</v>
      </c>
      <c r="H262" s="21">
        <f t="shared" si="19"/>
        <v>115861.68639053253</v>
      </c>
    </row>
    <row r="263" spans="1:8" x14ac:dyDescent="0.5">
      <c r="A263" t="s">
        <v>20</v>
      </c>
      <c r="B263">
        <v>2105</v>
      </c>
      <c r="C263" s="20">
        <f t="shared" si="16"/>
        <v>1253.8530973451327</v>
      </c>
      <c r="D263" s="21">
        <f t="shared" si="17"/>
        <v>1572147.5897219828</v>
      </c>
      <c r="E263" t="s">
        <v>14</v>
      </c>
      <c r="F263">
        <v>77</v>
      </c>
      <c r="G263" s="20">
        <f t="shared" si="18"/>
        <v>-508.61538461538464</v>
      </c>
      <c r="H263" s="21">
        <f t="shared" si="19"/>
        <v>258689.60946745565</v>
      </c>
    </row>
    <row r="264" spans="1:8" x14ac:dyDescent="0.5">
      <c r="A264" t="s">
        <v>20</v>
      </c>
      <c r="B264">
        <v>2436</v>
      </c>
      <c r="C264" s="20">
        <f t="shared" si="16"/>
        <v>1584.8530973451327</v>
      </c>
      <c r="D264" s="21">
        <f t="shared" si="17"/>
        <v>2511759.3401644607</v>
      </c>
      <c r="E264" t="s">
        <v>14</v>
      </c>
      <c r="F264">
        <v>1748</v>
      </c>
      <c r="G264" s="20">
        <f t="shared" si="18"/>
        <v>1162.3846153846152</v>
      </c>
      <c r="H264" s="21">
        <f t="shared" si="19"/>
        <v>1351137.9940828399</v>
      </c>
    </row>
    <row r="265" spans="1:8" x14ac:dyDescent="0.5">
      <c r="A265" t="s">
        <v>20</v>
      </c>
      <c r="B265">
        <v>80</v>
      </c>
      <c r="C265" s="20">
        <f t="shared" si="16"/>
        <v>-771.14690265486729</v>
      </c>
      <c r="D265" s="21">
        <f t="shared" si="17"/>
        <v>594667.54547419539</v>
      </c>
      <c r="E265" t="s">
        <v>14</v>
      </c>
      <c r="F265">
        <v>79</v>
      </c>
      <c r="G265" s="20">
        <f t="shared" si="18"/>
        <v>-506.61538461538464</v>
      </c>
      <c r="H265" s="21">
        <f t="shared" si="19"/>
        <v>256659.14792899412</v>
      </c>
    </row>
    <row r="266" spans="1:8" x14ac:dyDescent="0.5">
      <c r="A266" t="s">
        <v>20</v>
      </c>
      <c r="B266">
        <v>42</v>
      </c>
      <c r="C266" s="20">
        <f t="shared" si="16"/>
        <v>-809.14690265486729</v>
      </c>
      <c r="D266" s="21">
        <f t="shared" si="17"/>
        <v>654718.71007596527</v>
      </c>
      <c r="E266" t="s">
        <v>14</v>
      </c>
      <c r="F266">
        <v>889</v>
      </c>
      <c r="G266" s="20">
        <f t="shared" si="18"/>
        <v>303.38461538461536</v>
      </c>
      <c r="H266" s="21">
        <f t="shared" si="19"/>
        <v>92042.224852070984</v>
      </c>
    </row>
    <row r="267" spans="1:8" x14ac:dyDescent="0.5">
      <c r="A267" t="s">
        <v>20</v>
      </c>
      <c r="B267">
        <v>139</v>
      </c>
      <c r="C267" s="20">
        <f t="shared" si="16"/>
        <v>-712.14690265486729</v>
      </c>
      <c r="D267" s="21">
        <f t="shared" si="17"/>
        <v>507153.21096092102</v>
      </c>
      <c r="E267" t="s">
        <v>14</v>
      </c>
      <c r="F267">
        <v>56</v>
      </c>
      <c r="G267" s="20">
        <f t="shared" si="18"/>
        <v>-529.61538461538464</v>
      </c>
      <c r="H267" s="21">
        <f t="shared" si="19"/>
        <v>280492.45562130178</v>
      </c>
    </row>
    <row r="268" spans="1:8" x14ac:dyDescent="0.5">
      <c r="A268" t="s">
        <v>20</v>
      </c>
      <c r="B268">
        <v>159</v>
      </c>
      <c r="C268" s="20">
        <f t="shared" si="16"/>
        <v>-692.14690265486729</v>
      </c>
      <c r="D268" s="21">
        <f t="shared" si="17"/>
        <v>479067.33485472633</v>
      </c>
      <c r="E268" t="s">
        <v>14</v>
      </c>
      <c r="F268">
        <v>1</v>
      </c>
      <c r="G268" s="20">
        <f t="shared" si="18"/>
        <v>-584.61538461538464</v>
      </c>
      <c r="H268" s="21">
        <f t="shared" si="19"/>
        <v>341775.14792899409</v>
      </c>
    </row>
    <row r="269" spans="1:8" x14ac:dyDescent="0.5">
      <c r="A269" t="s">
        <v>20</v>
      </c>
      <c r="B269">
        <v>381</v>
      </c>
      <c r="C269" s="20">
        <f t="shared" si="16"/>
        <v>-470.14690265486729</v>
      </c>
      <c r="D269" s="21">
        <f t="shared" si="17"/>
        <v>221038.11007596526</v>
      </c>
      <c r="E269" t="s">
        <v>14</v>
      </c>
      <c r="F269">
        <v>83</v>
      </c>
      <c r="G269" s="20">
        <f t="shared" si="18"/>
        <v>-502.61538461538464</v>
      </c>
      <c r="H269" s="21">
        <f t="shared" si="19"/>
        <v>252622.22485207103</v>
      </c>
    </row>
    <row r="270" spans="1:8" x14ac:dyDescent="0.5">
      <c r="A270" t="s">
        <v>20</v>
      </c>
      <c r="B270">
        <v>194</v>
      </c>
      <c r="C270" s="20">
        <f t="shared" si="16"/>
        <v>-657.14690265486729</v>
      </c>
      <c r="D270" s="21">
        <f t="shared" si="17"/>
        <v>431842.05166888563</v>
      </c>
      <c r="E270" t="s">
        <v>14</v>
      </c>
      <c r="F270">
        <v>2025</v>
      </c>
      <c r="G270" s="20">
        <f t="shared" si="18"/>
        <v>1439.3846153846152</v>
      </c>
      <c r="H270" s="21">
        <f t="shared" si="19"/>
        <v>2071828.0710059167</v>
      </c>
    </row>
    <row r="271" spans="1:8" x14ac:dyDescent="0.5">
      <c r="A271" t="s">
        <v>20</v>
      </c>
      <c r="B271">
        <v>106</v>
      </c>
      <c r="C271" s="20">
        <f t="shared" si="16"/>
        <v>-745.14690265486729</v>
      </c>
      <c r="D271" s="21">
        <f t="shared" si="17"/>
        <v>555243.90653614223</v>
      </c>
      <c r="E271" t="s">
        <v>14</v>
      </c>
      <c r="F271">
        <v>14</v>
      </c>
      <c r="G271" s="20">
        <f t="shared" si="18"/>
        <v>-571.61538461538464</v>
      </c>
      <c r="H271" s="21">
        <f t="shared" si="19"/>
        <v>326744.14792899409</v>
      </c>
    </row>
    <row r="272" spans="1:8" x14ac:dyDescent="0.5">
      <c r="A272" t="s">
        <v>20</v>
      </c>
      <c r="B272">
        <v>142</v>
      </c>
      <c r="C272" s="20">
        <f t="shared" si="16"/>
        <v>-709.14690265486729</v>
      </c>
      <c r="D272" s="21">
        <f t="shared" si="17"/>
        <v>502889.32954499184</v>
      </c>
      <c r="E272" t="s">
        <v>14</v>
      </c>
      <c r="F272">
        <v>656</v>
      </c>
      <c r="G272" s="20">
        <f t="shared" si="18"/>
        <v>70.384615384615358</v>
      </c>
      <c r="H272" s="21">
        <f t="shared" si="19"/>
        <v>4953.9940828402332</v>
      </c>
    </row>
    <row r="273" spans="1:8" x14ac:dyDescent="0.5">
      <c r="A273" t="s">
        <v>20</v>
      </c>
      <c r="B273">
        <v>211</v>
      </c>
      <c r="C273" s="20">
        <f t="shared" si="16"/>
        <v>-640.14690265486729</v>
      </c>
      <c r="D273" s="21">
        <f t="shared" si="17"/>
        <v>409788.05697862012</v>
      </c>
      <c r="E273" t="s">
        <v>14</v>
      </c>
      <c r="F273">
        <v>1596</v>
      </c>
      <c r="G273" s="20">
        <f t="shared" si="18"/>
        <v>1010.3846153846154</v>
      </c>
      <c r="H273" s="21">
        <f t="shared" si="19"/>
        <v>1020877.0710059172</v>
      </c>
    </row>
    <row r="274" spans="1:8" x14ac:dyDescent="0.5">
      <c r="A274" t="s">
        <v>20</v>
      </c>
      <c r="B274">
        <v>2756</v>
      </c>
      <c r="C274" s="20">
        <f t="shared" si="16"/>
        <v>1904.8530973451327</v>
      </c>
      <c r="D274" s="21">
        <f t="shared" si="17"/>
        <v>3628465.3224653457</v>
      </c>
      <c r="E274" t="s">
        <v>14</v>
      </c>
      <c r="F274">
        <v>10</v>
      </c>
      <c r="G274" s="20">
        <f t="shared" si="18"/>
        <v>-575.61538461538464</v>
      </c>
      <c r="H274" s="21">
        <f t="shared" si="19"/>
        <v>331333.07100591721</v>
      </c>
    </row>
    <row r="275" spans="1:8" x14ac:dyDescent="0.5">
      <c r="A275" t="s">
        <v>20</v>
      </c>
      <c r="B275">
        <v>173</v>
      </c>
      <c r="C275" s="20">
        <f t="shared" si="16"/>
        <v>-678.14690265486729</v>
      </c>
      <c r="D275" s="21">
        <f t="shared" si="17"/>
        <v>459883.22158039006</v>
      </c>
      <c r="E275" t="s">
        <v>14</v>
      </c>
      <c r="F275">
        <v>1121</v>
      </c>
      <c r="G275" s="20">
        <f t="shared" si="18"/>
        <v>535.38461538461536</v>
      </c>
      <c r="H275" s="21">
        <f t="shared" si="19"/>
        <v>286636.68639053253</v>
      </c>
    </row>
    <row r="276" spans="1:8" x14ac:dyDescent="0.5">
      <c r="A276" t="s">
        <v>20</v>
      </c>
      <c r="B276">
        <v>87</v>
      </c>
      <c r="C276" s="20">
        <f t="shared" si="16"/>
        <v>-764.14690265486729</v>
      </c>
      <c r="D276" s="21">
        <f t="shared" si="17"/>
        <v>583920.48883702722</v>
      </c>
      <c r="E276" t="s">
        <v>14</v>
      </c>
      <c r="F276">
        <v>15</v>
      </c>
      <c r="G276" s="20">
        <f t="shared" si="18"/>
        <v>-570.61538461538464</v>
      </c>
      <c r="H276" s="21">
        <f t="shared" si="19"/>
        <v>325601.91715976334</v>
      </c>
    </row>
    <row r="277" spans="1:8" x14ac:dyDescent="0.5">
      <c r="A277" t="s">
        <v>20</v>
      </c>
      <c r="B277">
        <v>1572</v>
      </c>
      <c r="C277" s="20">
        <f t="shared" si="16"/>
        <v>720.85309734513271</v>
      </c>
      <c r="D277" s="21">
        <f t="shared" si="17"/>
        <v>519629.18795207137</v>
      </c>
      <c r="E277" t="s">
        <v>14</v>
      </c>
      <c r="F277">
        <v>191</v>
      </c>
      <c r="G277" s="20">
        <f t="shared" si="18"/>
        <v>-394.61538461538464</v>
      </c>
      <c r="H277" s="21">
        <f t="shared" si="19"/>
        <v>155721.30177514796</v>
      </c>
    </row>
    <row r="278" spans="1:8" x14ac:dyDescent="0.5">
      <c r="A278" t="s">
        <v>20</v>
      </c>
      <c r="B278">
        <v>2346</v>
      </c>
      <c r="C278" s="20">
        <f t="shared" si="16"/>
        <v>1494.8530973451327</v>
      </c>
      <c r="D278" s="21">
        <f t="shared" si="17"/>
        <v>2234585.782642337</v>
      </c>
      <c r="E278" t="s">
        <v>14</v>
      </c>
      <c r="F278">
        <v>16</v>
      </c>
      <c r="G278" s="20">
        <f t="shared" si="18"/>
        <v>-569.61538461538464</v>
      </c>
      <c r="H278" s="21">
        <f t="shared" si="19"/>
        <v>324461.68639053259</v>
      </c>
    </row>
    <row r="279" spans="1:8" x14ac:dyDescent="0.5">
      <c r="A279" t="s">
        <v>20</v>
      </c>
      <c r="B279">
        <v>115</v>
      </c>
      <c r="C279" s="20">
        <f t="shared" si="16"/>
        <v>-736.14690265486729</v>
      </c>
      <c r="D279" s="21">
        <f t="shared" si="17"/>
        <v>541912.26228835469</v>
      </c>
      <c r="E279" t="s">
        <v>14</v>
      </c>
      <c r="F279">
        <v>17</v>
      </c>
      <c r="G279" s="20">
        <f t="shared" si="18"/>
        <v>-568.61538461538464</v>
      </c>
      <c r="H279" s="21">
        <f t="shared" si="19"/>
        <v>323323.45562130178</v>
      </c>
    </row>
    <row r="280" spans="1:8" x14ac:dyDescent="0.5">
      <c r="A280" t="s">
        <v>20</v>
      </c>
      <c r="B280">
        <v>85</v>
      </c>
      <c r="C280" s="20">
        <f t="shared" si="16"/>
        <v>-766.14690265486729</v>
      </c>
      <c r="D280" s="21">
        <f t="shared" si="17"/>
        <v>586981.07644764672</v>
      </c>
      <c r="E280" t="s">
        <v>14</v>
      </c>
      <c r="F280">
        <v>34</v>
      </c>
      <c r="G280" s="20">
        <f t="shared" si="18"/>
        <v>-551.61538461538464</v>
      </c>
      <c r="H280" s="21">
        <f t="shared" si="19"/>
        <v>304279.53254437872</v>
      </c>
    </row>
    <row r="281" spans="1:8" x14ac:dyDescent="0.5">
      <c r="A281" t="s">
        <v>20</v>
      </c>
      <c r="B281">
        <v>144</v>
      </c>
      <c r="C281" s="20">
        <f t="shared" si="16"/>
        <v>-707.14690265486729</v>
      </c>
      <c r="D281" s="21">
        <f t="shared" si="17"/>
        <v>500056.74193437234</v>
      </c>
      <c r="E281" t="s">
        <v>14</v>
      </c>
      <c r="F281">
        <v>1</v>
      </c>
      <c r="G281" s="20">
        <f t="shared" si="18"/>
        <v>-584.61538461538464</v>
      </c>
      <c r="H281" s="21">
        <f t="shared" si="19"/>
        <v>341775.14792899409</v>
      </c>
    </row>
    <row r="282" spans="1:8" x14ac:dyDescent="0.5">
      <c r="A282" t="s">
        <v>20</v>
      </c>
      <c r="B282">
        <v>2443</v>
      </c>
      <c r="C282" s="20">
        <f t="shared" si="16"/>
        <v>1591.8530973451327</v>
      </c>
      <c r="D282" s="21">
        <f t="shared" si="17"/>
        <v>2533996.2835272928</v>
      </c>
      <c r="E282" t="s">
        <v>14</v>
      </c>
      <c r="F282">
        <v>1274</v>
      </c>
      <c r="G282" s="20">
        <f t="shared" si="18"/>
        <v>688.38461538461536</v>
      </c>
      <c r="H282" s="21">
        <f t="shared" si="19"/>
        <v>473873.37869822484</v>
      </c>
    </row>
    <row r="283" spans="1:8" x14ac:dyDescent="0.5">
      <c r="A283" t="s">
        <v>20</v>
      </c>
      <c r="B283">
        <v>64</v>
      </c>
      <c r="C283" s="20">
        <f t="shared" si="16"/>
        <v>-787.14690265486729</v>
      </c>
      <c r="D283" s="21">
        <f t="shared" si="17"/>
        <v>619600.24635915109</v>
      </c>
      <c r="E283" t="s">
        <v>14</v>
      </c>
      <c r="F283">
        <v>210</v>
      </c>
      <c r="G283" s="20">
        <f t="shared" si="18"/>
        <v>-375.61538461538464</v>
      </c>
      <c r="H283" s="21">
        <f t="shared" si="19"/>
        <v>141086.91715976334</v>
      </c>
    </row>
    <row r="284" spans="1:8" x14ac:dyDescent="0.5">
      <c r="A284" t="s">
        <v>20</v>
      </c>
      <c r="B284">
        <v>268</v>
      </c>
      <c r="C284" s="20">
        <f t="shared" si="16"/>
        <v>-583.14690265486729</v>
      </c>
      <c r="D284" s="21">
        <f t="shared" si="17"/>
        <v>340060.31007596524</v>
      </c>
      <c r="E284" t="s">
        <v>14</v>
      </c>
      <c r="F284">
        <v>248</v>
      </c>
      <c r="G284" s="20">
        <f t="shared" si="18"/>
        <v>-337.61538461538464</v>
      </c>
      <c r="H284" s="21">
        <f t="shared" si="19"/>
        <v>113984.14792899411</v>
      </c>
    </row>
    <row r="285" spans="1:8" x14ac:dyDescent="0.5">
      <c r="A285" t="s">
        <v>20</v>
      </c>
      <c r="B285">
        <v>195</v>
      </c>
      <c r="C285" s="20">
        <f t="shared" si="16"/>
        <v>-656.14690265486729</v>
      </c>
      <c r="D285" s="21">
        <f t="shared" si="17"/>
        <v>430528.75786357588</v>
      </c>
      <c r="E285" t="s">
        <v>14</v>
      </c>
      <c r="F285">
        <v>513</v>
      </c>
      <c r="G285" s="20">
        <f t="shared" si="18"/>
        <v>-72.615384615384642</v>
      </c>
      <c r="H285" s="21">
        <f t="shared" si="19"/>
        <v>5272.9940828402405</v>
      </c>
    </row>
    <row r="286" spans="1:8" x14ac:dyDescent="0.5">
      <c r="A286" t="s">
        <v>20</v>
      </c>
      <c r="B286">
        <v>186</v>
      </c>
      <c r="C286" s="20">
        <f t="shared" si="16"/>
        <v>-665.14690265486729</v>
      </c>
      <c r="D286" s="21">
        <f t="shared" si="17"/>
        <v>442420.40211136348</v>
      </c>
      <c r="E286" t="s">
        <v>14</v>
      </c>
      <c r="F286">
        <v>3410</v>
      </c>
      <c r="G286" s="20">
        <f t="shared" si="18"/>
        <v>2824.3846153846152</v>
      </c>
      <c r="H286" s="21">
        <f t="shared" si="19"/>
        <v>7977148.4556213012</v>
      </c>
    </row>
    <row r="287" spans="1:8" x14ac:dyDescent="0.5">
      <c r="A287" t="s">
        <v>20</v>
      </c>
      <c r="B287">
        <v>460</v>
      </c>
      <c r="C287" s="20">
        <f t="shared" si="16"/>
        <v>-391.14690265486729</v>
      </c>
      <c r="D287" s="21">
        <f t="shared" si="17"/>
        <v>152995.89945649623</v>
      </c>
      <c r="E287" t="s">
        <v>14</v>
      </c>
      <c r="F287">
        <v>10</v>
      </c>
      <c r="G287" s="20">
        <f t="shared" si="18"/>
        <v>-575.61538461538464</v>
      </c>
      <c r="H287" s="21">
        <f t="shared" si="19"/>
        <v>331333.07100591721</v>
      </c>
    </row>
    <row r="288" spans="1:8" x14ac:dyDescent="0.5">
      <c r="A288" t="s">
        <v>20</v>
      </c>
      <c r="B288">
        <v>2528</v>
      </c>
      <c r="C288" s="20">
        <f t="shared" si="16"/>
        <v>1676.8530973451327</v>
      </c>
      <c r="D288" s="21">
        <f t="shared" si="17"/>
        <v>2811836.3100759652</v>
      </c>
      <c r="E288" t="s">
        <v>14</v>
      </c>
      <c r="F288">
        <v>2201</v>
      </c>
      <c r="G288" s="20">
        <f t="shared" si="18"/>
        <v>1615.3846153846152</v>
      </c>
      <c r="H288" s="21">
        <f t="shared" si="19"/>
        <v>2609467.4556213012</v>
      </c>
    </row>
    <row r="289" spans="1:8" x14ac:dyDescent="0.5">
      <c r="A289" t="s">
        <v>20</v>
      </c>
      <c r="B289">
        <v>3657</v>
      </c>
      <c r="C289" s="20">
        <f t="shared" si="16"/>
        <v>2805.8530973451325</v>
      </c>
      <c r="D289" s="21">
        <f t="shared" si="17"/>
        <v>7872811.6038812734</v>
      </c>
      <c r="E289" t="s">
        <v>14</v>
      </c>
      <c r="F289">
        <v>676</v>
      </c>
      <c r="G289" s="20">
        <f t="shared" si="18"/>
        <v>90.384615384615358</v>
      </c>
      <c r="H289" s="21">
        <f t="shared" si="19"/>
        <v>8169.3786982248475</v>
      </c>
    </row>
    <row r="290" spans="1:8" x14ac:dyDescent="0.5">
      <c r="A290" t="s">
        <v>20</v>
      </c>
      <c r="B290">
        <v>131</v>
      </c>
      <c r="C290" s="20">
        <f t="shared" si="16"/>
        <v>-720.14690265486729</v>
      </c>
      <c r="D290" s="21">
        <f t="shared" si="17"/>
        <v>518611.56140339893</v>
      </c>
      <c r="E290" t="s">
        <v>14</v>
      </c>
      <c r="F290">
        <v>831</v>
      </c>
      <c r="G290" s="20">
        <f t="shared" si="18"/>
        <v>245.38461538461536</v>
      </c>
      <c r="H290" s="21">
        <f t="shared" si="19"/>
        <v>60213.609467455608</v>
      </c>
    </row>
    <row r="291" spans="1:8" x14ac:dyDescent="0.5">
      <c r="A291" t="s">
        <v>20</v>
      </c>
      <c r="B291">
        <v>239</v>
      </c>
      <c r="C291" s="20">
        <f t="shared" si="16"/>
        <v>-612.14690265486729</v>
      </c>
      <c r="D291" s="21">
        <f t="shared" si="17"/>
        <v>374723.83042994759</v>
      </c>
      <c r="E291" t="s">
        <v>14</v>
      </c>
      <c r="F291">
        <v>859</v>
      </c>
      <c r="G291" s="20">
        <f t="shared" si="18"/>
        <v>273.38461538461536</v>
      </c>
      <c r="H291" s="21">
        <f t="shared" si="19"/>
        <v>74739.147928994062</v>
      </c>
    </row>
    <row r="292" spans="1:8" x14ac:dyDescent="0.5">
      <c r="A292" t="s">
        <v>20</v>
      </c>
      <c r="B292">
        <v>78</v>
      </c>
      <c r="C292" s="20">
        <f t="shared" si="16"/>
        <v>-773.14690265486729</v>
      </c>
      <c r="D292" s="21">
        <f t="shared" si="17"/>
        <v>597756.13308481488</v>
      </c>
      <c r="E292" t="s">
        <v>14</v>
      </c>
      <c r="F292">
        <v>45</v>
      </c>
      <c r="G292" s="20">
        <f t="shared" si="18"/>
        <v>-540.61538461538464</v>
      </c>
      <c r="H292" s="21">
        <f t="shared" si="19"/>
        <v>292264.99408284028</v>
      </c>
    </row>
    <row r="293" spans="1:8" x14ac:dyDescent="0.5">
      <c r="A293" t="s">
        <v>20</v>
      </c>
      <c r="B293">
        <v>1773</v>
      </c>
      <c r="C293" s="20">
        <f t="shared" si="16"/>
        <v>921.85309734513271</v>
      </c>
      <c r="D293" s="21">
        <f t="shared" si="17"/>
        <v>849813.13308481476</v>
      </c>
      <c r="E293" t="s">
        <v>14</v>
      </c>
      <c r="F293">
        <v>6</v>
      </c>
      <c r="G293" s="20">
        <f t="shared" si="18"/>
        <v>-579.61538461538464</v>
      </c>
      <c r="H293" s="21">
        <f t="shared" si="19"/>
        <v>335953.99408284028</v>
      </c>
    </row>
    <row r="294" spans="1:8" x14ac:dyDescent="0.5">
      <c r="A294" t="s">
        <v>20</v>
      </c>
      <c r="B294">
        <v>32</v>
      </c>
      <c r="C294" s="20">
        <f t="shared" si="16"/>
        <v>-819.14690265486729</v>
      </c>
      <c r="D294" s="21">
        <f t="shared" si="17"/>
        <v>671001.64812906261</v>
      </c>
      <c r="E294" t="s">
        <v>14</v>
      </c>
      <c r="F294">
        <v>7</v>
      </c>
      <c r="G294" s="20">
        <f t="shared" si="18"/>
        <v>-578.61538461538464</v>
      </c>
      <c r="H294" s="21">
        <f t="shared" si="19"/>
        <v>334795.76331360952</v>
      </c>
    </row>
    <row r="295" spans="1:8" x14ac:dyDescent="0.5">
      <c r="A295" t="s">
        <v>20</v>
      </c>
      <c r="B295">
        <v>369</v>
      </c>
      <c r="C295" s="20">
        <f t="shared" si="16"/>
        <v>-482.14690265486729</v>
      </c>
      <c r="D295" s="21">
        <f t="shared" si="17"/>
        <v>232465.63573968207</v>
      </c>
      <c r="E295" t="s">
        <v>14</v>
      </c>
      <c r="F295">
        <v>31</v>
      </c>
      <c r="G295" s="20">
        <f t="shared" si="18"/>
        <v>-554.61538461538464</v>
      </c>
      <c r="H295" s="21">
        <f t="shared" si="19"/>
        <v>307598.22485207103</v>
      </c>
    </row>
    <row r="296" spans="1:8" x14ac:dyDescent="0.5">
      <c r="A296" t="s">
        <v>20</v>
      </c>
      <c r="B296">
        <v>89</v>
      </c>
      <c r="C296" s="20">
        <f t="shared" si="16"/>
        <v>-762.14690265486729</v>
      </c>
      <c r="D296" s="21">
        <f t="shared" si="17"/>
        <v>580867.90122640773</v>
      </c>
      <c r="E296" t="s">
        <v>14</v>
      </c>
      <c r="F296">
        <v>78</v>
      </c>
      <c r="G296" s="20">
        <f t="shared" si="18"/>
        <v>-507.61538461538464</v>
      </c>
      <c r="H296" s="21">
        <f t="shared" si="19"/>
        <v>257673.37869822487</v>
      </c>
    </row>
    <row r="297" spans="1:8" x14ac:dyDescent="0.5">
      <c r="A297" t="s">
        <v>20</v>
      </c>
      <c r="B297">
        <v>147</v>
      </c>
      <c r="C297" s="20">
        <f t="shared" si="16"/>
        <v>-704.14690265486729</v>
      </c>
      <c r="D297" s="21">
        <f t="shared" si="17"/>
        <v>495822.86051844317</v>
      </c>
      <c r="E297" t="s">
        <v>14</v>
      </c>
      <c r="F297">
        <v>1225</v>
      </c>
      <c r="G297" s="20">
        <f t="shared" si="18"/>
        <v>639.38461538461536</v>
      </c>
      <c r="H297" s="21">
        <f t="shared" si="19"/>
        <v>408812.68639053253</v>
      </c>
    </row>
    <row r="298" spans="1:8" x14ac:dyDescent="0.5">
      <c r="A298" t="s">
        <v>20</v>
      </c>
      <c r="B298">
        <v>126</v>
      </c>
      <c r="C298" s="20">
        <f t="shared" si="16"/>
        <v>-725.14690265486729</v>
      </c>
      <c r="D298" s="21">
        <f t="shared" si="17"/>
        <v>525838.03042994754</v>
      </c>
      <c r="E298" t="s">
        <v>14</v>
      </c>
      <c r="F298">
        <v>1</v>
      </c>
      <c r="G298" s="20">
        <f t="shared" si="18"/>
        <v>-584.61538461538464</v>
      </c>
      <c r="H298" s="21">
        <f t="shared" si="19"/>
        <v>341775.14792899409</v>
      </c>
    </row>
    <row r="299" spans="1:8" x14ac:dyDescent="0.5">
      <c r="A299" t="s">
        <v>20</v>
      </c>
      <c r="B299">
        <v>2218</v>
      </c>
      <c r="C299" s="20">
        <f t="shared" si="16"/>
        <v>1366.8530973451327</v>
      </c>
      <c r="D299" s="21">
        <f t="shared" si="17"/>
        <v>1868287.3897219829</v>
      </c>
      <c r="E299" t="s">
        <v>14</v>
      </c>
      <c r="F299">
        <v>67</v>
      </c>
      <c r="G299" s="20">
        <f t="shared" si="18"/>
        <v>-518.61538461538464</v>
      </c>
      <c r="H299" s="21">
        <f t="shared" si="19"/>
        <v>268961.91715976334</v>
      </c>
    </row>
    <row r="300" spans="1:8" x14ac:dyDescent="0.5">
      <c r="A300" t="s">
        <v>20</v>
      </c>
      <c r="B300">
        <v>202</v>
      </c>
      <c r="C300" s="20">
        <f t="shared" si="16"/>
        <v>-649.14690265486729</v>
      </c>
      <c r="D300" s="21">
        <f t="shared" si="17"/>
        <v>421391.70122640778</v>
      </c>
      <c r="E300" t="s">
        <v>14</v>
      </c>
      <c r="F300">
        <v>19</v>
      </c>
      <c r="G300" s="20">
        <f t="shared" si="18"/>
        <v>-566.61538461538464</v>
      </c>
      <c r="H300" s="21">
        <f t="shared" si="19"/>
        <v>321052.99408284028</v>
      </c>
    </row>
    <row r="301" spans="1:8" x14ac:dyDescent="0.5">
      <c r="A301" t="s">
        <v>20</v>
      </c>
      <c r="B301">
        <v>140</v>
      </c>
      <c r="C301" s="20">
        <f t="shared" si="16"/>
        <v>-711.14690265486729</v>
      </c>
      <c r="D301" s="21">
        <f t="shared" si="17"/>
        <v>505729.91715561127</v>
      </c>
      <c r="E301" t="s">
        <v>14</v>
      </c>
      <c r="F301">
        <v>2108</v>
      </c>
      <c r="G301" s="20">
        <f t="shared" si="18"/>
        <v>1522.3846153846152</v>
      </c>
      <c r="H301" s="21">
        <f t="shared" si="19"/>
        <v>2317654.9171597627</v>
      </c>
    </row>
    <row r="302" spans="1:8" x14ac:dyDescent="0.5">
      <c r="A302" t="s">
        <v>20</v>
      </c>
      <c r="B302">
        <v>1052</v>
      </c>
      <c r="C302" s="20">
        <f t="shared" si="16"/>
        <v>200.85309734513271</v>
      </c>
      <c r="D302" s="21">
        <f t="shared" si="17"/>
        <v>40341.966713133355</v>
      </c>
      <c r="E302" t="s">
        <v>14</v>
      </c>
      <c r="F302">
        <v>679</v>
      </c>
      <c r="G302" s="20">
        <f t="shared" si="18"/>
        <v>93.384615384615358</v>
      </c>
      <c r="H302" s="21">
        <f t="shared" si="19"/>
        <v>8720.686390532539</v>
      </c>
    </row>
    <row r="303" spans="1:8" x14ac:dyDescent="0.5">
      <c r="A303" t="s">
        <v>20</v>
      </c>
      <c r="B303">
        <v>247</v>
      </c>
      <c r="C303" s="20">
        <f t="shared" si="16"/>
        <v>-604.14690265486729</v>
      </c>
      <c r="D303" s="21">
        <f t="shared" si="17"/>
        <v>364993.47998746968</v>
      </c>
      <c r="E303" t="s">
        <v>14</v>
      </c>
      <c r="F303">
        <v>36</v>
      </c>
      <c r="G303" s="20">
        <f t="shared" si="18"/>
        <v>-549.61538461538464</v>
      </c>
      <c r="H303" s="21">
        <f t="shared" si="19"/>
        <v>302077.07100591721</v>
      </c>
    </row>
    <row r="304" spans="1:8" x14ac:dyDescent="0.5">
      <c r="A304" t="s">
        <v>20</v>
      </c>
      <c r="B304">
        <v>84</v>
      </c>
      <c r="C304" s="20">
        <f t="shared" si="16"/>
        <v>-767.14690265486729</v>
      </c>
      <c r="D304" s="21">
        <f t="shared" si="17"/>
        <v>588514.3702529564</v>
      </c>
      <c r="E304" t="s">
        <v>14</v>
      </c>
      <c r="F304">
        <v>47</v>
      </c>
      <c r="G304" s="20">
        <f t="shared" si="18"/>
        <v>-538.61538461538464</v>
      </c>
      <c r="H304" s="21">
        <f t="shared" si="19"/>
        <v>290106.53254437872</v>
      </c>
    </row>
    <row r="305" spans="1:8" x14ac:dyDescent="0.5">
      <c r="A305" t="s">
        <v>20</v>
      </c>
      <c r="B305">
        <v>88</v>
      </c>
      <c r="C305" s="20">
        <f t="shared" si="16"/>
        <v>-763.14690265486729</v>
      </c>
      <c r="D305" s="21">
        <f t="shared" si="17"/>
        <v>582393.19503171754</v>
      </c>
      <c r="E305" t="s">
        <v>14</v>
      </c>
      <c r="F305">
        <v>70</v>
      </c>
      <c r="G305" s="20">
        <f t="shared" si="18"/>
        <v>-515.61538461538464</v>
      </c>
      <c r="H305" s="21">
        <f t="shared" si="19"/>
        <v>265859.22485207103</v>
      </c>
    </row>
    <row r="306" spans="1:8" x14ac:dyDescent="0.5">
      <c r="A306" t="s">
        <v>20</v>
      </c>
      <c r="B306">
        <v>156</v>
      </c>
      <c r="C306" s="20">
        <f t="shared" si="16"/>
        <v>-695.14690265486729</v>
      </c>
      <c r="D306" s="21">
        <f t="shared" si="17"/>
        <v>483229.21627065557</v>
      </c>
      <c r="E306" t="s">
        <v>14</v>
      </c>
      <c r="F306">
        <v>154</v>
      </c>
      <c r="G306" s="20">
        <f t="shared" si="18"/>
        <v>-431.61538461538464</v>
      </c>
      <c r="H306" s="21">
        <f t="shared" si="19"/>
        <v>186291.8402366864</v>
      </c>
    </row>
    <row r="307" spans="1:8" x14ac:dyDescent="0.5">
      <c r="A307" t="s">
        <v>20</v>
      </c>
      <c r="B307">
        <v>2985</v>
      </c>
      <c r="C307" s="20">
        <f t="shared" si="16"/>
        <v>2133.8530973451325</v>
      </c>
      <c r="D307" s="21">
        <f t="shared" si="17"/>
        <v>4553329.0410494152</v>
      </c>
      <c r="E307" t="s">
        <v>14</v>
      </c>
      <c r="F307">
        <v>22</v>
      </c>
      <c r="G307" s="20">
        <f t="shared" si="18"/>
        <v>-563.61538461538464</v>
      </c>
      <c r="H307" s="21">
        <f t="shared" si="19"/>
        <v>317662.30177514796</v>
      </c>
    </row>
    <row r="308" spans="1:8" x14ac:dyDescent="0.5">
      <c r="A308" t="s">
        <v>20</v>
      </c>
      <c r="B308">
        <v>762</v>
      </c>
      <c r="C308" s="20">
        <f t="shared" si="16"/>
        <v>-89.14690265486729</v>
      </c>
      <c r="D308" s="21">
        <f t="shared" si="17"/>
        <v>7947.1702529563845</v>
      </c>
      <c r="E308" t="s">
        <v>14</v>
      </c>
      <c r="F308">
        <v>1758</v>
      </c>
      <c r="G308" s="20">
        <f t="shared" si="18"/>
        <v>1172.3846153846152</v>
      </c>
      <c r="H308" s="21">
        <f t="shared" si="19"/>
        <v>1374485.6863905322</v>
      </c>
    </row>
    <row r="309" spans="1:8" x14ac:dyDescent="0.5">
      <c r="A309" t="s">
        <v>20</v>
      </c>
      <c r="B309">
        <v>554</v>
      </c>
      <c r="C309" s="20">
        <f t="shared" si="16"/>
        <v>-297.14690265486729</v>
      </c>
      <c r="D309" s="21">
        <f t="shared" si="17"/>
        <v>88296.281757381177</v>
      </c>
      <c r="E309" t="s">
        <v>14</v>
      </c>
      <c r="F309">
        <v>94</v>
      </c>
      <c r="G309" s="20">
        <f t="shared" si="18"/>
        <v>-491.61538461538464</v>
      </c>
      <c r="H309" s="21">
        <f t="shared" si="19"/>
        <v>241685.68639053256</v>
      </c>
    </row>
    <row r="310" spans="1:8" x14ac:dyDescent="0.5">
      <c r="A310" t="s">
        <v>20</v>
      </c>
      <c r="B310">
        <v>135</v>
      </c>
      <c r="C310" s="20">
        <f t="shared" si="16"/>
        <v>-716.14690265486729</v>
      </c>
      <c r="D310" s="21">
        <f t="shared" si="17"/>
        <v>512866.38618215994</v>
      </c>
      <c r="E310" t="s">
        <v>14</v>
      </c>
      <c r="F310">
        <v>33</v>
      </c>
      <c r="G310" s="20">
        <f t="shared" si="18"/>
        <v>-552.61538461538464</v>
      </c>
      <c r="H310" s="21">
        <f t="shared" si="19"/>
        <v>305383.76331360952</v>
      </c>
    </row>
    <row r="311" spans="1:8" x14ac:dyDescent="0.5">
      <c r="A311" t="s">
        <v>20</v>
      </c>
      <c r="B311">
        <v>122</v>
      </c>
      <c r="C311" s="20">
        <f t="shared" si="16"/>
        <v>-729.14690265486729</v>
      </c>
      <c r="D311" s="21">
        <f t="shared" si="17"/>
        <v>531655.20565118652</v>
      </c>
      <c r="E311" t="s">
        <v>14</v>
      </c>
      <c r="F311">
        <v>1</v>
      </c>
      <c r="G311" s="20">
        <f t="shared" si="18"/>
        <v>-584.61538461538464</v>
      </c>
      <c r="H311" s="21">
        <f t="shared" si="19"/>
        <v>341775.14792899409</v>
      </c>
    </row>
    <row r="312" spans="1:8" x14ac:dyDescent="0.5">
      <c r="A312" t="s">
        <v>20</v>
      </c>
      <c r="B312">
        <v>221</v>
      </c>
      <c r="C312" s="20">
        <f t="shared" si="16"/>
        <v>-630.14690265486729</v>
      </c>
      <c r="D312" s="21">
        <f t="shared" si="17"/>
        <v>397085.11892552278</v>
      </c>
      <c r="E312" t="s">
        <v>14</v>
      </c>
      <c r="F312">
        <v>31</v>
      </c>
      <c r="G312" s="20">
        <f t="shared" si="18"/>
        <v>-554.61538461538464</v>
      </c>
      <c r="H312" s="21">
        <f t="shared" si="19"/>
        <v>307598.22485207103</v>
      </c>
    </row>
    <row r="313" spans="1:8" x14ac:dyDescent="0.5">
      <c r="A313" t="s">
        <v>20</v>
      </c>
      <c r="B313">
        <v>126</v>
      </c>
      <c r="C313" s="20">
        <f t="shared" si="16"/>
        <v>-725.14690265486729</v>
      </c>
      <c r="D313" s="21">
        <f t="shared" si="17"/>
        <v>525838.03042994754</v>
      </c>
      <c r="E313" t="s">
        <v>14</v>
      </c>
      <c r="F313">
        <v>35</v>
      </c>
      <c r="G313" s="20">
        <f t="shared" si="18"/>
        <v>-550.61538461538464</v>
      </c>
      <c r="H313" s="21">
        <f t="shared" si="19"/>
        <v>303177.30177514796</v>
      </c>
    </row>
    <row r="314" spans="1:8" x14ac:dyDescent="0.5">
      <c r="A314" t="s">
        <v>20</v>
      </c>
      <c r="B314">
        <v>1022</v>
      </c>
      <c r="C314" s="20">
        <f t="shared" si="16"/>
        <v>170.85309734513271</v>
      </c>
      <c r="D314" s="21">
        <f t="shared" si="17"/>
        <v>29190.780872425396</v>
      </c>
      <c r="E314" t="s">
        <v>14</v>
      </c>
      <c r="F314">
        <v>63</v>
      </c>
      <c r="G314" s="20">
        <f t="shared" si="18"/>
        <v>-522.61538461538464</v>
      </c>
      <c r="H314" s="21">
        <f t="shared" si="19"/>
        <v>273126.8402366864</v>
      </c>
    </row>
    <row r="315" spans="1:8" x14ac:dyDescent="0.5">
      <c r="A315" t="s">
        <v>20</v>
      </c>
      <c r="B315">
        <v>3177</v>
      </c>
      <c r="C315" s="20">
        <f t="shared" si="16"/>
        <v>2325.8530973451325</v>
      </c>
      <c r="D315" s="21">
        <f t="shared" si="17"/>
        <v>5409592.6304299459</v>
      </c>
      <c r="E315" t="s">
        <v>14</v>
      </c>
      <c r="F315">
        <v>526</v>
      </c>
      <c r="G315" s="20">
        <f t="shared" si="18"/>
        <v>-59.615384615384642</v>
      </c>
      <c r="H315" s="21">
        <f t="shared" si="19"/>
        <v>3553.99408284024</v>
      </c>
    </row>
    <row r="316" spans="1:8" x14ac:dyDescent="0.5">
      <c r="A316" t="s">
        <v>20</v>
      </c>
      <c r="B316">
        <v>198</v>
      </c>
      <c r="C316" s="20">
        <f t="shared" si="16"/>
        <v>-653.14690265486729</v>
      </c>
      <c r="D316" s="21">
        <f t="shared" si="17"/>
        <v>426600.8764476467</v>
      </c>
      <c r="E316" t="s">
        <v>14</v>
      </c>
      <c r="F316">
        <v>121</v>
      </c>
      <c r="G316" s="20">
        <f t="shared" si="18"/>
        <v>-464.61538461538464</v>
      </c>
      <c r="H316" s="21">
        <f t="shared" si="19"/>
        <v>215867.45562130181</v>
      </c>
    </row>
    <row r="317" spans="1:8" x14ac:dyDescent="0.5">
      <c r="A317" t="s">
        <v>20</v>
      </c>
      <c r="B317">
        <v>85</v>
      </c>
      <c r="C317" s="20">
        <f t="shared" si="16"/>
        <v>-766.14690265486729</v>
      </c>
      <c r="D317" s="21">
        <f t="shared" si="17"/>
        <v>586981.07644764672</v>
      </c>
      <c r="E317" t="s">
        <v>14</v>
      </c>
      <c r="F317">
        <v>67</v>
      </c>
      <c r="G317" s="20">
        <f t="shared" si="18"/>
        <v>-518.61538461538464</v>
      </c>
      <c r="H317" s="21">
        <f t="shared" si="19"/>
        <v>268961.91715976334</v>
      </c>
    </row>
    <row r="318" spans="1:8" x14ac:dyDescent="0.5">
      <c r="A318" t="s">
        <v>20</v>
      </c>
      <c r="B318">
        <v>3596</v>
      </c>
      <c r="C318" s="20">
        <f t="shared" si="16"/>
        <v>2744.8530973451325</v>
      </c>
      <c r="D318" s="21">
        <f t="shared" si="17"/>
        <v>7534218.5260051675</v>
      </c>
      <c r="E318" t="s">
        <v>14</v>
      </c>
      <c r="F318">
        <v>57</v>
      </c>
      <c r="G318" s="20">
        <f t="shared" si="18"/>
        <v>-528.61538461538464</v>
      </c>
      <c r="H318" s="21">
        <f t="shared" si="19"/>
        <v>279434.22485207103</v>
      </c>
    </row>
    <row r="319" spans="1:8" x14ac:dyDescent="0.5">
      <c r="A319" t="s">
        <v>20</v>
      </c>
      <c r="B319">
        <v>244</v>
      </c>
      <c r="C319" s="20">
        <f t="shared" si="16"/>
        <v>-607.14690265486729</v>
      </c>
      <c r="D319" s="21">
        <f t="shared" si="17"/>
        <v>368627.36140339891</v>
      </c>
      <c r="E319" t="s">
        <v>14</v>
      </c>
      <c r="F319">
        <v>1229</v>
      </c>
      <c r="G319" s="20">
        <f t="shared" si="18"/>
        <v>643.38461538461536</v>
      </c>
      <c r="H319" s="21">
        <f t="shared" si="19"/>
        <v>413943.76331360941</v>
      </c>
    </row>
    <row r="320" spans="1:8" x14ac:dyDescent="0.5">
      <c r="A320" t="s">
        <v>20</v>
      </c>
      <c r="B320">
        <v>5180</v>
      </c>
      <c r="C320" s="20">
        <f t="shared" si="16"/>
        <v>4328.8530973451325</v>
      </c>
      <c r="D320" s="21">
        <f t="shared" si="17"/>
        <v>18738969.138394546</v>
      </c>
      <c r="E320" t="s">
        <v>14</v>
      </c>
      <c r="F320">
        <v>12</v>
      </c>
      <c r="G320" s="20">
        <f t="shared" si="18"/>
        <v>-573.61538461538464</v>
      </c>
      <c r="H320" s="21">
        <f t="shared" si="19"/>
        <v>329034.60946745565</v>
      </c>
    </row>
    <row r="321" spans="1:8" x14ac:dyDescent="0.5">
      <c r="A321" t="s">
        <v>20</v>
      </c>
      <c r="B321">
        <v>589</v>
      </c>
      <c r="C321" s="20">
        <f t="shared" si="16"/>
        <v>-262.14690265486729</v>
      </c>
      <c r="D321" s="21">
        <f t="shared" si="17"/>
        <v>68720.998571540462</v>
      </c>
      <c r="E321" t="s">
        <v>14</v>
      </c>
      <c r="F321">
        <v>452</v>
      </c>
      <c r="G321" s="20">
        <f t="shared" si="18"/>
        <v>-133.61538461538464</v>
      </c>
      <c r="H321" s="21">
        <f t="shared" si="19"/>
        <v>17853.071005917165</v>
      </c>
    </row>
    <row r="322" spans="1:8" x14ac:dyDescent="0.5">
      <c r="A322" t="s">
        <v>20</v>
      </c>
      <c r="B322">
        <v>2725</v>
      </c>
      <c r="C322" s="20">
        <f t="shared" si="16"/>
        <v>1873.8530973451327</v>
      </c>
      <c r="D322" s="21">
        <f t="shared" si="17"/>
        <v>3511325.4304299476</v>
      </c>
      <c r="E322" t="s">
        <v>14</v>
      </c>
      <c r="F322">
        <v>1886</v>
      </c>
      <c r="G322" s="20">
        <f t="shared" si="18"/>
        <v>1300.3846153846152</v>
      </c>
      <c r="H322" s="21">
        <f t="shared" si="19"/>
        <v>1691000.1479289937</v>
      </c>
    </row>
    <row r="323" spans="1:8" x14ac:dyDescent="0.5">
      <c r="A323" t="s">
        <v>20</v>
      </c>
      <c r="B323">
        <v>300</v>
      </c>
      <c r="C323" s="20">
        <f t="shared" ref="C323:C386" si="20">B323-$K$4</f>
        <v>-551.14690265486729</v>
      </c>
      <c r="D323" s="21">
        <f t="shared" ref="D323:D386" si="21">C323^2</f>
        <v>303762.90830605378</v>
      </c>
      <c r="E323" t="s">
        <v>14</v>
      </c>
      <c r="F323">
        <v>1825</v>
      </c>
      <c r="G323" s="20">
        <f t="shared" ref="G323:G386" si="22">F323-$L$4</f>
        <v>1239.3846153846152</v>
      </c>
      <c r="H323" s="21">
        <f t="shared" ref="H323:H386" si="23">G323^2</f>
        <v>1536074.2248520707</v>
      </c>
    </row>
    <row r="324" spans="1:8" x14ac:dyDescent="0.5">
      <c r="A324" t="s">
        <v>20</v>
      </c>
      <c r="B324">
        <v>144</v>
      </c>
      <c r="C324" s="20">
        <f t="shared" si="20"/>
        <v>-707.14690265486729</v>
      </c>
      <c r="D324" s="21">
        <f t="shared" si="21"/>
        <v>500056.74193437234</v>
      </c>
      <c r="E324" t="s">
        <v>14</v>
      </c>
      <c r="F324">
        <v>31</v>
      </c>
      <c r="G324" s="20">
        <f t="shared" si="22"/>
        <v>-554.61538461538464</v>
      </c>
      <c r="H324" s="21">
        <f t="shared" si="23"/>
        <v>307598.22485207103</v>
      </c>
    </row>
    <row r="325" spans="1:8" x14ac:dyDescent="0.5">
      <c r="A325" t="s">
        <v>20</v>
      </c>
      <c r="B325">
        <v>87</v>
      </c>
      <c r="C325" s="20">
        <f t="shared" si="20"/>
        <v>-764.14690265486729</v>
      </c>
      <c r="D325" s="21">
        <f t="shared" si="21"/>
        <v>583920.48883702722</v>
      </c>
      <c r="E325" t="s">
        <v>14</v>
      </c>
      <c r="F325">
        <v>107</v>
      </c>
      <c r="G325" s="20">
        <f t="shared" si="22"/>
        <v>-478.61538461538464</v>
      </c>
      <c r="H325" s="21">
        <f t="shared" si="23"/>
        <v>229072.68639053256</v>
      </c>
    </row>
    <row r="326" spans="1:8" x14ac:dyDescent="0.5">
      <c r="A326" t="s">
        <v>20</v>
      </c>
      <c r="B326">
        <v>3116</v>
      </c>
      <c r="C326" s="20">
        <f t="shared" si="20"/>
        <v>2264.8530973451325</v>
      </c>
      <c r="D326" s="21">
        <f t="shared" si="21"/>
        <v>5129559.55255384</v>
      </c>
      <c r="E326" t="s">
        <v>14</v>
      </c>
      <c r="F326">
        <v>27</v>
      </c>
      <c r="G326" s="20">
        <f t="shared" si="22"/>
        <v>-558.61538461538464</v>
      </c>
      <c r="H326" s="21">
        <f t="shared" si="23"/>
        <v>312051.14792899409</v>
      </c>
    </row>
    <row r="327" spans="1:8" x14ac:dyDescent="0.5">
      <c r="A327" t="s">
        <v>20</v>
      </c>
      <c r="B327">
        <v>909</v>
      </c>
      <c r="C327" s="20">
        <f t="shared" si="20"/>
        <v>57.85309734513271</v>
      </c>
      <c r="D327" s="21">
        <f t="shared" si="21"/>
        <v>3346.9808724254012</v>
      </c>
      <c r="E327" t="s">
        <v>14</v>
      </c>
      <c r="F327">
        <v>1221</v>
      </c>
      <c r="G327" s="20">
        <f t="shared" si="22"/>
        <v>635.38461538461536</v>
      </c>
      <c r="H327" s="21">
        <f t="shared" si="23"/>
        <v>403713.60946745559</v>
      </c>
    </row>
    <row r="328" spans="1:8" x14ac:dyDescent="0.5">
      <c r="A328" t="s">
        <v>20</v>
      </c>
      <c r="B328">
        <v>1613</v>
      </c>
      <c r="C328" s="20">
        <f t="shared" si="20"/>
        <v>761.85309734513271</v>
      </c>
      <c r="D328" s="21">
        <f t="shared" si="21"/>
        <v>580420.14193437225</v>
      </c>
      <c r="E328" t="s">
        <v>14</v>
      </c>
      <c r="F328">
        <v>1</v>
      </c>
      <c r="G328" s="20">
        <f t="shared" si="22"/>
        <v>-584.61538461538464</v>
      </c>
      <c r="H328" s="21">
        <f t="shared" si="23"/>
        <v>341775.14792899409</v>
      </c>
    </row>
    <row r="329" spans="1:8" x14ac:dyDescent="0.5">
      <c r="A329" t="s">
        <v>20</v>
      </c>
      <c r="B329">
        <v>136</v>
      </c>
      <c r="C329" s="20">
        <f t="shared" si="20"/>
        <v>-715.14690265486729</v>
      </c>
      <c r="D329" s="21">
        <f t="shared" si="21"/>
        <v>511435.09237685025</v>
      </c>
      <c r="E329" t="s">
        <v>14</v>
      </c>
      <c r="F329">
        <v>16</v>
      </c>
      <c r="G329" s="20">
        <f t="shared" si="22"/>
        <v>-569.61538461538464</v>
      </c>
      <c r="H329" s="21">
        <f t="shared" si="23"/>
        <v>324461.68639053259</v>
      </c>
    </row>
    <row r="330" spans="1:8" x14ac:dyDescent="0.5">
      <c r="A330" t="s">
        <v>20</v>
      </c>
      <c r="B330">
        <v>130</v>
      </c>
      <c r="C330" s="20">
        <f t="shared" si="20"/>
        <v>-721.14690265486729</v>
      </c>
      <c r="D330" s="21">
        <f t="shared" si="21"/>
        <v>520052.85520870861</v>
      </c>
      <c r="E330" t="s">
        <v>14</v>
      </c>
      <c r="F330">
        <v>41</v>
      </c>
      <c r="G330" s="20">
        <f t="shared" si="22"/>
        <v>-544.61538461538464</v>
      </c>
      <c r="H330" s="21">
        <f t="shared" si="23"/>
        <v>296605.91715976334</v>
      </c>
    </row>
    <row r="331" spans="1:8" x14ac:dyDescent="0.5">
      <c r="A331" t="s">
        <v>20</v>
      </c>
      <c r="B331">
        <v>102</v>
      </c>
      <c r="C331" s="20">
        <f t="shared" si="20"/>
        <v>-749.14690265486729</v>
      </c>
      <c r="D331" s="21">
        <f t="shared" si="21"/>
        <v>561221.08175738121</v>
      </c>
      <c r="E331" t="s">
        <v>14</v>
      </c>
      <c r="F331">
        <v>523</v>
      </c>
      <c r="G331" s="20">
        <f t="shared" si="22"/>
        <v>-62.615384615384642</v>
      </c>
      <c r="H331" s="21">
        <f t="shared" si="23"/>
        <v>3920.6863905325476</v>
      </c>
    </row>
    <row r="332" spans="1:8" x14ac:dyDescent="0.5">
      <c r="A332" t="s">
        <v>20</v>
      </c>
      <c r="B332">
        <v>4006</v>
      </c>
      <c r="C332" s="20">
        <f t="shared" si="20"/>
        <v>3154.8530973451325</v>
      </c>
      <c r="D332" s="21">
        <f t="shared" si="21"/>
        <v>9953098.0658281762</v>
      </c>
      <c r="E332" t="s">
        <v>14</v>
      </c>
      <c r="F332">
        <v>141</v>
      </c>
      <c r="G332" s="20">
        <f t="shared" si="22"/>
        <v>-444.61538461538464</v>
      </c>
      <c r="H332" s="21">
        <f t="shared" si="23"/>
        <v>197682.8402366864</v>
      </c>
    </row>
    <row r="333" spans="1:8" x14ac:dyDescent="0.5">
      <c r="A333" t="s">
        <v>20</v>
      </c>
      <c r="B333">
        <v>1629</v>
      </c>
      <c r="C333" s="20">
        <f t="shared" si="20"/>
        <v>777.85309734513271</v>
      </c>
      <c r="D333" s="21">
        <f t="shared" si="21"/>
        <v>605055.44104941655</v>
      </c>
      <c r="E333" t="s">
        <v>14</v>
      </c>
      <c r="F333">
        <v>52</v>
      </c>
      <c r="G333" s="20">
        <f t="shared" si="22"/>
        <v>-533.61538461538464</v>
      </c>
      <c r="H333" s="21">
        <f t="shared" si="23"/>
        <v>284745.3786982249</v>
      </c>
    </row>
    <row r="334" spans="1:8" x14ac:dyDescent="0.5">
      <c r="A334" t="s">
        <v>20</v>
      </c>
      <c r="B334">
        <v>2188</v>
      </c>
      <c r="C334" s="20">
        <f t="shared" si="20"/>
        <v>1336.8530973451327</v>
      </c>
      <c r="D334" s="21">
        <f t="shared" si="21"/>
        <v>1787176.2038812749</v>
      </c>
      <c r="E334" t="s">
        <v>14</v>
      </c>
      <c r="F334">
        <v>225</v>
      </c>
      <c r="G334" s="20">
        <f t="shared" si="22"/>
        <v>-360.61538461538464</v>
      </c>
      <c r="H334" s="21">
        <f t="shared" si="23"/>
        <v>130043.45562130179</v>
      </c>
    </row>
    <row r="335" spans="1:8" x14ac:dyDescent="0.5">
      <c r="A335" t="s">
        <v>20</v>
      </c>
      <c r="B335">
        <v>2409</v>
      </c>
      <c r="C335" s="20">
        <f t="shared" si="20"/>
        <v>1557.8530973451327</v>
      </c>
      <c r="D335" s="21">
        <f t="shared" si="21"/>
        <v>2426906.2729078233</v>
      </c>
      <c r="E335" t="s">
        <v>14</v>
      </c>
      <c r="F335">
        <v>38</v>
      </c>
      <c r="G335" s="20">
        <f t="shared" si="22"/>
        <v>-547.61538461538464</v>
      </c>
      <c r="H335" s="21">
        <f t="shared" si="23"/>
        <v>299882.60946745565</v>
      </c>
    </row>
    <row r="336" spans="1:8" x14ac:dyDescent="0.5">
      <c r="A336" t="s">
        <v>20</v>
      </c>
      <c r="B336">
        <v>194</v>
      </c>
      <c r="C336" s="20">
        <f t="shared" si="20"/>
        <v>-657.14690265486729</v>
      </c>
      <c r="D336" s="21">
        <f t="shared" si="21"/>
        <v>431842.05166888563</v>
      </c>
      <c r="E336" t="s">
        <v>14</v>
      </c>
      <c r="F336">
        <v>15</v>
      </c>
      <c r="G336" s="20">
        <f t="shared" si="22"/>
        <v>-570.61538461538464</v>
      </c>
      <c r="H336" s="21">
        <f t="shared" si="23"/>
        <v>325601.91715976334</v>
      </c>
    </row>
    <row r="337" spans="1:8" x14ac:dyDescent="0.5">
      <c r="A337" t="s">
        <v>20</v>
      </c>
      <c r="B337">
        <v>1140</v>
      </c>
      <c r="C337" s="20">
        <f t="shared" si="20"/>
        <v>288.85309734513271</v>
      </c>
      <c r="D337" s="21">
        <f t="shared" si="21"/>
        <v>83436.111845876716</v>
      </c>
      <c r="E337" t="s">
        <v>14</v>
      </c>
      <c r="F337">
        <v>37</v>
      </c>
      <c r="G337" s="20">
        <f t="shared" si="22"/>
        <v>-548.61538461538464</v>
      </c>
      <c r="H337" s="21">
        <f t="shared" si="23"/>
        <v>300978.8402366864</v>
      </c>
    </row>
    <row r="338" spans="1:8" x14ac:dyDescent="0.5">
      <c r="A338" t="s">
        <v>20</v>
      </c>
      <c r="B338">
        <v>102</v>
      </c>
      <c r="C338" s="20">
        <f t="shared" si="20"/>
        <v>-749.14690265486729</v>
      </c>
      <c r="D338" s="21">
        <f t="shared" si="21"/>
        <v>561221.08175738121</v>
      </c>
      <c r="E338" t="s">
        <v>14</v>
      </c>
      <c r="F338">
        <v>112</v>
      </c>
      <c r="G338" s="20">
        <f t="shared" si="22"/>
        <v>-473.61538461538464</v>
      </c>
      <c r="H338" s="21">
        <f t="shared" si="23"/>
        <v>224311.53254437872</v>
      </c>
    </row>
    <row r="339" spans="1:8" x14ac:dyDescent="0.5">
      <c r="A339" t="s">
        <v>20</v>
      </c>
      <c r="B339">
        <v>2857</v>
      </c>
      <c r="C339" s="20">
        <f t="shared" si="20"/>
        <v>2005.8530973451327</v>
      </c>
      <c r="D339" s="21">
        <f t="shared" si="21"/>
        <v>4023446.6481290623</v>
      </c>
      <c r="E339" t="s">
        <v>14</v>
      </c>
      <c r="F339">
        <v>21</v>
      </c>
      <c r="G339" s="20">
        <f t="shared" si="22"/>
        <v>-564.61538461538464</v>
      </c>
      <c r="H339" s="21">
        <f t="shared" si="23"/>
        <v>318790.53254437872</v>
      </c>
    </row>
    <row r="340" spans="1:8" x14ac:dyDescent="0.5">
      <c r="A340" t="s">
        <v>20</v>
      </c>
      <c r="B340">
        <v>107</v>
      </c>
      <c r="C340" s="20">
        <f t="shared" si="20"/>
        <v>-744.14690265486729</v>
      </c>
      <c r="D340" s="21">
        <f t="shared" si="21"/>
        <v>553754.61273083254</v>
      </c>
      <c r="E340" t="s">
        <v>14</v>
      </c>
      <c r="F340">
        <v>67</v>
      </c>
      <c r="G340" s="20">
        <f t="shared" si="22"/>
        <v>-518.61538461538464</v>
      </c>
      <c r="H340" s="21">
        <f t="shared" si="23"/>
        <v>268961.91715976334</v>
      </c>
    </row>
    <row r="341" spans="1:8" x14ac:dyDescent="0.5">
      <c r="A341" t="s">
        <v>20</v>
      </c>
      <c r="B341">
        <v>160</v>
      </c>
      <c r="C341" s="20">
        <f t="shared" si="20"/>
        <v>-691.14690265486729</v>
      </c>
      <c r="D341" s="21">
        <f t="shared" si="21"/>
        <v>477684.04104941658</v>
      </c>
      <c r="E341" t="s">
        <v>14</v>
      </c>
      <c r="F341">
        <v>78</v>
      </c>
      <c r="G341" s="20">
        <f t="shared" si="22"/>
        <v>-507.61538461538464</v>
      </c>
      <c r="H341" s="21">
        <f t="shared" si="23"/>
        <v>257673.37869822487</v>
      </c>
    </row>
    <row r="342" spans="1:8" x14ac:dyDescent="0.5">
      <c r="A342" t="s">
        <v>20</v>
      </c>
      <c r="B342">
        <v>2230</v>
      </c>
      <c r="C342" s="20">
        <f t="shared" si="20"/>
        <v>1378.8530973451327</v>
      </c>
      <c r="D342" s="21">
        <f t="shared" si="21"/>
        <v>1901235.8640582659</v>
      </c>
      <c r="E342" t="s">
        <v>14</v>
      </c>
      <c r="F342">
        <v>67</v>
      </c>
      <c r="G342" s="20">
        <f t="shared" si="22"/>
        <v>-518.61538461538464</v>
      </c>
      <c r="H342" s="21">
        <f t="shared" si="23"/>
        <v>268961.91715976334</v>
      </c>
    </row>
    <row r="343" spans="1:8" x14ac:dyDescent="0.5">
      <c r="A343" t="s">
        <v>20</v>
      </c>
      <c r="B343">
        <v>316</v>
      </c>
      <c r="C343" s="20">
        <f t="shared" si="20"/>
        <v>-535.14690265486729</v>
      </c>
      <c r="D343" s="21">
        <f t="shared" si="21"/>
        <v>286382.20742109802</v>
      </c>
      <c r="E343" t="s">
        <v>14</v>
      </c>
      <c r="F343">
        <v>263</v>
      </c>
      <c r="G343" s="20">
        <f t="shared" si="22"/>
        <v>-322.61538461538464</v>
      </c>
      <c r="H343" s="21">
        <f t="shared" si="23"/>
        <v>104080.68639053256</v>
      </c>
    </row>
    <row r="344" spans="1:8" x14ac:dyDescent="0.5">
      <c r="A344" t="s">
        <v>20</v>
      </c>
      <c r="B344">
        <v>117</v>
      </c>
      <c r="C344" s="20">
        <f t="shared" si="20"/>
        <v>-734.14690265486729</v>
      </c>
      <c r="D344" s="21">
        <f t="shared" si="21"/>
        <v>538971.67467773519</v>
      </c>
      <c r="E344" t="s">
        <v>14</v>
      </c>
      <c r="F344">
        <v>1691</v>
      </c>
      <c r="G344" s="20">
        <f t="shared" si="22"/>
        <v>1105.3846153846152</v>
      </c>
      <c r="H344" s="21">
        <f t="shared" si="23"/>
        <v>1221875.1479289937</v>
      </c>
    </row>
    <row r="345" spans="1:8" x14ac:dyDescent="0.5">
      <c r="A345" t="s">
        <v>20</v>
      </c>
      <c r="B345">
        <v>6406</v>
      </c>
      <c r="C345" s="20">
        <f t="shared" si="20"/>
        <v>5554.8530973451325</v>
      </c>
      <c r="D345" s="21">
        <f t="shared" si="21"/>
        <v>30856392.933084812</v>
      </c>
      <c r="E345" t="s">
        <v>14</v>
      </c>
      <c r="F345">
        <v>181</v>
      </c>
      <c r="G345" s="20">
        <f t="shared" si="22"/>
        <v>-404.61538461538464</v>
      </c>
      <c r="H345" s="21">
        <f t="shared" si="23"/>
        <v>163713.60946745565</v>
      </c>
    </row>
    <row r="346" spans="1:8" x14ac:dyDescent="0.5">
      <c r="A346" t="s">
        <v>20</v>
      </c>
      <c r="B346">
        <v>192</v>
      </c>
      <c r="C346" s="20">
        <f t="shared" si="20"/>
        <v>-659.14690265486729</v>
      </c>
      <c r="D346" s="21">
        <f t="shared" si="21"/>
        <v>434474.63927950512</v>
      </c>
      <c r="E346" t="s">
        <v>14</v>
      </c>
      <c r="F346">
        <v>13</v>
      </c>
      <c r="G346" s="20">
        <f t="shared" si="22"/>
        <v>-572.61538461538464</v>
      </c>
      <c r="H346" s="21">
        <f t="shared" si="23"/>
        <v>327888.3786982249</v>
      </c>
    </row>
    <row r="347" spans="1:8" x14ac:dyDescent="0.5">
      <c r="A347" t="s">
        <v>20</v>
      </c>
      <c r="B347">
        <v>26</v>
      </c>
      <c r="C347" s="20">
        <f t="shared" si="20"/>
        <v>-825.14690265486729</v>
      </c>
      <c r="D347" s="21">
        <f t="shared" si="21"/>
        <v>680867.41096092109</v>
      </c>
      <c r="E347" t="s">
        <v>14</v>
      </c>
      <c r="F347">
        <v>1</v>
      </c>
      <c r="G347" s="20">
        <f t="shared" si="22"/>
        <v>-584.61538461538464</v>
      </c>
      <c r="H347" s="21">
        <f t="shared" si="23"/>
        <v>341775.14792899409</v>
      </c>
    </row>
    <row r="348" spans="1:8" x14ac:dyDescent="0.5">
      <c r="A348" t="s">
        <v>20</v>
      </c>
      <c r="B348">
        <v>723</v>
      </c>
      <c r="C348" s="20">
        <f t="shared" si="20"/>
        <v>-128.14690265486729</v>
      </c>
      <c r="D348" s="21">
        <f t="shared" si="21"/>
        <v>16421.628660036033</v>
      </c>
      <c r="E348" t="s">
        <v>14</v>
      </c>
      <c r="F348">
        <v>21</v>
      </c>
      <c r="G348" s="20">
        <f t="shared" si="22"/>
        <v>-564.61538461538464</v>
      </c>
      <c r="H348" s="21">
        <f t="shared" si="23"/>
        <v>318790.53254437872</v>
      </c>
    </row>
    <row r="349" spans="1:8" x14ac:dyDescent="0.5">
      <c r="A349" t="s">
        <v>20</v>
      </c>
      <c r="B349">
        <v>170</v>
      </c>
      <c r="C349" s="20">
        <f t="shared" si="20"/>
        <v>-681.14690265486729</v>
      </c>
      <c r="D349" s="21">
        <f t="shared" si="21"/>
        <v>463961.10299631924</v>
      </c>
      <c r="E349" t="s">
        <v>14</v>
      </c>
      <c r="F349">
        <v>830</v>
      </c>
      <c r="G349" s="20">
        <f t="shared" si="22"/>
        <v>244.38461538461536</v>
      </c>
      <c r="H349" s="21">
        <f t="shared" si="23"/>
        <v>59723.840236686381</v>
      </c>
    </row>
    <row r="350" spans="1:8" x14ac:dyDescent="0.5">
      <c r="A350" t="s">
        <v>20</v>
      </c>
      <c r="B350">
        <v>238</v>
      </c>
      <c r="C350" s="20">
        <f t="shared" si="20"/>
        <v>-613.14690265486729</v>
      </c>
      <c r="D350" s="21">
        <f t="shared" si="21"/>
        <v>375949.12423525733</v>
      </c>
      <c r="E350" t="s">
        <v>14</v>
      </c>
      <c r="F350">
        <v>130</v>
      </c>
      <c r="G350" s="20">
        <f t="shared" si="22"/>
        <v>-455.61538461538464</v>
      </c>
      <c r="H350" s="21">
        <f t="shared" si="23"/>
        <v>207585.37869822487</v>
      </c>
    </row>
    <row r="351" spans="1:8" x14ac:dyDescent="0.5">
      <c r="A351" t="s">
        <v>20</v>
      </c>
      <c r="B351">
        <v>55</v>
      </c>
      <c r="C351" s="20">
        <f t="shared" si="20"/>
        <v>-796.14690265486729</v>
      </c>
      <c r="D351" s="21">
        <f t="shared" si="21"/>
        <v>633849.89060693874</v>
      </c>
      <c r="E351" t="s">
        <v>14</v>
      </c>
      <c r="F351">
        <v>55</v>
      </c>
      <c r="G351" s="20">
        <f t="shared" si="22"/>
        <v>-530.61538461538464</v>
      </c>
      <c r="H351" s="21">
        <f t="shared" si="23"/>
        <v>281552.68639053259</v>
      </c>
    </row>
    <row r="352" spans="1:8" x14ac:dyDescent="0.5">
      <c r="A352" t="s">
        <v>20</v>
      </c>
      <c r="B352">
        <v>128</v>
      </c>
      <c r="C352" s="20">
        <f t="shared" si="20"/>
        <v>-723.14690265486729</v>
      </c>
      <c r="D352" s="21">
        <f t="shared" si="21"/>
        <v>522941.44281932811</v>
      </c>
      <c r="E352" t="s">
        <v>14</v>
      </c>
      <c r="F352">
        <v>114</v>
      </c>
      <c r="G352" s="20">
        <f t="shared" si="22"/>
        <v>-471.61538461538464</v>
      </c>
      <c r="H352" s="21">
        <f t="shared" si="23"/>
        <v>222421.07100591718</v>
      </c>
    </row>
    <row r="353" spans="1:8" x14ac:dyDescent="0.5">
      <c r="A353" t="s">
        <v>20</v>
      </c>
      <c r="B353">
        <v>2144</v>
      </c>
      <c r="C353" s="20">
        <f t="shared" si="20"/>
        <v>1292.8530973451327</v>
      </c>
      <c r="D353" s="21">
        <f t="shared" si="21"/>
        <v>1671469.1313149033</v>
      </c>
      <c r="E353" t="s">
        <v>14</v>
      </c>
      <c r="F353">
        <v>594</v>
      </c>
      <c r="G353" s="20">
        <f t="shared" si="22"/>
        <v>8.3846153846153584</v>
      </c>
      <c r="H353" s="21">
        <f t="shared" si="23"/>
        <v>70.301775147928552</v>
      </c>
    </row>
    <row r="354" spans="1:8" x14ac:dyDescent="0.5">
      <c r="A354" t="s">
        <v>20</v>
      </c>
      <c r="B354">
        <v>2693</v>
      </c>
      <c r="C354" s="20">
        <f t="shared" si="20"/>
        <v>1841.8530973451327</v>
      </c>
      <c r="D354" s="21">
        <f t="shared" si="21"/>
        <v>3392422.832199859</v>
      </c>
      <c r="E354" t="s">
        <v>14</v>
      </c>
      <c r="F354">
        <v>24</v>
      </c>
      <c r="G354" s="20">
        <f t="shared" si="22"/>
        <v>-561.61538461538464</v>
      </c>
      <c r="H354" s="21">
        <f t="shared" si="23"/>
        <v>315411.8402366864</v>
      </c>
    </row>
    <row r="355" spans="1:8" x14ac:dyDescent="0.5">
      <c r="A355" t="s">
        <v>20</v>
      </c>
      <c r="B355">
        <v>432</v>
      </c>
      <c r="C355" s="20">
        <f t="shared" si="20"/>
        <v>-419.14690265486729</v>
      </c>
      <c r="D355" s="21">
        <f t="shared" si="21"/>
        <v>175684.1260051688</v>
      </c>
      <c r="E355" t="s">
        <v>14</v>
      </c>
      <c r="F355">
        <v>252</v>
      </c>
      <c r="G355" s="20">
        <f t="shared" si="22"/>
        <v>-333.61538461538464</v>
      </c>
      <c r="H355" s="21">
        <f t="shared" si="23"/>
        <v>111299.22485207103</v>
      </c>
    </row>
    <row r="356" spans="1:8" x14ac:dyDescent="0.5">
      <c r="A356" t="s">
        <v>20</v>
      </c>
      <c r="B356">
        <v>189</v>
      </c>
      <c r="C356" s="20">
        <f t="shared" si="20"/>
        <v>-662.14690265486729</v>
      </c>
      <c r="D356" s="21">
        <f t="shared" si="21"/>
        <v>438438.5206954343</v>
      </c>
      <c r="E356" t="s">
        <v>14</v>
      </c>
      <c r="F356">
        <v>67</v>
      </c>
      <c r="G356" s="20">
        <f t="shared" si="22"/>
        <v>-518.61538461538464</v>
      </c>
      <c r="H356" s="21">
        <f t="shared" si="23"/>
        <v>268961.91715976334</v>
      </c>
    </row>
    <row r="357" spans="1:8" x14ac:dyDescent="0.5">
      <c r="A357" t="s">
        <v>20</v>
      </c>
      <c r="B357">
        <v>154</v>
      </c>
      <c r="C357" s="20">
        <f t="shared" si="20"/>
        <v>-697.14690265486729</v>
      </c>
      <c r="D357" s="21">
        <f t="shared" si="21"/>
        <v>486013.803881275</v>
      </c>
      <c r="E357" t="s">
        <v>14</v>
      </c>
      <c r="F357">
        <v>742</v>
      </c>
      <c r="G357" s="20">
        <f t="shared" si="22"/>
        <v>156.38461538461536</v>
      </c>
      <c r="H357" s="21">
        <f t="shared" si="23"/>
        <v>24456.147928994076</v>
      </c>
    </row>
    <row r="358" spans="1:8" x14ac:dyDescent="0.5">
      <c r="A358" t="s">
        <v>20</v>
      </c>
      <c r="B358">
        <v>96</v>
      </c>
      <c r="C358" s="20">
        <f t="shared" si="20"/>
        <v>-755.14690265486729</v>
      </c>
      <c r="D358" s="21">
        <f t="shared" si="21"/>
        <v>570246.84458923957</v>
      </c>
      <c r="E358" t="s">
        <v>14</v>
      </c>
      <c r="F358">
        <v>75</v>
      </c>
      <c r="G358" s="20">
        <f t="shared" si="22"/>
        <v>-510.61538461538464</v>
      </c>
      <c r="H358" s="21">
        <f t="shared" si="23"/>
        <v>260728.07100591718</v>
      </c>
    </row>
    <row r="359" spans="1:8" x14ac:dyDescent="0.5">
      <c r="A359" t="s">
        <v>20</v>
      </c>
      <c r="B359">
        <v>3063</v>
      </c>
      <c r="C359" s="20">
        <f t="shared" si="20"/>
        <v>2211.8530973451325</v>
      </c>
      <c r="D359" s="21">
        <f t="shared" si="21"/>
        <v>4892294.1242352566</v>
      </c>
      <c r="E359" t="s">
        <v>14</v>
      </c>
      <c r="F359">
        <v>4405</v>
      </c>
      <c r="G359" s="20">
        <f t="shared" si="22"/>
        <v>3819.3846153846152</v>
      </c>
      <c r="H359" s="21">
        <f t="shared" si="23"/>
        <v>14587698.840236686</v>
      </c>
    </row>
    <row r="360" spans="1:8" x14ac:dyDescent="0.5">
      <c r="A360" t="s">
        <v>20</v>
      </c>
      <c r="B360">
        <v>2266</v>
      </c>
      <c r="C360" s="20">
        <f t="shared" si="20"/>
        <v>1414.8530973451327</v>
      </c>
      <c r="D360" s="21">
        <f t="shared" si="21"/>
        <v>2001809.2870671155</v>
      </c>
      <c r="E360" t="s">
        <v>14</v>
      </c>
      <c r="F360">
        <v>92</v>
      </c>
      <c r="G360" s="20">
        <f t="shared" si="22"/>
        <v>-493.61538461538464</v>
      </c>
      <c r="H360" s="21">
        <f t="shared" si="23"/>
        <v>243656.14792899412</v>
      </c>
    </row>
    <row r="361" spans="1:8" x14ac:dyDescent="0.5">
      <c r="A361" t="s">
        <v>20</v>
      </c>
      <c r="B361">
        <v>194</v>
      </c>
      <c r="C361" s="20">
        <f t="shared" si="20"/>
        <v>-657.14690265486729</v>
      </c>
      <c r="D361" s="21">
        <f t="shared" si="21"/>
        <v>431842.05166888563</v>
      </c>
      <c r="E361" t="s">
        <v>14</v>
      </c>
      <c r="F361">
        <v>64</v>
      </c>
      <c r="G361" s="20">
        <f t="shared" si="22"/>
        <v>-521.61538461538464</v>
      </c>
      <c r="H361" s="21">
        <f t="shared" si="23"/>
        <v>272082.60946745565</v>
      </c>
    </row>
    <row r="362" spans="1:8" x14ac:dyDescent="0.5">
      <c r="A362" t="s">
        <v>20</v>
      </c>
      <c r="B362">
        <v>129</v>
      </c>
      <c r="C362" s="20">
        <f t="shared" si="20"/>
        <v>-722.14690265486729</v>
      </c>
      <c r="D362" s="21">
        <f t="shared" si="21"/>
        <v>521496.14901401836</v>
      </c>
      <c r="E362" t="s">
        <v>14</v>
      </c>
      <c r="F362">
        <v>64</v>
      </c>
      <c r="G362" s="20">
        <f t="shared" si="22"/>
        <v>-521.61538461538464</v>
      </c>
      <c r="H362" s="21">
        <f t="shared" si="23"/>
        <v>272082.60946745565</v>
      </c>
    </row>
    <row r="363" spans="1:8" x14ac:dyDescent="0.5">
      <c r="A363" t="s">
        <v>20</v>
      </c>
      <c r="B363">
        <v>375</v>
      </c>
      <c r="C363" s="20">
        <f t="shared" si="20"/>
        <v>-476.14690265486729</v>
      </c>
      <c r="D363" s="21">
        <f t="shared" si="21"/>
        <v>226715.87290782368</v>
      </c>
      <c r="E363" t="s">
        <v>14</v>
      </c>
      <c r="F363">
        <v>842</v>
      </c>
      <c r="G363" s="20">
        <f t="shared" si="22"/>
        <v>256.38461538461536</v>
      </c>
      <c r="H363" s="21">
        <f t="shared" si="23"/>
        <v>65733.07100591714</v>
      </c>
    </row>
    <row r="364" spans="1:8" x14ac:dyDescent="0.5">
      <c r="A364" t="s">
        <v>20</v>
      </c>
      <c r="B364">
        <v>409</v>
      </c>
      <c r="C364" s="20">
        <f t="shared" si="20"/>
        <v>-442.14690265486729</v>
      </c>
      <c r="D364" s="21">
        <f t="shared" si="21"/>
        <v>195493.8835272927</v>
      </c>
      <c r="E364" t="s">
        <v>14</v>
      </c>
      <c r="F364">
        <v>112</v>
      </c>
      <c r="G364" s="20">
        <f t="shared" si="22"/>
        <v>-473.61538461538464</v>
      </c>
      <c r="H364" s="21">
        <f t="shared" si="23"/>
        <v>224311.53254437872</v>
      </c>
    </row>
    <row r="365" spans="1:8" x14ac:dyDescent="0.5">
      <c r="A365" t="s">
        <v>20</v>
      </c>
      <c r="B365">
        <v>234</v>
      </c>
      <c r="C365" s="20">
        <f t="shared" si="20"/>
        <v>-617.14690265486729</v>
      </c>
      <c r="D365" s="21">
        <f t="shared" si="21"/>
        <v>380870.29945649626</v>
      </c>
      <c r="E365" t="s">
        <v>14</v>
      </c>
      <c r="F365">
        <v>374</v>
      </c>
      <c r="G365" s="20">
        <f t="shared" si="22"/>
        <v>-211.61538461538464</v>
      </c>
      <c r="H365" s="21">
        <f t="shared" si="23"/>
        <v>44781.071005917169</v>
      </c>
    </row>
    <row r="366" spans="1:8" x14ac:dyDescent="0.5">
      <c r="A366" t="s">
        <v>20</v>
      </c>
      <c r="B366">
        <v>3016</v>
      </c>
      <c r="C366" s="20">
        <f t="shared" si="20"/>
        <v>2164.8530973451325</v>
      </c>
      <c r="D366" s="21">
        <f t="shared" si="21"/>
        <v>4686588.9330848139</v>
      </c>
      <c r="G366" s="20"/>
      <c r="H366" s="21"/>
    </row>
    <row r="367" spans="1:8" x14ac:dyDescent="0.5">
      <c r="A367" t="s">
        <v>20</v>
      </c>
      <c r="B367">
        <v>264</v>
      </c>
      <c r="C367" s="20">
        <f t="shared" si="20"/>
        <v>-587.14690265486729</v>
      </c>
      <c r="D367" s="21">
        <f t="shared" si="21"/>
        <v>344741.48529720423</v>
      </c>
      <c r="G367" s="20"/>
      <c r="H367" s="21"/>
    </row>
    <row r="368" spans="1:8" x14ac:dyDescent="0.5">
      <c r="A368" t="s">
        <v>20</v>
      </c>
      <c r="B368">
        <v>272</v>
      </c>
      <c r="C368" s="20">
        <f t="shared" si="20"/>
        <v>-579.14690265486729</v>
      </c>
      <c r="D368" s="21">
        <f t="shared" si="21"/>
        <v>335411.13485472632</v>
      </c>
      <c r="G368" s="20"/>
      <c r="H368" s="21"/>
    </row>
    <row r="369" spans="1:8" x14ac:dyDescent="0.5">
      <c r="A369" t="s">
        <v>20</v>
      </c>
      <c r="B369">
        <v>419</v>
      </c>
      <c r="C369" s="20">
        <f t="shared" si="20"/>
        <v>-432.14690265486729</v>
      </c>
      <c r="D369" s="21">
        <f t="shared" si="21"/>
        <v>186750.94547419535</v>
      </c>
      <c r="G369" s="20"/>
      <c r="H369" s="21"/>
    </row>
    <row r="370" spans="1:8" x14ac:dyDescent="0.5">
      <c r="A370" t="s">
        <v>20</v>
      </c>
      <c r="B370">
        <v>1621</v>
      </c>
      <c r="C370" s="20">
        <f t="shared" si="20"/>
        <v>769.85309734513271</v>
      </c>
      <c r="D370" s="21">
        <f t="shared" si="21"/>
        <v>592673.7914918944</v>
      </c>
      <c r="G370" s="20"/>
      <c r="H370" s="21"/>
    </row>
    <row r="371" spans="1:8" x14ac:dyDescent="0.5">
      <c r="A371" t="s">
        <v>20</v>
      </c>
      <c r="B371">
        <v>1101</v>
      </c>
      <c r="C371" s="20">
        <f t="shared" si="20"/>
        <v>249.85309734513271</v>
      </c>
      <c r="D371" s="21">
        <f t="shared" si="21"/>
        <v>62426.570252956364</v>
      </c>
      <c r="G371" s="20"/>
      <c r="H371" s="21"/>
    </row>
    <row r="372" spans="1:8" x14ac:dyDescent="0.5">
      <c r="A372" t="s">
        <v>20</v>
      </c>
      <c r="B372">
        <v>1073</v>
      </c>
      <c r="C372" s="20">
        <f t="shared" si="20"/>
        <v>221.85309734513271</v>
      </c>
      <c r="D372" s="21">
        <f t="shared" si="21"/>
        <v>49218.796801628931</v>
      </c>
      <c r="G372" s="20"/>
      <c r="H372" s="21"/>
    </row>
    <row r="373" spans="1:8" x14ac:dyDescent="0.5">
      <c r="A373" t="s">
        <v>20</v>
      </c>
      <c r="B373">
        <v>331</v>
      </c>
      <c r="C373" s="20">
        <f t="shared" si="20"/>
        <v>-520.14690265486729</v>
      </c>
      <c r="D373" s="21">
        <f t="shared" si="21"/>
        <v>270552.80034145201</v>
      </c>
      <c r="G373" s="20"/>
      <c r="H373" s="21"/>
    </row>
    <row r="374" spans="1:8" x14ac:dyDescent="0.5">
      <c r="A374" t="s">
        <v>20</v>
      </c>
      <c r="B374">
        <v>1170</v>
      </c>
      <c r="C374" s="20">
        <f t="shared" si="20"/>
        <v>318.85309734513271</v>
      </c>
      <c r="D374" s="21">
        <f t="shared" si="21"/>
        <v>101667.29768658467</v>
      </c>
      <c r="G374" s="20"/>
      <c r="H374" s="21"/>
    </row>
    <row r="375" spans="1:8" x14ac:dyDescent="0.5">
      <c r="A375" t="s">
        <v>20</v>
      </c>
      <c r="B375">
        <v>363</v>
      </c>
      <c r="C375" s="20">
        <f t="shared" si="20"/>
        <v>-488.14690265486729</v>
      </c>
      <c r="D375" s="21">
        <f t="shared" si="21"/>
        <v>238287.39857154049</v>
      </c>
      <c r="G375" s="20"/>
      <c r="H375" s="21"/>
    </row>
    <row r="376" spans="1:8" x14ac:dyDescent="0.5">
      <c r="A376" t="s">
        <v>20</v>
      </c>
      <c r="B376">
        <v>103</v>
      </c>
      <c r="C376" s="20">
        <f t="shared" si="20"/>
        <v>-748.14690265486729</v>
      </c>
      <c r="D376" s="21">
        <f t="shared" si="21"/>
        <v>559723.78795207152</v>
      </c>
      <c r="G376" s="20"/>
      <c r="H376" s="21"/>
    </row>
    <row r="377" spans="1:8" x14ac:dyDescent="0.5">
      <c r="A377" t="s">
        <v>20</v>
      </c>
      <c r="B377">
        <v>147</v>
      </c>
      <c r="C377" s="20">
        <f t="shared" si="20"/>
        <v>-704.14690265486729</v>
      </c>
      <c r="D377" s="21">
        <f t="shared" si="21"/>
        <v>495822.86051844317</v>
      </c>
      <c r="G377" s="20"/>
      <c r="H377" s="21"/>
    </row>
    <row r="378" spans="1:8" x14ac:dyDescent="0.5">
      <c r="A378" t="s">
        <v>20</v>
      </c>
      <c r="B378">
        <v>110</v>
      </c>
      <c r="C378" s="20">
        <f t="shared" si="20"/>
        <v>-741.14690265486729</v>
      </c>
      <c r="D378" s="21">
        <f t="shared" si="21"/>
        <v>549298.73131490336</v>
      </c>
      <c r="G378" s="20"/>
      <c r="H378" s="21"/>
    </row>
    <row r="379" spans="1:8" x14ac:dyDescent="0.5">
      <c r="A379" t="s">
        <v>20</v>
      </c>
      <c r="B379">
        <v>134</v>
      </c>
      <c r="C379" s="20">
        <f t="shared" si="20"/>
        <v>-717.14690265486729</v>
      </c>
      <c r="D379" s="21">
        <f t="shared" si="21"/>
        <v>514299.67998746969</v>
      </c>
      <c r="G379" s="20"/>
      <c r="H379" s="21"/>
    </row>
    <row r="380" spans="1:8" x14ac:dyDescent="0.5">
      <c r="A380" t="s">
        <v>20</v>
      </c>
      <c r="B380">
        <v>269</v>
      </c>
      <c r="C380" s="20">
        <f t="shared" si="20"/>
        <v>-582.14690265486729</v>
      </c>
      <c r="D380" s="21">
        <f t="shared" si="21"/>
        <v>338895.01627065556</v>
      </c>
      <c r="G380" s="20"/>
      <c r="H380" s="21"/>
    </row>
    <row r="381" spans="1:8" x14ac:dyDescent="0.5">
      <c r="A381" t="s">
        <v>20</v>
      </c>
      <c r="B381">
        <v>175</v>
      </c>
      <c r="C381" s="20">
        <f t="shared" si="20"/>
        <v>-676.14690265486729</v>
      </c>
      <c r="D381" s="21">
        <f t="shared" si="21"/>
        <v>457174.63396977057</v>
      </c>
      <c r="G381" s="20"/>
      <c r="H381" s="21"/>
    </row>
    <row r="382" spans="1:8" x14ac:dyDescent="0.5">
      <c r="A382" t="s">
        <v>20</v>
      </c>
      <c r="B382">
        <v>69</v>
      </c>
      <c r="C382" s="20">
        <f t="shared" si="20"/>
        <v>-782.14690265486729</v>
      </c>
      <c r="D382" s="21">
        <f t="shared" si="21"/>
        <v>611753.77733260242</v>
      </c>
      <c r="G382" s="20"/>
      <c r="H382" s="21"/>
    </row>
    <row r="383" spans="1:8" x14ac:dyDescent="0.5">
      <c r="A383" t="s">
        <v>20</v>
      </c>
      <c r="B383">
        <v>190</v>
      </c>
      <c r="C383" s="20">
        <f t="shared" si="20"/>
        <v>-661.14690265486729</v>
      </c>
      <c r="D383" s="21">
        <f t="shared" si="21"/>
        <v>437115.22689012456</v>
      </c>
      <c r="G383" s="20"/>
      <c r="H383" s="21"/>
    </row>
    <row r="384" spans="1:8" x14ac:dyDescent="0.5">
      <c r="A384" t="s">
        <v>20</v>
      </c>
      <c r="B384">
        <v>237</v>
      </c>
      <c r="C384" s="20">
        <f t="shared" si="20"/>
        <v>-614.14690265486729</v>
      </c>
      <c r="D384" s="21">
        <f t="shared" si="21"/>
        <v>377176.41804056702</v>
      </c>
      <c r="G384" s="20"/>
      <c r="H384" s="21"/>
    </row>
    <row r="385" spans="1:8" x14ac:dyDescent="0.5">
      <c r="A385" t="s">
        <v>20</v>
      </c>
      <c r="B385">
        <v>196</v>
      </c>
      <c r="C385" s="20">
        <f t="shared" si="20"/>
        <v>-655.14690265486729</v>
      </c>
      <c r="D385" s="21">
        <f t="shared" si="21"/>
        <v>429217.46405826614</v>
      </c>
      <c r="G385" s="20"/>
      <c r="H385" s="21"/>
    </row>
    <row r="386" spans="1:8" x14ac:dyDescent="0.5">
      <c r="A386" t="s">
        <v>20</v>
      </c>
      <c r="B386">
        <v>7295</v>
      </c>
      <c r="C386" s="20">
        <f t="shared" si="20"/>
        <v>6443.8530973451325</v>
      </c>
      <c r="D386" s="21">
        <f t="shared" si="21"/>
        <v>41523242.740164459</v>
      </c>
      <c r="G386" s="20"/>
      <c r="H386" s="21"/>
    </row>
    <row r="387" spans="1:8" x14ac:dyDescent="0.5">
      <c r="A387" t="s">
        <v>20</v>
      </c>
      <c r="B387">
        <v>2893</v>
      </c>
      <c r="C387" s="20">
        <f t="shared" ref="C387:C450" si="24">B387-$K$4</f>
        <v>2041.8530973451327</v>
      </c>
      <c r="D387" s="21">
        <f t="shared" ref="D387:D450" si="25">C387^2</f>
        <v>4169164.0711379121</v>
      </c>
      <c r="G387" s="20"/>
      <c r="H387" s="21"/>
    </row>
    <row r="388" spans="1:8" x14ac:dyDescent="0.5">
      <c r="A388" t="s">
        <v>20</v>
      </c>
      <c r="B388">
        <v>820</v>
      </c>
      <c r="C388" s="20">
        <f t="shared" si="24"/>
        <v>-31.14690265486729</v>
      </c>
      <c r="D388" s="21">
        <f t="shared" si="25"/>
        <v>970.12954499177908</v>
      </c>
      <c r="G388" s="20"/>
      <c r="H388" s="21"/>
    </row>
    <row r="389" spans="1:8" x14ac:dyDescent="0.5">
      <c r="A389" t="s">
        <v>20</v>
      </c>
      <c r="B389">
        <v>2038</v>
      </c>
      <c r="C389" s="20">
        <f t="shared" si="24"/>
        <v>1186.8530973451327</v>
      </c>
      <c r="D389" s="21">
        <f t="shared" si="25"/>
        <v>1408620.2746777351</v>
      </c>
      <c r="G389" s="20"/>
      <c r="H389" s="21"/>
    </row>
    <row r="390" spans="1:8" x14ac:dyDescent="0.5">
      <c r="A390" t="s">
        <v>20</v>
      </c>
      <c r="B390">
        <v>116</v>
      </c>
      <c r="C390" s="20">
        <f t="shared" si="24"/>
        <v>-735.14690265486729</v>
      </c>
      <c r="D390" s="21">
        <f t="shared" si="25"/>
        <v>540440.96848304488</v>
      </c>
      <c r="G390" s="20"/>
      <c r="H390" s="21"/>
    </row>
    <row r="391" spans="1:8" x14ac:dyDescent="0.5">
      <c r="A391" t="s">
        <v>20</v>
      </c>
      <c r="B391">
        <v>1345</v>
      </c>
      <c r="C391" s="20">
        <f t="shared" si="24"/>
        <v>493.85309734513271</v>
      </c>
      <c r="D391" s="21">
        <f t="shared" si="25"/>
        <v>243890.88175738111</v>
      </c>
      <c r="G391" s="20"/>
      <c r="H391" s="21"/>
    </row>
    <row r="392" spans="1:8" x14ac:dyDescent="0.5">
      <c r="A392" t="s">
        <v>20</v>
      </c>
      <c r="B392">
        <v>168</v>
      </c>
      <c r="C392" s="20">
        <f t="shared" si="24"/>
        <v>-683.14690265486729</v>
      </c>
      <c r="D392" s="21">
        <f t="shared" si="25"/>
        <v>466689.69060693873</v>
      </c>
      <c r="G392" s="20"/>
      <c r="H392" s="21"/>
    </row>
    <row r="393" spans="1:8" x14ac:dyDescent="0.5">
      <c r="A393" t="s">
        <v>20</v>
      </c>
      <c r="B393">
        <v>137</v>
      </c>
      <c r="C393" s="20">
        <f t="shared" si="24"/>
        <v>-714.14690265486729</v>
      </c>
      <c r="D393" s="21">
        <f t="shared" si="25"/>
        <v>510005.79857154051</v>
      </c>
      <c r="G393" s="20"/>
      <c r="H393" s="21"/>
    </row>
    <row r="394" spans="1:8" x14ac:dyDescent="0.5">
      <c r="A394" t="s">
        <v>20</v>
      </c>
      <c r="B394">
        <v>186</v>
      </c>
      <c r="C394" s="20">
        <f t="shared" si="24"/>
        <v>-665.14690265486729</v>
      </c>
      <c r="D394" s="21">
        <f t="shared" si="25"/>
        <v>442420.40211136348</v>
      </c>
      <c r="G394" s="20"/>
      <c r="H394" s="21"/>
    </row>
    <row r="395" spans="1:8" x14ac:dyDescent="0.5">
      <c r="A395" t="s">
        <v>20</v>
      </c>
      <c r="B395">
        <v>125</v>
      </c>
      <c r="C395" s="20">
        <f t="shared" si="24"/>
        <v>-726.14690265486729</v>
      </c>
      <c r="D395" s="21">
        <f t="shared" si="25"/>
        <v>527289.32423525734</v>
      </c>
      <c r="G395" s="20"/>
      <c r="H395" s="21"/>
    </row>
    <row r="396" spans="1:8" x14ac:dyDescent="0.5">
      <c r="A396" t="s">
        <v>20</v>
      </c>
      <c r="B396">
        <v>202</v>
      </c>
      <c r="C396" s="20">
        <f t="shared" si="24"/>
        <v>-649.14690265486729</v>
      </c>
      <c r="D396" s="21">
        <f t="shared" si="25"/>
        <v>421391.70122640778</v>
      </c>
      <c r="G396" s="20"/>
      <c r="H396" s="21"/>
    </row>
    <row r="397" spans="1:8" x14ac:dyDescent="0.5">
      <c r="A397" t="s">
        <v>20</v>
      </c>
      <c r="B397">
        <v>103</v>
      </c>
      <c r="C397" s="20">
        <f t="shared" si="24"/>
        <v>-748.14690265486729</v>
      </c>
      <c r="D397" s="21">
        <f t="shared" si="25"/>
        <v>559723.78795207152</v>
      </c>
      <c r="G397" s="20"/>
      <c r="H397" s="21"/>
    </row>
    <row r="398" spans="1:8" x14ac:dyDescent="0.5">
      <c r="A398" t="s">
        <v>20</v>
      </c>
      <c r="B398">
        <v>1785</v>
      </c>
      <c r="C398" s="20">
        <f t="shared" si="24"/>
        <v>933.85309734513271</v>
      </c>
      <c r="D398" s="21">
        <f t="shared" si="25"/>
        <v>872081.60742109793</v>
      </c>
      <c r="G398" s="20"/>
      <c r="H398" s="21"/>
    </row>
    <row r="399" spans="1:8" x14ac:dyDescent="0.5">
      <c r="A399" t="s">
        <v>20</v>
      </c>
      <c r="B399">
        <v>157</v>
      </c>
      <c r="C399" s="20">
        <f t="shared" si="24"/>
        <v>-694.14690265486729</v>
      </c>
      <c r="D399" s="21">
        <f t="shared" si="25"/>
        <v>481839.92246534582</v>
      </c>
      <c r="G399" s="20"/>
      <c r="H399" s="21"/>
    </row>
    <row r="400" spans="1:8" x14ac:dyDescent="0.5">
      <c r="A400" t="s">
        <v>20</v>
      </c>
      <c r="B400">
        <v>555</v>
      </c>
      <c r="C400" s="20">
        <f t="shared" si="24"/>
        <v>-296.14690265486729</v>
      </c>
      <c r="D400" s="21">
        <f t="shared" si="25"/>
        <v>87702.987952071446</v>
      </c>
      <c r="G400" s="20"/>
      <c r="H400" s="21"/>
    </row>
    <row r="401" spans="1:8" x14ac:dyDescent="0.5">
      <c r="A401" t="s">
        <v>20</v>
      </c>
      <c r="B401">
        <v>297</v>
      </c>
      <c r="C401" s="20">
        <f t="shared" si="24"/>
        <v>-554.14690265486729</v>
      </c>
      <c r="D401" s="21">
        <f t="shared" si="25"/>
        <v>307078.78972198296</v>
      </c>
      <c r="G401" s="20"/>
      <c r="H401" s="21"/>
    </row>
    <row r="402" spans="1:8" x14ac:dyDescent="0.5">
      <c r="A402" t="s">
        <v>20</v>
      </c>
      <c r="B402">
        <v>123</v>
      </c>
      <c r="C402" s="20">
        <f t="shared" si="24"/>
        <v>-728.14690265486729</v>
      </c>
      <c r="D402" s="21">
        <f t="shared" si="25"/>
        <v>530197.91184587684</v>
      </c>
      <c r="G402" s="20"/>
      <c r="H402" s="21"/>
    </row>
    <row r="403" spans="1:8" x14ac:dyDescent="0.5">
      <c r="A403" t="s">
        <v>20</v>
      </c>
      <c r="B403">
        <v>3036</v>
      </c>
      <c r="C403" s="20">
        <f t="shared" si="24"/>
        <v>2184.8530973451325</v>
      </c>
      <c r="D403" s="21">
        <f t="shared" si="25"/>
        <v>4773583.0569786187</v>
      </c>
      <c r="G403" s="20"/>
      <c r="H403" s="21"/>
    </row>
    <row r="404" spans="1:8" x14ac:dyDescent="0.5">
      <c r="A404" t="s">
        <v>20</v>
      </c>
      <c r="B404">
        <v>144</v>
      </c>
      <c r="C404" s="20">
        <f t="shared" si="24"/>
        <v>-707.14690265486729</v>
      </c>
      <c r="D404" s="21">
        <f t="shared" si="25"/>
        <v>500056.74193437234</v>
      </c>
      <c r="G404" s="20"/>
      <c r="H404" s="21"/>
    </row>
    <row r="405" spans="1:8" x14ac:dyDescent="0.5">
      <c r="A405" t="s">
        <v>20</v>
      </c>
      <c r="B405">
        <v>121</v>
      </c>
      <c r="C405" s="20">
        <f t="shared" si="24"/>
        <v>-730.14690265486729</v>
      </c>
      <c r="D405" s="21">
        <f t="shared" si="25"/>
        <v>533114.49945649621</v>
      </c>
      <c r="G405" s="20"/>
      <c r="H405" s="21"/>
    </row>
    <row r="406" spans="1:8" x14ac:dyDescent="0.5">
      <c r="A406" t="s">
        <v>20</v>
      </c>
      <c r="B406">
        <v>181</v>
      </c>
      <c r="C406" s="20">
        <f t="shared" si="24"/>
        <v>-670.14690265486729</v>
      </c>
      <c r="D406" s="21">
        <f t="shared" si="25"/>
        <v>449096.87113791215</v>
      </c>
      <c r="G406" s="20"/>
      <c r="H406" s="21"/>
    </row>
    <row r="407" spans="1:8" x14ac:dyDescent="0.5">
      <c r="A407" t="s">
        <v>20</v>
      </c>
      <c r="B407">
        <v>122</v>
      </c>
      <c r="C407" s="20">
        <f t="shared" si="24"/>
        <v>-729.14690265486729</v>
      </c>
      <c r="D407" s="21">
        <f t="shared" si="25"/>
        <v>531655.20565118652</v>
      </c>
      <c r="G407" s="20"/>
      <c r="H407" s="21"/>
    </row>
    <row r="408" spans="1:8" x14ac:dyDescent="0.5">
      <c r="A408" t="s">
        <v>20</v>
      </c>
      <c r="B408">
        <v>1071</v>
      </c>
      <c r="C408" s="20">
        <f t="shared" si="24"/>
        <v>219.85309734513271</v>
      </c>
      <c r="D408" s="21">
        <f t="shared" si="25"/>
        <v>48335.384412248401</v>
      </c>
      <c r="G408" s="20"/>
      <c r="H408" s="21"/>
    </row>
    <row r="409" spans="1:8" x14ac:dyDescent="0.5">
      <c r="A409" t="s">
        <v>20</v>
      </c>
      <c r="B409">
        <v>980</v>
      </c>
      <c r="C409" s="20">
        <f t="shared" si="24"/>
        <v>128.85309734513271</v>
      </c>
      <c r="D409" s="21">
        <f t="shared" si="25"/>
        <v>16603.120695434245</v>
      </c>
      <c r="G409" s="20"/>
      <c r="H409" s="21"/>
    </row>
    <row r="410" spans="1:8" x14ac:dyDescent="0.5">
      <c r="A410" t="s">
        <v>20</v>
      </c>
      <c r="B410">
        <v>536</v>
      </c>
      <c r="C410" s="20">
        <f t="shared" si="24"/>
        <v>-315.14690265486729</v>
      </c>
      <c r="D410" s="21">
        <f t="shared" si="25"/>
        <v>99317.570252956401</v>
      </c>
      <c r="G410" s="20"/>
      <c r="H410" s="21"/>
    </row>
    <row r="411" spans="1:8" x14ac:dyDescent="0.5">
      <c r="A411" t="s">
        <v>20</v>
      </c>
      <c r="B411">
        <v>1991</v>
      </c>
      <c r="C411" s="20">
        <f t="shared" si="24"/>
        <v>1139.8530973451327</v>
      </c>
      <c r="D411" s="21">
        <f t="shared" si="25"/>
        <v>1299265.0835272926</v>
      </c>
      <c r="G411" s="20"/>
      <c r="H411" s="21"/>
    </row>
    <row r="412" spans="1:8" x14ac:dyDescent="0.5">
      <c r="A412" t="s">
        <v>20</v>
      </c>
      <c r="B412">
        <v>180</v>
      </c>
      <c r="C412" s="20">
        <f t="shared" si="24"/>
        <v>-671.14690265486729</v>
      </c>
      <c r="D412" s="21">
        <f t="shared" si="25"/>
        <v>450438.1649432219</v>
      </c>
      <c r="G412" s="20"/>
      <c r="H412" s="21"/>
    </row>
    <row r="413" spans="1:8" x14ac:dyDescent="0.5">
      <c r="A413" t="s">
        <v>20</v>
      </c>
      <c r="B413">
        <v>130</v>
      </c>
      <c r="C413" s="20">
        <f t="shared" si="24"/>
        <v>-721.14690265486729</v>
      </c>
      <c r="D413" s="21">
        <f t="shared" si="25"/>
        <v>520052.85520870861</v>
      </c>
      <c r="G413" s="20"/>
      <c r="H413" s="21"/>
    </row>
    <row r="414" spans="1:8" x14ac:dyDescent="0.5">
      <c r="A414" t="s">
        <v>20</v>
      </c>
      <c r="B414">
        <v>122</v>
      </c>
      <c r="C414" s="20">
        <f t="shared" si="24"/>
        <v>-729.14690265486729</v>
      </c>
      <c r="D414" s="21">
        <f t="shared" si="25"/>
        <v>531655.20565118652</v>
      </c>
      <c r="G414" s="20"/>
      <c r="H414" s="21"/>
    </row>
    <row r="415" spans="1:8" x14ac:dyDescent="0.5">
      <c r="A415" t="s">
        <v>20</v>
      </c>
      <c r="B415">
        <v>140</v>
      </c>
      <c r="C415" s="20">
        <f t="shared" si="24"/>
        <v>-711.14690265486729</v>
      </c>
      <c r="D415" s="21">
        <f t="shared" si="25"/>
        <v>505729.91715561127</v>
      </c>
      <c r="G415" s="20"/>
      <c r="H415" s="21"/>
    </row>
    <row r="416" spans="1:8" x14ac:dyDescent="0.5">
      <c r="A416" t="s">
        <v>20</v>
      </c>
      <c r="B416">
        <v>3388</v>
      </c>
      <c r="C416" s="20">
        <f t="shared" si="24"/>
        <v>2536.8530973451325</v>
      </c>
      <c r="D416" s="21">
        <f t="shared" si="25"/>
        <v>6435623.6375095919</v>
      </c>
      <c r="G416" s="20"/>
      <c r="H416" s="21"/>
    </row>
    <row r="417" spans="1:8" x14ac:dyDescent="0.5">
      <c r="A417" t="s">
        <v>20</v>
      </c>
      <c r="B417">
        <v>280</v>
      </c>
      <c r="C417" s="20">
        <f t="shared" si="24"/>
        <v>-571.14690265486729</v>
      </c>
      <c r="D417" s="21">
        <f t="shared" si="25"/>
        <v>326208.78441224847</v>
      </c>
      <c r="G417" s="20"/>
      <c r="H417" s="21"/>
    </row>
    <row r="418" spans="1:8" x14ac:dyDescent="0.5">
      <c r="A418" t="s">
        <v>20</v>
      </c>
      <c r="B418">
        <v>366</v>
      </c>
      <c r="C418" s="20">
        <f t="shared" si="24"/>
        <v>-485.14690265486729</v>
      </c>
      <c r="D418" s="21">
        <f t="shared" si="25"/>
        <v>235367.51715561128</v>
      </c>
      <c r="G418" s="20"/>
      <c r="H418" s="21"/>
    </row>
    <row r="419" spans="1:8" x14ac:dyDescent="0.5">
      <c r="A419" t="s">
        <v>20</v>
      </c>
      <c r="B419">
        <v>270</v>
      </c>
      <c r="C419" s="20">
        <f t="shared" si="24"/>
        <v>-581.14690265486729</v>
      </c>
      <c r="D419" s="21">
        <f t="shared" si="25"/>
        <v>337731.72246534581</v>
      </c>
      <c r="G419" s="20"/>
      <c r="H419" s="21"/>
    </row>
    <row r="420" spans="1:8" x14ac:dyDescent="0.5">
      <c r="A420" t="s">
        <v>20</v>
      </c>
      <c r="B420">
        <v>137</v>
      </c>
      <c r="C420" s="20">
        <f t="shared" si="24"/>
        <v>-714.14690265486729</v>
      </c>
      <c r="D420" s="21">
        <f t="shared" si="25"/>
        <v>510005.79857154051</v>
      </c>
      <c r="G420" s="20"/>
      <c r="H420" s="21"/>
    </row>
    <row r="421" spans="1:8" x14ac:dyDescent="0.5">
      <c r="A421" t="s">
        <v>20</v>
      </c>
      <c r="B421">
        <v>3205</v>
      </c>
      <c r="C421" s="20">
        <f t="shared" si="24"/>
        <v>2353.8530973451325</v>
      </c>
      <c r="D421" s="21">
        <f t="shared" si="25"/>
        <v>5540624.4038812742</v>
      </c>
      <c r="G421" s="20"/>
      <c r="H421" s="21"/>
    </row>
    <row r="422" spans="1:8" x14ac:dyDescent="0.5">
      <c r="A422" t="s">
        <v>20</v>
      </c>
      <c r="B422">
        <v>288</v>
      </c>
      <c r="C422" s="20">
        <f t="shared" si="24"/>
        <v>-563.14690265486729</v>
      </c>
      <c r="D422" s="21">
        <f t="shared" si="25"/>
        <v>317134.43396977056</v>
      </c>
      <c r="G422" s="20"/>
      <c r="H422" s="21"/>
    </row>
    <row r="423" spans="1:8" x14ac:dyDescent="0.5">
      <c r="A423" t="s">
        <v>20</v>
      </c>
      <c r="B423">
        <v>148</v>
      </c>
      <c r="C423" s="20">
        <f t="shared" si="24"/>
        <v>-703.14690265486729</v>
      </c>
      <c r="D423" s="21">
        <f t="shared" si="25"/>
        <v>494415.56671313342</v>
      </c>
      <c r="G423" s="20"/>
      <c r="H423" s="21"/>
    </row>
    <row r="424" spans="1:8" x14ac:dyDescent="0.5">
      <c r="A424" t="s">
        <v>20</v>
      </c>
      <c r="B424">
        <v>114</v>
      </c>
      <c r="C424" s="20">
        <f t="shared" si="24"/>
        <v>-737.14690265486729</v>
      </c>
      <c r="D424" s="21">
        <f t="shared" si="25"/>
        <v>543385.55609366437</v>
      </c>
      <c r="G424" s="20"/>
      <c r="H424" s="21"/>
    </row>
    <row r="425" spans="1:8" x14ac:dyDescent="0.5">
      <c r="A425" t="s">
        <v>20</v>
      </c>
      <c r="B425">
        <v>1518</v>
      </c>
      <c r="C425" s="20">
        <f t="shared" si="24"/>
        <v>666.85309734513271</v>
      </c>
      <c r="D425" s="21">
        <f t="shared" si="25"/>
        <v>444693.05343879707</v>
      </c>
      <c r="G425" s="20"/>
      <c r="H425" s="21"/>
    </row>
    <row r="426" spans="1:8" x14ac:dyDescent="0.5">
      <c r="A426" t="s">
        <v>20</v>
      </c>
      <c r="B426">
        <v>166</v>
      </c>
      <c r="C426" s="20">
        <f t="shared" si="24"/>
        <v>-685.14690265486729</v>
      </c>
      <c r="D426" s="21">
        <f t="shared" si="25"/>
        <v>469426.27821755817</v>
      </c>
      <c r="G426" s="20"/>
      <c r="H426" s="21"/>
    </row>
    <row r="427" spans="1:8" x14ac:dyDescent="0.5">
      <c r="A427" t="s">
        <v>20</v>
      </c>
      <c r="B427">
        <v>100</v>
      </c>
      <c r="C427" s="20">
        <f t="shared" si="24"/>
        <v>-751.14690265486729</v>
      </c>
      <c r="D427" s="21">
        <f t="shared" si="25"/>
        <v>564221.6693680007</v>
      </c>
      <c r="G427" s="20"/>
      <c r="H427" s="21"/>
    </row>
    <row r="428" spans="1:8" x14ac:dyDescent="0.5">
      <c r="A428" t="s">
        <v>20</v>
      </c>
      <c r="B428">
        <v>235</v>
      </c>
      <c r="C428" s="20">
        <f t="shared" si="24"/>
        <v>-616.14690265486729</v>
      </c>
      <c r="D428" s="21">
        <f t="shared" si="25"/>
        <v>379637.00565118651</v>
      </c>
      <c r="G428" s="20"/>
      <c r="H428" s="21"/>
    </row>
    <row r="429" spans="1:8" x14ac:dyDescent="0.5">
      <c r="A429" t="s">
        <v>20</v>
      </c>
      <c r="B429">
        <v>148</v>
      </c>
      <c r="C429" s="20">
        <f t="shared" si="24"/>
        <v>-703.14690265486729</v>
      </c>
      <c r="D429" s="21">
        <f t="shared" si="25"/>
        <v>494415.56671313342</v>
      </c>
      <c r="G429" s="20"/>
      <c r="H429" s="21"/>
    </row>
    <row r="430" spans="1:8" x14ac:dyDescent="0.5">
      <c r="A430" t="s">
        <v>20</v>
      </c>
      <c r="B430">
        <v>198</v>
      </c>
      <c r="C430" s="20">
        <f t="shared" si="24"/>
        <v>-653.14690265486729</v>
      </c>
      <c r="D430" s="21">
        <f t="shared" si="25"/>
        <v>426600.8764476467</v>
      </c>
      <c r="G430" s="20"/>
      <c r="H430" s="21"/>
    </row>
    <row r="431" spans="1:8" x14ac:dyDescent="0.5">
      <c r="A431" t="s">
        <v>20</v>
      </c>
      <c r="B431">
        <v>150</v>
      </c>
      <c r="C431" s="20">
        <f t="shared" si="24"/>
        <v>-701.14690265486729</v>
      </c>
      <c r="D431" s="21">
        <f t="shared" si="25"/>
        <v>491606.97910251393</v>
      </c>
      <c r="G431" s="20"/>
      <c r="H431" s="21"/>
    </row>
    <row r="432" spans="1:8" x14ac:dyDescent="0.5">
      <c r="A432" t="s">
        <v>20</v>
      </c>
      <c r="B432">
        <v>216</v>
      </c>
      <c r="C432" s="20">
        <f t="shared" si="24"/>
        <v>-635.14690265486729</v>
      </c>
      <c r="D432" s="21">
        <f t="shared" si="25"/>
        <v>403411.58795207145</v>
      </c>
      <c r="G432" s="20"/>
      <c r="H432" s="21"/>
    </row>
    <row r="433" spans="1:8" x14ac:dyDescent="0.5">
      <c r="A433" t="s">
        <v>20</v>
      </c>
      <c r="B433">
        <v>5139</v>
      </c>
      <c r="C433" s="20">
        <f t="shared" si="24"/>
        <v>4287.8530973451325</v>
      </c>
      <c r="D433" s="21">
        <f t="shared" si="25"/>
        <v>18385684.184412245</v>
      </c>
      <c r="G433" s="20"/>
      <c r="H433" s="21"/>
    </row>
    <row r="434" spans="1:8" x14ac:dyDescent="0.5">
      <c r="A434" t="s">
        <v>20</v>
      </c>
      <c r="B434">
        <v>2353</v>
      </c>
      <c r="C434" s="20">
        <f t="shared" si="24"/>
        <v>1501.8530973451327</v>
      </c>
      <c r="D434" s="21">
        <f t="shared" si="25"/>
        <v>2255562.7260051686</v>
      </c>
      <c r="G434" s="20"/>
      <c r="H434" s="21"/>
    </row>
    <row r="435" spans="1:8" x14ac:dyDescent="0.5">
      <c r="A435" t="s">
        <v>20</v>
      </c>
      <c r="B435">
        <v>78</v>
      </c>
      <c r="C435" s="20">
        <f t="shared" si="24"/>
        <v>-773.14690265486729</v>
      </c>
      <c r="D435" s="21">
        <f t="shared" si="25"/>
        <v>597756.13308481488</v>
      </c>
      <c r="G435" s="20"/>
      <c r="H435" s="21"/>
    </row>
    <row r="436" spans="1:8" x14ac:dyDescent="0.5">
      <c r="A436" t="s">
        <v>20</v>
      </c>
      <c r="B436">
        <v>174</v>
      </c>
      <c r="C436" s="20">
        <f t="shared" si="24"/>
        <v>-677.14690265486729</v>
      </c>
      <c r="D436" s="21">
        <f t="shared" si="25"/>
        <v>458527.92777508032</v>
      </c>
      <c r="G436" s="20"/>
      <c r="H436" s="21"/>
    </row>
    <row r="437" spans="1:8" x14ac:dyDescent="0.5">
      <c r="A437" t="s">
        <v>20</v>
      </c>
      <c r="B437">
        <v>164</v>
      </c>
      <c r="C437" s="20">
        <f t="shared" si="24"/>
        <v>-687.14690265486729</v>
      </c>
      <c r="D437" s="21">
        <f t="shared" si="25"/>
        <v>472170.86582817766</v>
      </c>
      <c r="G437" s="20"/>
      <c r="H437" s="21"/>
    </row>
    <row r="438" spans="1:8" x14ac:dyDescent="0.5">
      <c r="A438" t="s">
        <v>20</v>
      </c>
      <c r="B438">
        <v>161</v>
      </c>
      <c r="C438" s="20">
        <f t="shared" si="24"/>
        <v>-690.14690265486729</v>
      </c>
      <c r="D438" s="21">
        <f t="shared" si="25"/>
        <v>476302.74724410684</v>
      </c>
      <c r="G438" s="20"/>
      <c r="H438" s="21"/>
    </row>
    <row r="439" spans="1:8" x14ac:dyDescent="0.5">
      <c r="A439" t="s">
        <v>20</v>
      </c>
      <c r="B439">
        <v>138</v>
      </c>
      <c r="C439" s="20">
        <f t="shared" si="24"/>
        <v>-713.14690265486729</v>
      </c>
      <c r="D439" s="21">
        <f t="shared" si="25"/>
        <v>508578.50476623076</v>
      </c>
      <c r="G439" s="20"/>
      <c r="H439" s="21"/>
    </row>
    <row r="440" spans="1:8" x14ac:dyDescent="0.5">
      <c r="A440" t="s">
        <v>20</v>
      </c>
      <c r="B440">
        <v>3308</v>
      </c>
      <c r="C440" s="20">
        <f t="shared" si="24"/>
        <v>2456.8530973451325</v>
      </c>
      <c r="D440" s="21">
        <f t="shared" si="25"/>
        <v>6036127.1419343706</v>
      </c>
      <c r="G440" s="20"/>
      <c r="H440" s="21"/>
    </row>
    <row r="441" spans="1:8" x14ac:dyDescent="0.5">
      <c r="A441" t="s">
        <v>20</v>
      </c>
      <c r="B441">
        <v>127</v>
      </c>
      <c r="C441" s="20">
        <f t="shared" si="24"/>
        <v>-724.14690265486729</v>
      </c>
      <c r="D441" s="21">
        <f t="shared" si="25"/>
        <v>524388.73662463785</v>
      </c>
      <c r="G441" s="20"/>
      <c r="H441" s="21"/>
    </row>
    <row r="442" spans="1:8" x14ac:dyDescent="0.5">
      <c r="A442" t="s">
        <v>20</v>
      </c>
      <c r="B442">
        <v>207</v>
      </c>
      <c r="C442" s="20">
        <f t="shared" si="24"/>
        <v>-644.14690265486729</v>
      </c>
      <c r="D442" s="21">
        <f t="shared" si="25"/>
        <v>414925.23219985905</v>
      </c>
      <c r="G442" s="20"/>
      <c r="H442" s="21"/>
    </row>
    <row r="443" spans="1:8" x14ac:dyDescent="0.5">
      <c r="A443" t="s">
        <v>20</v>
      </c>
      <c r="B443">
        <v>181</v>
      </c>
      <c r="C443" s="20">
        <f t="shared" si="24"/>
        <v>-670.14690265486729</v>
      </c>
      <c r="D443" s="21">
        <f t="shared" si="25"/>
        <v>449096.87113791215</v>
      </c>
      <c r="G443" s="20"/>
      <c r="H443" s="21"/>
    </row>
    <row r="444" spans="1:8" x14ac:dyDescent="0.5">
      <c r="A444" t="s">
        <v>20</v>
      </c>
      <c r="B444">
        <v>110</v>
      </c>
      <c r="C444" s="20">
        <f t="shared" si="24"/>
        <v>-741.14690265486729</v>
      </c>
      <c r="D444" s="21">
        <f t="shared" si="25"/>
        <v>549298.73131490336</v>
      </c>
      <c r="G444" s="20"/>
      <c r="H444" s="21"/>
    </row>
    <row r="445" spans="1:8" x14ac:dyDescent="0.5">
      <c r="A445" t="s">
        <v>20</v>
      </c>
      <c r="B445">
        <v>185</v>
      </c>
      <c r="C445" s="20">
        <f t="shared" si="24"/>
        <v>-666.14690265486729</v>
      </c>
      <c r="D445" s="21">
        <f t="shared" si="25"/>
        <v>443751.69591667323</v>
      </c>
      <c r="G445" s="20"/>
      <c r="H445" s="21"/>
    </row>
    <row r="446" spans="1:8" x14ac:dyDescent="0.5">
      <c r="A446" t="s">
        <v>20</v>
      </c>
      <c r="B446">
        <v>121</v>
      </c>
      <c r="C446" s="20">
        <f t="shared" si="24"/>
        <v>-730.14690265486729</v>
      </c>
      <c r="D446" s="21">
        <f t="shared" si="25"/>
        <v>533114.49945649621</v>
      </c>
      <c r="G446" s="20"/>
      <c r="H446" s="21"/>
    </row>
    <row r="447" spans="1:8" x14ac:dyDescent="0.5">
      <c r="A447" t="s">
        <v>20</v>
      </c>
      <c r="B447">
        <v>106</v>
      </c>
      <c r="C447" s="20">
        <f t="shared" si="24"/>
        <v>-745.14690265486729</v>
      </c>
      <c r="D447" s="21">
        <f t="shared" si="25"/>
        <v>555243.90653614223</v>
      </c>
      <c r="G447" s="20"/>
      <c r="H447" s="21"/>
    </row>
    <row r="448" spans="1:8" x14ac:dyDescent="0.5">
      <c r="A448" t="s">
        <v>20</v>
      </c>
      <c r="B448">
        <v>142</v>
      </c>
      <c r="C448" s="20">
        <f t="shared" si="24"/>
        <v>-709.14690265486729</v>
      </c>
      <c r="D448" s="21">
        <f t="shared" si="25"/>
        <v>502889.32954499184</v>
      </c>
      <c r="G448" s="20"/>
      <c r="H448" s="21"/>
    </row>
    <row r="449" spans="1:8" x14ac:dyDescent="0.5">
      <c r="A449" t="s">
        <v>20</v>
      </c>
      <c r="B449">
        <v>233</v>
      </c>
      <c r="C449" s="20">
        <f t="shared" si="24"/>
        <v>-618.14690265486729</v>
      </c>
      <c r="D449" s="21">
        <f t="shared" si="25"/>
        <v>382105.593261806</v>
      </c>
      <c r="G449" s="20"/>
      <c r="H449" s="21"/>
    </row>
    <row r="450" spans="1:8" x14ac:dyDescent="0.5">
      <c r="A450" t="s">
        <v>20</v>
      </c>
      <c r="B450">
        <v>218</v>
      </c>
      <c r="C450" s="20">
        <f t="shared" si="24"/>
        <v>-633.14690265486729</v>
      </c>
      <c r="D450" s="21">
        <f t="shared" si="25"/>
        <v>400875.00034145202</v>
      </c>
      <c r="G450" s="20"/>
      <c r="H450" s="21"/>
    </row>
    <row r="451" spans="1:8" x14ac:dyDescent="0.5">
      <c r="A451" t="s">
        <v>20</v>
      </c>
      <c r="B451">
        <v>76</v>
      </c>
      <c r="C451" s="20">
        <f t="shared" ref="C451:C514" si="26">B451-$K$4</f>
        <v>-775.14690265486729</v>
      </c>
      <c r="D451" s="21">
        <f t="shared" ref="D451:D514" si="27">C451^2</f>
        <v>600852.72069543425</v>
      </c>
      <c r="G451" s="20"/>
      <c r="H451" s="21"/>
    </row>
    <row r="452" spans="1:8" x14ac:dyDescent="0.5">
      <c r="A452" t="s">
        <v>20</v>
      </c>
      <c r="B452">
        <v>43</v>
      </c>
      <c r="C452" s="20">
        <f t="shared" si="26"/>
        <v>-808.14690265486729</v>
      </c>
      <c r="D452" s="21">
        <f t="shared" si="27"/>
        <v>653101.41627065558</v>
      </c>
      <c r="G452" s="20"/>
      <c r="H452" s="21"/>
    </row>
    <row r="453" spans="1:8" x14ac:dyDescent="0.5">
      <c r="A453" t="s">
        <v>20</v>
      </c>
      <c r="B453">
        <v>221</v>
      </c>
      <c r="C453" s="20">
        <f t="shared" si="26"/>
        <v>-630.14690265486729</v>
      </c>
      <c r="D453" s="21">
        <f t="shared" si="27"/>
        <v>397085.11892552278</v>
      </c>
      <c r="G453" s="20"/>
      <c r="H453" s="21"/>
    </row>
    <row r="454" spans="1:8" x14ac:dyDescent="0.5">
      <c r="A454" t="s">
        <v>20</v>
      </c>
      <c r="B454">
        <v>2805</v>
      </c>
      <c r="C454" s="20">
        <f t="shared" si="26"/>
        <v>1953.8530973451327</v>
      </c>
      <c r="D454" s="21">
        <f t="shared" si="27"/>
        <v>3817541.9260051688</v>
      </c>
      <c r="G454" s="20"/>
      <c r="H454" s="21"/>
    </row>
    <row r="455" spans="1:8" x14ac:dyDescent="0.5">
      <c r="A455" t="s">
        <v>20</v>
      </c>
      <c r="B455">
        <v>68</v>
      </c>
      <c r="C455" s="20">
        <f t="shared" si="26"/>
        <v>-783.14690265486729</v>
      </c>
      <c r="D455" s="21">
        <f t="shared" si="27"/>
        <v>613319.07113791222</v>
      </c>
      <c r="G455" s="20"/>
      <c r="H455" s="21"/>
    </row>
    <row r="456" spans="1:8" x14ac:dyDescent="0.5">
      <c r="A456" t="s">
        <v>20</v>
      </c>
      <c r="B456">
        <v>183</v>
      </c>
      <c r="C456" s="20">
        <f t="shared" si="26"/>
        <v>-668.14690265486729</v>
      </c>
      <c r="D456" s="21">
        <f t="shared" si="27"/>
        <v>446420.28352729272</v>
      </c>
      <c r="G456" s="20"/>
      <c r="H456" s="21"/>
    </row>
    <row r="457" spans="1:8" x14ac:dyDescent="0.5">
      <c r="A457" t="s">
        <v>20</v>
      </c>
      <c r="B457">
        <v>133</v>
      </c>
      <c r="C457" s="20">
        <f t="shared" si="26"/>
        <v>-718.14690265486729</v>
      </c>
      <c r="D457" s="21">
        <f t="shared" si="27"/>
        <v>515734.97379277943</v>
      </c>
      <c r="G457" s="20"/>
      <c r="H457" s="21"/>
    </row>
    <row r="458" spans="1:8" x14ac:dyDescent="0.5">
      <c r="A458" t="s">
        <v>20</v>
      </c>
      <c r="B458">
        <v>2489</v>
      </c>
      <c r="C458" s="20">
        <f t="shared" si="26"/>
        <v>1637.8530973451327</v>
      </c>
      <c r="D458" s="21">
        <f t="shared" si="27"/>
        <v>2682562.7684830446</v>
      </c>
      <c r="G458" s="20"/>
      <c r="H458" s="21"/>
    </row>
    <row r="459" spans="1:8" x14ac:dyDescent="0.5">
      <c r="A459" t="s">
        <v>20</v>
      </c>
      <c r="B459">
        <v>69</v>
      </c>
      <c r="C459" s="20">
        <f t="shared" si="26"/>
        <v>-782.14690265486729</v>
      </c>
      <c r="D459" s="21">
        <f t="shared" si="27"/>
        <v>611753.77733260242</v>
      </c>
      <c r="G459" s="20"/>
      <c r="H459" s="21"/>
    </row>
    <row r="460" spans="1:8" x14ac:dyDescent="0.5">
      <c r="A460" t="s">
        <v>20</v>
      </c>
      <c r="B460">
        <v>279</v>
      </c>
      <c r="C460" s="20">
        <f t="shared" si="26"/>
        <v>-572.14690265486729</v>
      </c>
      <c r="D460" s="21">
        <f t="shared" si="27"/>
        <v>327352.07821755821</v>
      </c>
      <c r="G460" s="20"/>
      <c r="H460" s="21"/>
    </row>
    <row r="461" spans="1:8" x14ac:dyDescent="0.5">
      <c r="A461" t="s">
        <v>20</v>
      </c>
      <c r="B461">
        <v>210</v>
      </c>
      <c r="C461" s="20">
        <f t="shared" si="26"/>
        <v>-641.14690265486729</v>
      </c>
      <c r="D461" s="21">
        <f t="shared" si="27"/>
        <v>411069.35078392987</v>
      </c>
      <c r="G461" s="20"/>
      <c r="H461" s="21"/>
    </row>
    <row r="462" spans="1:8" x14ac:dyDescent="0.5">
      <c r="A462" t="s">
        <v>20</v>
      </c>
      <c r="B462">
        <v>2100</v>
      </c>
      <c r="C462" s="20">
        <f t="shared" si="26"/>
        <v>1248.8530973451327</v>
      </c>
      <c r="D462" s="21">
        <f t="shared" si="27"/>
        <v>1559634.0587485316</v>
      </c>
      <c r="G462" s="20"/>
      <c r="H462" s="21"/>
    </row>
    <row r="463" spans="1:8" x14ac:dyDescent="0.5">
      <c r="A463" t="s">
        <v>20</v>
      </c>
      <c r="B463">
        <v>252</v>
      </c>
      <c r="C463" s="20">
        <f t="shared" si="26"/>
        <v>-599.14690265486729</v>
      </c>
      <c r="D463" s="21">
        <f t="shared" si="27"/>
        <v>358977.010960921</v>
      </c>
      <c r="G463" s="20"/>
      <c r="H463" s="21"/>
    </row>
    <row r="464" spans="1:8" x14ac:dyDescent="0.5">
      <c r="A464" t="s">
        <v>20</v>
      </c>
      <c r="B464">
        <v>1280</v>
      </c>
      <c r="C464" s="20">
        <f t="shared" si="26"/>
        <v>428.85309734513271</v>
      </c>
      <c r="D464" s="21">
        <f t="shared" si="27"/>
        <v>183914.97910251387</v>
      </c>
      <c r="G464" s="20"/>
      <c r="H464" s="21"/>
    </row>
    <row r="465" spans="1:8" x14ac:dyDescent="0.5">
      <c r="A465" t="s">
        <v>20</v>
      </c>
      <c r="B465">
        <v>157</v>
      </c>
      <c r="C465" s="20">
        <f t="shared" si="26"/>
        <v>-694.14690265486729</v>
      </c>
      <c r="D465" s="21">
        <f t="shared" si="27"/>
        <v>481839.92246534582</v>
      </c>
      <c r="G465" s="20"/>
      <c r="H465" s="21"/>
    </row>
    <row r="466" spans="1:8" x14ac:dyDescent="0.5">
      <c r="A466" t="s">
        <v>20</v>
      </c>
      <c r="B466">
        <v>194</v>
      </c>
      <c r="C466" s="20">
        <f t="shared" si="26"/>
        <v>-657.14690265486729</v>
      </c>
      <c r="D466" s="21">
        <f t="shared" si="27"/>
        <v>431842.05166888563</v>
      </c>
      <c r="G466" s="20"/>
      <c r="H466" s="21"/>
    </row>
    <row r="467" spans="1:8" x14ac:dyDescent="0.5">
      <c r="A467" t="s">
        <v>20</v>
      </c>
      <c r="B467">
        <v>82</v>
      </c>
      <c r="C467" s="20">
        <f t="shared" si="26"/>
        <v>-769.14690265486729</v>
      </c>
      <c r="D467" s="21">
        <f t="shared" si="27"/>
        <v>591586.9578635759</v>
      </c>
      <c r="G467" s="20"/>
      <c r="H467" s="21"/>
    </row>
    <row r="468" spans="1:8" x14ac:dyDescent="0.5">
      <c r="A468" t="s">
        <v>20</v>
      </c>
      <c r="B468">
        <v>4233</v>
      </c>
      <c r="C468" s="20">
        <f t="shared" si="26"/>
        <v>3381.8530973451325</v>
      </c>
      <c r="D468" s="21">
        <f t="shared" si="27"/>
        <v>11436930.372022865</v>
      </c>
      <c r="G468" s="20"/>
      <c r="H468" s="21"/>
    </row>
    <row r="469" spans="1:8" x14ac:dyDescent="0.5">
      <c r="A469" t="s">
        <v>20</v>
      </c>
      <c r="B469">
        <v>1297</v>
      </c>
      <c r="C469" s="20">
        <f t="shared" si="26"/>
        <v>445.85309734513271</v>
      </c>
      <c r="D469" s="21">
        <f t="shared" si="27"/>
        <v>198784.98441224839</v>
      </c>
      <c r="G469" s="20"/>
      <c r="H469" s="21"/>
    </row>
    <row r="470" spans="1:8" x14ac:dyDescent="0.5">
      <c r="A470" t="s">
        <v>20</v>
      </c>
      <c r="B470">
        <v>165</v>
      </c>
      <c r="C470" s="20">
        <f t="shared" si="26"/>
        <v>-686.14690265486729</v>
      </c>
      <c r="D470" s="21">
        <f t="shared" si="27"/>
        <v>470797.57202286791</v>
      </c>
      <c r="G470" s="20"/>
      <c r="H470" s="21"/>
    </row>
    <row r="471" spans="1:8" x14ac:dyDescent="0.5">
      <c r="A471" t="s">
        <v>20</v>
      </c>
      <c r="B471">
        <v>119</v>
      </c>
      <c r="C471" s="20">
        <f t="shared" si="26"/>
        <v>-732.14690265486729</v>
      </c>
      <c r="D471" s="21">
        <f t="shared" si="27"/>
        <v>536039.0870671157</v>
      </c>
      <c r="G471" s="20"/>
      <c r="H471" s="21"/>
    </row>
    <row r="472" spans="1:8" x14ac:dyDescent="0.5">
      <c r="A472" t="s">
        <v>20</v>
      </c>
      <c r="B472">
        <v>1797</v>
      </c>
      <c r="C472" s="20">
        <f t="shared" si="26"/>
        <v>945.85309734513271</v>
      </c>
      <c r="D472" s="21">
        <f t="shared" si="27"/>
        <v>894638.08175738109</v>
      </c>
      <c r="G472" s="20"/>
      <c r="H472" s="21"/>
    </row>
    <row r="473" spans="1:8" x14ac:dyDescent="0.5">
      <c r="A473" t="s">
        <v>20</v>
      </c>
      <c r="B473">
        <v>261</v>
      </c>
      <c r="C473" s="20">
        <f t="shared" si="26"/>
        <v>-590.14690265486729</v>
      </c>
      <c r="D473" s="21">
        <f t="shared" si="27"/>
        <v>348273.36671313341</v>
      </c>
      <c r="G473" s="20"/>
      <c r="H473" s="21"/>
    </row>
    <row r="474" spans="1:8" x14ac:dyDescent="0.5">
      <c r="A474" t="s">
        <v>20</v>
      </c>
      <c r="B474">
        <v>157</v>
      </c>
      <c r="C474" s="20">
        <f t="shared" si="26"/>
        <v>-694.14690265486729</v>
      </c>
      <c r="D474" s="21">
        <f t="shared" si="27"/>
        <v>481839.92246534582</v>
      </c>
      <c r="G474" s="20"/>
      <c r="H474" s="21"/>
    </row>
    <row r="475" spans="1:8" x14ac:dyDescent="0.5">
      <c r="A475" t="s">
        <v>20</v>
      </c>
      <c r="B475">
        <v>3533</v>
      </c>
      <c r="C475" s="20">
        <f t="shared" si="26"/>
        <v>2681.8530973451325</v>
      </c>
      <c r="D475" s="21">
        <f t="shared" si="27"/>
        <v>7192336.0357396808</v>
      </c>
      <c r="G475" s="20"/>
      <c r="H475" s="21"/>
    </row>
    <row r="476" spans="1:8" x14ac:dyDescent="0.5">
      <c r="A476" t="s">
        <v>20</v>
      </c>
      <c r="B476">
        <v>155</v>
      </c>
      <c r="C476" s="20">
        <f t="shared" si="26"/>
        <v>-696.14690265486729</v>
      </c>
      <c r="D476" s="21">
        <f t="shared" si="27"/>
        <v>484620.51007596526</v>
      </c>
      <c r="G476" s="20"/>
      <c r="H476" s="21"/>
    </row>
    <row r="477" spans="1:8" x14ac:dyDescent="0.5">
      <c r="A477" t="s">
        <v>20</v>
      </c>
      <c r="B477">
        <v>132</v>
      </c>
      <c r="C477" s="20">
        <f t="shared" si="26"/>
        <v>-719.14690265486729</v>
      </c>
      <c r="D477" s="21">
        <f t="shared" si="27"/>
        <v>517172.26759808918</v>
      </c>
      <c r="G477" s="20"/>
      <c r="H477" s="21"/>
    </row>
    <row r="478" spans="1:8" x14ac:dyDescent="0.5">
      <c r="A478" t="s">
        <v>20</v>
      </c>
      <c r="B478">
        <v>1354</v>
      </c>
      <c r="C478" s="20">
        <f t="shared" si="26"/>
        <v>502.85309734513271</v>
      </c>
      <c r="D478" s="21">
        <f t="shared" si="27"/>
        <v>252861.23750959351</v>
      </c>
      <c r="G478" s="20"/>
      <c r="H478" s="21"/>
    </row>
    <row r="479" spans="1:8" x14ac:dyDescent="0.5">
      <c r="A479" t="s">
        <v>20</v>
      </c>
      <c r="B479">
        <v>48</v>
      </c>
      <c r="C479" s="20">
        <f t="shared" si="26"/>
        <v>-803.14690265486729</v>
      </c>
      <c r="D479" s="21">
        <f t="shared" si="27"/>
        <v>645044.94724410691</v>
      </c>
      <c r="G479" s="20"/>
      <c r="H479" s="21"/>
    </row>
    <row r="480" spans="1:8" x14ac:dyDescent="0.5">
      <c r="A480" t="s">
        <v>20</v>
      </c>
      <c r="B480">
        <v>110</v>
      </c>
      <c r="C480" s="20">
        <f t="shared" si="26"/>
        <v>-741.14690265486729</v>
      </c>
      <c r="D480" s="21">
        <f t="shared" si="27"/>
        <v>549298.73131490336</v>
      </c>
      <c r="G480" s="20"/>
      <c r="H480" s="21"/>
    </row>
    <row r="481" spans="1:8" x14ac:dyDescent="0.5">
      <c r="A481" t="s">
        <v>20</v>
      </c>
      <c r="B481">
        <v>172</v>
      </c>
      <c r="C481" s="20">
        <f t="shared" si="26"/>
        <v>-679.14690265486729</v>
      </c>
      <c r="D481" s="21">
        <f t="shared" si="27"/>
        <v>461240.51538569981</v>
      </c>
      <c r="G481" s="20"/>
      <c r="H481" s="21"/>
    </row>
    <row r="482" spans="1:8" x14ac:dyDescent="0.5">
      <c r="A482" t="s">
        <v>20</v>
      </c>
      <c r="B482">
        <v>307</v>
      </c>
      <c r="C482" s="20">
        <f t="shared" si="26"/>
        <v>-544.14690265486729</v>
      </c>
      <c r="D482" s="21">
        <f t="shared" si="27"/>
        <v>296095.85166888562</v>
      </c>
      <c r="G482" s="20"/>
      <c r="H482" s="21"/>
    </row>
    <row r="483" spans="1:8" x14ac:dyDescent="0.5">
      <c r="A483" t="s">
        <v>20</v>
      </c>
      <c r="B483">
        <v>160</v>
      </c>
      <c r="C483" s="20">
        <f t="shared" si="26"/>
        <v>-691.14690265486729</v>
      </c>
      <c r="D483" s="21">
        <f t="shared" si="27"/>
        <v>477684.04104941658</v>
      </c>
      <c r="G483" s="20"/>
      <c r="H483" s="21"/>
    </row>
    <row r="484" spans="1:8" x14ac:dyDescent="0.5">
      <c r="A484" t="s">
        <v>20</v>
      </c>
      <c r="B484">
        <v>1467</v>
      </c>
      <c r="C484" s="20">
        <f t="shared" si="26"/>
        <v>615.85309734513271</v>
      </c>
      <c r="D484" s="21">
        <f t="shared" si="27"/>
        <v>379275.03750959353</v>
      </c>
      <c r="G484" s="20"/>
      <c r="H484" s="21"/>
    </row>
    <row r="485" spans="1:8" x14ac:dyDescent="0.5">
      <c r="A485" t="s">
        <v>20</v>
      </c>
      <c r="B485">
        <v>2662</v>
      </c>
      <c r="C485" s="20">
        <f t="shared" si="26"/>
        <v>1810.8530973451327</v>
      </c>
      <c r="D485" s="21">
        <f t="shared" si="27"/>
        <v>3279188.9401644608</v>
      </c>
      <c r="G485" s="20"/>
      <c r="H485" s="21"/>
    </row>
    <row r="486" spans="1:8" x14ac:dyDescent="0.5">
      <c r="A486" t="s">
        <v>20</v>
      </c>
      <c r="B486">
        <v>452</v>
      </c>
      <c r="C486" s="20">
        <f t="shared" si="26"/>
        <v>-399.14690265486729</v>
      </c>
      <c r="D486" s="21">
        <f t="shared" si="27"/>
        <v>159318.24989897411</v>
      </c>
      <c r="G486" s="20"/>
      <c r="H486" s="21"/>
    </row>
    <row r="487" spans="1:8" x14ac:dyDescent="0.5">
      <c r="A487" t="s">
        <v>20</v>
      </c>
      <c r="B487">
        <v>158</v>
      </c>
      <c r="C487" s="20">
        <f t="shared" si="26"/>
        <v>-693.14690265486729</v>
      </c>
      <c r="D487" s="21">
        <f t="shared" si="27"/>
        <v>480452.62866003608</v>
      </c>
      <c r="G487" s="20"/>
      <c r="H487" s="21"/>
    </row>
    <row r="488" spans="1:8" x14ac:dyDescent="0.5">
      <c r="A488" t="s">
        <v>20</v>
      </c>
      <c r="B488">
        <v>225</v>
      </c>
      <c r="C488" s="20">
        <f t="shared" si="26"/>
        <v>-626.14690265486729</v>
      </c>
      <c r="D488" s="21">
        <f t="shared" si="27"/>
        <v>392059.94370428385</v>
      </c>
      <c r="G488" s="20"/>
      <c r="H488" s="21"/>
    </row>
    <row r="489" spans="1:8" x14ac:dyDescent="0.5">
      <c r="A489" t="s">
        <v>20</v>
      </c>
      <c r="B489">
        <v>65</v>
      </c>
      <c r="C489" s="20">
        <f t="shared" si="26"/>
        <v>-786.14690265486729</v>
      </c>
      <c r="D489" s="21">
        <f t="shared" si="27"/>
        <v>618026.9525538414</v>
      </c>
      <c r="G489" s="20"/>
      <c r="H489" s="21"/>
    </row>
    <row r="490" spans="1:8" x14ac:dyDescent="0.5">
      <c r="A490" t="s">
        <v>20</v>
      </c>
      <c r="B490">
        <v>163</v>
      </c>
      <c r="C490" s="20">
        <f t="shared" si="26"/>
        <v>-688.14690265486729</v>
      </c>
      <c r="D490" s="21">
        <f t="shared" si="27"/>
        <v>473546.1596334874</v>
      </c>
      <c r="G490" s="20"/>
      <c r="H490" s="21"/>
    </row>
    <row r="491" spans="1:8" x14ac:dyDescent="0.5">
      <c r="A491" t="s">
        <v>20</v>
      </c>
      <c r="B491">
        <v>85</v>
      </c>
      <c r="C491" s="20">
        <f t="shared" si="26"/>
        <v>-766.14690265486729</v>
      </c>
      <c r="D491" s="21">
        <f t="shared" si="27"/>
        <v>586981.07644764672</v>
      </c>
      <c r="G491" s="20"/>
      <c r="H491" s="21"/>
    </row>
    <row r="492" spans="1:8" x14ac:dyDescent="0.5">
      <c r="A492" t="s">
        <v>20</v>
      </c>
      <c r="B492">
        <v>217</v>
      </c>
      <c r="C492" s="20">
        <f t="shared" si="26"/>
        <v>-634.14690265486729</v>
      </c>
      <c r="D492" s="21">
        <f t="shared" si="27"/>
        <v>402142.29414676171</v>
      </c>
      <c r="G492" s="20"/>
      <c r="H492" s="21"/>
    </row>
    <row r="493" spans="1:8" x14ac:dyDescent="0.5">
      <c r="A493" t="s">
        <v>20</v>
      </c>
      <c r="B493">
        <v>150</v>
      </c>
      <c r="C493" s="20">
        <f t="shared" si="26"/>
        <v>-701.14690265486729</v>
      </c>
      <c r="D493" s="21">
        <f t="shared" si="27"/>
        <v>491606.97910251393</v>
      </c>
      <c r="G493" s="20"/>
      <c r="H493" s="21"/>
    </row>
    <row r="494" spans="1:8" x14ac:dyDescent="0.5">
      <c r="A494" t="s">
        <v>20</v>
      </c>
      <c r="B494">
        <v>3272</v>
      </c>
      <c r="C494" s="20">
        <f t="shared" si="26"/>
        <v>2420.8530973451325</v>
      </c>
      <c r="D494" s="21">
        <f t="shared" si="27"/>
        <v>5860529.7189255217</v>
      </c>
      <c r="G494" s="20"/>
      <c r="H494" s="21"/>
    </row>
    <row r="495" spans="1:8" x14ac:dyDescent="0.5">
      <c r="A495" t="s">
        <v>20</v>
      </c>
      <c r="B495">
        <v>300</v>
      </c>
      <c r="C495" s="20">
        <f t="shared" si="26"/>
        <v>-551.14690265486729</v>
      </c>
      <c r="D495" s="21">
        <f t="shared" si="27"/>
        <v>303762.90830605378</v>
      </c>
      <c r="G495" s="20"/>
      <c r="H495" s="21"/>
    </row>
    <row r="496" spans="1:8" x14ac:dyDescent="0.5">
      <c r="A496" t="s">
        <v>20</v>
      </c>
      <c r="B496">
        <v>126</v>
      </c>
      <c r="C496" s="20">
        <f t="shared" si="26"/>
        <v>-725.14690265486729</v>
      </c>
      <c r="D496" s="21">
        <f t="shared" si="27"/>
        <v>525838.03042994754</v>
      </c>
      <c r="G496" s="20"/>
      <c r="H496" s="21"/>
    </row>
    <row r="497" spans="1:8" x14ac:dyDescent="0.5">
      <c r="A497" t="s">
        <v>20</v>
      </c>
      <c r="B497">
        <v>2320</v>
      </c>
      <c r="C497" s="20">
        <f t="shared" si="26"/>
        <v>1468.8530973451327</v>
      </c>
      <c r="D497" s="21">
        <f t="shared" si="27"/>
        <v>2157529.4215803901</v>
      </c>
      <c r="G497" s="20"/>
      <c r="H497" s="21"/>
    </row>
    <row r="498" spans="1:8" x14ac:dyDescent="0.5">
      <c r="A498" t="s">
        <v>20</v>
      </c>
      <c r="B498">
        <v>81</v>
      </c>
      <c r="C498" s="20">
        <f t="shared" si="26"/>
        <v>-770.14690265486729</v>
      </c>
      <c r="D498" s="21">
        <f t="shared" si="27"/>
        <v>593126.25166888558</v>
      </c>
      <c r="G498" s="20"/>
      <c r="H498" s="21"/>
    </row>
    <row r="499" spans="1:8" x14ac:dyDescent="0.5">
      <c r="A499" t="s">
        <v>20</v>
      </c>
      <c r="B499">
        <v>1887</v>
      </c>
      <c r="C499" s="20">
        <f t="shared" si="26"/>
        <v>1035.8530973451327</v>
      </c>
      <c r="D499" s="21">
        <f t="shared" si="27"/>
        <v>1072991.639279505</v>
      </c>
      <c r="G499" s="20"/>
      <c r="H499" s="21"/>
    </row>
    <row r="500" spans="1:8" x14ac:dyDescent="0.5">
      <c r="A500" t="s">
        <v>20</v>
      </c>
      <c r="B500">
        <v>4358</v>
      </c>
      <c r="C500" s="20">
        <f t="shared" si="26"/>
        <v>3506.8530973451325</v>
      </c>
      <c r="D500" s="21">
        <f t="shared" si="27"/>
        <v>12298018.646359149</v>
      </c>
      <c r="G500" s="20"/>
      <c r="H500" s="21"/>
    </row>
    <row r="501" spans="1:8" x14ac:dyDescent="0.5">
      <c r="A501" t="s">
        <v>20</v>
      </c>
      <c r="B501">
        <v>53</v>
      </c>
      <c r="C501" s="20">
        <f t="shared" si="26"/>
        <v>-798.14690265486729</v>
      </c>
      <c r="D501" s="21">
        <f t="shared" si="27"/>
        <v>637038.47821755824</v>
      </c>
      <c r="G501" s="20"/>
      <c r="H501" s="21"/>
    </row>
    <row r="502" spans="1:8" x14ac:dyDescent="0.5">
      <c r="A502" t="s">
        <v>20</v>
      </c>
      <c r="B502">
        <v>2414</v>
      </c>
      <c r="C502" s="20">
        <f t="shared" si="26"/>
        <v>1562.8530973451327</v>
      </c>
      <c r="D502" s="21">
        <f t="shared" si="27"/>
        <v>2442509.803881275</v>
      </c>
      <c r="G502" s="20"/>
      <c r="H502" s="21"/>
    </row>
    <row r="503" spans="1:8" x14ac:dyDescent="0.5">
      <c r="A503" t="s">
        <v>20</v>
      </c>
      <c r="B503">
        <v>80</v>
      </c>
      <c r="C503" s="20">
        <f t="shared" si="26"/>
        <v>-771.14690265486729</v>
      </c>
      <c r="D503" s="21">
        <f t="shared" si="27"/>
        <v>594667.54547419539</v>
      </c>
      <c r="G503" s="20"/>
      <c r="H503" s="21"/>
    </row>
    <row r="504" spans="1:8" x14ac:dyDescent="0.5">
      <c r="A504" t="s">
        <v>20</v>
      </c>
      <c r="B504">
        <v>193</v>
      </c>
      <c r="C504" s="20">
        <f t="shared" si="26"/>
        <v>-658.14690265486729</v>
      </c>
      <c r="D504" s="21">
        <f t="shared" si="27"/>
        <v>433157.34547419538</v>
      </c>
      <c r="G504" s="20"/>
      <c r="H504" s="21"/>
    </row>
    <row r="505" spans="1:8" x14ac:dyDescent="0.5">
      <c r="A505" t="s">
        <v>20</v>
      </c>
      <c r="B505">
        <v>52</v>
      </c>
      <c r="C505" s="20">
        <f t="shared" si="26"/>
        <v>-799.14690265486729</v>
      </c>
      <c r="D505" s="21">
        <f t="shared" si="27"/>
        <v>638635.77202286792</v>
      </c>
      <c r="G505" s="20"/>
      <c r="H505" s="21"/>
    </row>
    <row r="506" spans="1:8" x14ac:dyDescent="0.5">
      <c r="A506" t="s">
        <v>20</v>
      </c>
      <c r="B506">
        <v>290</v>
      </c>
      <c r="C506" s="20">
        <f t="shared" si="26"/>
        <v>-561.14690265486729</v>
      </c>
      <c r="D506" s="21">
        <f t="shared" si="27"/>
        <v>314885.84635915112</v>
      </c>
      <c r="G506" s="20"/>
      <c r="H506" s="21"/>
    </row>
    <row r="507" spans="1:8" x14ac:dyDescent="0.5">
      <c r="A507" t="s">
        <v>20</v>
      </c>
      <c r="B507">
        <v>122</v>
      </c>
      <c r="C507" s="20">
        <f t="shared" si="26"/>
        <v>-729.14690265486729</v>
      </c>
      <c r="D507" s="21">
        <f t="shared" si="27"/>
        <v>531655.20565118652</v>
      </c>
      <c r="G507" s="20"/>
      <c r="H507" s="21"/>
    </row>
    <row r="508" spans="1:8" x14ac:dyDescent="0.5">
      <c r="A508" t="s">
        <v>20</v>
      </c>
      <c r="B508">
        <v>1470</v>
      </c>
      <c r="C508" s="20">
        <f t="shared" si="26"/>
        <v>618.85309734513271</v>
      </c>
      <c r="D508" s="21">
        <f t="shared" si="27"/>
        <v>382979.15609366429</v>
      </c>
      <c r="G508" s="20"/>
      <c r="H508" s="21"/>
    </row>
    <row r="509" spans="1:8" x14ac:dyDescent="0.5">
      <c r="A509" t="s">
        <v>20</v>
      </c>
      <c r="B509">
        <v>165</v>
      </c>
      <c r="C509" s="20">
        <f t="shared" si="26"/>
        <v>-686.14690265486729</v>
      </c>
      <c r="D509" s="21">
        <f t="shared" si="27"/>
        <v>470797.57202286791</v>
      </c>
      <c r="G509" s="20"/>
      <c r="H509" s="21"/>
    </row>
    <row r="510" spans="1:8" x14ac:dyDescent="0.5">
      <c r="A510" t="s">
        <v>20</v>
      </c>
      <c r="B510">
        <v>182</v>
      </c>
      <c r="C510" s="20">
        <f t="shared" si="26"/>
        <v>-669.14690265486729</v>
      </c>
      <c r="D510" s="21">
        <f t="shared" si="27"/>
        <v>447757.57733260246</v>
      </c>
      <c r="G510" s="20"/>
      <c r="H510" s="21"/>
    </row>
    <row r="511" spans="1:8" x14ac:dyDescent="0.5">
      <c r="A511" t="s">
        <v>20</v>
      </c>
      <c r="B511">
        <v>199</v>
      </c>
      <c r="C511" s="20">
        <f t="shared" si="26"/>
        <v>-652.14690265486729</v>
      </c>
      <c r="D511" s="21">
        <f t="shared" si="27"/>
        <v>425295.58264233696</v>
      </c>
      <c r="G511" s="20"/>
      <c r="H511" s="21"/>
    </row>
    <row r="512" spans="1:8" x14ac:dyDescent="0.5">
      <c r="A512" t="s">
        <v>20</v>
      </c>
      <c r="B512">
        <v>56</v>
      </c>
      <c r="C512" s="20">
        <f t="shared" si="26"/>
        <v>-795.14690265486729</v>
      </c>
      <c r="D512" s="21">
        <f t="shared" si="27"/>
        <v>632258.59680162894</v>
      </c>
      <c r="G512" s="20"/>
      <c r="H512" s="21"/>
    </row>
    <row r="513" spans="1:8" x14ac:dyDescent="0.5">
      <c r="A513" t="s">
        <v>20</v>
      </c>
      <c r="B513">
        <v>1460</v>
      </c>
      <c r="C513" s="20">
        <f t="shared" si="26"/>
        <v>608.85309734513271</v>
      </c>
      <c r="D513" s="21">
        <f t="shared" si="27"/>
        <v>370702.09414676164</v>
      </c>
      <c r="G513" s="20"/>
      <c r="H513" s="21"/>
    </row>
    <row r="514" spans="1:8" x14ac:dyDescent="0.5">
      <c r="A514" t="s">
        <v>20</v>
      </c>
      <c r="B514">
        <v>123</v>
      </c>
      <c r="C514" s="20">
        <f t="shared" si="26"/>
        <v>-728.14690265486729</v>
      </c>
      <c r="D514" s="21">
        <f t="shared" si="27"/>
        <v>530197.91184587684</v>
      </c>
      <c r="G514" s="20"/>
      <c r="H514" s="21"/>
    </row>
    <row r="515" spans="1:8" x14ac:dyDescent="0.5">
      <c r="A515" t="s">
        <v>20</v>
      </c>
      <c r="B515">
        <v>159</v>
      </c>
      <c r="C515" s="20">
        <f t="shared" ref="C515:C566" si="28">B515-$K$4</f>
        <v>-692.14690265486729</v>
      </c>
      <c r="D515" s="21">
        <f t="shared" ref="D515:D566" si="29">C515^2</f>
        <v>479067.33485472633</v>
      </c>
      <c r="G515" s="20"/>
      <c r="H515" s="21"/>
    </row>
    <row r="516" spans="1:8" x14ac:dyDescent="0.5">
      <c r="A516" t="s">
        <v>20</v>
      </c>
      <c r="B516">
        <v>110</v>
      </c>
      <c r="C516" s="20">
        <f t="shared" si="28"/>
        <v>-741.14690265486729</v>
      </c>
      <c r="D516" s="21">
        <f t="shared" si="29"/>
        <v>549298.73131490336</v>
      </c>
      <c r="G516" s="20"/>
      <c r="H516" s="21"/>
    </row>
    <row r="517" spans="1:8" x14ac:dyDescent="0.5">
      <c r="A517" t="s">
        <v>20</v>
      </c>
      <c r="B517">
        <v>236</v>
      </c>
      <c r="C517" s="20">
        <f t="shared" si="28"/>
        <v>-615.14690265486729</v>
      </c>
      <c r="D517" s="21">
        <f t="shared" si="29"/>
        <v>378405.71184587677</v>
      </c>
      <c r="G517" s="20"/>
      <c r="H517" s="21"/>
    </row>
    <row r="518" spans="1:8" x14ac:dyDescent="0.5">
      <c r="A518" t="s">
        <v>20</v>
      </c>
      <c r="B518">
        <v>191</v>
      </c>
      <c r="C518" s="20">
        <f t="shared" si="28"/>
        <v>-660.14690265486729</v>
      </c>
      <c r="D518" s="21">
        <f t="shared" si="29"/>
        <v>435793.93308481481</v>
      </c>
      <c r="G518" s="20"/>
      <c r="H518" s="21"/>
    </row>
    <row r="519" spans="1:8" x14ac:dyDescent="0.5">
      <c r="A519" t="s">
        <v>20</v>
      </c>
      <c r="B519">
        <v>3934</v>
      </c>
      <c r="C519" s="20">
        <f t="shared" si="28"/>
        <v>3082.8530973451325</v>
      </c>
      <c r="D519" s="21">
        <f t="shared" si="29"/>
        <v>9503983.2198104765</v>
      </c>
      <c r="G519" s="20"/>
      <c r="H519" s="21"/>
    </row>
    <row r="520" spans="1:8" x14ac:dyDescent="0.5">
      <c r="A520" t="s">
        <v>20</v>
      </c>
      <c r="B520">
        <v>80</v>
      </c>
      <c r="C520" s="20">
        <f t="shared" si="28"/>
        <v>-771.14690265486729</v>
      </c>
      <c r="D520" s="21">
        <f t="shared" si="29"/>
        <v>594667.54547419539</v>
      </c>
      <c r="G520" s="20"/>
      <c r="H520" s="21"/>
    </row>
    <row r="521" spans="1:8" x14ac:dyDescent="0.5">
      <c r="A521" t="s">
        <v>20</v>
      </c>
      <c r="B521">
        <v>462</v>
      </c>
      <c r="C521" s="20">
        <f t="shared" si="28"/>
        <v>-389.14690265486729</v>
      </c>
      <c r="D521" s="21">
        <f t="shared" si="29"/>
        <v>151435.31184587677</v>
      </c>
      <c r="G521" s="20"/>
      <c r="H521" s="21"/>
    </row>
    <row r="522" spans="1:8" x14ac:dyDescent="0.5">
      <c r="A522" t="s">
        <v>20</v>
      </c>
      <c r="B522">
        <v>179</v>
      </c>
      <c r="C522" s="20">
        <f t="shared" si="28"/>
        <v>-672.14690265486729</v>
      </c>
      <c r="D522" s="21">
        <f t="shared" si="29"/>
        <v>451781.45874853164</v>
      </c>
      <c r="G522" s="20"/>
      <c r="H522" s="21"/>
    </row>
    <row r="523" spans="1:8" x14ac:dyDescent="0.5">
      <c r="A523" t="s">
        <v>20</v>
      </c>
      <c r="B523">
        <v>1866</v>
      </c>
      <c r="C523" s="20">
        <f t="shared" si="28"/>
        <v>1014.8530973451327</v>
      </c>
      <c r="D523" s="21">
        <f t="shared" si="29"/>
        <v>1029926.8091910094</v>
      </c>
      <c r="G523" s="20"/>
      <c r="H523" s="21"/>
    </row>
    <row r="524" spans="1:8" x14ac:dyDescent="0.5">
      <c r="A524" t="s">
        <v>20</v>
      </c>
      <c r="B524">
        <v>156</v>
      </c>
      <c r="C524" s="20">
        <f t="shared" si="28"/>
        <v>-695.14690265486729</v>
      </c>
      <c r="D524" s="21">
        <f t="shared" si="29"/>
        <v>483229.21627065557</v>
      </c>
      <c r="G524" s="20"/>
      <c r="H524" s="21"/>
    </row>
    <row r="525" spans="1:8" x14ac:dyDescent="0.5">
      <c r="A525" t="s">
        <v>20</v>
      </c>
      <c r="B525">
        <v>255</v>
      </c>
      <c r="C525" s="20">
        <f t="shared" si="28"/>
        <v>-596.14690265486729</v>
      </c>
      <c r="D525" s="21">
        <f t="shared" si="29"/>
        <v>355391.12954499183</v>
      </c>
      <c r="G525" s="20"/>
      <c r="H525" s="21"/>
    </row>
    <row r="526" spans="1:8" x14ac:dyDescent="0.5">
      <c r="A526" t="s">
        <v>20</v>
      </c>
      <c r="B526">
        <v>2261</v>
      </c>
      <c r="C526" s="20">
        <f t="shared" si="28"/>
        <v>1409.8530973451327</v>
      </c>
      <c r="D526" s="21">
        <f t="shared" si="29"/>
        <v>1987685.7560936643</v>
      </c>
      <c r="G526" s="20"/>
      <c r="H526" s="21"/>
    </row>
    <row r="527" spans="1:8" x14ac:dyDescent="0.5">
      <c r="A527" t="s">
        <v>20</v>
      </c>
      <c r="B527">
        <v>40</v>
      </c>
      <c r="C527" s="20">
        <f t="shared" si="28"/>
        <v>-811.14690265486729</v>
      </c>
      <c r="D527" s="21">
        <f t="shared" si="29"/>
        <v>657959.29768658476</v>
      </c>
      <c r="G527" s="20"/>
      <c r="H527" s="21"/>
    </row>
    <row r="528" spans="1:8" x14ac:dyDescent="0.5">
      <c r="A528" t="s">
        <v>20</v>
      </c>
      <c r="B528">
        <v>2289</v>
      </c>
      <c r="C528" s="20">
        <f t="shared" si="28"/>
        <v>1437.8530973451327</v>
      </c>
      <c r="D528" s="21">
        <f t="shared" si="29"/>
        <v>2067421.5295449917</v>
      </c>
      <c r="G528" s="20"/>
      <c r="H528" s="21"/>
    </row>
    <row r="529" spans="1:8" x14ac:dyDescent="0.5">
      <c r="A529" t="s">
        <v>20</v>
      </c>
      <c r="B529">
        <v>65</v>
      </c>
      <c r="C529" s="20">
        <f t="shared" si="28"/>
        <v>-786.14690265486729</v>
      </c>
      <c r="D529" s="21">
        <f t="shared" si="29"/>
        <v>618026.9525538414</v>
      </c>
      <c r="G529" s="20"/>
      <c r="H529" s="21"/>
    </row>
    <row r="530" spans="1:8" x14ac:dyDescent="0.5">
      <c r="A530" t="s">
        <v>20</v>
      </c>
      <c r="B530">
        <v>3777</v>
      </c>
      <c r="C530" s="20">
        <f t="shared" si="28"/>
        <v>2925.8530973451325</v>
      </c>
      <c r="D530" s="21">
        <f t="shared" si="29"/>
        <v>8560616.3472441044</v>
      </c>
      <c r="G530" s="20"/>
      <c r="H530" s="21"/>
    </row>
    <row r="531" spans="1:8" x14ac:dyDescent="0.5">
      <c r="A531" t="s">
        <v>20</v>
      </c>
      <c r="B531">
        <v>184</v>
      </c>
      <c r="C531" s="20">
        <f t="shared" si="28"/>
        <v>-667.14690265486729</v>
      </c>
      <c r="D531" s="21">
        <f t="shared" si="29"/>
        <v>445084.98972198297</v>
      </c>
      <c r="G531" s="20"/>
      <c r="H531" s="21"/>
    </row>
    <row r="532" spans="1:8" x14ac:dyDescent="0.5">
      <c r="A532" t="s">
        <v>20</v>
      </c>
      <c r="B532">
        <v>85</v>
      </c>
      <c r="C532" s="20">
        <f t="shared" si="28"/>
        <v>-766.14690265486729</v>
      </c>
      <c r="D532" s="21">
        <f t="shared" si="29"/>
        <v>586981.07644764672</v>
      </c>
      <c r="G532" s="20"/>
      <c r="H532" s="21"/>
    </row>
    <row r="533" spans="1:8" x14ac:dyDescent="0.5">
      <c r="A533" t="s">
        <v>20</v>
      </c>
      <c r="B533">
        <v>144</v>
      </c>
      <c r="C533" s="20">
        <f t="shared" si="28"/>
        <v>-707.14690265486729</v>
      </c>
      <c r="D533" s="21">
        <f t="shared" si="29"/>
        <v>500056.74193437234</v>
      </c>
      <c r="G533" s="20"/>
      <c r="H533" s="21"/>
    </row>
    <row r="534" spans="1:8" x14ac:dyDescent="0.5">
      <c r="A534" t="s">
        <v>20</v>
      </c>
      <c r="B534">
        <v>1902</v>
      </c>
      <c r="C534" s="20">
        <f t="shared" si="28"/>
        <v>1050.8530973451327</v>
      </c>
      <c r="D534" s="21">
        <f t="shared" si="29"/>
        <v>1104292.2321998589</v>
      </c>
      <c r="G534" s="20"/>
      <c r="H534" s="21"/>
    </row>
    <row r="535" spans="1:8" x14ac:dyDescent="0.5">
      <c r="A535" t="s">
        <v>20</v>
      </c>
      <c r="B535">
        <v>105</v>
      </c>
      <c r="C535" s="20">
        <f t="shared" si="28"/>
        <v>-746.14690265486729</v>
      </c>
      <c r="D535" s="21">
        <f t="shared" si="29"/>
        <v>556735.20034145203</v>
      </c>
      <c r="G535" s="20"/>
      <c r="H535" s="21"/>
    </row>
    <row r="536" spans="1:8" x14ac:dyDescent="0.5">
      <c r="A536" t="s">
        <v>20</v>
      </c>
      <c r="B536">
        <v>132</v>
      </c>
      <c r="C536" s="20">
        <f t="shared" si="28"/>
        <v>-719.14690265486729</v>
      </c>
      <c r="D536" s="21">
        <f t="shared" si="29"/>
        <v>517172.26759808918</v>
      </c>
      <c r="G536" s="20"/>
      <c r="H536" s="21"/>
    </row>
    <row r="537" spans="1:8" x14ac:dyDescent="0.5">
      <c r="A537" t="s">
        <v>20</v>
      </c>
      <c r="B537">
        <v>96</v>
      </c>
      <c r="C537" s="20">
        <f t="shared" si="28"/>
        <v>-755.14690265486729</v>
      </c>
      <c r="D537" s="21">
        <f t="shared" si="29"/>
        <v>570246.84458923957</v>
      </c>
      <c r="G537" s="20"/>
      <c r="H537" s="21"/>
    </row>
    <row r="538" spans="1:8" x14ac:dyDescent="0.5">
      <c r="A538" t="s">
        <v>20</v>
      </c>
      <c r="B538">
        <v>114</v>
      </c>
      <c r="C538" s="20">
        <f t="shared" si="28"/>
        <v>-737.14690265486729</v>
      </c>
      <c r="D538" s="21">
        <f t="shared" si="29"/>
        <v>543385.55609366437</v>
      </c>
      <c r="G538" s="20"/>
      <c r="H538" s="21"/>
    </row>
    <row r="539" spans="1:8" x14ac:dyDescent="0.5">
      <c r="A539" t="s">
        <v>20</v>
      </c>
      <c r="B539">
        <v>203</v>
      </c>
      <c r="C539" s="20">
        <f t="shared" si="28"/>
        <v>-648.14690265486729</v>
      </c>
      <c r="D539" s="21">
        <f t="shared" si="29"/>
        <v>420094.40742109803</v>
      </c>
      <c r="G539" s="20"/>
      <c r="H539" s="21"/>
    </row>
    <row r="540" spans="1:8" x14ac:dyDescent="0.5">
      <c r="A540" t="s">
        <v>20</v>
      </c>
      <c r="B540">
        <v>1559</v>
      </c>
      <c r="C540" s="20">
        <f t="shared" si="28"/>
        <v>707.85309734513271</v>
      </c>
      <c r="D540" s="21">
        <f t="shared" si="29"/>
        <v>501056.00742109795</v>
      </c>
      <c r="G540" s="20"/>
      <c r="H540" s="21"/>
    </row>
    <row r="541" spans="1:8" x14ac:dyDescent="0.5">
      <c r="A541" t="s">
        <v>20</v>
      </c>
      <c r="B541">
        <v>1548</v>
      </c>
      <c r="C541" s="20">
        <f t="shared" si="28"/>
        <v>696.85309734513271</v>
      </c>
      <c r="D541" s="21">
        <f t="shared" si="29"/>
        <v>485604.23927950498</v>
      </c>
      <c r="G541" s="20"/>
      <c r="H541" s="21"/>
    </row>
    <row r="542" spans="1:8" x14ac:dyDescent="0.5">
      <c r="A542" t="s">
        <v>20</v>
      </c>
      <c r="B542">
        <v>80</v>
      </c>
      <c r="C542" s="20">
        <f t="shared" si="28"/>
        <v>-771.14690265486729</v>
      </c>
      <c r="D542" s="21">
        <f t="shared" si="29"/>
        <v>594667.54547419539</v>
      </c>
      <c r="G542" s="20"/>
      <c r="H542" s="21"/>
    </row>
    <row r="543" spans="1:8" x14ac:dyDescent="0.5">
      <c r="A543" t="s">
        <v>20</v>
      </c>
      <c r="B543">
        <v>131</v>
      </c>
      <c r="C543" s="20">
        <f t="shared" si="28"/>
        <v>-720.14690265486729</v>
      </c>
      <c r="D543" s="21">
        <f t="shared" si="29"/>
        <v>518611.56140339893</v>
      </c>
      <c r="G543" s="20"/>
      <c r="H543" s="21"/>
    </row>
    <row r="544" spans="1:8" x14ac:dyDescent="0.5">
      <c r="A544" t="s">
        <v>20</v>
      </c>
      <c r="B544">
        <v>112</v>
      </c>
      <c r="C544" s="20">
        <f t="shared" si="28"/>
        <v>-739.14690265486729</v>
      </c>
      <c r="D544" s="21">
        <f t="shared" si="29"/>
        <v>546338.14370428387</v>
      </c>
      <c r="G544" s="20"/>
      <c r="H544" s="21"/>
    </row>
    <row r="545" spans="1:8" x14ac:dyDescent="0.5">
      <c r="A545" t="s">
        <v>20</v>
      </c>
      <c r="B545">
        <v>155</v>
      </c>
      <c r="C545" s="20">
        <f t="shared" si="28"/>
        <v>-696.14690265486729</v>
      </c>
      <c r="D545" s="21">
        <f t="shared" si="29"/>
        <v>484620.51007596526</v>
      </c>
      <c r="G545" s="20"/>
      <c r="H545" s="21"/>
    </row>
    <row r="546" spans="1:8" x14ac:dyDescent="0.5">
      <c r="A546" t="s">
        <v>20</v>
      </c>
      <c r="B546">
        <v>266</v>
      </c>
      <c r="C546" s="20">
        <f t="shared" si="28"/>
        <v>-585.14690265486729</v>
      </c>
      <c r="D546" s="21">
        <f t="shared" si="29"/>
        <v>342396.89768658474</v>
      </c>
      <c r="G546" s="20"/>
      <c r="H546" s="21"/>
    </row>
    <row r="547" spans="1:8" x14ac:dyDescent="0.5">
      <c r="A547" t="s">
        <v>20</v>
      </c>
      <c r="B547">
        <v>155</v>
      </c>
      <c r="C547" s="20">
        <f t="shared" si="28"/>
        <v>-696.14690265486729</v>
      </c>
      <c r="D547" s="21">
        <f t="shared" si="29"/>
        <v>484620.51007596526</v>
      </c>
      <c r="G547" s="20"/>
      <c r="H547" s="21"/>
    </row>
    <row r="548" spans="1:8" x14ac:dyDescent="0.5">
      <c r="A548" t="s">
        <v>20</v>
      </c>
      <c r="B548">
        <v>207</v>
      </c>
      <c r="C548" s="20">
        <f t="shared" si="28"/>
        <v>-644.14690265486729</v>
      </c>
      <c r="D548" s="21">
        <f t="shared" si="29"/>
        <v>414925.23219985905</v>
      </c>
      <c r="G548" s="20"/>
      <c r="H548" s="21"/>
    </row>
    <row r="549" spans="1:8" x14ac:dyDescent="0.5">
      <c r="A549" t="s">
        <v>20</v>
      </c>
      <c r="B549">
        <v>245</v>
      </c>
      <c r="C549" s="20">
        <f t="shared" si="28"/>
        <v>-606.14690265486729</v>
      </c>
      <c r="D549" s="21">
        <f t="shared" si="29"/>
        <v>367414.06759808917</v>
      </c>
      <c r="G549" s="20"/>
      <c r="H549" s="21"/>
    </row>
    <row r="550" spans="1:8" x14ac:dyDescent="0.5">
      <c r="A550" t="s">
        <v>20</v>
      </c>
      <c r="B550">
        <v>1573</v>
      </c>
      <c r="C550" s="20">
        <f t="shared" si="28"/>
        <v>721.85309734513271</v>
      </c>
      <c r="D550" s="21">
        <f t="shared" si="29"/>
        <v>521071.89414676162</v>
      </c>
      <c r="G550" s="20"/>
      <c r="H550" s="21"/>
    </row>
    <row r="551" spans="1:8" x14ac:dyDescent="0.5">
      <c r="A551" t="s">
        <v>20</v>
      </c>
      <c r="B551">
        <v>114</v>
      </c>
      <c r="C551" s="20">
        <f t="shared" si="28"/>
        <v>-737.14690265486729</v>
      </c>
      <c r="D551" s="21">
        <f t="shared" si="29"/>
        <v>543385.55609366437</v>
      </c>
      <c r="G551" s="20"/>
      <c r="H551" s="21"/>
    </row>
    <row r="552" spans="1:8" x14ac:dyDescent="0.5">
      <c r="A552" t="s">
        <v>20</v>
      </c>
      <c r="B552">
        <v>93</v>
      </c>
      <c r="C552" s="20">
        <f t="shared" si="28"/>
        <v>-758.14690265486729</v>
      </c>
      <c r="D552" s="21">
        <f t="shared" si="29"/>
        <v>574786.72600516886</v>
      </c>
      <c r="G552" s="20"/>
      <c r="H552" s="21"/>
    </row>
    <row r="553" spans="1:8" x14ac:dyDescent="0.5">
      <c r="A553" t="s">
        <v>20</v>
      </c>
      <c r="B553">
        <v>1681</v>
      </c>
      <c r="C553" s="20">
        <f t="shared" si="28"/>
        <v>829.85309734513271</v>
      </c>
      <c r="D553" s="21">
        <f t="shared" si="29"/>
        <v>688656.16317331034</v>
      </c>
      <c r="G553" s="20"/>
      <c r="H553" s="21"/>
    </row>
    <row r="554" spans="1:8" x14ac:dyDescent="0.5">
      <c r="A554" t="s">
        <v>20</v>
      </c>
      <c r="B554">
        <v>32</v>
      </c>
      <c r="C554" s="20">
        <f t="shared" si="28"/>
        <v>-819.14690265486729</v>
      </c>
      <c r="D554" s="21">
        <f t="shared" si="29"/>
        <v>671001.64812906261</v>
      </c>
      <c r="G554" s="20"/>
      <c r="H554" s="21"/>
    </row>
    <row r="555" spans="1:8" x14ac:dyDescent="0.5">
      <c r="A555" t="s">
        <v>20</v>
      </c>
      <c r="B555">
        <v>135</v>
      </c>
      <c r="C555" s="20">
        <f t="shared" si="28"/>
        <v>-716.14690265486729</v>
      </c>
      <c r="D555" s="21">
        <f t="shared" si="29"/>
        <v>512866.38618215994</v>
      </c>
      <c r="G555" s="20"/>
      <c r="H555" s="21"/>
    </row>
    <row r="556" spans="1:8" x14ac:dyDescent="0.5">
      <c r="A556" t="s">
        <v>20</v>
      </c>
      <c r="B556">
        <v>140</v>
      </c>
      <c r="C556" s="20">
        <f t="shared" si="28"/>
        <v>-711.14690265486729</v>
      </c>
      <c r="D556" s="21">
        <f t="shared" si="29"/>
        <v>505729.91715561127</v>
      </c>
      <c r="G556" s="20"/>
      <c r="H556" s="21"/>
    </row>
    <row r="557" spans="1:8" x14ac:dyDescent="0.5">
      <c r="A557" t="s">
        <v>20</v>
      </c>
      <c r="B557">
        <v>92</v>
      </c>
      <c r="C557" s="20">
        <f t="shared" si="28"/>
        <v>-759.14690265486729</v>
      </c>
      <c r="D557" s="21">
        <f t="shared" si="29"/>
        <v>576304.01981047855</v>
      </c>
      <c r="G557" s="20"/>
      <c r="H557" s="21"/>
    </row>
    <row r="558" spans="1:8" x14ac:dyDescent="0.5">
      <c r="A558" t="s">
        <v>20</v>
      </c>
      <c r="B558">
        <v>1015</v>
      </c>
      <c r="C558" s="20">
        <f t="shared" si="28"/>
        <v>163.85309734513271</v>
      </c>
      <c r="D558" s="21">
        <f t="shared" si="29"/>
        <v>26847.837509593537</v>
      </c>
      <c r="G558" s="20"/>
      <c r="H558" s="21"/>
    </row>
    <row r="559" spans="1:8" x14ac:dyDescent="0.5">
      <c r="A559" t="s">
        <v>20</v>
      </c>
      <c r="B559">
        <v>323</v>
      </c>
      <c r="C559" s="20">
        <f t="shared" si="28"/>
        <v>-528.14690265486729</v>
      </c>
      <c r="D559" s="21">
        <f t="shared" si="29"/>
        <v>278939.15078392986</v>
      </c>
      <c r="G559" s="20"/>
      <c r="H559" s="21"/>
    </row>
    <row r="560" spans="1:8" x14ac:dyDescent="0.5">
      <c r="A560" t="s">
        <v>20</v>
      </c>
      <c r="B560">
        <v>2326</v>
      </c>
      <c r="C560" s="20">
        <f t="shared" si="28"/>
        <v>1474.8530973451327</v>
      </c>
      <c r="D560" s="21">
        <f t="shared" si="29"/>
        <v>2175191.6587485317</v>
      </c>
      <c r="G560" s="20"/>
      <c r="H560" s="21"/>
    </row>
    <row r="561" spans="1:8" x14ac:dyDescent="0.5">
      <c r="A561" t="s">
        <v>20</v>
      </c>
      <c r="B561">
        <v>381</v>
      </c>
      <c r="C561" s="20">
        <f t="shared" si="28"/>
        <v>-470.14690265486729</v>
      </c>
      <c r="D561" s="21">
        <f t="shared" si="29"/>
        <v>221038.11007596526</v>
      </c>
      <c r="G561" s="20"/>
      <c r="H561" s="21"/>
    </row>
    <row r="562" spans="1:8" x14ac:dyDescent="0.5">
      <c r="A562" t="s">
        <v>20</v>
      </c>
      <c r="B562">
        <v>480</v>
      </c>
      <c r="C562" s="20">
        <f t="shared" si="28"/>
        <v>-371.14690265486729</v>
      </c>
      <c r="D562" s="21">
        <f t="shared" si="29"/>
        <v>137750.02335030155</v>
      </c>
      <c r="G562" s="20"/>
      <c r="H562" s="21"/>
    </row>
    <row r="563" spans="1:8" x14ac:dyDescent="0.5">
      <c r="A563" t="s">
        <v>20</v>
      </c>
      <c r="B563">
        <v>226</v>
      </c>
      <c r="C563" s="20">
        <f t="shared" si="28"/>
        <v>-625.14690265486729</v>
      </c>
      <c r="D563" s="21">
        <f t="shared" si="29"/>
        <v>390808.64989897411</v>
      </c>
      <c r="G563" s="20"/>
      <c r="H563" s="21"/>
    </row>
    <row r="564" spans="1:8" x14ac:dyDescent="0.5">
      <c r="A564" t="s">
        <v>20</v>
      </c>
      <c r="B564">
        <v>241</v>
      </c>
      <c r="C564" s="20">
        <f t="shared" si="28"/>
        <v>-610.14690265486729</v>
      </c>
      <c r="D564" s="21">
        <f t="shared" si="29"/>
        <v>372279.24281932809</v>
      </c>
      <c r="G564" s="20"/>
      <c r="H564" s="21"/>
    </row>
    <row r="565" spans="1:8" x14ac:dyDescent="0.5">
      <c r="A565" t="s">
        <v>20</v>
      </c>
      <c r="B565">
        <v>132</v>
      </c>
      <c r="C565" s="20">
        <f t="shared" si="28"/>
        <v>-719.14690265486729</v>
      </c>
      <c r="D565" s="21">
        <f t="shared" si="29"/>
        <v>517172.26759808918</v>
      </c>
      <c r="G565" s="20"/>
      <c r="H565" s="21"/>
    </row>
    <row r="566" spans="1:8" x14ac:dyDescent="0.5">
      <c r="A566" t="s">
        <v>20</v>
      </c>
      <c r="B566">
        <v>2043</v>
      </c>
      <c r="C566" s="20">
        <f t="shared" si="28"/>
        <v>1191.8530973451327</v>
      </c>
      <c r="D566" s="21">
        <f t="shared" si="29"/>
        <v>1420513.8056511865</v>
      </c>
      <c r="G566" s="20"/>
      <c r="H566" s="21"/>
    </row>
  </sheetData>
  <conditionalFormatting sqref="A2:A566">
    <cfRule type="containsText" dxfId="7" priority="6" operator="containsText" text="live">
      <formula>NOT(ISERROR(SEARCH("live",A2)))</formula>
    </cfRule>
    <cfRule type="containsText" dxfId="6" priority="7" operator="containsText" text="canceled">
      <formula>NOT(ISERROR(SEARCH("canceled",A2)))</formula>
    </cfRule>
    <cfRule type="containsText" dxfId="5" priority="8" operator="containsText" text="successful">
      <formula>NOT(ISERROR(SEARCH("successful",A2)))</formula>
    </cfRule>
    <cfRule type="containsText" dxfId="4" priority="9" operator="containsText" text="failed">
      <formula>NOT(ISERROR(SEARCH("failed",A2)))</formula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:E365">
    <cfRule type="containsText" dxfId="3" priority="1" operator="containsText" text="live">
      <formula>NOT(ISERROR(SEARCH("live",E2)))</formula>
    </cfRule>
    <cfRule type="containsText" dxfId="2" priority="2" operator="containsText" text="canceled">
      <formula>NOT(ISERROR(SEARCH("canceled",E2)))</formula>
    </cfRule>
    <cfRule type="containsText" dxfId="1" priority="3" operator="containsText" text="successful">
      <formula>NOT(ISERROR(SEARCH("successful",E2)))</formula>
    </cfRule>
    <cfRule type="containsText" dxfId="0" priority="4" operator="containsText" text="failed">
      <formula>NOT(ISERROR(SEARCH("failed",E2)))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Pivot Count per Cat</vt:lpstr>
      <vt:lpstr>Pivot Count per Sub-Cat</vt:lpstr>
      <vt:lpstr>Pivot Count per Month</vt:lpstr>
      <vt:lpstr>Crowfunding Goal Analysis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hicham bentahila</cp:lastModifiedBy>
  <dcterms:created xsi:type="dcterms:W3CDTF">2021-09-29T18:52:28Z</dcterms:created>
  <dcterms:modified xsi:type="dcterms:W3CDTF">2023-05-04T01:19:21Z</dcterms:modified>
</cp:coreProperties>
</file>