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wender\SynologyDrive\Mit CAS\GitHubHome\nographs-and-others\nographs_and_others\"/>
    </mc:Choice>
  </mc:AlternateContent>
  <xr:revisionPtr revIDLastSave="0" documentId="13_ncr:1_{4F7AF9DA-E36A-45CE-8E23-9BA8353F4660}" xr6:coauthVersionLast="47" xr6:coauthVersionMax="47" xr10:uidLastSave="{00000000-0000-0000-0000-000000000000}"/>
  <bookViews>
    <workbookView xWindow="-28920" yWindow="3360" windowWidth="29040" windowHeight="17790" xr2:uid="{09F0BDAD-E739-4436-AAB3-0E2727B8D9B7}"/>
  </bookViews>
  <sheets>
    <sheet name="Analysis of the results" sheetId="3" r:id="rId1"/>
    <sheet name="Summary" sheetId="4" r:id="rId2"/>
    <sheet name="Runs for adv. of other libs" sheetId="1" r:id="rId3"/>
  </sheets>
  <definedNames>
    <definedName name="vs_nog">'Analysis of the results'!$L$4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8" i="4" l="1"/>
  <c r="C31" i="4"/>
  <c r="B31" i="4"/>
  <c r="C30" i="4"/>
  <c r="B30" i="4"/>
  <c r="C29" i="4"/>
  <c r="B29" i="4"/>
  <c r="C28" i="4"/>
  <c r="W188" i="3"/>
  <c r="V181" i="3"/>
  <c r="R181" i="3"/>
  <c r="Q181" i="3"/>
  <c r="W155" i="3"/>
  <c r="T155" i="3"/>
  <c r="S155" i="3"/>
  <c r="V153" i="3"/>
  <c r="R153" i="3"/>
  <c r="Q153" i="3"/>
  <c r="V151" i="3"/>
  <c r="R151" i="3"/>
  <c r="Q151" i="3"/>
  <c r="V123" i="3"/>
  <c r="R123" i="3"/>
  <c r="Q123" i="3"/>
  <c r="V121" i="3"/>
  <c r="R121" i="3"/>
  <c r="Q121" i="3"/>
  <c r="V93" i="3"/>
  <c r="R93" i="3"/>
  <c r="Q93" i="3"/>
  <c r="V91" i="3"/>
  <c r="R91" i="3"/>
  <c r="Q91" i="3"/>
  <c r="W65" i="3"/>
  <c r="T65" i="3"/>
  <c r="S65" i="3"/>
  <c r="T35" i="3"/>
  <c r="V63" i="3"/>
  <c r="R63" i="3"/>
  <c r="Q63" i="3"/>
  <c r="V61" i="3"/>
  <c r="R61" i="3"/>
  <c r="Q61" i="3"/>
  <c r="N31" i="3"/>
  <c r="W35" i="3"/>
  <c r="S35" i="3"/>
  <c r="V33" i="3"/>
  <c r="V31" i="3"/>
  <c r="R33" i="3"/>
  <c r="Q33" i="3"/>
  <c r="R31" i="3"/>
  <c r="Q31" i="3"/>
  <c r="G167" i="3"/>
  <c r="F167" i="3"/>
  <c r="C167" i="3"/>
  <c r="B167" i="3"/>
  <c r="G163" i="3"/>
  <c r="F163" i="3"/>
  <c r="C163" i="3"/>
  <c r="B163" i="3"/>
  <c r="G165" i="3"/>
  <c r="F165" i="3"/>
  <c r="C165" i="3"/>
  <c r="B165" i="3"/>
  <c r="G169" i="3"/>
  <c r="F169" i="3"/>
  <c r="C169" i="3"/>
  <c r="B169" i="3"/>
  <c r="G171" i="3"/>
  <c r="F171" i="3"/>
  <c r="C171" i="3"/>
  <c r="B171" i="3"/>
  <c r="G173" i="3"/>
  <c r="F173" i="3"/>
  <c r="C173" i="3"/>
  <c r="B173" i="3"/>
  <c r="G137" i="3"/>
  <c r="F137" i="3"/>
  <c r="C137" i="3"/>
  <c r="B137" i="3"/>
  <c r="G139" i="3"/>
  <c r="F139" i="3"/>
  <c r="C139" i="3"/>
  <c r="B139" i="3"/>
  <c r="G133" i="3"/>
  <c r="F133" i="3"/>
  <c r="C133" i="3"/>
  <c r="B133" i="3"/>
  <c r="G135" i="3"/>
  <c r="F135" i="3"/>
  <c r="C135" i="3"/>
  <c r="B135" i="3"/>
  <c r="G141" i="3"/>
  <c r="F141" i="3"/>
  <c r="C141" i="3"/>
  <c r="B141" i="3"/>
  <c r="G143" i="3"/>
  <c r="F143" i="3"/>
  <c r="C143" i="3"/>
  <c r="B143" i="3"/>
  <c r="G111" i="3"/>
  <c r="F111" i="3"/>
  <c r="C111" i="3"/>
  <c r="B111" i="3"/>
  <c r="G113" i="3"/>
  <c r="F113" i="3"/>
  <c r="C113" i="3"/>
  <c r="B113" i="3"/>
  <c r="G101" i="3"/>
  <c r="F101" i="3"/>
  <c r="C101" i="3"/>
  <c r="B101" i="3"/>
  <c r="G103" i="3"/>
  <c r="F103" i="3"/>
  <c r="C103" i="3"/>
  <c r="B103" i="3"/>
  <c r="G105" i="3"/>
  <c r="F105" i="3"/>
  <c r="C105" i="3"/>
  <c r="B105" i="3"/>
  <c r="G107" i="3"/>
  <c r="F107" i="3"/>
  <c r="C107" i="3"/>
  <c r="B107" i="3"/>
  <c r="G83" i="3"/>
  <c r="F83" i="3"/>
  <c r="C83" i="3"/>
  <c r="B83" i="3"/>
  <c r="G73" i="3"/>
  <c r="F73" i="3"/>
  <c r="C73" i="3"/>
  <c r="B73" i="3"/>
  <c r="G75" i="3"/>
  <c r="F75" i="3"/>
  <c r="C75" i="3"/>
  <c r="B75" i="3"/>
  <c r="G77" i="3"/>
  <c r="F77" i="3"/>
  <c r="C77" i="3"/>
  <c r="B77" i="3"/>
  <c r="G85" i="3"/>
  <c r="F85" i="3"/>
  <c r="C85" i="3"/>
  <c r="B85" i="3"/>
  <c r="G71" i="3"/>
  <c r="F71" i="3"/>
  <c r="C71" i="3"/>
  <c r="B71" i="3"/>
  <c r="G45" i="3"/>
  <c r="F45" i="3"/>
  <c r="C45" i="3"/>
  <c r="B45" i="3"/>
  <c r="G43" i="3"/>
  <c r="F43" i="3"/>
  <c r="C43" i="3"/>
  <c r="B43" i="3"/>
  <c r="G41" i="3"/>
  <c r="F41" i="3"/>
  <c r="C41" i="3"/>
  <c r="B41" i="3"/>
  <c r="G51" i="3"/>
  <c r="F51" i="3"/>
  <c r="C51" i="3"/>
  <c r="B51" i="3"/>
  <c r="G49" i="3"/>
  <c r="F49" i="3"/>
  <c r="C49" i="3"/>
  <c r="B49" i="3"/>
  <c r="G47" i="3"/>
  <c r="F47" i="3"/>
  <c r="C47" i="3"/>
  <c r="B47" i="3"/>
  <c r="G55" i="3"/>
  <c r="F55" i="3"/>
  <c r="C55" i="3"/>
  <c r="B55" i="3"/>
  <c r="G23" i="3"/>
  <c r="F23" i="3"/>
  <c r="C23" i="3"/>
  <c r="B23" i="3"/>
  <c r="G19" i="3"/>
  <c r="F19" i="3"/>
  <c r="C19" i="3"/>
  <c r="B19" i="3"/>
  <c r="G17" i="3"/>
  <c r="F17" i="3"/>
  <c r="C17" i="3"/>
  <c r="B17" i="3"/>
  <c r="G25" i="3"/>
  <c r="F25" i="3"/>
  <c r="C25" i="3"/>
  <c r="B25" i="3"/>
  <c r="G13" i="3"/>
  <c r="F13" i="3"/>
  <c r="C13" i="3"/>
  <c r="B13" i="3"/>
  <c r="G15" i="3"/>
  <c r="F15" i="3"/>
  <c r="C15" i="3"/>
  <c r="B15" i="3"/>
  <c r="G185" i="3"/>
  <c r="F185" i="3"/>
  <c r="C185" i="3"/>
  <c r="B185" i="3"/>
  <c r="G183" i="3"/>
  <c r="F183" i="3"/>
  <c r="C183" i="3"/>
  <c r="B183" i="3"/>
  <c r="G181" i="3"/>
  <c r="F181" i="3"/>
  <c r="C181" i="3"/>
  <c r="B181" i="3"/>
  <c r="G177" i="3"/>
  <c r="F177" i="3"/>
  <c r="C177" i="3"/>
  <c r="B177" i="3"/>
  <c r="G175" i="3"/>
  <c r="F175" i="3"/>
  <c r="C175" i="3"/>
  <c r="B175" i="3"/>
  <c r="G161" i="3"/>
  <c r="F161" i="3"/>
  <c r="C161" i="3"/>
  <c r="B161" i="3"/>
  <c r="G159" i="3"/>
  <c r="F159" i="3"/>
  <c r="C159" i="3"/>
  <c r="B159" i="3"/>
  <c r="G155" i="3"/>
  <c r="F155" i="3"/>
  <c r="C155" i="3"/>
  <c r="B155" i="3"/>
  <c r="G153" i="3"/>
  <c r="F153" i="3"/>
  <c r="C153" i="3"/>
  <c r="B153" i="3"/>
  <c r="G151" i="3"/>
  <c r="F151" i="3"/>
  <c r="C151" i="3"/>
  <c r="B151" i="3"/>
  <c r="G147" i="3"/>
  <c r="F147" i="3"/>
  <c r="C147" i="3"/>
  <c r="B147" i="3"/>
  <c r="G145" i="3"/>
  <c r="F145" i="3"/>
  <c r="C145" i="3"/>
  <c r="B145" i="3"/>
  <c r="G131" i="3"/>
  <c r="F131" i="3"/>
  <c r="C131" i="3"/>
  <c r="B131" i="3"/>
  <c r="G129" i="3"/>
  <c r="F129" i="3"/>
  <c r="C129" i="3"/>
  <c r="B129" i="3"/>
  <c r="G125" i="3"/>
  <c r="F125" i="3"/>
  <c r="C125" i="3"/>
  <c r="B125" i="3"/>
  <c r="G123" i="3"/>
  <c r="F123" i="3"/>
  <c r="C123" i="3"/>
  <c r="B123" i="3"/>
  <c r="G121" i="3"/>
  <c r="F121" i="3"/>
  <c r="C121" i="3"/>
  <c r="B121" i="3"/>
  <c r="G117" i="3"/>
  <c r="F117" i="3"/>
  <c r="C117" i="3"/>
  <c r="B117" i="3"/>
  <c r="G115" i="3"/>
  <c r="F115" i="3"/>
  <c r="C115" i="3"/>
  <c r="B115" i="3"/>
  <c r="G109" i="3"/>
  <c r="F109" i="3"/>
  <c r="C109" i="3"/>
  <c r="B109" i="3"/>
  <c r="G99" i="3"/>
  <c r="F99" i="3"/>
  <c r="C99" i="3"/>
  <c r="B99" i="3"/>
  <c r="G95" i="3"/>
  <c r="F95" i="3"/>
  <c r="C95" i="3"/>
  <c r="B95" i="3"/>
  <c r="G93" i="3"/>
  <c r="F93" i="3"/>
  <c r="C93" i="3"/>
  <c r="B93" i="3"/>
  <c r="G91" i="3"/>
  <c r="F91" i="3"/>
  <c r="C91" i="3"/>
  <c r="B91" i="3"/>
  <c r="AD91" i="3" s="1"/>
  <c r="G89" i="3"/>
  <c r="F89" i="3"/>
  <c r="C89" i="3"/>
  <c r="B89" i="3"/>
  <c r="G87" i="3"/>
  <c r="F87" i="3"/>
  <c r="C87" i="3"/>
  <c r="B87" i="3"/>
  <c r="G81" i="3"/>
  <c r="F81" i="3"/>
  <c r="C81" i="3"/>
  <c r="AC89" i="3" s="1"/>
  <c r="B81" i="3"/>
  <c r="G79" i="3"/>
  <c r="F79" i="3"/>
  <c r="C79" i="3"/>
  <c r="B79" i="3"/>
  <c r="G69" i="3"/>
  <c r="F69" i="3"/>
  <c r="C69" i="3"/>
  <c r="B69" i="3"/>
  <c r="G65" i="3"/>
  <c r="F65" i="3"/>
  <c r="C65" i="3"/>
  <c r="B65" i="3"/>
  <c r="G63" i="3"/>
  <c r="F63" i="3"/>
  <c r="C63" i="3"/>
  <c r="B63" i="3"/>
  <c r="G61" i="3"/>
  <c r="F61" i="3"/>
  <c r="C61" i="3"/>
  <c r="B61" i="3"/>
  <c r="G57" i="3"/>
  <c r="F57" i="3"/>
  <c r="C57" i="3"/>
  <c r="B57" i="3"/>
  <c r="G53" i="3"/>
  <c r="N63" i="3" s="1"/>
  <c r="F53" i="3"/>
  <c r="C53" i="3"/>
  <c r="I61" i="3" s="1"/>
  <c r="B53" i="3"/>
  <c r="G39" i="3"/>
  <c r="Z49" i="3" s="1"/>
  <c r="F39" i="3"/>
  <c r="C39" i="3"/>
  <c r="B39" i="3"/>
  <c r="G35" i="3"/>
  <c r="F35" i="3"/>
  <c r="C35" i="3"/>
  <c r="B35" i="3"/>
  <c r="G33" i="3"/>
  <c r="F33" i="3"/>
  <c r="C33" i="3"/>
  <c r="B33" i="3"/>
  <c r="G31" i="3"/>
  <c r="F31" i="3"/>
  <c r="C31" i="3"/>
  <c r="B31" i="3"/>
  <c r="G27" i="3"/>
  <c r="F27" i="3"/>
  <c r="C27" i="3"/>
  <c r="B27" i="3"/>
  <c r="G21" i="3"/>
  <c r="F21" i="3"/>
  <c r="C21" i="3"/>
  <c r="B21" i="3"/>
  <c r="G11" i="3"/>
  <c r="F11" i="3"/>
  <c r="C11" i="3"/>
  <c r="B11" i="3"/>
  <c r="G9" i="3"/>
  <c r="Z21" i="3" s="1"/>
  <c r="F9" i="3"/>
  <c r="C9" i="3"/>
  <c r="B9" i="3"/>
  <c r="I181" i="3" l="1"/>
  <c r="Q2" i="3"/>
  <c r="I151" i="3"/>
  <c r="I121" i="3"/>
  <c r="I91" i="3"/>
  <c r="V2" i="3"/>
  <c r="Q188" i="3"/>
  <c r="I33" i="3"/>
  <c r="V188" i="3"/>
  <c r="I31" i="3"/>
  <c r="K35" i="3"/>
  <c r="I63" i="3"/>
  <c r="I93" i="3"/>
  <c r="I123" i="3"/>
  <c r="I153" i="3"/>
  <c r="N91" i="3"/>
  <c r="N121" i="3"/>
  <c r="N151" i="3"/>
  <c r="N181" i="3"/>
  <c r="N153" i="3"/>
  <c r="O155" i="3"/>
  <c r="N123" i="3"/>
  <c r="N93" i="3"/>
  <c r="N61" i="3"/>
  <c r="O65" i="3"/>
  <c r="N33" i="3"/>
  <c r="O35" i="3"/>
  <c r="D167" i="3"/>
  <c r="Z167" i="3"/>
  <c r="C8" i="4" s="1"/>
  <c r="D163" i="3"/>
  <c r="Z163" i="3"/>
  <c r="Z165" i="3"/>
  <c r="D173" i="3"/>
  <c r="D165" i="3"/>
  <c r="Z169" i="3"/>
  <c r="D169" i="3"/>
  <c r="Z171" i="3"/>
  <c r="D171" i="3"/>
  <c r="Z173" i="3"/>
  <c r="C15" i="4" s="1"/>
  <c r="AD121" i="3"/>
  <c r="D137" i="3"/>
  <c r="Z137" i="3"/>
  <c r="C7" i="4" s="1"/>
  <c r="Z177" i="3"/>
  <c r="C22" i="4" s="1"/>
  <c r="Z139" i="3"/>
  <c r="D139" i="3"/>
  <c r="D133" i="3"/>
  <c r="Z133" i="3"/>
  <c r="D135" i="3"/>
  <c r="Z135" i="3"/>
  <c r="Z141" i="3"/>
  <c r="D141" i="3"/>
  <c r="D143" i="3"/>
  <c r="Z143" i="3"/>
  <c r="C14" i="4" s="1"/>
  <c r="D111" i="3"/>
  <c r="Z111" i="3"/>
  <c r="Z113" i="3"/>
  <c r="D113" i="3"/>
  <c r="D107" i="3"/>
  <c r="D101" i="3"/>
  <c r="Z101" i="3"/>
  <c r="Z103" i="3"/>
  <c r="D103" i="3"/>
  <c r="D105" i="3"/>
  <c r="Z105" i="3"/>
  <c r="Z107" i="3"/>
  <c r="D83" i="3"/>
  <c r="Z83" i="3"/>
  <c r="D75" i="3"/>
  <c r="D73" i="3"/>
  <c r="Z73" i="3"/>
  <c r="Z75" i="3"/>
  <c r="Z77" i="3"/>
  <c r="D77" i="3"/>
  <c r="D85" i="3"/>
  <c r="Z85" i="3"/>
  <c r="Z71" i="3"/>
  <c r="D71" i="3"/>
  <c r="D47" i="3"/>
  <c r="Z43" i="3"/>
  <c r="D49" i="3"/>
  <c r="D43" i="3"/>
  <c r="D51" i="3"/>
  <c r="D41" i="3"/>
  <c r="Z45" i="3"/>
  <c r="Z41" i="3"/>
  <c r="D45" i="3"/>
  <c r="Z47" i="3"/>
  <c r="C6" i="4" s="1"/>
  <c r="Z51" i="3"/>
  <c r="Z87" i="3"/>
  <c r="Z55" i="3"/>
  <c r="D55" i="3"/>
  <c r="AD181" i="3"/>
  <c r="D19" i="3"/>
  <c r="D23" i="3"/>
  <c r="Z23" i="3"/>
  <c r="Z17" i="3"/>
  <c r="C9" i="4" s="1"/>
  <c r="Z19" i="3"/>
  <c r="C10" i="4" s="1"/>
  <c r="D17" i="3"/>
  <c r="D95" i="3"/>
  <c r="D145" i="3"/>
  <c r="D147" i="3"/>
  <c r="D153" i="3"/>
  <c r="D159" i="3"/>
  <c r="Y173" i="3" s="1"/>
  <c r="B15" i="4" s="1"/>
  <c r="D175" i="3"/>
  <c r="D183" i="3"/>
  <c r="D185" i="3"/>
  <c r="D13" i="3"/>
  <c r="D25" i="3"/>
  <c r="D39" i="3"/>
  <c r="D99" i="3"/>
  <c r="D115" i="3"/>
  <c r="D69" i="3"/>
  <c r="D93" i="3"/>
  <c r="D21" i="3"/>
  <c r="D27" i="3"/>
  <c r="D61" i="3"/>
  <c r="D79" i="3"/>
  <c r="D131" i="3"/>
  <c r="Z13" i="3"/>
  <c r="K155" i="3"/>
  <c r="D15" i="3"/>
  <c r="Z53" i="3"/>
  <c r="C13" i="4" s="1"/>
  <c r="Z25" i="3"/>
  <c r="C17" i="4" s="1"/>
  <c r="D117" i="3"/>
  <c r="D121" i="3"/>
  <c r="Z15" i="3"/>
  <c r="D9" i="3"/>
  <c r="AD31" i="3"/>
  <c r="Z109" i="3"/>
  <c r="D177" i="3"/>
  <c r="Z161" i="3"/>
  <c r="D57" i="3"/>
  <c r="D35" i="3"/>
  <c r="Z57" i="3"/>
  <c r="C20" i="4" s="1"/>
  <c r="D87" i="3"/>
  <c r="D91" i="3"/>
  <c r="Z117" i="3"/>
  <c r="Z145" i="3"/>
  <c r="Z89" i="3"/>
  <c r="Z11" i="3"/>
  <c r="D31" i="3"/>
  <c r="C29" i="1" s="1"/>
  <c r="D33" i="3"/>
  <c r="D30" i="1" s="1"/>
  <c r="D63" i="3"/>
  <c r="D65" i="3"/>
  <c r="D89" i="3"/>
  <c r="D151" i="3"/>
  <c r="D155" i="3"/>
  <c r="AD151" i="3"/>
  <c r="Z27" i="3"/>
  <c r="C23" i="4" s="1"/>
  <c r="AD61" i="3"/>
  <c r="Z79" i="3"/>
  <c r="Z131" i="3"/>
  <c r="D181" i="3"/>
  <c r="D123" i="3"/>
  <c r="D125" i="3"/>
  <c r="D129" i="3"/>
  <c r="Z147" i="3"/>
  <c r="C21" i="4" s="1"/>
  <c r="D161" i="3"/>
  <c r="D53" i="3"/>
  <c r="K65" i="3"/>
  <c r="Z81" i="3"/>
  <c r="D109" i="3"/>
  <c r="Z175" i="3"/>
  <c r="D11" i="3"/>
  <c r="D81" i="3"/>
  <c r="Z115" i="3"/>
  <c r="R157" i="3" l="1"/>
  <c r="V3" i="3"/>
  <c r="O188" i="3"/>
  <c r="Q3" i="3"/>
  <c r="O37" i="3"/>
  <c r="N188" i="3"/>
  <c r="L35" i="3"/>
  <c r="J31" i="3"/>
  <c r="J33" i="3"/>
  <c r="J93" i="3"/>
  <c r="J91" i="3"/>
  <c r="J63" i="3"/>
  <c r="J61" i="3"/>
  <c r="J181" i="3"/>
  <c r="O67" i="3"/>
  <c r="O2" i="3" s="1"/>
  <c r="W67" i="3"/>
  <c r="O157" i="3"/>
  <c r="W157" i="3"/>
  <c r="S3" i="3"/>
  <c r="S2" i="3"/>
  <c r="S188" i="3"/>
  <c r="J123" i="3"/>
  <c r="J121" i="3"/>
  <c r="J153" i="3"/>
  <c r="J151" i="3"/>
  <c r="C16" i="4"/>
  <c r="Y143" i="3"/>
  <c r="B14" i="4" s="1"/>
  <c r="Y83" i="3"/>
  <c r="Y167" i="3"/>
  <c r="B8" i="4" s="1"/>
  <c r="Y163" i="3"/>
  <c r="Y165" i="3"/>
  <c r="Y169" i="3"/>
  <c r="Y171" i="3"/>
  <c r="Y137" i="3"/>
  <c r="B7" i="4" s="1"/>
  <c r="Y139" i="3"/>
  <c r="Y133" i="3"/>
  <c r="Y135" i="3"/>
  <c r="Y141" i="3"/>
  <c r="Y107" i="3"/>
  <c r="Y111" i="3"/>
  <c r="Y113" i="3"/>
  <c r="Y101" i="3"/>
  <c r="Y103" i="3"/>
  <c r="Y105" i="3"/>
  <c r="Y85" i="3"/>
  <c r="Y73" i="3"/>
  <c r="Y75" i="3"/>
  <c r="Y77" i="3"/>
  <c r="Y117" i="3"/>
  <c r="Y71" i="3"/>
  <c r="Y89" i="3"/>
  <c r="AB61" i="3"/>
  <c r="Y47" i="3"/>
  <c r="B6" i="4" s="1"/>
  <c r="Y51" i="3"/>
  <c r="Y41" i="3"/>
  <c r="Y45" i="3"/>
  <c r="Y43" i="3"/>
  <c r="Y49" i="3"/>
  <c r="Y55" i="3"/>
  <c r="Y11" i="3"/>
  <c r="AB153" i="3"/>
  <c r="AB121" i="3"/>
  <c r="K188" i="3"/>
  <c r="Y109" i="3"/>
  <c r="AB123" i="3"/>
  <c r="C6" i="1"/>
  <c r="C32" i="1"/>
  <c r="C9" i="1"/>
  <c r="Y175" i="3"/>
  <c r="C30" i="1"/>
  <c r="C27" i="1"/>
  <c r="C24" i="1"/>
  <c r="Y161" i="3"/>
  <c r="AB181" i="3"/>
  <c r="Y17" i="3"/>
  <c r="B9" i="4" s="1"/>
  <c r="C25" i="1"/>
  <c r="C22" i="1"/>
  <c r="C19" i="1"/>
  <c r="C16" i="1"/>
  <c r="AB183" i="3"/>
  <c r="I188" i="3"/>
  <c r="Y177" i="3"/>
  <c r="B22" i="4" s="1"/>
  <c r="AB93" i="3"/>
  <c r="AB63" i="3"/>
  <c r="C17" i="1"/>
  <c r="C14" i="1"/>
  <c r="C11" i="1"/>
  <c r="C8" i="1"/>
  <c r="Y23" i="3"/>
  <c r="Y147" i="3"/>
  <c r="B21" i="4" s="1"/>
  <c r="D22" i="1"/>
  <c r="D14" i="1"/>
  <c r="D6" i="1"/>
  <c r="D27" i="1"/>
  <c r="D19" i="1"/>
  <c r="D11" i="1"/>
  <c r="D32" i="1"/>
  <c r="D24" i="1"/>
  <c r="D16" i="1"/>
  <c r="D8" i="1"/>
  <c r="D29" i="1"/>
  <c r="D21" i="1"/>
  <c r="D13" i="1"/>
  <c r="D5" i="1"/>
  <c r="Y19" i="3"/>
  <c r="B10" i="4" s="1"/>
  <c r="C21" i="1"/>
  <c r="C13" i="1"/>
  <c r="C5" i="1"/>
  <c r="C26" i="1"/>
  <c r="C18" i="1"/>
  <c r="C10" i="1"/>
  <c r="C31" i="1"/>
  <c r="C23" i="1"/>
  <c r="C15" i="1"/>
  <c r="C7" i="1"/>
  <c r="C28" i="1"/>
  <c r="C20" i="1"/>
  <c r="C12" i="1"/>
  <c r="C4" i="1"/>
  <c r="Y25" i="3"/>
  <c r="B17" i="4" s="1"/>
  <c r="B32" i="1"/>
  <c r="B28" i="1"/>
  <c r="B24" i="1"/>
  <c r="B20" i="1"/>
  <c r="B16" i="1"/>
  <c r="B12" i="1"/>
  <c r="B8" i="1"/>
  <c r="B4" i="1"/>
  <c r="B29" i="1"/>
  <c r="B25" i="1"/>
  <c r="B21" i="1"/>
  <c r="B17" i="1"/>
  <c r="B13" i="1"/>
  <c r="B9" i="1"/>
  <c r="B5" i="1"/>
  <c r="B30" i="1"/>
  <c r="B26" i="1"/>
  <c r="B22" i="1"/>
  <c r="B18" i="1"/>
  <c r="B14" i="1"/>
  <c r="B10" i="1"/>
  <c r="B6" i="1"/>
  <c r="B31" i="1"/>
  <c r="B27" i="1"/>
  <c r="B23" i="1"/>
  <c r="B19" i="1"/>
  <c r="B15" i="1"/>
  <c r="B11" i="1"/>
  <c r="B7" i="1"/>
  <c r="D26" i="1"/>
  <c r="D18" i="1"/>
  <c r="D10" i="1"/>
  <c r="D31" i="1"/>
  <c r="D23" i="1"/>
  <c r="D15" i="1"/>
  <c r="D7" i="1"/>
  <c r="D28" i="1"/>
  <c r="D20" i="1"/>
  <c r="D12" i="1"/>
  <c r="D4" i="1"/>
  <c r="D25" i="1"/>
  <c r="D17" i="1"/>
  <c r="D9" i="1"/>
  <c r="Y57" i="3"/>
  <c r="B20" i="4" s="1"/>
  <c r="Y27" i="3"/>
  <c r="B23" i="4" s="1"/>
  <c r="AB91" i="3"/>
  <c r="K3" i="3"/>
  <c r="Y21" i="3"/>
  <c r="Y115" i="3"/>
  <c r="Y53" i="3"/>
  <c r="B13" i="4" s="1"/>
  <c r="Y81" i="3"/>
  <c r="J157" i="3"/>
  <c r="Y131" i="3"/>
  <c r="Y145" i="3"/>
  <c r="Y15" i="3"/>
  <c r="Y79" i="3"/>
  <c r="Y13" i="3"/>
  <c r="Y87" i="3"/>
  <c r="L155" i="3"/>
  <c r="AB33" i="3"/>
  <c r="AB31" i="3"/>
  <c r="AB151" i="3"/>
  <c r="N3" i="3"/>
  <c r="I3" i="3"/>
  <c r="I2" i="3"/>
  <c r="K2" i="3"/>
  <c r="L65" i="3"/>
  <c r="N2" i="3"/>
  <c r="L157" i="3" l="1"/>
  <c r="T157" i="3"/>
  <c r="O3" i="3"/>
  <c r="W37" i="3"/>
  <c r="W3" i="3" s="1"/>
  <c r="B16" i="4"/>
  <c r="E23" i="4" s="1"/>
  <c r="F23" i="4" s="1"/>
  <c r="W2" i="3" l="1"/>
</calcChain>
</file>

<file path=xl/sharedStrings.xml><?xml version="1.0" encoding="utf-8"?>
<sst xmlns="http://schemas.openxmlformats.org/spreadsheetml/2006/main" count="248" uniqueCount="113">
  <si>
    <t>NoGraphs</t>
  </si>
  <si>
    <t>igraph</t>
  </si>
  <si>
    <t>retworkx</t>
  </si>
  <si>
    <t>+-----------+-------+--------+---------------+----------------+</t>
  </si>
  <si>
    <t>|           | graph |  total |     graph     |     total      |</t>
  </si>
  <si>
    <t>C, Rust</t>
  </si>
  <si>
    <t>NetworkX</t>
  </si>
  <si>
    <t>analysis</t>
  </si>
  <si>
    <t>graph</t>
  </si>
  <si>
    <t>total</t>
  </si>
  <si>
    <t>(only analysis)</t>
  </si>
  <si>
    <t>| library   | runtime (sec.) |   peak memory (bytes)          |</t>
  </si>
  <si>
    <t>| NetworkX  |  n.a. |   n.a. |          n.a. |           n.a. |</t>
  </si>
  <si>
    <t>| RetworkX  |  n.a. |   n.a. |          n.a. |           n.a. |</t>
  </si>
  <si>
    <t>tasks needed</t>
  </si>
  <si>
    <t>till faster</t>
  </si>
  <si>
    <t xml:space="preserve">memory </t>
  </si>
  <si>
    <t>Graph buildup</t>
  </si>
  <si>
    <t xml:space="preserve">igraph vs. RetworkX </t>
  </si>
  <si>
    <t>Analysis of the measurement results</t>
  </si>
  <si>
    <t>Character positions:</t>
  </si>
  <si>
    <t>Row totals:</t>
  </si>
  <si>
    <t>How many runs on the same graph are neccesary to make the other libraries faster?</t>
  </si>
  <si>
    <t>Run</t>
  </si>
  <si>
    <t>| @IntIdL0B | _0.00 | __1.17 | ____________0 | ____10,781,476 |</t>
  </si>
  <si>
    <t>| nog+intset| _0.00 | __1.14 | ____________0 | _______169,686 |</t>
  </si>
  <si>
    <t>| nog+shift |  n.a. |   n.a. |          n.a. |           n.a. |</t>
  </si>
  <si>
    <t>| NoGraphs  | _0.00 | __2.62 | ____________0 | ___126,332,524 |</t>
  </si>
  <si>
    <t>| nog@IntId | _0.00 | __2.19 | ____________0 | ____46,153,544 |</t>
  </si>
  <si>
    <t>runtime</t>
  </si>
  <si>
    <t>(vs. nog default)</t>
  </si>
  <si>
    <t>Dijkstra distances</t>
  </si>
  <si>
    <t>memory</t>
  </si>
  <si>
    <t>DFS</t>
  </si>
  <si>
    <t>DFS without bit packing</t>
  </si>
  <si>
    <t>Dijkstra path 100T vertices</t>
  </si>
  <si>
    <t>Dijkstra path 1,2M vertices</t>
  </si>
  <si>
    <t>nog+intset</t>
  </si>
  <si>
    <t>Avg adv for scenario A:</t>
  </si>
  <si>
    <t>Computation of summary tables</t>
  </si>
  <si>
    <t>| NoGraphs  | _0.00 | __1.14 | ____________0 | ____67,948,224 |</t>
  </si>
  <si>
    <t>| nog@IntId | _0.00 | __1.66 | ____________0 | _______164,906 |</t>
  </si>
  <si>
    <t>| @IntIdA0B | _0.00 | __1.30 | ____________0 | _____1,232,556 |</t>
  </si>
  <si>
    <t>| @IntIdF   | _0.00 | __1.66 | ____________0 | _______161,232 |</t>
  </si>
  <si>
    <t>| @IntIdF0B | _0.00 | __1.29 | ____________0 | _____1,232,412 |</t>
  </si>
  <si>
    <t>| nog@Int   | _0.00 | __1.68 | ____________0 | _______160,976 |</t>
  </si>
  <si>
    <t>| igraph    | 13.95 | _14.58 | ___21,531,780 | ____21,531,780 |</t>
  </si>
  <si>
    <t>| RetworkX  | _1.64 | __2.66 | ___33,594,160 | ____76,761,129 |</t>
  </si>
  <si>
    <t>| NetworkX  | _8.86 | _10.65 | 1,417,015,717 | _1,479,936,905 |</t>
  </si>
  <si>
    <t>| @IntIdA0B |  n.a. |   n.a. |          n.a. |           n.a. |</t>
  </si>
  <si>
    <t>| @IntIdF0B |  n.a. |   n.a. |          n.a. |           n.a. |</t>
  </si>
  <si>
    <t>| RetworkX  | _1.62 | __1.97 | ___33,593,824 | ____33,596,252 |</t>
  </si>
  <si>
    <t>| nog@Int   | _0.00 | __2.04 | ____________0 | ____19,482,160 |</t>
  </si>
  <si>
    <t>| @IntIdF   | _0.00 | __2.43 | ____________0 | ____41,452,352 |</t>
  </si>
  <si>
    <t>| nog@Int   | _0.00 | __2.22 | ____________0 | ____26,988,580 |</t>
  </si>
  <si>
    <t>| igraph    | 13.25 | _13.78 | ___21,530,892 | ____30,690,568 |</t>
  </si>
  <si>
    <t>nog@IntIdF</t>
  </si>
  <si>
    <t>nog@IntF</t>
  </si>
  <si>
    <t>| @IntF     | _0.00 | __1.69 | ____________0 | _______160,976 |</t>
  </si>
  <si>
    <t>| @IntF     | _0.00 | __2.45 | ____________0 | ____22,287,388 |</t>
  </si>
  <si>
    <t>| @IntF0B   |  n.a. |   n.a. |          n.a. |           n.a. |</t>
  </si>
  <si>
    <t>| nog+intset| _0.00 | __2.35 | ____________0 | ____10,166,713 |</t>
  </si>
  <si>
    <t>| nog+intset| _0.00 | __2.63 | ____________0 | ____22,287,388 |</t>
  </si>
  <si>
    <t>Dijkstra path and distance, 1,2 M vertices, 1 goal (NoGraphs doc: task 3):</t>
  </si>
  <si>
    <t>Breadth first search, 1.20 M vertices, 1 goal  (NoGraphs doc: task 1):</t>
  </si>
  <si>
    <t>Dijkstra distances, 1,2 M vertices, 3 goals (NoGraphs doc: task 2):</t>
  </si>
  <si>
    <t>Dijkstra distances, 3,6 M vertices, 1 goal, 1/3 regarded (NoGraphs doc: scenario B):</t>
  </si>
  <si>
    <t>Dijkstra distances, 1,2 M vertices, 3 goals, executed 3 times (NoGraphs doc: scenario C):</t>
  </si>
  <si>
    <t>Dijkstra path and distance, 100 T vertices, 1 goal (NoGraphs doc: task 4):</t>
  </si>
  <si>
    <t>| @IntF0B   | _0.00 | __1.33 | ____________0 | _____1,232,156 |</t>
  </si>
  <si>
    <t>| NoGraphs  | _0.00 | __2.45 | ____________0 | ____82,489,608 |</t>
  </si>
  <si>
    <t>| nog@IntId | _0.00 | __2.04 | ____________0 | _____9,619,092 |</t>
  </si>
  <si>
    <t>| @IntIdL0B | _0.00 | __2.04 | ____________0 | _____9,616,420 |</t>
  </si>
  <si>
    <t>| @IntIdF   | _0.00 | __2.28 | ____________0 | _____4,915,489 |</t>
  </si>
  <si>
    <t>| nog@Int   | _0.00 | __2.05 | ____________0 | _____9,616,420 |</t>
  </si>
  <si>
    <t>| @IntF     | _0.00 | __2.28 | ____________0 | _____4,915,089 |</t>
  </si>
  <si>
    <t>| nog+intset| _0.00 | __2.27 | ____________0 | _____4,915,089 |</t>
  </si>
  <si>
    <t>| igraph    | 13.82 | _14.34 | ___21,530,892 | ____21,530,892 |</t>
  </si>
  <si>
    <t>| NetworkX  | _8.86 | _11.60 | 1,417,016,696 | _1,541,442,000 |</t>
  </si>
  <si>
    <t>| NoGraphs  | _0.00 | __2.44 | ____________0 | ____82,494,776 |</t>
  </si>
  <si>
    <t>| nog@IntId | _0.00 | __2.03 | ____________0 | ____19,482,160 |</t>
  </si>
  <si>
    <t>| @IntIdL0B | _0.00 | __2.03 | ____________0 | ____19,482,160 |</t>
  </si>
  <si>
    <t>| @IntIdF   | _0.00 | __2.35 | ____________0 | ____10,166,713 |</t>
  </si>
  <si>
    <t>| @IntF     | _0.00 | __2.35 | ____________0 | ____10,166,713 |</t>
  </si>
  <si>
    <t>| nog+shift | _0.00 | __2.75 | ____________0 | _____4,916,593 |</t>
  </si>
  <si>
    <t>| igraph    |110.30 | 110.90 | ___59,975,244 | ____59,975,244 |</t>
  </si>
  <si>
    <t>| RetworkX  | _4.89 | __5.66 | __100,793,656 | ___100,794,448 |</t>
  </si>
  <si>
    <t>| NoGraphs  | _0.00 | __7.33 | ____________0 | ____82,488,320 |</t>
  </si>
  <si>
    <t>| nog@IntId | _0.00 | __6.08 | ____________0 | _____9,617,068 |</t>
  </si>
  <si>
    <t>| @IntIdL0B | _0.00 | __6.08 | ____________0 | _____9,617,068 |</t>
  </si>
  <si>
    <t>| @IntIdF   | _0.00 | __6.79 | ____________0 | _____4,915,729 |</t>
  </si>
  <si>
    <t>| nog@Int   | _0.00 | __6.07 | ____________0 | _____9,617,068 |</t>
  </si>
  <si>
    <t>| @IntF     | _0.00 | __6.80 | ____________0 | _____4,915,729 |</t>
  </si>
  <si>
    <t>| nog+intset| _0.00 | __6.79 | ____________0 | _____4,915,729 |</t>
  </si>
  <si>
    <t>| igraph    | 13.17 | _14.63 | ___21,530,892 | ____21,530,892 |</t>
  </si>
  <si>
    <t>| RetworkX  | _1.63 | __2.58 | ___33,593,824 | ____33,594,756 |</t>
  </si>
  <si>
    <t>| NoGraphs  | _0.00 | __0.22 | ____________0 | ____15,793,736 |</t>
  </si>
  <si>
    <t>| nog@IntId | _0.00 | __0.18 | ____________0 | _____4,004,268 |</t>
  </si>
  <si>
    <t>| @IntIdL0B | _0.00 | __0.18 | ____________0 | _____4,002,956 |</t>
  </si>
  <si>
    <t>| @IntIdF   | _0.00 | __0.20 | ____________0 | _____3,532,748 |</t>
  </si>
  <si>
    <t>| nog@Int   | _0.00 | __0.18 | ____________0 | _____2,331,378 |</t>
  </si>
  <si>
    <t>| @IntF     | _0.00 | __0.21 | ____________0 | _____1,860,380 |</t>
  </si>
  <si>
    <t>| nog+intset| _0.00 | __0.21 | ____________0 | _____1,859,932 |</t>
  </si>
  <si>
    <t>| igraph    | _0.19 | __0.23 | ____2,867,708 | _____2,867,708 |</t>
  </si>
  <si>
    <t>| RetworkX  | _0.14 | _57.84 | ____2,793,880 | _____2,989,541 |</t>
  </si>
  <si>
    <t>| NetworkX  | _0.67 | _82.67 | __123,319,124 | _9,593,863,188 |</t>
  </si>
  <si>
    <t>| @IntIdL0B | _0.00 | __2.20 | ____________0 | ____46,153,544 |</t>
  </si>
  <si>
    <t>total runtime</t>
  </si>
  <si>
    <t>nog@IntIdL0B</t>
  </si>
  <si>
    <t>Memory optimization</t>
  </si>
  <si>
    <t>Runtime optimization</t>
  </si>
  <si>
    <t>vs nog@IntF (memory optimized)</t>
  </si>
  <si>
    <t>vs. @IntIdL0B (runtime optimized)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</si>
</sst>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4"/>
      <name val="Courier New"/>
      <family val="3"/>
    </font>
    <font>
      <i/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58">
    <xf numFmtId="0" fontId="0" fillId="0" borderId="0" xfId="0"/>
    <xf numFmtId="4" fontId="0" fillId="0" borderId="0" xfId="0" applyNumberFormat="1"/>
    <xf numFmtId="0" fontId="3" fillId="0" borderId="0" xfId="0" applyFont="1"/>
    <xf numFmtId="3" fontId="0" fillId="0" borderId="0" xfId="0" applyNumberFormat="1"/>
    <xf numFmtId="0" fontId="4" fillId="0" borderId="0" xfId="0" applyFont="1"/>
    <xf numFmtId="164" fontId="0" fillId="0" borderId="0" xfId="1" applyNumberFormat="1" applyFont="1"/>
    <xf numFmtId="10" fontId="0" fillId="0" borderId="0" xfId="1" applyNumberFormat="1" applyFont="1"/>
    <xf numFmtId="10" fontId="0" fillId="0" borderId="0" xfId="0" applyNumberFormat="1"/>
    <xf numFmtId="10" fontId="0" fillId="2" borderId="0" xfId="1" applyNumberFormat="1" applyFont="1" applyFill="1"/>
    <xf numFmtId="4" fontId="2" fillId="0" borderId="0" xfId="0" applyNumberFormat="1" applyFont="1"/>
    <xf numFmtId="0" fontId="2" fillId="0" borderId="0" xfId="0" applyFont="1"/>
    <xf numFmtId="4" fontId="5" fillId="0" borderId="0" xfId="0" applyNumberFormat="1" applyFont="1"/>
    <xf numFmtId="4" fontId="0" fillId="0" borderId="0" xfId="1" applyNumberFormat="1" applyFont="1"/>
    <xf numFmtId="10" fontId="2" fillId="0" borderId="0" xfId="0" applyNumberFormat="1" applyFont="1"/>
    <xf numFmtId="4" fontId="4" fillId="2" borderId="0" xfId="0" applyNumberFormat="1" applyFont="1" applyFill="1"/>
    <xf numFmtId="1" fontId="0" fillId="0" borderId="0" xfId="0" applyNumberFormat="1"/>
    <xf numFmtId="0" fontId="6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9" fontId="0" fillId="0" borderId="0" xfId="1" applyFont="1"/>
    <xf numFmtId="0" fontId="8" fillId="0" borderId="0" xfId="2"/>
    <xf numFmtId="9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4" fontId="7" fillId="0" borderId="0" xfId="0" applyNumberFormat="1" applyFont="1"/>
    <xf numFmtId="165" fontId="0" fillId="0" borderId="0" xfId="0" applyNumberFormat="1"/>
    <xf numFmtId="0" fontId="7" fillId="0" borderId="0" xfId="0" applyFont="1"/>
    <xf numFmtId="0" fontId="9" fillId="0" borderId="0" xfId="0" applyFont="1"/>
    <xf numFmtId="4" fontId="0" fillId="0" borderId="0" xfId="0" applyNumberFormat="1" applyFont="1"/>
    <xf numFmtId="0" fontId="0" fillId="0" borderId="0" xfId="0" applyFont="1"/>
    <xf numFmtId="3" fontId="2" fillId="0" borderId="0" xfId="0" applyNumberFormat="1" applyFont="1"/>
    <xf numFmtId="3" fontId="0" fillId="0" borderId="0" xfId="0" applyNumberFormat="1" applyFont="1"/>
    <xf numFmtId="0" fontId="10" fillId="0" borderId="0" xfId="2" applyFont="1"/>
    <xf numFmtId="10" fontId="2" fillId="3" borderId="0" xfId="0" applyNumberFormat="1" applyFont="1" applyFill="1"/>
    <xf numFmtId="0" fontId="2" fillId="3" borderId="0" xfId="0" applyFont="1" applyFill="1"/>
    <xf numFmtId="0" fontId="0" fillId="3" borderId="0" xfId="0" applyFill="1"/>
    <xf numFmtId="0" fontId="11" fillId="0" borderId="0" xfId="0" applyFont="1"/>
    <xf numFmtId="0" fontId="12" fillId="0" borderId="0" xfId="0" applyFont="1"/>
    <xf numFmtId="3" fontId="12" fillId="0" borderId="0" xfId="0" applyNumberFormat="1" applyFont="1"/>
    <xf numFmtId="10" fontId="12" fillId="0" borderId="0" xfId="0" applyNumberFormat="1" applyFont="1"/>
    <xf numFmtId="1" fontId="12" fillId="0" borderId="0" xfId="0" applyNumberFormat="1" applyFont="1"/>
    <xf numFmtId="0" fontId="13" fillId="0" borderId="0" xfId="0" applyFont="1"/>
    <xf numFmtId="4" fontId="12" fillId="0" borderId="0" xfId="0" applyNumberFormat="1" applyFont="1"/>
    <xf numFmtId="4" fontId="11" fillId="0" borderId="0" xfId="0" applyNumberFormat="1" applyFont="1"/>
    <xf numFmtId="3" fontId="11" fillId="0" borderId="0" xfId="0" applyNumberFormat="1" applyFont="1"/>
    <xf numFmtId="9" fontId="12" fillId="0" borderId="0" xfId="1" applyFont="1"/>
    <xf numFmtId="164" fontId="12" fillId="0" borderId="0" xfId="1" applyNumberFormat="1" applyFont="1"/>
    <xf numFmtId="10" fontId="12" fillId="2" borderId="0" xfId="1" applyNumberFormat="1" applyFont="1" applyFill="1"/>
    <xf numFmtId="165" fontId="12" fillId="0" borderId="0" xfId="0" applyNumberFormat="1" applyFont="1"/>
    <xf numFmtId="4" fontId="14" fillId="0" borderId="0" xfId="1" applyNumberFormat="1" applyFont="1"/>
    <xf numFmtId="4" fontId="14" fillId="0" borderId="0" xfId="0" applyNumberFormat="1" applyFont="1"/>
    <xf numFmtId="4" fontId="14" fillId="2" borderId="0" xfId="0" applyNumberFormat="1" applyFont="1" applyFill="1"/>
    <xf numFmtId="4" fontId="12" fillId="0" borderId="0" xfId="0" applyNumberFormat="1" applyFont="1" applyFill="1"/>
    <xf numFmtId="4" fontId="0" fillId="0" borderId="0" xfId="0" applyNumberFormat="1" applyFill="1"/>
    <xf numFmtId="0" fontId="2" fillId="3" borderId="0" xfId="0" applyFont="1" applyFill="1" applyAlignment="1">
      <alignment horizontal="center"/>
    </xf>
    <xf numFmtId="164" fontId="7" fillId="0" borderId="0" xfId="0" applyNumberFormat="1" applyFont="1"/>
    <xf numFmtId="164" fontId="7" fillId="0" borderId="0" xfId="1" applyNumberFormat="1" applyFont="1"/>
    <xf numFmtId="10" fontId="7" fillId="2" borderId="0" xfId="1" applyNumberFormat="1" applyFont="1" applyFill="1"/>
  </cellXfs>
  <cellStyles count="3">
    <cellStyle name="Link" xfId="2" builtinId="8"/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og@IntIdF" TargetMode="External"/><Relationship Id="rId2" Type="http://schemas.openxmlformats.org/officeDocument/2006/relationships/hyperlink" Target="mailto:nog@IntF" TargetMode="External"/><Relationship Id="rId1" Type="http://schemas.openxmlformats.org/officeDocument/2006/relationships/hyperlink" Target="mailto:nog@Int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nog@IntIdL0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0E30E-8BB7-4864-9F67-E88B00A787C7}">
  <dimension ref="A1:AE188"/>
  <sheetViews>
    <sheetView tabSelected="1" topLeftCell="A3" zoomScale="57" zoomScaleNormal="57" workbookViewId="0">
      <selection activeCell="V171" sqref="V171"/>
    </sheetView>
  </sheetViews>
  <sheetFormatPr baseColWidth="10" defaultRowHeight="15" x14ac:dyDescent="0.25"/>
  <cols>
    <col min="1" max="1" width="80.140625" style="2" customWidth="1"/>
    <col min="6" max="6" width="15.85546875" customWidth="1"/>
    <col min="7" max="7" width="15.28515625" customWidth="1"/>
    <col min="8" max="8" width="8.28515625" customWidth="1"/>
    <col min="9" max="9" width="12.42578125" customWidth="1"/>
    <col min="10" max="10" width="16.5703125" customWidth="1"/>
    <col min="13" max="13" width="8" customWidth="1"/>
    <col min="15" max="15" width="13.5703125" customWidth="1"/>
    <col min="16" max="16" width="7.140625" customWidth="1"/>
    <col min="17" max="17" width="12.42578125" customWidth="1"/>
    <col min="18" max="18" width="16.5703125" customWidth="1"/>
    <col min="21" max="21" width="8" customWidth="1"/>
    <col min="23" max="23" width="13.5703125" customWidth="1"/>
    <col min="24" max="24" width="7.140625" customWidth="1"/>
    <col min="25" max="25" width="10.28515625" customWidth="1"/>
    <col min="27" max="27" width="9" customWidth="1"/>
    <col min="28" max="28" width="16.85546875" bestFit="1" customWidth="1"/>
    <col min="29" max="29" width="8.42578125" customWidth="1"/>
  </cols>
  <sheetData>
    <row r="1" spans="1:31" ht="18.75" x14ac:dyDescent="0.3">
      <c r="A1" s="16" t="s">
        <v>19</v>
      </c>
      <c r="B1" s="18" t="s">
        <v>20</v>
      </c>
      <c r="I1" s="18" t="s">
        <v>21</v>
      </c>
      <c r="Q1" s="18" t="s">
        <v>21</v>
      </c>
    </row>
    <row r="2" spans="1:31" x14ac:dyDescent="0.25">
      <c r="B2" s="4">
        <v>15</v>
      </c>
      <c r="C2" s="4">
        <v>23</v>
      </c>
      <c r="D2" s="4"/>
      <c r="E2" s="4"/>
      <c r="F2" s="4">
        <v>32</v>
      </c>
      <c r="G2" s="4">
        <v>48</v>
      </c>
      <c r="I2" s="6">
        <f>MIN(I$9:I$185)</f>
        <v>3.630705394190871E-3</v>
      </c>
      <c r="J2" s="6"/>
      <c r="K2" s="6">
        <f>MIN(K$9:K$185)</f>
        <v>2.177331559211322E-3</v>
      </c>
      <c r="L2" s="6"/>
      <c r="N2" s="6">
        <f>MIN(N$9:N$185)</f>
        <v>2.0971030793463185E-3</v>
      </c>
      <c r="O2" s="6">
        <f>MIN(O$9:O$185)</f>
        <v>1.0877220471774099E-4</v>
      </c>
      <c r="Q2" s="6">
        <f>MIN(Q$9:Q$185)</f>
        <v>3.1120331950207467E-3</v>
      </c>
      <c r="R2" s="6"/>
      <c r="S2" s="6">
        <f>MIN(S$9:S$185)</f>
        <v>2.177331559211322E-3</v>
      </c>
      <c r="T2" s="6"/>
      <c r="V2" s="6">
        <f>MIN(V$9:V$185)</f>
        <v>0.14045489091230015</v>
      </c>
      <c r="W2" s="6">
        <f>MIN(W$9:W$185)</f>
        <v>4.1724130535933591E-4</v>
      </c>
    </row>
    <row r="3" spans="1:31" x14ac:dyDescent="0.25">
      <c r="A3" s="17"/>
      <c r="B3" s="4">
        <v>20</v>
      </c>
      <c r="C3" s="4">
        <v>29</v>
      </c>
      <c r="D3" s="4"/>
      <c r="E3" s="4"/>
      <c r="F3" s="4">
        <v>45</v>
      </c>
      <c r="G3" s="4">
        <v>62</v>
      </c>
      <c r="I3" s="6">
        <f>MAX(I$9:I$185)</f>
        <v>2.635658914728682</v>
      </c>
      <c r="J3" s="6"/>
      <c r="K3" s="6">
        <f>MAX(K$9:K$185)</f>
        <v>0.19655172413793101</v>
      </c>
      <c r="L3" s="6"/>
      <c r="N3" s="6">
        <f>MAX(N$9:N$185)</f>
        <v>0.72619666081123035</v>
      </c>
      <c r="O3" s="6">
        <f>MAX(O$9:O$185)</f>
        <v>9193.5251528178105</v>
      </c>
      <c r="Q3" s="6">
        <f>MAX(Q$9:Q$185)</f>
        <v>2.3565891472868215</v>
      </c>
      <c r="R3" s="6"/>
      <c r="S3" s="6">
        <f>MAX(S$9:S$185)</f>
        <v>0.17586206896551726</v>
      </c>
      <c r="T3" s="6"/>
      <c r="V3" s="6">
        <f>MAX(V$9:V$185)</f>
        <v>1.5038347938037511</v>
      </c>
      <c r="W3" s="6">
        <f>MAX(W$9:W$185)</f>
        <v>2396.6946396612902</v>
      </c>
    </row>
    <row r="4" spans="1:31" x14ac:dyDescent="0.25">
      <c r="A4" s="2" t="s">
        <v>11</v>
      </c>
      <c r="L4" s="32"/>
      <c r="T4" s="32"/>
    </row>
    <row r="5" spans="1:31" hidden="1" x14ac:dyDescent="0.25">
      <c r="A5" s="2" t="s">
        <v>3</v>
      </c>
      <c r="I5" s="7"/>
      <c r="J5" s="7"/>
      <c r="Q5" s="7"/>
      <c r="R5" s="7"/>
    </row>
    <row r="6" spans="1:31" x14ac:dyDescent="0.25">
      <c r="A6" s="2" t="s">
        <v>4</v>
      </c>
      <c r="B6" s="10" t="s">
        <v>8</v>
      </c>
      <c r="C6" s="10" t="s">
        <v>9</v>
      </c>
      <c r="D6" s="10" t="s">
        <v>7</v>
      </c>
      <c r="E6" s="10"/>
      <c r="F6" s="10"/>
      <c r="G6" s="10"/>
      <c r="H6" s="10"/>
      <c r="I6" s="33" t="s">
        <v>107</v>
      </c>
      <c r="J6" s="33"/>
      <c r="K6" s="54"/>
      <c r="L6" s="54" t="s">
        <v>111</v>
      </c>
      <c r="M6" s="34"/>
      <c r="N6" s="34"/>
      <c r="O6" s="34" t="s">
        <v>32</v>
      </c>
      <c r="P6" s="10"/>
      <c r="Q6" s="33" t="s">
        <v>107</v>
      </c>
      <c r="R6" s="33"/>
      <c r="S6" s="54"/>
      <c r="T6" s="54" t="s">
        <v>112</v>
      </c>
      <c r="U6" s="34"/>
      <c r="V6" s="34"/>
      <c r="W6" s="34" t="s">
        <v>32</v>
      </c>
      <c r="X6" s="10"/>
      <c r="Y6" s="34" t="s">
        <v>29</v>
      </c>
      <c r="Z6" s="34" t="s">
        <v>16</v>
      </c>
      <c r="AA6" s="10"/>
      <c r="AB6" s="34" t="s">
        <v>14</v>
      </c>
      <c r="AC6" s="10"/>
      <c r="AD6" s="35" t="s">
        <v>17</v>
      </c>
      <c r="AE6" s="35"/>
    </row>
    <row r="7" spans="1:31" x14ac:dyDescent="0.25">
      <c r="B7" s="10"/>
      <c r="C7" s="10"/>
      <c r="D7" s="10"/>
      <c r="E7" s="10"/>
      <c r="F7" s="10"/>
      <c r="G7" s="10"/>
      <c r="H7" s="10"/>
      <c r="I7" s="13" t="s">
        <v>5</v>
      </c>
      <c r="K7" s="10" t="s">
        <v>6</v>
      </c>
      <c r="M7" s="10"/>
      <c r="N7" s="13" t="s">
        <v>5</v>
      </c>
      <c r="O7" s="10" t="s">
        <v>6</v>
      </c>
      <c r="P7" s="10"/>
      <c r="Q7" s="13" t="s">
        <v>5</v>
      </c>
      <c r="S7" s="10" t="s">
        <v>6</v>
      </c>
      <c r="U7" s="10"/>
      <c r="V7" s="13" t="s">
        <v>5</v>
      </c>
      <c r="W7" s="10" t="s">
        <v>6</v>
      </c>
      <c r="X7" s="10"/>
      <c r="Y7" s="10" t="s">
        <v>30</v>
      </c>
      <c r="AA7" s="10"/>
      <c r="AB7" s="10" t="s">
        <v>15</v>
      </c>
      <c r="AC7" s="10"/>
      <c r="AD7" t="s">
        <v>18</v>
      </c>
    </row>
    <row r="8" spans="1:31" x14ac:dyDescent="0.25">
      <c r="A8" s="10" t="s">
        <v>64</v>
      </c>
      <c r="I8" s="7"/>
      <c r="J8" s="13" t="s">
        <v>10</v>
      </c>
      <c r="L8" s="13" t="s">
        <v>10</v>
      </c>
      <c r="N8" s="7"/>
      <c r="Q8" s="7"/>
      <c r="R8" s="13" t="s">
        <v>10</v>
      </c>
      <c r="T8" s="13" t="s">
        <v>10</v>
      </c>
      <c r="V8" s="7"/>
    </row>
    <row r="9" spans="1:31" x14ac:dyDescent="0.25">
      <c r="A9" s="2" t="s">
        <v>40</v>
      </c>
      <c r="B9" s="1">
        <f>_xlfn.NUMBERVALUE(SUBSTITUTE(MID($A9, B$2, B$3 -  B$2), "_", ""), ".", ",")</f>
        <v>0</v>
      </c>
      <c r="C9" s="53">
        <f>_xlfn.NUMBERVALUE(SUBSTITUTE(MID($A9, C$2, C$3 -  C$2), "_", ""), ".", ",")</f>
        <v>1.1399999999999999</v>
      </c>
      <c r="D9" s="1">
        <f>C9-B9</f>
        <v>1.1399999999999999</v>
      </c>
      <c r="F9" s="3">
        <f>_xlfn.NUMBERVALUE(SUBSTITUTE(MID($A9, F$2, F$3 -  F$2), "_", ""), ".", ",")</f>
        <v>0</v>
      </c>
      <c r="G9" s="3">
        <f>_xlfn.NUMBERVALUE(SUBSTITUTE(MID($A9, G$2, G$3 -  G$2), "_", ""), ".", ",")</f>
        <v>67948224</v>
      </c>
      <c r="I9" s="7"/>
      <c r="J9" s="7"/>
      <c r="Q9" s="7"/>
      <c r="R9" s="7"/>
    </row>
    <row r="10" spans="1:31" hidden="1" x14ac:dyDescent="0.25">
      <c r="A10" s="2" t="s">
        <v>3</v>
      </c>
      <c r="F10" s="3"/>
      <c r="G10" s="3"/>
      <c r="I10" s="7"/>
      <c r="J10" s="7"/>
      <c r="Q10" s="7"/>
      <c r="R10" s="7"/>
    </row>
    <row r="11" spans="1:31" x14ac:dyDescent="0.25">
      <c r="A11" s="2" t="s">
        <v>41</v>
      </c>
      <c r="B11" s="9">
        <f>_xlfn.NUMBERVALUE(SUBSTITUTE(MID($A11, B$2, B$3 -  B$2), "_", ""), ".", ",")</f>
        <v>0</v>
      </c>
      <c r="C11" s="9">
        <f>_xlfn.NUMBERVALUE(SUBSTITUTE(MID($A11, C$2, C$3 -  C$2), "_", ""), ".", ",")</f>
        <v>1.66</v>
      </c>
      <c r="D11" s="9">
        <f>C11-B11</f>
        <v>1.66</v>
      </c>
      <c r="F11" s="3">
        <f>_xlfn.NUMBERVALUE(SUBSTITUTE(MID($A11, F$2, F$3 -  F$2), "_", ""), ".", ",")</f>
        <v>0</v>
      </c>
      <c r="G11" s="30">
        <f>_xlfn.NUMBERVALUE(SUBSTITUTE(MID($A11, G$2, G$3 -  G$2), "_", ""), ".", ",")</f>
        <v>164906</v>
      </c>
      <c r="I11" s="7"/>
      <c r="J11" s="7"/>
      <c r="Q11" s="7"/>
      <c r="R11" s="7"/>
      <c r="Y11" s="19">
        <f>D11/D$9</f>
        <v>1.4561403508771931</v>
      </c>
      <c r="Z11" s="5">
        <f>G11/G$9</f>
        <v>2.4269361330179874E-3</v>
      </c>
      <c r="AA11" s="5"/>
    </row>
    <row r="12" spans="1:31" hidden="1" x14ac:dyDescent="0.25">
      <c r="A12" s="2" t="s">
        <v>3</v>
      </c>
      <c r="F12" s="3"/>
      <c r="G12" s="3"/>
      <c r="I12" s="7"/>
      <c r="J12" s="7"/>
      <c r="Q12" s="7"/>
      <c r="R12" s="7"/>
    </row>
    <row r="13" spans="1:31" x14ac:dyDescent="0.25">
      <c r="A13" s="2" t="s">
        <v>42</v>
      </c>
      <c r="B13" s="1">
        <f>_xlfn.NUMBERVALUE(SUBSTITUTE(MID($A13, B$2, B$3 -  B$2), "_", ""), ".", ",")</f>
        <v>0</v>
      </c>
      <c r="C13" s="1">
        <f>_xlfn.NUMBERVALUE(SUBSTITUTE(MID($A13, C$2, C$3 -  C$2), "_", ""), ".", ",")</f>
        <v>1.3</v>
      </c>
      <c r="D13" s="1">
        <f>C13-B13</f>
        <v>1.3</v>
      </c>
      <c r="F13" s="3">
        <f>_xlfn.NUMBERVALUE(SUBSTITUTE(MID($A13, F$2, F$3 -  F$2), "_", ""), ".", ",")</f>
        <v>0</v>
      </c>
      <c r="G13" s="3">
        <f>_xlfn.NUMBERVALUE(SUBSTITUTE(MID($A13, G$2, G$3 -  G$2), "_", ""), ".", ",")</f>
        <v>1232556</v>
      </c>
      <c r="I13" s="7"/>
      <c r="J13" s="7"/>
      <c r="Q13" s="7"/>
      <c r="R13" s="7"/>
      <c r="Y13" s="19">
        <f>D13/D$9</f>
        <v>1.1403508771929827</v>
      </c>
      <c r="Z13" s="5">
        <f>G13/G$9</f>
        <v>1.8139635261107047E-2</v>
      </c>
      <c r="AA13" s="5"/>
    </row>
    <row r="14" spans="1:31" hidden="1" x14ac:dyDescent="0.25">
      <c r="A14" s="2" t="s">
        <v>3</v>
      </c>
      <c r="F14" s="3"/>
      <c r="G14" s="3"/>
      <c r="I14" s="7"/>
      <c r="J14" s="7"/>
      <c r="Q14" s="7"/>
      <c r="R14" s="7"/>
    </row>
    <row r="15" spans="1:31" x14ac:dyDescent="0.25">
      <c r="A15" s="2" t="s">
        <v>24</v>
      </c>
      <c r="B15" s="28">
        <f>_xlfn.NUMBERVALUE(SUBSTITUTE(MID($A15, B$2, B$3 -  B$2), "_", ""), ".", ",")</f>
        <v>0</v>
      </c>
      <c r="C15" s="28">
        <f>_xlfn.NUMBERVALUE(SUBSTITUTE(MID($A15, C$2, C$3 -  C$2), "_", ""), ".", ",")</f>
        <v>1.17</v>
      </c>
      <c r="D15" s="28">
        <f>C15-B15</f>
        <v>1.17</v>
      </c>
      <c r="E15" s="29"/>
      <c r="F15" s="31">
        <f>_xlfn.NUMBERVALUE(SUBSTITUTE(MID($A15, F$2, F$3 -  F$2), "_", ""), ".", ",")</f>
        <v>0</v>
      </c>
      <c r="G15" s="31">
        <f>_xlfn.NUMBERVALUE(SUBSTITUTE(MID($A15, G$2, G$3 -  G$2), "_", ""), ".", ",")</f>
        <v>10781476</v>
      </c>
      <c r="I15" s="7"/>
      <c r="J15" s="7"/>
      <c r="Q15" s="7"/>
      <c r="R15" s="7"/>
      <c r="Y15" s="19">
        <f>D15/D$9</f>
        <v>1.0263157894736843</v>
      </c>
      <c r="Z15" s="5">
        <f>G15/G$9</f>
        <v>0.15867193232305821</v>
      </c>
      <c r="AA15" s="5"/>
    </row>
    <row r="16" spans="1:31" hidden="1" x14ac:dyDescent="0.25">
      <c r="A16" s="2" t="s">
        <v>3</v>
      </c>
      <c r="F16" s="3"/>
      <c r="G16" s="3"/>
      <c r="I16" s="7"/>
      <c r="J16" s="7"/>
      <c r="Q16" s="7"/>
      <c r="R16" s="7"/>
    </row>
    <row r="17" spans="1:30" x14ac:dyDescent="0.25">
      <c r="A17" s="2" t="s">
        <v>43</v>
      </c>
      <c r="B17" s="1">
        <f>_xlfn.NUMBERVALUE(SUBSTITUTE(MID($A17, B$2, B$3 -  B$2), "_", ""), ".", ",")</f>
        <v>0</v>
      </c>
      <c r="C17" s="1">
        <f>_xlfn.NUMBERVALUE(SUBSTITUTE(MID($A17, C$2, C$3 -  C$2), "_", ""), ".", ",")</f>
        <v>1.66</v>
      </c>
      <c r="D17" s="1">
        <f>C17-B17</f>
        <v>1.66</v>
      </c>
      <c r="F17" s="3">
        <f>_xlfn.NUMBERVALUE(SUBSTITUTE(MID($A17, F$2, F$3 -  F$2), "_", ""), ".", ",")</f>
        <v>0</v>
      </c>
      <c r="G17" s="3">
        <f>_xlfn.NUMBERVALUE(SUBSTITUTE(MID($A17, G$2, G$3 -  G$2), "_", ""), ".", ",")</f>
        <v>161232</v>
      </c>
      <c r="I17" s="7"/>
      <c r="J17" s="7"/>
      <c r="Q17" s="7"/>
      <c r="R17" s="7"/>
      <c r="Y17" s="19">
        <f>D17/D$9</f>
        <v>1.4561403508771931</v>
      </c>
      <c r="Z17" s="5">
        <f>G17/G$9</f>
        <v>2.3728655512762187E-3</v>
      </c>
      <c r="AA17" s="5"/>
    </row>
    <row r="18" spans="1:30" hidden="1" x14ac:dyDescent="0.25">
      <c r="A18" s="2" t="s">
        <v>3</v>
      </c>
      <c r="F18" s="3"/>
      <c r="G18" s="3"/>
      <c r="I18" s="7"/>
      <c r="J18" s="7"/>
      <c r="Q18" s="7"/>
      <c r="R18" s="7"/>
    </row>
    <row r="19" spans="1:30" x14ac:dyDescent="0.25">
      <c r="A19" s="2" t="s">
        <v>44</v>
      </c>
      <c r="B19" s="1">
        <f>_xlfn.NUMBERVALUE(SUBSTITUTE(MID($A19, B$2, B$3 -  B$2), "_", ""), ".", ",")</f>
        <v>0</v>
      </c>
      <c r="C19" s="1">
        <f>_xlfn.NUMBERVALUE(SUBSTITUTE(MID($A19, C$2, C$3 -  C$2), "_", ""), ".", ",")</f>
        <v>1.29</v>
      </c>
      <c r="D19" s="1">
        <f>C19-B19</f>
        <v>1.29</v>
      </c>
      <c r="F19" s="3">
        <f>_xlfn.NUMBERVALUE(SUBSTITUTE(MID($A19, F$2, F$3 -  F$2), "_", ""), ".", ",")</f>
        <v>0</v>
      </c>
      <c r="G19" s="3">
        <f>_xlfn.NUMBERVALUE(SUBSTITUTE(MID($A19, G$2, G$3 -  G$2), "_", ""), ".", ",")</f>
        <v>1232412</v>
      </c>
      <c r="I19" s="7"/>
      <c r="J19" s="7"/>
      <c r="Q19" s="7"/>
      <c r="R19" s="7"/>
      <c r="Y19" s="19">
        <f>D19/D$9</f>
        <v>1.1315789473684212</v>
      </c>
      <c r="Z19" s="5">
        <f>G19/G$9</f>
        <v>1.81375160004182E-2</v>
      </c>
      <c r="AA19" s="5"/>
    </row>
    <row r="20" spans="1:30" hidden="1" x14ac:dyDescent="0.25">
      <c r="A20" s="2" t="s">
        <v>3</v>
      </c>
      <c r="F20" s="3"/>
      <c r="G20" s="3"/>
      <c r="I20" s="7"/>
      <c r="J20" s="7"/>
      <c r="Q20" s="7"/>
      <c r="R20" s="7"/>
    </row>
    <row r="21" spans="1:30" x14ac:dyDescent="0.25">
      <c r="A21" s="2" t="s">
        <v>45</v>
      </c>
      <c r="B21" s="28">
        <f>_xlfn.NUMBERVALUE(SUBSTITUTE(MID($A21, B$2, B$3 -  B$2), "_", ""), ".", ",")</f>
        <v>0</v>
      </c>
      <c r="C21" s="28">
        <f>_xlfn.NUMBERVALUE(SUBSTITUTE(MID($A21, C$2, C$3 -  C$2), "_", ""), ".", ",")</f>
        <v>1.68</v>
      </c>
      <c r="D21" s="28">
        <f>C21-B21</f>
        <v>1.68</v>
      </c>
      <c r="F21" s="3">
        <f>_xlfn.NUMBERVALUE(SUBSTITUTE(MID($A21, F$2, F$3 -  F$2), "_", ""), ".", ",")</f>
        <v>0</v>
      </c>
      <c r="G21" s="3">
        <f>_xlfn.NUMBERVALUE(SUBSTITUTE(MID($A21, G$2, G$3 -  G$2), "_", ""), ".", ",")</f>
        <v>160976</v>
      </c>
      <c r="I21" s="7"/>
      <c r="J21" s="7"/>
      <c r="Q21" s="7"/>
      <c r="R21" s="7"/>
      <c r="Y21" s="19">
        <f>D21/D$9</f>
        <v>1.4736842105263159</v>
      </c>
      <c r="Z21" s="5">
        <f>G21/G$9</f>
        <v>2.3690979767182732E-3</v>
      </c>
      <c r="AA21" s="5"/>
    </row>
    <row r="22" spans="1:30" hidden="1" x14ac:dyDescent="0.25">
      <c r="A22" s="2" t="s">
        <v>3</v>
      </c>
      <c r="F22" s="3"/>
      <c r="G22" s="3"/>
      <c r="I22" s="7"/>
      <c r="J22" s="7"/>
      <c r="Q22" s="7"/>
      <c r="R22" s="7"/>
    </row>
    <row r="23" spans="1:30" x14ac:dyDescent="0.25">
      <c r="A23" s="2" t="s">
        <v>58</v>
      </c>
      <c r="B23" s="9">
        <f>_xlfn.NUMBERVALUE(SUBSTITUTE(MID($A23, B$2, B$3 -  B$2), "_", ""), ".", ",")</f>
        <v>0</v>
      </c>
      <c r="C23" s="9">
        <f>_xlfn.NUMBERVALUE(SUBSTITUTE(MID($A23, C$2, C$3 -  C$2), "_", ""), ".", ",")</f>
        <v>1.69</v>
      </c>
      <c r="D23" s="9">
        <f>C23-B23</f>
        <v>1.69</v>
      </c>
      <c r="F23" s="3">
        <f>_xlfn.NUMBERVALUE(SUBSTITUTE(MID($A23, F$2, F$3 -  F$2), "_", ""), ".", ",")</f>
        <v>0</v>
      </c>
      <c r="G23" s="30">
        <f>_xlfn.NUMBERVALUE(SUBSTITUTE(MID($A23, G$2, G$3 -  G$2), "_", ""), ".", ",")</f>
        <v>160976</v>
      </c>
      <c r="I23" s="7"/>
      <c r="J23" s="7"/>
      <c r="Q23" s="7"/>
      <c r="R23" s="7"/>
      <c r="Y23" s="19">
        <f>D23/D$9</f>
        <v>1.4824561403508774</v>
      </c>
      <c r="Z23" s="5">
        <f>G23/G$9</f>
        <v>2.3690979767182732E-3</v>
      </c>
      <c r="AA23" s="5"/>
    </row>
    <row r="24" spans="1:30" hidden="1" x14ac:dyDescent="0.25">
      <c r="A24" s="2" t="s">
        <v>3</v>
      </c>
      <c r="F24" s="3"/>
      <c r="G24" s="3"/>
      <c r="I24" s="7"/>
      <c r="J24" s="7"/>
      <c r="Q24" s="7"/>
      <c r="R24" s="7"/>
    </row>
    <row r="25" spans="1:30" x14ac:dyDescent="0.25">
      <c r="A25" s="2" t="s">
        <v>69</v>
      </c>
      <c r="B25" s="28">
        <f>_xlfn.NUMBERVALUE(SUBSTITUTE(MID($A25, B$2, B$3 -  B$2), "_", ""), ".", ",")</f>
        <v>0</v>
      </c>
      <c r="C25" s="28">
        <f>_xlfn.NUMBERVALUE(SUBSTITUTE(MID($A25, C$2, C$3 -  C$2), "_", ""), ".", ",")</f>
        <v>1.33</v>
      </c>
      <c r="D25" s="28">
        <f>C25-B25</f>
        <v>1.33</v>
      </c>
      <c r="F25" s="3">
        <f>_xlfn.NUMBERVALUE(SUBSTITUTE(MID($A25, F$2, F$3 -  F$2), "_", ""), ".", ",")</f>
        <v>0</v>
      </c>
      <c r="G25" s="3">
        <f>_xlfn.NUMBERVALUE(SUBSTITUTE(MID($A25, G$2, G$3 -  G$2), "_", ""), ".", ",")</f>
        <v>1232156</v>
      </c>
      <c r="I25" s="7"/>
      <c r="J25" s="7"/>
      <c r="Q25" s="7"/>
      <c r="R25" s="7"/>
      <c r="Y25" s="19">
        <f>D25/D$9</f>
        <v>1.1666666666666667</v>
      </c>
      <c r="Z25" s="5">
        <f>G25/G$9</f>
        <v>1.8133748425860255E-2</v>
      </c>
      <c r="AA25" s="5"/>
    </row>
    <row r="26" spans="1:30" hidden="1" x14ac:dyDescent="0.25">
      <c r="A26" s="2" t="s">
        <v>3</v>
      </c>
      <c r="F26" s="3"/>
      <c r="G26" s="3"/>
      <c r="I26" s="7"/>
      <c r="J26" s="7"/>
      <c r="Q26" s="7"/>
      <c r="R26" s="7"/>
    </row>
    <row r="27" spans="1:30" x14ac:dyDescent="0.25">
      <c r="A27" s="2" t="s">
        <v>25</v>
      </c>
      <c r="B27" s="1">
        <f>_xlfn.NUMBERVALUE(SUBSTITUTE(MID($A27, B$2, B$3 -  B$2), "_", ""), ".", ",")</f>
        <v>0</v>
      </c>
      <c r="C27" s="1">
        <f>_xlfn.NUMBERVALUE(SUBSTITUTE(MID($A27, C$2, C$3 -  C$2), "_", ""), ".", ",")</f>
        <v>1.1399999999999999</v>
      </c>
      <c r="D27" s="1">
        <f>C27-B27</f>
        <v>1.1399999999999999</v>
      </c>
      <c r="F27" s="3">
        <f>_xlfn.NUMBERVALUE(SUBSTITUTE(MID($A27, F$2, F$3 -  F$2), "_", ""), ".", ",")</f>
        <v>0</v>
      </c>
      <c r="G27" s="3">
        <f>_xlfn.NUMBERVALUE(SUBSTITUTE(MID($A27, G$2, G$3 -  G$2), "_", ""), ".", ",")</f>
        <v>169686</v>
      </c>
      <c r="I27" s="7"/>
      <c r="J27" s="7"/>
      <c r="Q27" s="7"/>
      <c r="R27" s="7"/>
      <c r="Y27" s="19">
        <f>D27/D$9</f>
        <v>1</v>
      </c>
      <c r="Z27" s="5">
        <f>G27/G$9</f>
        <v>2.4972838142171311E-3</v>
      </c>
      <c r="AA27" s="5"/>
    </row>
    <row r="28" spans="1:30" hidden="1" x14ac:dyDescent="0.25">
      <c r="A28" s="2" t="s">
        <v>3</v>
      </c>
      <c r="F28" s="3"/>
      <c r="G28" s="3"/>
      <c r="I28" s="7"/>
      <c r="J28" s="7"/>
      <c r="Q28" s="7"/>
      <c r="R28" s="7"/>
    </row>
    <row r="29" spans="1:30" hidden="1" x14ac:dyDescent="0.25">
      <c r="A29" s="2" t="s">
        <v>26</v>
      </c>
      <c r="F29" s="3"/>
      <c r="G29" s="3"/>
      <c r="I29" s="7"/>
      <c r="J29" s="7"/>
      <c r="Q29" s="7"/>
      <c r="R29" s="7"/>
    </row>
    <row r="30" spans="1:30" hidden="1" x14ac:dyDescent="0.25">
      <c r="A30" s="2" t="s">
        <v>3</v>
      </c>
      <c r="F30" s="3"/>
      <c r="G30" s="3"/>
      <c r="I30" s="7"/>
      <c r="J30" s="7"/>
      <c r="Q30" s="7"/>
      <c r="R30" s="7"/>
    </row>
    <row r="31" spans="1:30" x14ac:dyDescent="0.25">
      <c r="A31" s="2" t="s">
        <v>46</v>
      </c>
      <c r="B31" s="9">
        <f>_xlfn.NUMBERVALUE(SUBSTITUTE(MID($A31, B$2, B$3 -  B$2), "_", ""), ".", ",")</f>
        <v>13.95</v>
      </c>
      <c r="C31" s="9">
        <f>_xlfn.NUMBERVALUE(SUBSTITUTE(MID($A31, C$2, C$3 -  C$2), "_", ""), ".", ",")</f>
        <v>14.58</v>
      </c>
      <c r="D31" s="9">
        <f>C31-B31</f>
        <v>0.63000000000000078</v>
      </c>
      <c r="F31" s="3">
        <f>_xlfn.NUMBERVALUE(SUBSTITUTE(MID($A31, F$2, F$3 -  F$2), "_", ""), ".", ",")</f>
        <v>21531780</v>
      </c>
      <c r="G31" s="3">
        <f>_xlfn.NUMBERVALUE(SUBSTITUTE(MID($A31, G$2, G$3 -  G$2), "_", ""), ".", ",")</f>
        <v>21531780</v>
      </c>
      <c r="I31" s="8">
        <f>IFERROR(C23/C31, "")</f>
        <v>0.11591220850480109</v>
      </c>
      <c r="J31" s="8">
        <f>IFERROR(D23/D31, "")</f>
        <v>2.6825396825396792</v>
      </c>
      <c r="N31" s="8">
        <f>IFERROR(G23/G31, "")</f>
        <v>7.476204939860987E-3</v>
      </c>
      <c r="Q31" s="8">
        <f>IFERROR(C15/C31, "")</f>
        <v>8.0246913580246909E-2</v>
      </c>
      <c r="R31" s="8">
        <f>IFERROR(D15/D31, "")</f>
        <v>1.8571428571428548</v>
      </c>
      <c r="V31" s="8">
        <f>IFERROR(G15/G31, "")</f>
        <v>0.50072386026608107</v>
      </c>
      <c r="AB31" s="1">
        <f>B31 / (D9-D31)</f>
        <v>27.352941176470633</v>
      </c>
      <c r="AD31" s="25">
        <f>B31/B33</f>
        <v>8.5060975609756095</v>
      </c>
    </row>
    <row r="32" spans="1:30" hidden="1" x14ac:dyDescent="0.25">
      <c r="A32" s="2" t="s">
        <v>3</v>
      </c>
      <c r="B32" s="10"/>
      <c r="C32" s="10"/>
      <c r="D32" s="10"/>
      <c r="F32" s="3"/>
      <c r="G32" s="3"/>
      <c r="I32" s="7"/>
      <c r="J32" s="7"/>
      <c r="Q32" s="7"/>
      <c r="R32" s="7"/>
      <c r="AB32" s="1"/>
      <c r="AD32" s="15"/>
    </row>
    <row r="33" spans="1:30" x14ac:dyDescent="0.25">
      <c r="A33" s="2" t="s">
        <v>47</v>
      </c>
      <c r="B33" s="9">
        <f>_xlfn.NUMBERVALUE(SUBSTITUTE(MID($A33, B$2, B$3 -  B$2), "_", ""), ".", ",")</f>
        <v>1.64</v>
      </c>
      <c r="C33" s="9">
        <f>_xlfn.NUMBERVALUE(SUBSTITUTE(MID($A33, C$2, C$3 -  C$2), "_", ""), ".", ",")</f>
        <v>2.66</v>
      </c>
      <c r="D33" s="9">
        <f>C33-B33</f>
        <v>1.0200000000000002</v>
      </c>
      <c r="F33" s="3">
        <f>_xlfn.NUMBERVALUE(SUBSTITUTE(MID($A33, F$2, F$3 -  F$2), "_", ""), ".", ",")</f>
        <v>33594160</v>
      </c>
      <c r="G33" s="3">
        <f>_xlfn.NUMBERVALUE(SUBSTITUTE(MID($A33, G$2, G$3 -  G$2), "_", ""), ".", ",")</f>
        <v>76761129</v>
      </c>
      <c r="I33" s="8">
        <f>IFERROR(C23/C33, "")</f>
        <v>0.63533834586466165</v>
      </c>
      <c r="J33" s="8">
        <f>IFERROR(D23/D33, "")</f>
        <v>1.6568627450980389</v>
      </c>
      <c r="N33" s="8">
        <f>IFERROR(G23/G33, "")</f>
        <v>2.0971030793463185E-3</v>
      </c>
      <c r="Q33" s="8">
        <f>IFERROR(C15/C33, "")</f>
        <v>0.43984962406015032</v>
      </c>
      <c r="R33" s="8">
        <f>IFERROR(D15/D33, "")</f>
        <v>1.1470588235294115</v>
      </c>
      <c r="V33" s="8">
        <f>IFERROR(G15/G33, "")</f>
        <v>0.14045489091230015</v>
      </c>
      <c r="AB33" s="1">
        <f>B33 / (D9-D33)</f>
        <v>13.666666666666705</v>
      </c>
      <c r="AD33" s="15"/>
    </row>
    <row r="34" spans="1:30" hidden="1" x14ac:dyDescent="0.25">
      <c r="A34" s="2" t="s">
        <v>3</v>
      </c>
      <c r="B34" s="10"/>
      <c r="C34" s="10"/>
      <c r="D34" s="10"/>
      <c r="F34" s="3"/>
      <c r="G34" s="3"/>
      <c r="I34" s="7"/>
      <c r="J34" s="7"/>
      <c r="Q34" s="7"/>
      <c r="R34" s="7"/>
      <c r="AD34" s="15"/>
    </row>
    <row r="35" spans="1:30" x14ac:dyDescent="0.25">
      <c r="A35" s="2" t="s">
        <v>48</v>
      </c>
      <c r="B35" s="9">
        <f>_xlfn.NUMBERVALUE(SUBSTITUTE(MID($A35, B$2, B$3 -  B$2), "_", ""), ".", ",")</f>
        <v>8.86</v>
      </c>
      <c r="C35" s="9">
        <f>_xlfn.NUMBERVALUE(SUBSTITUTE(MID($A35, C$2, C$3 -  C$2), "_", ""), ".", ",")</f>
        <v>10.65</v>
      </c>
      <c r="D35" s="9">
        <f>C35-B35</f>
        <v>1.7900000000000009</v>
      </c>
      <c r="F35" s="3">
        <f>_xlfn.NUMBERVALUE(SUBSTITUTE(MID($A35, F$2, F$3 -  F$2), "_", ""), ".", ",")</f>
        <v>1417015717</v>
      </c>
      <c r="G35" s="3">
        <f>_xlfn.NUMBERVALUE(SUBSTITUTE(MID($A35, G$2, G$3 -  G$2), "_", ""), ".", ",")</f>
        <v>1479936905</v>
      </c>
      <c r="K35" s="8">
        <f>IFERROR(C23/C35, "")</f>
        <v>0.15868544600938966</v>
      </c>
      <c r="L35" s="8">
        <f>IFERROR(D23/D35, "")</f>
        <v>0.94413407821229001</v>
      </c>
      <c r="O35" s="8">
        <f>IFERROR(G23/G35, "")</f>
        <v>1.0877220471774099E-4</v>
      </c>
      <c r="S35" s="8">
        <f>IFERROR(C15/C35, "")</f>
        <v>0.10985915492957746</v>
      </c>
      <c r="T35" s="8">
        <f>IFERROR(D15/D35, "")</f>
        <v>0.65363128491620071</v>
      </c>
      <c r="W35" s="8">
        <f>IFERROR(G15/G35, "")</f>
        <v>7.2850916573365676E-3</v>
      </c>
      <c r="AD35" s="15"/>
    </row>
    <row r="36" spans="1:30" hidden="1" x14ac:dyDescent="0.25">
      <c r="A36" s="2" t="s">
        <v>3</v>
      </c>
      <c r="F36" s="3"/>
      <c r="G36" s="3"/>
      <c r="I36" s="7"/>
      <c r="J36" s="7"/>
      <c r="Q36" s="7"/>
      <c r="R36" s="7"/>
      <c r="AD36" s="15"/>
    </row>
    <row r="37" spans="1:30" x14ac:dyDescent="0.25">
      <c r="F37" s="3"/>
      <c r="G37" s="3"/>
      <c r="I37" s="7"/>
      <c r="J37" s="7"/>
      <c r="O37" s="14">
        <f>IFERROR(1/O35, "")</f>
        <v>9193.5251528178105</v>
      </c>
      <c r="Q37" s="7"/>
      <c r="R37" s="7"/>
      <c r="W37" s="14">
        <f>IFERROR(1/W35, "")</f>
        <v>137.26663260206672</v>
      </c>
      <c r="AD37" s="15"/>
    </row>
    <row r="38" spans="1:30" x14ac:dyDescent="0.25">
      <c r="A38" s="10" t="s">
        <v>65</v>
      </c>
      <c r="F38" s="3"/>
      <c r="G38" s="3"/>
      <c r="I38" s="7"/>
      <c r="J38" s="7"/>
      <c r="Q38" s="7"/>
      <c r="R38" s="7"/>
      <c r="AD38" s="15"/>
    </row>
    <row r="39" spans="1:30" x14ac:dyDescent="0.25">
      <c r="A39" s="2" t="s">
        <v>70</v>
      </c>
      <c r="B39" s="1">
        <f>_xlfn.NUMBERVALUE(SUBSTITUTE(MID($A39, B$2, B$3 -  B$2), "_", ""), ".", ",")</f>
        <v>0</v>
      </c>
      <c r="C39" s="1">
        <f>_xlfn.NUMBERVALUE(SUBSTITUTE(MID($A39, C$2, C$3 -  C$2), "_", ""), ".", ",")</f>
        <v>2.4500000000000002</v>
      </c>
      <c r="D39" s="1">
        <f>C39-B39</f>
        <v>2.4500000000000002</v>
      </c>
      <c r="F39" s="3">
        <f>_xlfn.NUMBERVALUE(SUBSTITUTE(MID($A39, F$2, F$3 -  F$2), "_", ""), ".", ",")</f>
        <v>0</v>
      </c>
      <c r="G39" s="3">
        <f>_xlfn.NUMBERVALUE(SUBSTITUTE(MID($A39, G$2, G$3 -  G$2), "_", ""), ".", ",")</f>
        <v>82489608</v>
      </c>
      <c r="I39" s="7"/>
      <c r="J39" s="7"/>
      <c r="Q39" s="7"/>
      <c r="R39" s="7"/>
      <c r="AD39" s="15"/>
    </row>
    <row r="40" spans="1:30" hidden="1" x14ac:dyDescent="0.25">
      <c r="A40" s="2" t="s">
        <v>3</v>
      </c>
      <c r="F40" s="3"/>
      <c r="G40" s="3"/>
      <c r="I40" s="7"/>
      <c r="J40" s="7"/>
      <c r="Q40" s="7"/>
      <c r="R40" s="7"/>
      <c r="AD40" s="15"/>
    </row>
    <row r="41" spans="1:30" x14ac:dyDescent="0.25">
      <c r="A41" s="2" t="s">
        <v>71</v>
      </c>
      <c r="B41" s="9">
        <f>_xlfn.NUMBERVALUE(SUBSTITUTE(MID($A41, B$2, B$3 -  B$2), "_", ""), ".", ",")</f>
        <v>0</v>
      </c>
      <c r="C41" s="9">
        <f>_xlfn.NUMBERVALUE(SUBSTITUTE(MID($A41, C$2, C$3 -  C$2), "_", ""), ".", ",")</f>
        <v>2.04</v>
      </c>
      <c r="D41" s="9">
        <f>C41-B41</f>
        <v>2.04</v>
      </c>
      <c r="F41" s="3">
        <f>_xlfn.NUMBERVALUE(SUBSTITUTE(MID($A41, F$2, F$3 -  F$2), "_", ""), ".", ",")</f>
        <v>0</v>
      </c>
      <c r="G41" s="30">
        <f>_xlfn.NUMBERVALUE(SUBSTITUTE(MID($A41, G$2, G$3 -  G$2), "_", ""), ".", ",")</f>
        <v>9619092</v>
      </c>
      <c r="I41" s="7"/>
      <c r="J41" s="7"/>
      <c r="Q41" s="7"/>
      <c r="R41" s="7"/>
      <c r="Y41" s="19">
        <f>D41/D$39</f>
        <v>0.83265306122448979</v>
      </c>
      <c r="Z41" s="5">
        <f>G41/G$39</f>
        <v>0.11660974313273498</v>
      </c>
      <c r="AA41" s="5"/>
      <c r="AD41" s="15"/>
    </row>
    <row r="42" spans="1:30" hidden="1" x14ac:dyDescent="0.25">
      <c r="A42" s="2" t="s">
        <v>3</v>
      </c>
      <c r="F42" s="3"/>
      <c r="G42" s="3"/>
      <c r="I42" s="7"/>
      <c r="J42" s="7"/>
      <c r="Q42" s="7"/>
      <c r="R42" s="7"/>
      <c r="AD42" s="15"/>
    </row>
    <row r="43" spans="1:30" hidden="1" x14ac:dyDescent="0.25">
      <c r="A43" s="2" t="s">
        <v>49</v>
      </c>
      <c r="B43" s="1" t="e">
        <f>_xlfn.NUMBERVALUE(SUBSTITUTE(MID($A43, B$2, B$3 -  B$2), "_", ""), ".", ",")</f>
        <v>#VALUE!</v>
      </c>
      <c r="C43" s="1" t="e">
        <f>_xlfn.NUMBERVALUE(SUBSTITUTE(MID($A43, C$2, C$3 -  C$2), "_", ""), ".", ",")</f>
        <v>#VALUE!</v>
      </c>
      <c r="D43" s="1" t="e">
        <f>C43-B43</f>
        <v>#VALUE!</v>
      </c>
      <c r="F43" s="3" t="e">
        <f>_xlfn.NUMBERVALUE(SUBSTITUTE(MID($A43, F$2, F$3 -  F$2), "_", ""), ".", ",")</f>
        <v>#VALUE!</v>
      </c>
      <c r="G43" s="3" t="e">
        <f>_xlfn.NUMBERVALUE(SUBSTITUTE(MID($A43, G$2, G$3 -  G$2), "_", ""), ".", ",")</f>
        <v>#VALUE!</v>
      </c>
      <c r="I43" s="7"/>
      <c r="J43" s="7"/>
      <c r="Q43" s="7"/>
      <c r="R43" s="7"/>
      <c r="Y43" s="19" t="e">
        <f>D43/D$39</f>
        <v>#VALUE!</v>
      </c>
      <c r="Z43" s="5" t="e">
        <f>G43/G$39</f>
        <v>#VALUE!</v>
      </c>
      <c r="AA43" s="5"/>
      <c r="AD43" s="15"/>
    </row>
    <row r="44" spans="1:30" hidden="1" x14ac:dyDescent="0.25">
      <c r="A44" s="2" t="s">
        <v>3</v>
      </c>
      <c r="F44" s="3"/>
      <c r="G44" s="3"/>
      <c r="I44" s="7"/>
      <c r="J44" s="7"/>
      <c r="Q44" s="7"/>
      <c r="R44" s="7"/>
      <c r="AD44" s="15"/>
    </row>
    <row r="45" spans="1:30" x14ac:dyDescent="0.25">
      <c r="A45" s="2" t="s">
        <v>72</v>
      </c>
      <c r="B45" s="1">
        <f>_xlfn.NUMBERVALUE(SUBSTITUTE(MID($A45, B$2, B$3 -  B$2), "_", ""), ".", ",")</f>
        <v>0</v>
      </c>
      <c r="C45" s="1">
        <f>_xlfn.NUMBERVALUE(SUBSTITUTE(MID($A45, C$2, C$3 -  C$2), "_", ""), ".", ",")</f>
        <v>2.04</v>
      </c>
      <c r="D45" s="1">
        <f>C45-B45</f>
        <v>2.04</v>
      </c>
      <c r="F45" s="3">
        <f>_xlfn.NUMBERVALUE(SUBSTITUTE(MID($A45, F$2, F$3 -  F$2), "_", ""), ".", ",")</f>
        <v>0</v>
      </c>
      <c r="G45" s="3">
        <f>_xlfn.NUMBERVALUE(SUBSTITUTE(MID($A45, G$2, G$3 -  G$2), "_", ""), ".", ",")</f>
        <v>9616420</v>
      </c>
      <c r="I45" s="7"/>
      <c r="J45" s="7"/>
      <c r="Q45" s="7"/>
      <c r="R45" s="7"/>
      <c r="Y45" s="19">
        <f>D45/D$39</f>
        <v>0.83265306122448979</v>
      </c>
      <c r="Z45" s="5">
        <f>G45/G$39</f>
        <v>0.11657735117373814</v>
      </c>
      <c r="AA45" s="5"/>
      <c r="AD45" s="15"/>
    </row>
    <row r="46" spans="1:30" hidden="1" x14ac:dyDescent="0.25">
      <c r="A46" s="2" t="s">
        <v>3</v>
      </c>
      <c r="F46" s="3"/>
      <c r="G46" s="3"/>
      <c r="I46" s="7"/>
      <c r="J46" s="7"/>
      <c r="Q46" s="7"/>
      <c r="R46" s="7"/>
      <c r="AD46" s="15"/>
    </row>
    <row r="47" spans="1:30" x14ac:dyDescent="0.25">
      <c r="A47" s="2" t="s">
        <v>73</v>
      </c>
      <c r="B47" s="1">
        <f>_xlfn.NUMBERVALUE(SUBSTITUTE(MID($A47, B$2, B$3 -  B$2), "_", ""), ".", ",")</f>
        <v>0</v>
      </c>
      <c r="C47" s="1">
        <f>_xlfn.NUMBERVALUE(SUBSTITUTE(MID($A47, C$2, C$3 -  C$2), "_", ""), ".", ",")</f>
        <v>2.2799999999999998</v>
      </c>
      <c r="D47" s="1">
        <f>C47-B47</f>
        <v>2.2799999999999998</v>
      </c>
      <c r="F47" s="3">
        <f>_xlfn.NUMBERVALUE(SUBSTITUTE(MID($A47, F$2, F$3 -  F$2), "_", ""), ".", ",")</f>
        <v>0</v>
      </c>
      <c r="G47" s="3">
        <f>_xlfn.NUMBERVALUE(SUBSTITUTE(MID($A47, G$2, G$3 -  G$2), "_", ""), ".", ",")</f>
        <v>4915489</v>
      </c>
      <c r="I47" s="7"/>
      <c r="J47" s="7"/>
      <c r="Q47" s="7"/>
      <c r="R47" s="7"/>
      <c r="Y47" s="19">
        <f>D47/D$39</f>
        <v>0.93061224489795902</v>
      </c>
      <c r="Z47" s="5">
        <f>G47/G$39</f>
        <v>5.9589190919661056E-2</v>
      </c>
      <c r="AA47" s="5"/>
      <c r="AD47" s="15"/>
    </row>
    <row r="48" spans="1:30" hidden="1" x14ac:dyDescent="0.25">
      <c r="A48" s="2" t="s">
        <v>3</v>
      </c>
      <c r="F48" s="3"/>
      <c r="G48" s="3"/>
      <c r="I48" s="7"/>
      <c r="J48" s="7"/>
      <c r="Q48" s="7"/>
      <c r="R48" s="7"/>
      <c r="AD48" s="15"/>
    </row>
    <row r="49" spans="1:30" hidden="1" x14ac:dyDescent="0.25">
      <c r="A49" s="2" t="s">
        <v>50</v>
      </c>
      <c r="B49" s="1" t="e">
        <f>_xlfn.NUMBERVALUE(SUBSTITUTE(MID($A49, B$2, B$3 -  B$2), "_", ""), ".", ",")</f>
        <v>#VALUE!</v>
      </c>
      <c r="C49" s="1" t="e">
        <f>_xlfn.NUMBERVALUE(SUBSTITUTE(MID($A49, C$2, C$3 -  C$2), "_", ""), ".", ",")</f>
        <v>#VALUE!</v>
      </c>
      <c r="D49" s="1" t="e">
        <f>C49-B49</f>
        <v>#VALUE!</v>
      </c>
      <c r="F49" s="3" t="e">
        <f>_xlfn.NUMBERVALUE(SUBSTITUTE(MID($A49, F$2, F$3 -  F$2), "_", ""), ".", ",")</f>
        <v>#VALUE!</v>
      </c>
      <c r="G49" s="3" t="e">
        <f>_xlfn.NUMBERVALUE(SUBSTITUTE(MID($A49, G$2, G$3 -  G$2), "_", ""), ".", ",")</f>
        <v>#VALUE!</v>
      </c>
      <c r="I49" s="7"/>
      <c r="J49" s="7"/>
      <c r="Q49" s="7"/>
      <c r="R49" s="7"/>
      <c r="Y49" s="19" t="e">
        <f>D49/D$39</f>
        <v>#VALUE!</v>
      </c>
      <c r="Z49" s="5" t="e">
        <f>G49/G$39</f>
        <v>#VALUE!</v>
      </c>
      <c r="AA49" s="5"/>
      <c r="AD49" s="15"/>
    </row>
    <row r="50" spans="1:30" hidden="1" x14ac:dyDescent="0.25">
      <c r="A50" s="2" t="s">
        <v>3</v>
      </c>
      <c r="F50" s="3"/>
      <c r="G50" s="3"/>
      <c r="I50" s="7"/>
      <c r="J50" s="7"/>
      <c r="Q50" s="7"/>
      <c r="R50" s="7"/>
      <c r="AD50" s="15"/>
    </row>
    <row r="51" spans="1:30" x14ac:dyDescent="0.25">
      <c r="A51" s="2" t="s">
        <v>74</v>
      </c>
      <c r="B51" s="1">
        <f>_xlfn.NUMBERVALUE(SUBSTITUTE(MID($A51, B$2, B$3 -  B$2), "_", ""), ".", ",")</f>
        <v>0</v>
      </c>
      <c r="C51" s="1">
        <f>_xlfn.NUMBERVALUE(SUBSTITUTE(MID($A51, C$2, C$3 -  C$2), "_", ""), ".", ",")</f>
        <v>2.0499999999999998</v>
      </c>
      <c r="D51" s="1">
        <f>C51-B51</f>
        <v>2.0499999999999998</v>
      </c>
      <c r="F51" s="3">
        <f>_xlfn.NUMBERVALUE(SUBSTITUTE(MID($A51, F$2, F$3 -  F$2), "_", ""), ".", ",")</f>
        <v>0</v>
      </c>
      <c r="G51" s="3">
        <f>_xlfn.NUMBERVALUE(SUBSTITUTE(MID($A51, G$2, G$3 -  G$2), "_", ""), ".", ",")</f>
        <v>9616420</v>
      </c>
      <c r="I51" s="7"/>
      <c r="J51" s="7"/>
      <c r="Q51" s="7"/>
      <c r="R51" s="7"/>
      <c r="Y51" s="19">
        <f>D51/D$39</f>
        <v>0.83673469387755084</v>
      </c>
      <c r="Z51" s="5">
        <f>G51/G$39</f>
        <v>0.11657735117373814</v>
      </c>
      <c r="AA51" s="5"/>
      <c r="AD51" s="15"/>
    </row>
    <row r="52" spans="1:30" hidden="1" x14ac:dyDescent="0.25">
      <c r="A52" s="2" t="s">
        <v>3</v>
      </c>
      <c r="F52" s="3"/>
      <c r="G52" s="3"/>
      <c r="I52" s="7"/>
      <c r="J52" s="7"/>
      <c r="Q52" s="7"/>
      <c r="R52" s="7"/>
      <c r="AD52" s="15"/>
    </row>
    <row r="53" spans="1:30" x14ac:dyDescent="0.25">
      <c r="A53" s="2" t="s">
        <v>75</v>
      </c>
      <c r="B53" s="9">
        <f>_xlfn.NUMBERVALUE(SUBSTITUTE(MID($A53, B$2, B$3 -  B$2), "_", ""), ".", ",")</f>
        <v>0</v>
      </c>
      <c r="C53" s="9">
        <f>_xlfn.NUMBERVALUE(SUBSTITUTE(MID($A53, C$2, C$3 -  C$2), "_", ""), ".", ",")</f>
        <v>2.2799999999999998</v>
      </c>
      <c r="D53" s="9">
        <f>C53-B53</f>
        <v>2.2799999999999998</v>
      </c>
      <c r="F53" s="3">
        <f>_xlfn.NUMBERVALUE(SUBSTITUTE(MID($A53, F$2, F$3 -  F$2), "_", ""), ".", ",")</f>
        <v>0</v>
      </c>
      <c r="G53" s="30">
        <f>_xlfn.NUMBERVALUE(SUBSTITUTE(MID($A53, G$2, G$3 -  G$2), "_", ""), ".", ",")</f>
        <v>4915089</v>
      </c>
      <c r="I53" s="7"/>
      <c r="J53" s="7"/>
      <c r="Q53" s="7"/>
      <c r="R53" s="7"/>
      <c r="Y53" s="19">
        <f>D53/D$39</f>
        <v>0.93061224489795902</v>
      </c>
      <c r="Z53" s="5">
        <f>G53/G$39</f>
        <v>5.9584341824002851E-2</v>
      </c>
      <c r="AA53" s="5"/>
      <c r="AD53" s="15"/>
    </row>
    <row r="54" spans="1:30" hidden="1" x14ac:dyDescent="0.25">
      <c r="A54" s="2" t="s">
        <v>3</v>
      </c>
      <c r="F54" s="3"/>
      <c r="G54" s="3"/>
      <c r="I54" s="7"/>
      <c r="J54" s="7"/>
      <c r="Q54" s="7"/>
      <c r="R54" s="7"/>
      <c r="AD54" s="15"/>
    </row>
    <row r="55" spans="1:30" hidden="1" x14ac:dyDescent="0.25">
      <c r="A55" s="2" t="s">
        <v>60</v>
      </c>
      <c r="B55" s="1" t="e">
        <f>_xlfn.NUMBERVALUE(SUBSTITUTE(MID($A55, B$2, B$3 -  B$2), "_", ""), ".", ",")</f>
        <v>#VALUE!</v>
      </c>
      <c r="C55" s="1" t="e">
        <f>_xlfn.NUMBERVALUE(SUBSTITUTE(MID($A55, C$2, C$3 -  C$2), "_", ""), ".", ",")</f>
        <v>#VALUE!</v>
      </c>
      <c r="D55" s="1" t="e">
        <f>C55-B55</f>
        <v>#VALUE!</v>
      </c>
      <c r="F55" s="3" t="e">
        <f>_xlfn.NUMBERVALUE(SUBSTITUTE(MID($A55, F$2, F$3 -  F$2), "_", ""), ".", ",")</f>
        <v>#VALUE!</v>
      </c>
      <c r="G55" s="3" t="e">
        <f>_xlfn.NUMBERVALUE(SUBSTITUTE(MID($A55, G$2, G$3 -  G$2), "_", ""), ".", ",")</f>
        <v>#VALUE!</v>
      </c>
      <c r="I55" s="7"/>
      <c r="J55" s="7"/>
      <c r="Q55" s="7"/>
      <c r="R55" s="7"/>
      <c r="Y55" s="19" t="e">
        <f>D55/D$39</f>
        <v>#VALUE!</v>
      </c>
      <c r="Z55" s="5" t="e">
        <f>G55/G$39</f>
        <v>#VALUE!</v>
      </c>
      <c r="AA55" s="5"/>
      <c r="AD55" s="15"/>
    </row>
    <row r="56" spans="1:30" hidden="1" x14ac:dyDescent="0.25">
      <c r="A56" s="2" t="s">
        <v>3</v>
      </c>
      <c r="F56" s="3"/>
      <c r="G56" s="3"/>
      <c r="I56" s="7"/>
      <c r="J56" s="7"/>
      <c r="Q56" s="7"/>
      <c r="R56" s="7"/>
      <c r="AD56" s="15"/>
    </row>
    <row r="57" spans="1:30" x14ac:dyDescent="0.25">
      <c r="A57" s="2" t="s">
        <v>76</v>
      </c>
      <c r="B57" s="1">
        <f>_xlfn.NUMBERVALUE(SUBSTITUTE(MID($A57, B$2, B$3 -  B$2), "_", ""), ".", ",")</f>
        <v>0</v>
      </c>
      <c r="C57" s="1">
        <f>_xlfn.NUMBERVALUE(SUBSTITUTE(MID($A57, C$2, C$3 -  C$2), "_", ""), ".", ",")</f>
        <v>2.27</v>
      </c>
      <c r="D57" s="1">
        <f>C57-B57</f>
        <v>2.27</v>
      </c>
      <c r="F57" s="3">
        <f>_xlfn.NUMBERVALUE(SUBSTITUTE(MID($A57, F$2, F$3 -  F$2), "_", ""), ".", ",")</f>
        <v>0</v>
      </c>
      <c r="G57" s="3">
        <f>_xlfn.NUMBERVALUE(SUBSTITUTE(MID($A57, G$2, G$3 -  G$2), "_", ""), ".", ",")</f>
        <v>4915089</v>
      </c>
      <c r="I57" s="7"/>
      <c r="J57" s="7"/>
      <c r="Q57" s="7"/>
      <c r="R57" s="7"/>
      <c r="Y57" s="19">
        <f>D57/D$39</f>
        <v>0.92653061224489786</v>
      </c>
      <c r="Z57" s="5">
        <f>G57/G$39</f>
        <v>5.9584341824002851E-2</v>
      </c>
      <c r="AA57" s="5"/>
      <c r="AD57" s="15"/>
    </row>
    <row r="58" spans="1:30" hidden="1" x14ac:dyDescent="0.25">
      <c r="A58" s="2" t="s">
        <v>3</v>
      </c>
      <c r="B58" s="1"/>
      <c r="C58" s="1"/>
      <c r="D58" s="1"/>
      <c r="F58" s="3"/>
      <c r="G58" s="3"/>
      <c r="I58" s="7"/>
      <c r="J58" s="7"/>
      <c r="Q58" s="7"/>
      <c r="R58" s="7"/>
      <c r="Z58" s="5"/>
      <c r="AA58" s="5"/>
      <c r="AD58" s="15"/>
    </row>
    <row r="59" spans="1:30" hidden="1" x14ac:dyDescent="0.25">
      <c r="A59" s="2" t="s">
        <v>26</v>
      </c>
      <c r="B59" s="1"/>
      <c r="C59" s="1"/>
      <c r="D59" s="1"/>
      <c r="F59" s="3"/>
      <c r="G59" s="3"/>
      <c r="I59" s="7"/>
      <c r="J59" s="7"/>
      <c r="Q59" s="7"/>
      <c r="R59" s="7"/>
      <c r="Z59" s="5"/>
      <c r="AA59" s="5"/>
      <c r="AD59" s="15"/>
    </row>
    <row r="60" spans="1:30" hidden="1" x14ac:dyDescent="0.25">
      <c r="A60" s="2" t="s">
        <v>3</v>
      </c>
      <c r="F60" s="3"/>
      <c r="G60" s="3"/>
      <c r="I60" s="7"/>
      <c r="J60" s="7"/>
      <c r="Q60" s="7"/>
      <c r="R60" s="7"/>
      <c r="AD60" s="15"/>
    </row>
    <row r="61" spans="1:30" x14ac:dyDescent="0.25">
      <c r="A61" s="2" t="s">
        <v>77</v>
      </c>
      <c r="B61" s="9">
        <f>_xlfn.NUMBERVALUE(SUBSTITUTE(MID($A61, B$2, B$3 -  B$2), "_", ""), ".", ",")</f>
        <v>13.82</v>
      </c>
      <c r="C61" s="9">
        <f>_xlfn.NUMBERVALUE(SUBSTITUTE(MID($A61, C$2, C$3 -  C$2), "_", ""), ".", ",")</f>
        <v>14.34</v>
      </c>
      <c r="D61" s="9">
        <f>C61-B61</f>
        <v>0.51999999999999957</v>
      </c>
      <c r="F61" s="3">
        <f>_xlfn.NUMBERVALUE(SUBSTITUTE(MID($A61, F$2, F$3 -  F$2), "_", ""), ".", ",")</f>
        <v>21530892</v>
      </c>
      <c r="G61" s="3">
        <f>_xlfn.NUMBERVALUE(SUBSTITUTE(MID($A61, G$2, G$3 -  G$2), "_", ""), ".", ",")</f>
        <v>21530892</v>
      </c>
      <c r="I61" s="8">
        <f>IFERROR(C53/C61, "")</f>
        <v>0.15899581589958159</v>
      </c>
      <c r="J61" s="8">
        <f>IFERROR(D53/D61, "")</f>
        <v>4.3846153846153877</v>
      </c>
      <c r="N61" s="8">
        <f>IFERROR(G53/G61, "")</f>
        <v>0.22828078836678015</v>
      </c>
      <c r="Q61" s="8">
        <f>IFERROR(C45/C61, "")</f>
        <v>0.14225941422594143</v>
      </c>
      <c r="R61" s="8">
        <f>IFERROR(D45/D61, "")</f>
        <v>3.9230769230769265</v>
      </c>
      <c r="V61" s="8">
        <f>IFERROR(G45/G61, "")</f>
        <v>0.446633609048803</v>
      </c>
      <c r="AB61" s="1">
        <f>B61 / (D39-D61)</f>
        <v>7.160621761658029</v>
      </c>
      <c r="AD61" s="25">
        <f>B61/B63</f>
        <v>8.5308641975308639</v>
      </c>
    </row>
    <row r="62" spans="1:30" hidden="1" x14ac:dyDescent="0.25">
      <c r="A62" s="2" t="s">
        <v>3</v>
      </c>
      <c r="B62" s="10"/>
      <c r="C62" s="10"/>
      <c r="D62" s="10"/>
      <c r="F62" s="3"/>
      <c r="G62" s="3"/>
      <c r="I62" s="7"/>
      <c r="J62" s="7"/>
      <c r="Q62" s="7"/>
      <c r="R62" s="7"/>
      <c r="AB62" s="1"/>
      <c r="AD62" s="15"/>
    </row>
    <row r="63" spans="1:30" x14ac:dyDescent="0.25">
      <c r="A63" s="2" t="s">
        <v>51</v>
      </c>
      <c r="B63" s="9">
        <f>_xlfn.NUMBERVALUE(SUBSTITUTE(MID($A63, B$2, B$3 -  B$2), "_", ""), ".", ",")</f>
        <v>1.62</v>
      </c>
      <c r="C63" s="9">
        <f>_xlfn.NUMBERVALUE(SUBSTITUTE(MID($A63, C$2, C$3 -  C$2), "_", ""), ".", ",")</f>
        <v>1.97</v>
      </c>
      <c r="D63" s="9">
        <f>C63-B63</f>
        <v>0.34999999999999987</v>
      </c>
      <c r="F63" s="3">
        <f>_xlfn.NUMBERVALUE(SUBSTITUTE(MID($A63, F$2, F$3 -  F$2), "_", ""), ".", ",")</f>
        <v>33593824</v>
      </c>
      <c r="G63" s="3">
        <f>_xlfn.NUMBERVALUE(SUBSTITUTE(MID($A63, G$2, G$3 -  G$2), "_", ""), ".", ",")</f>
        <v>33596252</v>
      </c>
      <c r="I63" s="57">
        <f>IFERROR(C53/C63, "")</f>
        <v>1.1573604060913705</v>
      </c>
      <c r="J63" s="8">
        <f>IFERROR(D53/D63, "")</f>
        <v>6.514285714285716</v>
      </c>
      <c r="N63" s="8">
        <f>IFERROR(G53/G63, "")</f>
        <v>0.1462987299892857</v>
      </c>
      <c r="Q63" s="57">
        <f>IFERROR(C45/C63, "")</f>
        <v>1.0355329949238579</v>
      </c>
      <c r="R63" s="8">
        <f>IFERROR(D45/D63, "")</f>
        <v>5.828571428571431</v>
      </c>
      <c r="V63" s="8">
        <f>IFERROR(G45/G63, "")</f>
        <v>0.28623490501261867</v>
      </c>
      <c r="AB63" s="1">
        <f>B63 / (D39-D63)</f>
        <v>0.77142857142857124</v>
      </c>
      <c r="AD63" s="15"/>
    </row>
    <row r="64" spans="1:30" hidden="1" x14ac:dyDescent="0.25">
      <c r="A64" s="2" t="s">
        <v>3</v>
      </c>
      <c r="B64" s="10"/>
      <c r="C64" s="10"/>
      <c r="D64" s="10"/>
      <c r="F64" s="3"/>
      <c r="G64" s="3"/>
      <c r="I64" s="7"/>
      <c r="J64" s="7"/>
      <c r="N64" s="7"/>
      <c r="Q64" s="7"/>
      <c r="R64" s="7"/>
      <c r="V64" s="7"/>
      <c r="AD64" s="15"/>
    </row>
    <row r="65" spans="1:30" x14ac:dyDescent="0.25">
      <c r="A65" s="2" t="s">
        <v>78</v>
      </c>
      <c r="B65" s="9">
        <f>_xlfn.NUMBERVALUE(SUBSTITUTE(MID($A65, B$2, B$3 -  B$2), "_", ""), ".", ",")</f>
        <v>8.86</v>
      </c>
      <c r="C65" s="9">
        <f>_xlfn.NUMBERVALUE(SUBSTITUTE(MID($A65, C$2, C$3 -  C$2), "_", ""), ".", ",")</f>
        <v>11.6</v>
      </c>
      <c r="D65" s="9">
        <f>C65-B65</f>
        <v>2.74</v>
      </c>
      <c r="F65" s="3">
        <f>_xlfn.NUMBERVALUE(SUBSTITUTE(MID($A65, F$2, F$3 -  F$2), "_", ""), ".", ",")</f>
        <v>1417016696</v>
      </c>
      <c r="G65" s="3">
        <f>_xlfn.NUMBERVALUE(SUBSTITUTE(MID($A65, G$2, G$3 -  G$2), "_", ""), ".", ",")</f>
        <v>1541442000</v>
      </c>
      <c r="K65" s="8">
        <f>IFERROR(C53/C65, "")</f>
        <v>0.19655172413793101</v>
      </c>
      <c r="L65" s="8">
        <f>IFERROR(D53/D65, "")</f>
        <v>0.83211678832116776</v>
      </c>
      <c r="O65" s="8">
        <f>IFERROR(G53/G65, "")</f>
        <v>3.1886305161011571E-3</v>
      </c>
      <c r="S65" s="8">
        <f>IFERROR(C45/C65, "")</f>
        <v>0.17586206896551726</v>
      </c>
      <c r="T65" s="8">
        <f>IFERROR(D45/D65, "")</f>
        <v>0.74452554744525545</v>
      </c>
      <c r="W65" s="8">
        <f>IFERROR(G45/G65, "")</f>
        <v>6.2385869854331205E-3</v>
      </c>
      <c r="AD65" s="15"/>
    </row>
    <row r="66" spans="1:30" hidden="1" x14ac:dyDescent="0.25">
      <c r="A66" s="2" t="s">
        <v>3</v>
      </c>
      <c r="F66" s="3"/>
      <c r="G66" s="3"/>
      <c r="I66" s="7"/>
      <c r="J66" s="7"/>
      <c r="Q66" s="7"/>
      <c r="R66" s="7"/>
      <c r="AD66" s="15"/>
    </row>
    <row r="67" spans="1:30" x14ac:dyDescent="0.25">
      <c r="F67" s="3"/>
      <c r="G67" s="3"/>
      <c r="I67" s="7"/>
      <c r="J67" s="7"/>
      <c r="O67" s="14">
        <f>IFERROR(1/O65, "")</f>
        <v>313.61426008766068</v>
      </c>
      <c r="Q67" s="7"/>
      <c r="R67" s="7"/>
      <c r="W67" s="14">
        <f>IFERROR(1/W65, "")</f>
        <v>160.29270768123689</v>
      </c>
      <c r="AD67" s="15"/>
    </row>
    <row r="68" spans="1:30" x14ac:dyDescent="0.25">
      <c r="A68" s="36" t="s">
        <v>66</v>
      </c>
      <c r="B68" s="37"/>
      <c r="C68" s="37"/>
      <c r="D68" s="37"/>
      <c r="E68" s="37"/>
      <c r="F68" s="38"/>
      <c r="G68" s="38"/>
      <c r="H68" s="37"/>
      <c r="I68" s="39"/>
      <c r="J68" s="39"/>
      <c r="K68" s="37"/>
      <c r="L68" s="37"/>
      <c r="M68" s="37"/>
      <c r="N68" s="37"/>
      <c r="O68" s="37"/>
      <c r="P68" s="37"/>
      <c r="Q68" s="39"/>
      <c r="R68" s="39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40"/>
    </row>
    <row r="69" spans="1:30" x14ac:dyDescent="0.25">
      <c r="A69" s="41" t="s">
        <v>79</v>
      </c>
      <c r="B69" s="42">
        <f>_xlfn.NUMBERVALUE(SUBSTITUTE(MID($A69, B$2, B$3 -  B$2), "_", ""), ".", ",")</f>
        <v>0</v>
      </c>
      <c r="C69" s="52">
        <f>_xlfn.NUMBERVALUE(SUBSTITUTE(MID($A69, C$2, C$3 -  C$2), "_", ""), ".", ",")</f>
        <v>2.44</v>
      </c>
      <c r="D69" s="42">
        <f>C69-B69</f>
        <v>2.44</v>
      </c>
      <c r="E69" s="37"/>
      <c r="F69" s="38">
        <f>_xlfn.NUMBERVALUE(SUBSTITUTE(MID($A69, F$2, F$3 -  F$2), "_", ""), ".", ",")</f>
        <v>0</v>
      </c>
      <c r="G69" s="38">
        <f>_xlfn.NUMBERVALUE(SUBSTITUTE(MID($A69, G$2, G$3 -  G$2), "_", ""), ".", ",")</f>
        <v>82494776</v>
      </c>
      <c r="H69" s="37"/>
      <c r="I69" s="39"/>
      <c r="J69" s="39"/>
      <c r="K69" s="37"/>
      <c r="L69" s="37"/>
      <c r="M69" s="37"/>
      <c r="N69" s="37"/>
      <c r="O69" s="37"/>
      <c r="P69" s="37"/>
      <c r="Q69" s="39"/>
      <c r="R69" s="39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40"/>
    </row>
    <row r="70" spans="1:30" hidden="1" x14ac:dyDescent="0.25">
      <c r="A70" s="41" t="s">
        <v>3</v>
      </c>
      <c r="B70" s="37"/>
      <c r="C70" s="37"/>
      <c r="D70" s="37"/>
      <c r="E70" s="37"/>
      <c r="F70" s="38"/>
      <c r="G70" s="38"/>
      <c r="H70" s="37"/>
      <c r="I70" s="39"/>
      <c r="J70" s="39"/>
      <c r="K70" s="37"/>
      <c r="L70" s="37"/>
      <c r="M70" s="37"/>
      <c r="N70" s="37"/>
      <c r="O70" s="37"/>
      <c r="P70" s="37"/>
      <c r="Q70" s="39"/>
      <c r="R70" s="39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40"/>
    </row>
    <row r="71" spans="1:30" x14ac:dyDescent="0.25">
      <c r="A71" s="41" t="s">
        <v>80</v>
      </c>
      <c r="B71" s="43">
        <f>_xlfn.NUMBERVALUE(SUBSTITUTE(MID($A71, B$2, B$3 -  B$2), "_", ""), ".", ",")</f>
        <v>0</v>
      </c>
      <c r="C71" s="43">
        <f>_xlfn.NUMBERVALUE(SUBSTITUTE(MID($A71, C$2, C$3 -  C$2), "_", ""), ".", ",")</f>
        <v>2.0299999999999998</v>
      </c>
      <c r="D71" s="43">
        <f>C71-B71</f>
        <v>2.0299999999999998</v>
      </c>
      <c r="E71" s="37"/>
      <c r="F71" s="38">
        <f>_xlfn.NUMBERVALUE(SUBSTITUTE(MID($A71, F$2, F$3 -  F$2), "_", ""), ".", ",")</f>
        <v>0</v>
      </c>
      <c r="G71" s="44">
        <f>_xlfn.NUMBERVALUE(SUBSTITUTE(MID($A71, G$2, G$3 -  G$2), "_", ""), ".", ",")</f>
        <v>19482160</v>
      </c>
      <c r="H71" s="37"/>
      <c r="I71" s="39"/>
      <c r="J71" s="39"/>
      <c r="K71" s="37"/>
      <c r="L71" s="37"/>
      <c r="M71" s="37"/>
      <c r="N71" s="37"/>
      <c r="O71" s="37"/>
      <c r="P71" s="37"/>
      <c r="Q71" s="39"/>
      <c r="R71" s="39"/>
      <c r="S71" s="37"/>
      <c r="T71" s="37"/>
      <c r="U71" s="37"/>
      <c r="V71" s="37"/>
      <c r="W71" s="37"/>
      <c r="X71" s="37"/>
      <c r="Y71" s="45">
        <f>D71/D$69</f>
        <v>0.83196721311475408</v>
      </c>
      <c r="Z71" s="46">
        <f>G71/G$69</f>
        <v>0.2361623480255283</v>
      </c>
      <c r="AA71" s="46"/>
      <c r="AB71" s="37"/>
      <c r="AC71" s="37"/>
      <c r="AD71" s="40"/>
    </row>
    <row r="72" spans="1:30" hidden="1" x14ac:dyDescent="0.25">
      <c r="A72" s="41" t="s">
        <v>3</v>
      </c>
      <c r="B72" s="37"/>
      <c r="C72" s="37"/>
      <c r="D72" s="37"/>
      <c r="E72" s="37"/>
      <c r="F72" s="38"/>
      <c r="G72" s="38"/>
      <c r="H72" s="37"/>
      <c r="I72" s="39"/>
      <c r="J72" s="39"/>
      <c r="K72" s="37"/>
      <c r="L72" s="37"/>
      <c r="M72" s="37"/>
      <c r="N72" s="37"/>
      <c r="O72" s="37"/>
      <c r="P72" s="37"/>
      <c r="Q72" s="39"/>
      <c r="R72" s="39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40"/>
    </row>
    <row r="73" spans="1:30" hidden="1" x14ac:dyDescent="0.25">
      <c r="A73" s="41" t="s">
        <v>49</v>
      </c>
      <c r="B73" s="42" t="e">
        <f>_xlfn.NUMBERVALUE(SUBSTITUTE(MID($A73, B$2, B$3 -  B$2), "_", ""), ".", ",")</f>
        <v>#VALUE!</v>
      </c>
      <c r="C73" s="42" t="e">
        <f>_xlfn.NUMBERVALUE(SUBSTITUTE(MID($A73, C$2, C$3 -  C$2), "_", ""), ".", ",")</f>
        <v>#VALUE!</v>
      </c>
      <c r="D73" s="42" t="e">
        <f>C73-B73</f>
        <v>#VALUE!</v>
      </c>
      <c r="E73" s="37"/>
      <c r="F73" s="38" t="e">
        <f>_xlfn.NUMBERVALUE(SUBSTITUTE(MID($A73, F$2, F$3 -  F$2), "_", ""), ".", ",")</f>
        <v>#VALUE!</v>
      </c>
      <c r="G73" s="38" t="e">
        <f>_xlfn.NUMBERVALUE(SUBSTITUTE(MID($A73, G$2, G$3 -  G$2), "_", ""), ".", ",")</f>
        <v>#VALUE!</v>
      </c>
      <c r="H73" s="37"/>
      <c r="I73" s="39"/>
      <c r="J73" s="39"/>
      <c r="K73" s="37"/>
      <c r="L73" s="37"/>
      <c r="M73" s="37"/>
      <c r="N73" s="37"/>
      <c r="O73" s="37"/>
      <c r="P73" s="37"/>
      <c r="Q73" s="39"/>
      <c r="R73" s="39"/>
      <c r="S73" s="37"/>
      <c r="T73" s="37"/>
      <c r="U73" s="37"/>
      <c r="V73" s="37"/>
      <c r="W73" s="37"/>
      <c r="X73" s="37"/>
      <c r="Y73" s="45" t="e">
        <f>D73/D$69</f>
        <v>#VALUE!</v>
      </c>
      <c r="Z73" s="46" t="e">
        <f>G73/G$69</f>
        <v>#VALUE!</v>
      </c>
      <c r="AA73" s="46"/>
      <c r="AB73" s="37"/>
      <c r="AC73" s="37"/>
      <c r="AD73" s="40"/>
    </row>
    <row r="74" spans="1:30" hidden="1" x14ac:dyDescent="0.25">
      <c r="A74" s="41" t="s">
        <v>3</v>
      </c>
      <c r="B74" s="37"/>
      <c r="C74" s="37"/>
      <c r="D74" s="37"/>
      <c r="E74" s="37"/>
      <c r="F74" s="38"/>
      <c r="G74" s="38"/>
      <c r="H74" s="37"/>
      <c r="I74" s="39"/>
      <c r="J74" s="39"/>
      <c r="K74" s="37"/>
      <c r="L74" s="37"/>
      <c r="M74" s="37"/>
      <c r="N74" s="37"/>
      <c r="O74" s="37"/>
      <c r="P74" s="37"/>
      <c r="Q74" s="39"/>
      <c r="R74" s="39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40"/>
    </row>
    <row r="75" spans="1:30" x14ac:dyDescent="0.25">
      <c r="A75" s="41" t="s">
        <v>81</v>
      </c>
      <c r="B75" s="42">
        <f>_xlfn.NUMBERVALUE(SUBSTITUTE(MID($A75, B$2, B$3 -  B$2), "_", ""), ".", ",")</f>
        <v>0</v>
      </c>
      <c r="C75" s="42">
        <f>_xlfn.NUMBERVALUE(SUBSTITUTE(MID($A75, C$2, C$3 -  C$2), "_", ""), ".", ",")</f>
        <v>2.0299999999999998</v>
      </c>
      <c r="D75" s="42">
        <f>C75-B75</f>
        <v>2.0299999999999998</v>
      </c>
      <c r="E75" s="37"/>
      <c r="F75" s="38">
        <f>_xlfn.NUMBERVALUE(SUBSTITUTE(MID($A75, F$2, F$3 -  F$2), "_", ""), ".", ",")</f>
        <v>0</v>
      </c>
      <c r="G75" s="38">
        <f>_xlfn.NUMBERVALUE(SUBSTITUTE(MID($A75, G$2, G$3 -  G$2), "_", ""), ".", ",")</f>
        <v>19482160</v>
      </c>
      <c r="H75" s="37"/>
      <c r="I75" s="39"/>
      <c r="J75" s="39"/>
      <c r="K75" s="37"/>
      <c r="L75" s="37"/>
      <c r="M75" s="37"/>
      <c r="N75" s="37"/>
      <c r="O75" s="37"/>
      <c r="P75" s="37"/>
      <c r="Q75" s="39"/>
      <c r="R75" s="39"/>
      <c r="S75" s="37"/>
      <c r="T75" s="37"/>
      <c r="U75" s="37"/>
      <c r="V75" s="37"/>
      <c r="W75" s="37"/>
      <c r="X75" s="37"/>
      <c r="Y75" s="45">
        <f>D75/D$69</f>
        <v>0.83196721311475408</v>
      </c>
      <c r="Z75" s="46">
        <f>G75/G$69</f>
        <v>0.2361623480255283</v>
      </c>
      <c r="AA75" s="46"/>
      <c r="AB75" s="37"/>
      <c r="AC75" s="37"/>
      <c r="AD75" s="40"/>
    </row>
    <row r="76" spans="1:30" hidden="1" x14ac:dyDescent="0.25">
      <c r="A76" s="41" t="s">
        <v>3</v>
      </c>
      <c r="B76" s="37"/>
      <c r="C76" s="37"/>
      <c r="D76" s="37"/>
      <c r="E76" s="37"/>
      <c r="F76" s="38"/>
      <c r="G76" s="38"/>
      <c r="H76" s="37"/>
      <c r="I76" s="39"/>
      <c r="J76" s="39"/>
      <c r="K76" s="37"/>
      <c r="L76" s="37"/>
      <c r="M76" s="37"/>
      <c r="N76" s="37"/>
      <c r="O76" s="37"/>
      <c r="P76" s="37"/>
      <c r="Q76" s="39"/>
      <c r="R76" s="39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40"/>
    </row>
    <row r="77" spans="1:30" x14ac:dyDescent="0.25">
      <c r="A77" s="41" t="s">
        <v>82</v>
      </c>
      <c r="B77" s="42">
        <f>_xlfn.NUMBERVALUE(SUBSTITUTE(MID($A77, B$2, B$3 -  B$2), "_", ""), ".", ",")</f>
        <v>0</v>
      </c>
      <c r="C77" s="42">
        <f>_xlfn.NUMBERVALUE(SUBSTITUTE(MID($A77, C$2, C$3 -  C$2), "_", ""), ".", ",")</f>
        <v>2.35</v>
      </c>
      <c r="D77" s="42">
        <f>C77-B77</f>
        <v>2.35</v>
      </c>
      <c r="E77" s="37"/>
      <c r="F77" s="38">
        <f>_xlfn.NUMBERVALUE(SUBSTITUTE(MID($A77, F$2, F$3 -  F$2), "_", ""), ".", ",")</f>
        <v>0</v>
      </c>
      <c r="G77" s="38">
        <f>_xlfn.NUMBERVALUE(SUBSTITUTE(MID($A77, G$2, G$3 -  G$2), "_", ""), ".", ",")</f>
        <v>10166713</v>
      </c>
      <c r="H77" s="37"/>
      <c r="I77" s="39"/>
      <c r="J77" s="39"/>
      <c r="K77" s="37"/>
      <c r="L77" s="37"/>
      <c r="M77" s="37"/>
      <c r="N77" s="37"/>
      <c r="O77" s="37"/>
      <c r="P77" s="37"/>
      <c r="Q77" s="39"/>
      <c r="R77" s="39"/>
      <c r="S77" s="37"/>
      <c r="T77" s="37"/>
      <c r="U77" s="37"/>
      <c r="V77" s="37"/>
      <c r="W77" s="37"/>
      <c r="X77" s="37"/>
      <c r="Y77" s="45">
        <f>D77/D$69</f>
        <v>0.96311475409836067</v>
      </c>
      <c r="Z77" s="46">
        <f>G77/G$69</f>
        <v>0.12324068859826955</v>
      </c>
      <c r="AA77" s="46"/>
      <c r="AB77" s="37"/>
      <c r="AC77" s="37"/>
      <c r="AD77" s="40"/>
    </row>
    <row r="78" spans="1:30" hidden="1" x14ac:dyDescent="0.25">
      <c r="A78" s="41" t="s">
        <v>3</v>
      </c>
      <c r="B78" s="37"/>
      <c r="C78" s="37"/>
      <c r="D78" s="37"/>
      <c r="E78" s="37"/>
      <c r="F78" s="38"/>
      <c r="G78" s="38"/>
      <c r="H78" s="37"/>
      <c r="I78" s="39"/>
      <c r="J78" s="39"/>
      <c r="K78" s="37"/>
      <c r="L78" s="37"/>
      <c r="M78" s="37"/>
      <c r="N78" s="37"/>
      <c r="O78" s="37"/>
      <c r="P78" s="37"/>
      <c r="Q78" s="39"/>
      <c r="R78" s="39"/>
      <c r="S78" s="37"/>
      <c r="T78" s="37"/>
      <c r="U78" s="37"/>
      <c r="V78" s="37"/>
      <c r="W78" s="37"/>
      <c r="X78" s="37"/>
      <c r="Y78" s="37"/>
      <c r="Z78" s="37"/>
      <c r="AA78" s="37"/>
      <c r="AB78" s="37"/>
      <c r="AC78" s="37"/>
      <c r="AD78" s="40"/>
    </row>
    <row r="79" spans="1:30" hidden="1" x14ac:dyDescent="0.25">
      <c r="A79" s="41" t="s">
        <v>50</v>
      </c>
      <c r="B79" s="42" t="e">
        <f>_xlfn.NUMBERVALUE(SUBSTITUTE(MID($A79, B$2, B$3 -  B$2), "_", ""), ".", ",")</f>
        <v>#VALUE!</v>
      </c>
      <c r="C79" s="42" t="e">
        <f>_xlfn.NUMBERVALUE(SUBSTITUTE(MID($A79, C$2, C$3 -  C$2), "_", ""), ".", ",")</f>
        <v>#VALUE!</v>
      </c>
      <c r="D79" s="42" t="e">
        <f>C79-B79</f>
        <v>#VALUE!</v>
      </c>
      <c r="E79" s="37"/>
      <c r="F79" s="38" t="e">
        <f>_xlfn.NUMBERVALUE(SUBSTITUTE(MID($A79, F$2, F$3 -  F$2), "_", ""), ".", ",")</f>
        <v>#VALUE!</v>
      </c>
      <c r="G79" s="38" t="e">
        <f>_xlfn.NUMBERVALUE(SUBSTITUTE(MID($A79, G$2, G$3 -  G$2), "_", ""), ".", ",")</f>
        <v>#VALUE!</v>
      </c>
      <c r="H79" s="37"/>
      <c r="I79" s="39"/>
      <c r="J79" s="39"/>
      <c r="K79" s="37"/>
      <c r="L79" s="37"/>
      <c r="M79" s="37"/>
      <c r="N79" s="37"/>
      <c r="O79" s="37"/>
      <c r="P79" s="37"/>
      <c r="Q79" s="39"/>
      <c r="R79" s="39"/>
      <c r="S79" s="37"/>
      <c r="T79" s="37"/>
      <c r="U79" s="37"/>
      <c r="V79" s="37"/>
      <c r="W79" s="37"/>
      <c r="X79" s="37"/>
      <c r="Y79" s="45" t="e">
        <f>D79/D$69</f>
        <v>#VALUE!</v>
      </c>
      <c r="Z79" s="46" t="e">
        <f>G79/G$69</f>
        <v>#VALUE!</v>
      </c>
      <c r="AA79" s="46"/>
      <c r="AB79" s="37"/>
      <c r="AC79" s="37"/>
      <c r="AD79" s="40"/>
    </row>
    <row r="80" spans="1:30" hidden="1" x14ac:dyDescent="0.25">
      <c r="A80" s="41" t="s">
        <v>3</v>
      </c>
      <c r="B80" s="37"/>
      <c r="C80" s="37"/>
      <c r="D80" s="37"/>
      <c r="E80" s="37"/>
      <c r="F80" s="38"/>
      <c r="G80" s="38"/>
      <c r="H80" s="37"/>
      <c r="I80" s="39"/>
      <c r="J80" s="39"/>
      <c r="K80" s="37"/>
      <c r="L80" s="37"/>
      <c r="M80" s="37"/>
      <c r="N80" s="37"/>
      <c r="O80" s="37"/>
      <c r="P80" s="37"/>
      <c r="Q80" s="39"/>
      <c r="R80" s="39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40"/>
    </row>
    <row r="81" spans="1:30" x14ac:dyDescent="0.25">
      <c r="A81" s="41" t="s">
        <v>52</v>
      </c>
      <c r="B81" s="42">
        <f>_xlfn.NUMBERVALUE(SUBSTITUTE(MID($A81, B$2, B$3 -  B$2), "_", ""), ".", ",")</f>
        <v>0</v>
      </c>
      <c r="C81" s="42">
        <f>_xlfn.NUMBERVALUE(SUBSTITUTE(MID($A81, C$2, C$3 -  C$2), "_", ""), ".", ",")</f>
        <v>2.04</v>
      </c>
      <c r="D81" s="42">
        <f>C81-B81</f>
        <v>2.04</v>
      </c>
      <c r="E81" s="37"/>
      <c r="F81" s="38">
        <f>_xlfn.NUMBERVALUE(SUBSTITUTE(MID($A81, F$2, F$3 -  F$2), "_", ""), ".", ",")</f>
        <v>0</v>
      </c>
      <c r="G81" s="38">
        <f>_xlfn.NUMBERVALUE(SUBSTITUTE(MID($A81, G$2, G$3 -  G$2), "_", ""), ".", ",")</f>
        <v>19482160</v>
      </c>
      <c r="H81" s="37"/>
      <c r="I81" s="39"/>
      <c r="J81" s="39"/>
      <c r="K81" s="37"/>
      <c r="L81" s="37"/>
      <c r="M81" s="37"/>
      <c r="N81" s="37"/>
      <c r="O81" s="37"/>
      <c r="P81" s="37"/>
      <c r="Q81" s="39"/>
      <c r="R81" s="39"/>
      <c r="S81" s="37"/>
      <c r="T81" s="37"/>
      <c r="U81" s="37"/>
      <c r="V81" s="37"/>
      <c r="W81" s="37"/>
      <c r="X81" s="37"/>
      <c r="Y81" s="45">
        <f>D81/D$69</f>
        <v>0.83606557377049184</v>
      </c>
      <c r="Z81" s="46">
        <f>G81/G$69</f>
        <v>0.2361623480255283</v>
      </c>
      <c r="AA81" s="46"/>
      <c r="AB81" s="37"/>
      <c r="AC81" s="37"/>
      <c r="AD81" s="40"/>
    </row>
    <row r="82" spans="1:30" hidden="1" x14ac:dyDescent="0.25">
      <c r="A82" s="41" t="s">
        <v>3</v>
      </c>
      <c r="B82" s="37"/>
      <c r="C82" s="37"/>
      <c r="D82" s="37"/>
      <c r="E82" s="37"/>
      <c r="F82" s="38"/>
      <c r="G82" s="38"/>
      <c r="H82" s="37"/>
      <c r="I82" s="39"/>
      <c r="J82" s="39"/>
      <c r="K82" s="37"/>
      <c r="L82" s="37"/>
      <c r="M82" s="37"/>
      <c r="N82" s="37"/>
      <c r="O82" s="37"/>
      <c r="P82" s="37"/>
      <c r="Q82" s="39"/>
      <c r="R82" s="39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40"/>
    </row>
    <row r="83" spans="1:30" x14ac:dyDescent="0.25">
      <c r="A83" s="41" t="s">
        <v>83</v>
      </c>
      <c r="B83" s="43">
        <f>_xlfn.NUMBERVALUE(SUBSTITUTE(MID($A83, B$2, B$3 -  B$2), "_", ""), ".", ",")</f>
        <v>0</v>
      </c>
      <c r="C83" s="43">
        <f>_xlfn.NUMBERVALUE(SUBSTITUTE(MID($A83, C$2, C$3 -  C$2), "_", ""), ".", ",")</f>
        <v>2.35</v>
      </c>
      <c r="D83" s="43">
        <f>C83-B83</f>
        <v>2.35</v>
      </c>
      <c r="E83" s="37"/>
      <c r="F83" s="38">
        <f>_xlfn.NUMBERVALUE(SUBSTITUTE(MID($A83, F$2, F$3 -  F$2), "_", ""), ".", ",")</f>
        <v>0</v>
      </c>
      <c r="G83" s="44">
        <f>_xlfn.NUMBERVALUE(SUBSTITUTE(MID($A83, G$2, G$3 -  G$2), "_", ""), ".", ",")</f>
        <v>10166713</v>
      </c>
      <c r="H83" s="37"/>
      <c r="I83" s="39"/>
      <c r="J83" s="39"/>
      <c r="K83" s="37"/>
      <c r="L83" s="37"/>
      <c r="M83" s="37"/>
      <c r="N83" s="37"/>
      <c r="O83" s="37"/>
      <c r="P83" s="37"/>
      <c r="Q83" s="39"/>
      <c r="R83" s="39"/>
      <c r="S83" s="37"/>
      <c r="T83" s="37"/>
      <c r="U83" s="37"/>
      <c r="V83" s="37"/>
      <c r="W83" s="37"/>
      <c r="X83" s="37"/>
      <c r="Y83" s="45">
        <f>D83/D$69</f>
        <v>0.96311475409836067</v>
      </c>
      <c r="Z83" s="46">
        <f>G83/G$69</f>
        <v>0.12324068859826955</v>
      </c>
      <c r="AA83" s="46"/>
      <c r="AB83" s="37"/>
      <c r="AC83" s="37"/>
      <c r="AD83" s="40"/>
    </row>
    <row r="84" spans="1:30" hidden="1" x14ac:dyDescent="0.25">
      <c r="A84" s="41" t="s">
        <v>3</v>
      </c>
      <c r="B84" s="37"/>
      <c r="C84" s="37"/>
      <c r="D84" s="37"/>
      <c r="E84" s="37"/>
      <c r="F84" s="38"/>
      <c r="G84" s="38"/>
      <c r="H84" s="37"/>
      <c r="I84" s="39"/>
      <c r="J84" s="39"/>
      <c r="K84" s="37"/>
      <c r="L84" s="37"/>
      <c r="M84" s="37"/>
      <c r="N84" s="37"/>
      <c r="O84" s="37"/>
      <c r="P84" s="37"/>
      <c r="Q84" s="39"/>
      <c r="R84" s="39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40"/>
    </row>
    <row r="85" spans="1:30" hidden="1" x14ac:dyDescent="0.25">
      <c r="A85" s="41" t="s">
        <v>60</v>
      </c>
      <c r="B85" s="43" t="e">
        <f>_xlfn.NUMBERVALUE(SUBSTITUTE(MID($A85, B$2, B$3 -  B$2), "_", ""), ".", ",")</f>
        <v>#VALUE!</v>
      </c>
      <c r="C85" s="43" t="e">
        <f>_xlfn.NUMBERVALUE(SUBSTITUTE(MID($A85, C$2, C$3 -  C$2), "_", ""), ".", ",")</f>
        <v>#VALUE!</v>
      </c>
      <c r="D85" s="43" t="e">
        <f>C85-B85</f>
        <v>#VALUE!</v>
      </c>
      <c r="E85" s="37"/>
      <c r="F85" s="38" t="e">
        <f>_xlfn.NUMBERVALUE(SUBSTITUTE(MID($A85, F$2, F$3 -  F$2), "_", ""), ".", ",")</f>
        <v>#VALUE!</v>
      </c>
      <c r="G85" s="38" t="e">
        <f>_xlfn.NUMBERVALUE(SUBSTITUTE(MID($A85, G$2, G$3 -  G$2), "_", ""), ".", ",")</f>
        <v>#VALUE!</v>
      </c>
      <c r="H85" s="37"/>
      <c r="I85" s="39"/>
      <c r="J85" s="39"/>
      <c r="K85" s="37"/>
      <c r="L85" s="37"/>
      <c r="M85" s="37"/>
      <c r="N85" s="37"/>
      <c r="O85" s="37"/>
      <c r="P85" s="37"/>
      <c r="Q85" s="39"/>
      <c r="R85" s="39"/>
      <c r="S85" s="37"/>
      <c r="T85" s="37"/>
      <c r="U85" s="37"/>
      <c r="V85" s="37"/>
      <c r="W85" s="37"/>
      <c r="X85" s="37"/>
      <c r="Y85" s="45" t="e">
        <f>D85/D$69</f>
        <v>#VALUE!</v>
      </c>
      <c r="Z85" s="46" t="e">
        <f>G85/G$69</f>
        <v>#VALUE!</v>
      </c>
      <c r="AA85" s="46"/>
      <c r="AB85" s="37"/>
      <c r="AC85" s="37"/>
      <c r="AD85" s="40"/>
    </row>
    <row r="86" spans="1:30" hidden="1" x14ac:dyDescent="0.25">
      <c r="A86" s="41" t="s">
        <v>3</v>
      </c>
      <c r="B86" s="37"/>
      <c r="C86" s="37"/>
      <c r="D86" s="37"/>
      <c r="E86" s="37"/>
      <c r="F86" s="38"/>
      <c r="G86" s="38"/>
      <c r="H86" s="37"/>
      <c r="I86" s="39"/>
      <c r="J86" s="39"/>
      <c r="K86" s="37"/>
      <c r="L86" s="37"/>
      <c r="M86" s="37"/>
      <c r="N86" s="37"/>
      <c r="O86" s="37"/>
      <c r="P86" s="37"/>
      <c r="Q86" s="39"/>
      <c r="R86" s="39"/>
      <c r="S86" s="37"/>
      <c r="T86" s="37"/>
      <c r="U86" s="37"/>
      <c r="V86" s="37"/>
      <c r="W86" s="37"/>
      <c r="X86" s="37"/>
      <c r="Y86" s="37"/>
      <c r="Z86" s="37"/>
      <c r="AA86" s="37"/>
      <c r="AB86" s="37"/>
      <c r="AC86" s="37"/>
      <c r="AD86" s="40"/>
    </row>
    <row r="87" spans="1:30" x14ac:dyDescent="0.25">
      <c r="A87" s="41" t="s">
        <v>61</v>
      </c>
      <c r="B87" s="42">
        <f>_xlfn.NUMBERVALUE(SUBSTITUTE(MID($A87, B$2, B$3 -  B$2), "_", ""), ".", ",")</f>
        <v>0</v>
      </c>
      <c r="C87" s="42">
        <f>_xlfn.NUMBERVALUE(SUBSTITUTE(MID($A87, C$2, C$3 -  C$2), "_", ""), ".", ",")</f>
        <v>2.35</v>
      </c>
      <c r="D87" s="42">
        <f>C87-B87</f>
        <v>2.35</v>
      </c>
      <c r="E87" s="37"/>
      <c r="F87" s="38">
        <f>_xlfn.NUMBERVALUE(SUBSTITUTE(MID($A87, F$2, F$3 -  F$2), "_", ""), ".", ",")</f>
        <v>0</v>
      </c>
      <c r="G87" s="38">
        <f>_xlfn.NUMBERVALUE(SUBSTITUTE(MID($A87, G$2, G$3 -  G$2), "_", ""), ".", ",")</f>
        <v>10166713</v>
      </c>
      <c r="H87" s="37"/>
      <c r="I87" s="39"/>
      <c r="J87" s="39"/>
      <c r="K87" s="37"/>
      <c r="L87" s="37"/>
      <c r="M87" s="37"/>
      <c r="N87" s="37"/>
      <c r="O87" s="37"/>
      <c r="P87" s="37"/>
      <c r="Q87" s="39"/>
      <c r="R87" s="39"/>
      <c r="S87" s="37"/>
      <c r="T87" s="37"/>
      <c r="U87" s="37"/>
      <c r="V87" s="37"/>
      <c r="W87" s="37"/>
      <c r="X87" s="37"/>
      <c r="Y87" s="45">
        <f>D87/D$69</f>
        <v>0.96311475409836067</v>
      </c>
      <c r="Z87" s="46">
        <f>G87/G$69</f>
        <v>0.12324068859826955</v>
      </c>
      <c r="AA87" s="46"/>
      <c r="AB87" s="37"/>
      <c r="AC87" s="37"/>
      <c r="AD87" s="40"/>
    </row>
    <row r="88" spans="1:30" hidden="1" x14ac:dyDescent="0.25">
      <c r="A88" s="41" t="s">
        <v>3</v>
      </c>
      <c r="B88" s="42"/>
      <c r="C88" s="42"/>
      <c r="D88" s="42"/>
      <c r="E88" s="37"/>
      <c r="F88" s="38"/>
      <c r="G88" s="38"/>
      <c r="H88" s="37"/>
      <c r="I88" s="39"/>
      <c r="J88" s="39"/>
      <c r="K88" s="37"/>
      <c r="L88" s="37"/>
      <c r="M88" s="37"/>
      <c r="N88" s="37"/>
      <c r="O88" s="37"/>
      <c r="P88" s="37"/>
      <c r="Q88" s="39"/>
      <c r="R88" s="39"/>
      <c r="S88" s="37"/>
      <c r="T88" s="37"/>
      <c r="U88" s="37"/>
      <c r="V88" s="37"/>
      <c r="W88" s="37"/>
      <c r="X88" s="37"/>
      <c r="Y88" s="37"/>
      <c r="Z88" s="46"/>
      <c r="AA88" s="46"/>
      <c r="AB88" s="37"/>
      <c r="AC88" s="37"/>
      <c r="AD88" s="40"/>
    </row>
    <row r="89" spans="1:30" x14ac:dyDescent="0.25">
      <c r="A89" s="41" t="s">
        <v>84</v>
      </c>
      <c r="B89" s="42">
        <f>_xlfn.NUMBERVALUE(SUBSTITUTE(MID($A89, B$2, B$3 -  B$2), "_", ""), ".", ",")</f>
        <v>0</v>
      </c>
      <c r="C89" s="42">
        <f>_xlfn.NUMBERVALUE(SUBSTITUTE(MID($A89, C$2, C$3 -  C$2), "_", ""), ".", ",")</f>
        <v>2.75</v>
      </c>
      <c r="D89" s="42">
        <f>C89-B89</f>
        <v>2.75</v>
      </c>
      <c r="E89" s="37"/>
      <c r="F89" s="38">
        <f>_xlfn.NUMBERVALUE(SUBSTITUTE(MID($A89, F$2, F$3 -  F$2), "_", ""), ".", ",")</f>
        <v>0</v>
      </c>
      <c r="G89" s="38">
        <f>_xlfn.NUMBERVALUE(SUBSTITUTE(MID($A89, G$2, G$3 -  G$2), "_", ""), ".", ",")</f>
        <v>4916593</v>
      </c>
      <c r="H89" s="37"/>
      <c r="I89" s="39"/>
      <c r="J89" s="39"/>
      <c r="K89" s="37"/>
      <c r="L89" s="37"/>
      <c r="M89" s="37"/>
      <c r="N89" s="37"/>
      <c r="O89" s="37"/>
      <c r="P89" s="37"/>
      <c r="Q89" s="39"/>
      <c r="R89" s="39"/>
      <c r="S89" s="37"/>
      <c r="T89" s="37"/>
      <c r="U89" s="37"/>
      <c r="V89" s="37"/>
      <c r="W89" s="37"/>
      <c r="X89" s="37"/>
      <c r="Y89" s="45">
        <f>D89/D$69</f>
        <v>1.1270491803278688</v>
      </c>
      <c r="Z89" s="46">
        <f>G89/G$69</f>
        <v>5.9598840537490518E-2</v>
      </c>
      <c r="AA89" s="46"/>
      <c r="AB89" s="37"/>
      <c r="AC89" s="46">
        <f>C89/C81-1</f>
        <v>0.34803921568627438</v>
      </c>
      <c r="AD89" s="40"/>
    </row>
    <row r="90" spans="1:30" hidden="1" x14ac:dyDescent="0.25">
      <c r="A90" s="41" t="s">
        <v>3</v>
      </c>
      <c r="B90" s="37"/>
      <c r="C90" s="37"/>
      <c r="D90" s="37"/>
      <c r="E90" s="37"/>
      <c r="F90" s="38"/>
      <c r="G90" s="38"/>
      <c r="H90" s="37"/>
      <c r="I90" s="39"/>
      <c r="J90" s="39"/>
      <c r="K90" s="37"/>
      <c r="L90" s="37"/>
      <c r="M90" s="37"/>
      <c r="N90" s="37"/>
      <c r="O90" s="37"/>
      <c r="P90" s="37"/>
      <c r="Q90" s="39"/>
      <c r="R90" s="39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  <c r="AD90" s="40"/>
    </row>
    <row r="91" spans="1:30" x14ac:dyDescent="0.25">
      <c r="A91" s="41" t="s">
        <v>85</v>
      </c>
      <c r="B91" s="43">
        <f>_xlfn.NUMBERVALUE(SUBSTITUTE(MID($A91, B$2, B$3 -  B$2), "_", ""), ".", ",")</f>
        <v>10.3</v>
      </c>
      <c r="C91" s="43">
        <f>_xlfn.NUMBERVALUE(SUBSTITUTE(MID($A91, C$2, C$3 -  C$2), "_", ""), ".", ",")</f>
        <v>110.9</v>
      </c>
      <c r="D91" s="43">
        <f>C91-B91</f>
        <v>100.60000000000001</v>
      </c>
      <c r="E91" s="37"/>
      <c r="F91" s="38">
        <f>_xlfn.NUMBERVALUE(SUBSTITUTE(MID($A91, F$2, F$3 -  F$2), "_", ""), ".", ",")</f>
        <v>59975244</v>
      </c>
      <c r="G91" s="38">
        <f>_xlfn.NUMBERVALUE(SUBSTITUTE(MID($A91, G$2, G$3 -  G$2), "_", ""), ".", ",")</f>
        <v>59975244</v>
      </c>
      <c r="H91" s="37"/>
      <c r="I91" s="47">
        <f>IFERROR(C83/C91, "")</f>
        <v>2.1190261496844002E-2</v>
      </c>
      <c r="J91" s="47">
        <f>IFERROR(D83/D91, "")</f>
        <v>2.3359840954274354E-2</v>
      </c>
      <c r="K91" s="37"/>
      <c r="L91" s="37"/>
      <c r="M91" s="37"/>
      <c r="N91" s="47">
        <f>IFERROR(G83/G91, "")</f>
        <v>0.16951515862111374</v>
      </c>
      <c r="O91" s="37"/>
      <c r="P91" s="37"/>
      <c r="Q91" s="47">
        <f>IFERROR(C75/C91, "")</f>
        <v>1.8304779080252478E-2</v>
      </c>
      <c r="R91" s="47">
        <f>IFERROR(D75/D91, "")</f>
        <v>2.0178926441351885E-2</v>
      </c>
      <c r="S91" s="37"/>
      <c r="T91" s="37"/>
      <c r="U91" s="37"/>
      <c r="V91" s="47">
        <f>IFERROR(G75/G91, "")</f>
        <v>0.32483669428672934</v>
      </c>
      <c r="W91" s="37"/>
      <c r="X91" s="37"/>
      <c r="Y91" s="37"/>
      <c r="Z91" s="37"/>
      <c r="AA91" s="37"/>
      <c r="AB91" s="42">
        <f>B91 / (D69-D91)</f>
        <v>-0.10493072534637327</v>
      </c>
      <c r="AC91" s="37"/>
      <c r="AD91" s="48">
        <f>B91/B93</f>
        <v>2.1063394683026586</v>
      </c>
    </row>
    <row r="92" spans="1:30" hidden="1" x14ac:dyDescent="0.25">
      <c r="A92" s="41" t="s">
        <v>3</v>
      </c>
      <c r="B92" s="36"/>
      <c r="C92" s="36"/>
      <c r="D92" s="36"/>
      <c r="E92" s="37"/>
      <c r="F92" s="38"/>
      <c r="G92" s="38"/>
      <c r="H92" s="37"/>
      <c r="I92" s="39"/>
      <c r="J92" s="39"/>
      <c r="K92" s="37"/>
      <c r="L92" s="37"/>
      <c r="M92" s="37"/>
      <c r="N92" s="39"/>
      <c r="O92" s="37"/>
      <c r="P92" s="37"/>
      <c r="Q92" s="39"/>
      <c r="R92" s="39"/>
      <c r="S92" s="37"/>
      <c r="T92" s="37"/>
      <c r="U92" s="37"/>
      <c r="V92" s="37"/>
      <c r="W92" s="37"/>
      <c r="X92" s="37"/>
      <c r="Y92" s="37"/>
      <c r="Z92" s="37"/>
      <c r="AA92" s="37"/>
      <c r="AB92" s="42"/>
      <c r="AC92" s="37"/>
      <c r="AD92" s="40"/>
    </row>
    <row r="93" spans="1:30" x14ac:dyDescent="0.25">
      <c r="A93" s="41" t="s">
        <v>86</v>
      </c>
      <c r="B93" s="43">
        <f>_xlfn.NUMBERVALUE(SUBSTITUTE(MID($A93, B$2, B$3 -  B$2), "_", ""), ".", ",")</f>
        <v>4.8899999999999997</v>
      </c>
      <c r="C93" s="43">
        <f>_xlfn.NUMBERVALUE(SUBSTITUTE(MID($A93, C$2, C$3 -  C$2), "_", ""), ".", ",")</f>
        <v>5.66</v>
      </c>
      <c r="D93" s="43">
        <f>C93-B93</f>
        <v>0.77000000000000046</v>
      </c>
      <c r="E93" s="37"/>
      <c r="F93" s="38">
        <f>_xlfn.NUMBERVALUE(SUBSTITUTE(MID($A93, F$2, F$3 -  F$2), "_", ""), ".", ",")</f>
        <v>100793656</v>
      </c>
      <c r="G93" s="38">
        <f>_xlfn.NUMBERVALUE(SUBSTITUTE(MID($A93, G$2, G$3 -  G$2), "_", ""), ".", ",")</f>
        <v>100794448</v>
      </c>
      <c r="H93" s="37"/>
      <c r="I93" s="47">
        <f>IFERROR(C83/C93, "")</f>
        <v>0.41519434628975266</v>
      </c>
      <c r="J93" s="47">
        <f>IFERROR(D83/D93, "")</f>
        <v>3.0519480519480502</v>
      </c>
      <c r="K93" s="37"/>
      <c r="L93" s="37"/>
      <c r="M93" s="37"/>
      <c r="N93" s="47">
        <f>IFERROR(G83/G93, "")</f>
        <v>0.10086580364029574</v>
      </c>
      <c r="O93" s="37"/>
      <c r="P93" s="37"/>
      <c r="Q93" s="47">
        <f>IFERROR(C75/C93, "")</f>
        <v>0.35865724381625436</v>
      </c>
      <c r="R93" s="47">
        <f>IFERROR(D75/D93, "")</f>
        <v>2.6363636363636345</v>
      </c>
      <c r="S93" s="37"/>
      <c r="T93" s="37"/>
      <c r="U93" s="37"/>
      <c r="V93" s="47">
        <f>IFERROR(G75/G93, "")</f>
        <v>0.19328604289791834</v>
      </c>
      <c r="W93" s="37"/>
      <c r="X93" s="37"/>
      <c r="Y93" s="37"/>
      <c r="Z93" s="37"/>
      <c r="AA93" s="37"/>
      <c r="AB93" s="42">
        <f>B93 / (D69-D93)</f>
        <v>2.9281437125748511</v>
      </c>
      <c r="AC93" s="37"/>
      <c r="AD93" s="40"/>
    </row>
    <row r="94" spans="1:30" hidden="1" x14ac:dyDescent="0.25">
      <c r="A94" s="41" t="s">
        <v>3</v>
      </c>
      <c r="B94" s="36"/>
      <c r="C94" s="36"/>
      <c r="D94" s="36"/>
      <c r="E94" s="37"/>
      <c r="F94" s="38"/>
      <c r="G94" s="38"/>
      <c r="H94" s="37"/>
      <c r="I94" s="39"/>
      <c r="J94" s="39"/>
      <c r="K94" s="37"/>
      <c r="L94" s="37"/>
      <c r="M94" s="37"/>
      <c r="N94" s="39"/>
      <c r="O94" s="37"/>
      <c r="P94" s="37"/>
      <c r="Q94" s="39"/>
      <c r="R94" s="39"/>
      <c r="S94" s="37"/>
      <c r="T94" s="37"/>
      <c r="U94" s="37"/>
      <c r="V94" s="39"/>
      <c r="W94" s="37"/>
      <c r="X94" s="37"/>
      <c r="Y94" s="37"/>
      <c r="Z94" s="37"/>
      <c r="AA94" s="37"/>
      <c r="AB94" s="37"/>
      <c r="AC94" s="37"/>
      <c r="AD94" s="40"/>
    </row>
    <row r="95" spans="1:30" x14ac:dyDescent="0.25">
      <c r="A95" s="41" t="s">
        <v>12</v>
      </c>
      <c r="B95" s="43" t="e">
        <f>_xlfn.NUMBERVALUE(SUBSTITUTE(MID($A95, B$2, B$3 -  B$2), "_", ""), ".", ",")</f>
        <v>#VALUE!</v>
      </c>
      <c r="C95" s="43" t="e">
        <f>_xlfn.NUMBERVALUE(SUBSTITUTE(MID($A95, C$2, C$3 -  C$2), "_", ""), ".", ",")</f>
        <v>#VALUE!</v>
      </c>
      <c r="D95" s="43" t="e">
        <f>C95-B95</f>
        <v>#VALUE!</v>
      </c>
      <c r="E95" s="37"/>
      <c r="F95" s="38" t="e">
        <f>_xlfn.NUMBERVALUE(SUBSTITUTE(MID($A95, F$2, F$3 -  F$2), "_", ""), ".", ",")</f>
        <v>#VALUE!</v>
      </c>
      <c r="G95" s="38" t="e">
        <f>_xlfn.NUMBERVALUE(SUBSTITUTE(MID($A95, G$2, G$3 -  G$2), "_", ""), ".", ",")</f>
        <v>#VALUE!</v>
      </c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  <c r="AB95" s="37"/>
      <c r="AC95" s="37"/>
      <c r="AD95" s="40"/>
    </row>
    <row r="96" spans="1:30" hidden="1" x14ac:dyDescent="0.25">
      <c r="A96" s="41" t="s">
        <v>3</v>
      </c>
      <c r="B96" s="37"/>
      <c r="C96" s="37"/>
      <c r="D96" s="37"/>
      <c r="E96" s="37"/>
      <c r="F96" s="38"/>
      <c r="G96" s="38"/>
      <c r="H96" s="37"/>
      <c r="I96" s="39"/>
      <c r="J96" s="39"/>
      <c r="K96" s="37"/>
      <c r="L96" s="37"/>
      <c r="M96" s="37"/>
      <c r="N96" s="37"/>
      <c r="O96" s="37"/>
      <c r="P96" s="37"/>
      <c r="Q96" s="39"/>
      <c r="R96" s="39"/>
      <c r="S96" s="37"/>
      <c r="T96" s="37"/>
      <c r="U96" s="37"/>
      <c r="V96" s="37"/>
      <c r="W96" s="37"/>
      <c r="X96" s="37"/>
      <c r="Y96" s="37"/>
      <c r="Z96" s="37"/>
      <c r="AA96" s="37"/>
      <c r="AB96" s="37"/>
      <c r="AC96" s="37"/>
      <c r="AD96" s="40"/>
    </row>
    <row r="97" spans="1:30" x14ac:dyDescent="0.25">
      <c r="A97" s="41"/>
      <c r="B97" s="37"/>
      <c r="C97" s="37"/>
      <c r="D97" s="37"/>
      <c r="E97" s="37"/>
      <c r="F97" s="38"/>
      <c r="G97" s="38"/>
      <c r="H97" s="37"/>
      <c r="I97" s="39"/>
      <c r="J97" s="39"/>
      <c r="K97" s="37"/>
      <c r="L97" s="37"/>
      <c r="M97" s="37"/>
      <c r="N97" s="37"/>
      <c r="O97" s="37"/>
      <c r="P97" s="37"/>
      <c r="Q97" s="39"/>
      <c r="R97" s="39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40"/>
    </row>
    <row r="98" spans="1:30" x14ac:dyDescent="0.25">
      <c r="A98" s="36" t="s">
        <v>67</v>
      </c>
      <c r="B98" s="37"/>
      <c r="C98" s="37"/>
      <c r="D98" s="37"/>
      <c r="E98" s="37"/>
      <c r="F98" s="38"/>
      <c r="G98" s="38"/>
      <c r="H98" s="37"/>
      <c r="I98" s="39"/>
      <c r="J98" s="39"/>
      <c r="K98" s="37"/>
      <c r="L98" s="37"/>
      <c r="M98" s="37"/>
      <c r="N98" s="37"/>
      <c r="O98" s="37"/>
      <c r="P98" s="37"/>
      <c r="Q98" s="39"/>
      <c r="R98" s="39"/>
      <c r="S98" s="37"/>
      <c r="T98" s="37"/>
      <c r="U98" s="37"/>
      <c r="V98" s="37"/>
      <c r="W98" s="37"/>
      <c r="X98" s="37"/>
      <c r="Y98" s="37"/>
      <c r="Z98" s="37"/>
      <c r="AA98" s="37"/>
      <c r="AB98" s="37"/>
      <c r="AC98" s="37"/>
      <c r="AD98" s="40"/>
    </row>
    <row r="99" spans="1:30" x14ac:dyDescent="0.25">
      <c r="A99" s="41" t="s">
        <v>87</v>
      </c>
      <c r="B99" s="42">
        <f>_xlfn.NUMBERVALUE(SUBSTITUTE(MID($A99, B$2, B$3 -  B$2), "_", ""), ".", ",")</f>
        <v>0</v>
      </c>
      <c r="C99" s="42">
        <f>_xlfn.NUMBERVALUE(SUBSTITUTE(MID($A99, C$2, C$3 -  C$2), "_", ""), ".", ",")</f>
        <v>7.33</v>
      </c>
      <c r="D99" s="42">
        <f>C99-B99</f>
        <v>7.33</v>
      </c>
      <c r="E99" s="37"/>
      <c r="F99" s="38">
        <f>_xlfn.NUMBERVALUE(SUBSTITUTE(MID($A99, F$2, F$3 -  F$2), "_", ""), ".", ",")</f>
        <v>0</v>
      </c>
      <c r="G99" s="38">
        <f>_xlfn.NUMBERVALUE(SUBSTITUTE(MID($A99, G$2, G$3 -  G$2), "_", ""), ".", ",")</f>
        <v>82488320</v>
      </c>
      <c r="H99" s="37"/>
      <c r="I99" s="39"/>
      <c r="J99" s="39"/>
      <c r="K99" s="37"/>
      <c r="L99" s="37"/>
      <c r="M99" s="37"/>
      <c r="N99" s="37"/>
      <c r="O99" s="37"/>
      <c r="P99" s="37"/>
      <c r="Q99" s="39"/>
      <c r="R99" s="39"/>
      <c r="S99" s="37"/>
      <c r="T99" s="37"/>
      <c r="U99" s="37"/>
      <c r="V99" s="37"/>
      <c r="W99" s="37"/>
      <c r="X99" s="37"/>
      <c r="Y99" s="37"/>
      <c r="Z99" s="37"/>
      <c r="AA99" s="37"/>
      <c r="AB99" s="37"/>
      <c r="AC99" s="37"/>
      <c r="AD99" s="40"/>
    </row>
    <row r="100" spans="1:30" hidden="1" x14ac:dyDescent="0.25">
      <c r="A100" s="41" t="s">
        <v>3</v>
      </c>
      <c r="B100" s="37"/>
      <c r="C100" s="37"/>
      <c r="D100" s="37"/>
      <c r="E100" s="37"/>
      <c r="F100" s="38"/>
      <c r="G100" s="38"/>
      <c r="H100" s="37"/>
      <c r="I100" s="39"/>
      <c r="J100" s="39"/>
      <c r="K100" s="37"/>
      <c r="L100" s="37"/>
      <c r="M100" s="37"/>
      <c r="N100" s="37"/>
      <c r="O100" s="37"/>
      <c r="P100" s="37"/>
      <c r="Q100" s="39"/>
      <c r="R100" s="39"/>
      <c r="S100" s="37"/>
      <c r="T100" s="37"/>
      <c r="U100" s="37"/>
      <c r="V100" s="37"/>
      <c r="W100" s="37"/>
      <c r="X100" s="37"/>
      <c r="Y100" s="37"/>
      <c r="Z100" s="37"/>
      <c r="AA100" s="37"/>
      <c r="AB100" s="37"/>
      <c r="AC100" s="37"/>
      <c r="AD100" s="40"/>
    </row>
    <row r="101" spans="1:30" x14ac:dyDescent="0.25">
      <c r="A101" s="41" t="s">
        <v>88</v>
      </c>
      <c r="B101" s="43">
        <f>_xlfn.NUMBERVALUE(SUBSTITUTE(MID($A101, B$2, B$3 -  B$2), "_", ""), ".", ",")</f>
        <v>0</v>
      </c>
      <c r="C101" s="43">
        <f>_xlfn.NUMBERVALUE(SUBSTITUTE(MID($A101, C$2, C$3 -  C$2), "_", ""), ".", ",")</f>
        <v>6.08</v>
      </c>
      <c r="D101" s="43">
        <f>C101-B101</f>
        <v>6.08</v>
      </c>
      <c r="E101" s="37"/>
      <c r="F101" s="38">
        <f>_xlfn.NUMBERVALUE(SUBSTITUTE(MID($A101, F$2, F$3 -  F$2), "_", ""), ".", ",")</f>
        <v>0</v>
      </c>
      <c r="G101" s="44">
        <f>_xlfn.NUMBERVALUE(SUBSTITUTE(MID($A101, G$2, G$3 -  G$2), "_", ""), ".", ",")</f>
        <v>9617068</v>
      </c>
      <c r="H101" s="37"/>
      <c r="I101" s="39"/>
      <c r="J101" s="39"/>
      <c r="K101" s="37"/>
      <c r="L101" s="37"/>
      <c r="M101" s="37"/>
      <c r="N101" s="37"/>
      <c r="O101" s="37"/>
      <c r="P101" s="37"/>
      <c r="Q101" s="39"/>
      <c r="R101" s="39"/>
      <c r="S101" s="37"/>
      <c r="T101" s="37"/>
      <c r="U101" s="37"/>
      <c r="V101" s="37"/>
      <c r="W101" s="37"/>
      <c r="X101" s="37"/>
      <c r="Y101" s="45">
        <f>D101/D$99</f>
        <v>0.82946793997271484</v>
      </c>
      <c r="Z101" s="46">
        <f>G101/G$99</f>
        <v>0.11658702710880765</v>
      </c>
      <c r="AA101" s="46"/>
      <c r="AB101" s="37"/>
      <c r="AC101" s="37"/>
      <c r="AD101" s="40"/>
    </row>
    <row r="102" spans="1:30" hidden="1" x14ac:dyDescent="0.25">
      <c r="A102" s="41" t="s">
        <v>3</v>
      </c>
      <c r="B102" s="37"/>
      <c r="C102" s="37"/>
      <c r="D102" s="37"/>
      <c r="E102" s="37"/>
      <c r="F102" s="38"/>
      <c r="G102" s="38"/>
      <c r="H102" s="37"/>
      <c r="I102" s="39"/>
      <c r="J102" s="39"/>
      <c r="K102" s="37"/>
      <c r="L102" s="37"/>
      <c r="M102" s="37"/>
      <c r="N102" s="37"/>
      <c r="O102" s="37"/>
      <c r="P102" s="37"/>
      <c r="Q102" s="39"/>
      <c r="R102" s="39"/>
      <c r="S102" s="37"/>
      <c r="T102" s="37"/>
      <c r="U102" s="37"/>
      <c r="V102" s="37"/>
      <c r="W102" s="37"/>
      <c r="X102" s="37"/>
      <c r="Y102" s="37"/>
      <c r="Z102" s="37"/>
      <c r="AA102" s="37"/>
      <c r="AB102" s="37"/>
      <c r="AC102" s="37"/>
      <c r="AD102" s="40"/>
    </row>
    <row r="103" spans="1:30" hidden="1" x14ac:dyDescent="0.25">
      <c r="A103" s="41" t="s">
        <v>49</v>
      </c>
      <c r="B103" s="42" t="e">
        <f>_xlfn.NUMBERVALUE(SUBSTITUTE(MID($A103, B$2, B$3 -  B$2), "_", ""), ".", ",")</f>
        <v>#VALUE!</v>
      </c>
      <c r="C103" s="42" t="e">
        <f>_xlfn.NUMBERVALUE(SUBSTITUTE(MID($A103, C$2, C$3 -  C$2), "_", ""), ".", ",")</f>
        <v>#VALUE!</v>
      </c>
      <c r="D103" s="42" t="e">
        <f>C103-B103</f>
        <v>#VALUE!</v>
      </c>
      <c r="E103" s="37"/>
      <c r="F103" s="38" t="e">
        <f>_xlfn.NUMBERVALUE(SUBSTITUTE(MID($A103, F$2, F$3 -  F$2), "_", ""), ".", ",")</f>
        <v>#VALUE!</v>
      </c>
      <c r="G103" s="38" t="e">
        <f>_xlfn.NUMBERVALUE(SUBSTITUTE(MID($A103, G$2, G$3 -  G$2), "_", ""), ".", ",")</f>
        <v>#VALUE!</v>
      </c>
      <c r="H103" s="37"/>
      <c r="I103" s="39"/>
      <c r="J103" s="39"/>
      <c r="K103" s="37"/>
      <c r="L103" s="37"/>
      <c r="M103" s="37"/>
      <c r="N103" s="37"/>
      <c r="O103" s="37"/>
      <c r="P103" s="37"/>
      <c r="Q103" s="39"/>
      <c r="R103" s="39"/>
      <c r="S103" s="37"/>
      <c r="T103" s="37"/>
      <c r="U103" s="37"/>
      <c r="V103" s="37"/>
      <c r="W103" s="37"/>
      <c r="X103" s="37"/>
      <c r="Y103" s="45" t="e">
        <f>D103/D$99</f>
        <v>#VALUE!</v>
      </c>
      <c r="Z103" s="46" t="e">
        <f>G103/G$99</f>
        <v>#VALUE!</v>
      </c>
      <c r="AA103" s="46"/>
      <c r="AB103" s="37"/>
      <c r="AC103" s="37"/>
      <c r="AD103" s="40"/>
    </row>
    <row r="104" spans="1:30" hidden="1" x14ac:dyDescent="0.25">
      <c r="A104" s="41" t="s">
        <v>3</v>
      </c>
      <c r="B104" s="37"/>
      <c r="C104" s="37"/>
      <c r="D104" s="37"/>
      <c r="E104" s="37"/>
      <c r="F104" s="38"/>
      <c r="G104" s="38"/>
      <c r="H104" s="37"/>
      <c r="I104" s="39"/>
      <c r="J104" s="39"/>
      <c r="K104" s="37"/>
      <c r="L104" s="37"/>
      <c r="M104" s="37"/>
      <c r="N104" s="37"/>
      <c r="O104" s="37"/>
      <c r="P104" s="37"/>
      <c r="Q104" s="39"/>
      <c r="R104" s="39"/>
      <c r="S104" s="37"/>
      <c r="T104" s="37"/>
      <c r="U104" s="37"/>
      <c r="V104" s="37"/>
      <c r="W104" s="37"/>
      <c r="X104" s="37"/>
      <c r="Y104" s="37"/>
      <c r="Z104" s="37"/>
      <c r="AA104" s="37"/>
      <c r="AB104" s="37"/>
      <c r="AC104" s="37"/>
      <c r="AD104" s="40"/>
    </row>
    <row r="105" spans="1:30" x14ac:dyDescent="0.25">
      <c r="A105" s="41" t="s">
        <v>89</v>
      </c>
      <c r="B105" s="42">
        <f>_xlfn.NUMBERVALUE(SUBSTITUTE(MID($A105, B$2, B$3 -  B$2), "_", ""), ".", ",")</f>
        <v>0</v>
      </c>
      <c r="C105" s="42">
        <f>_xlfn.NUMBERVALUE(SUBSTITUTE(MID($A105, C$2, C$3 -  C$2), "_", ""), ".", ",")</f>
        <v>6.08</v>
      </c>
      <c r="D105" s="42">
        <f>C105-B105</f>
        <v>6.08</v>
      </c>
      <c r="E105" s="37"/>
      <c r="F105" s="38">
        <f>_xlfn.NUMBERVALUE(SUBSTITUTE(MID($A105, F$2, F$3 -  F$2), "_", ""), ".", ",")</f>
        <v>0</v>
      </c>
      <c r="G105" s="38">
        <f>_xlfn.NUMBERVALUE(SUBSTITUTE(MID($A105, G$2, G$3 -  G$2), "_", ""), ".", ",")</f>
        <v>9617068</v>
      </c>
      <c r="H105" s="37"/>
      <c r="I105" s="39"/>
      <c r="J105" s="39"/>
      <c r="K105" s="37"/>
      <c r="L105" s="37"/>
      <c r="M105" s="37"/>
      <c r="N105" s="37"/>
      <c r="O105" s="37"/>
      <c r="P105" s="37"/>
      <c r="Q105" s="39"/>
      <c r="R105" s="39"/>
      <c r="S105" s="37"/>
      <c r="T105" s="37"/>
      <c r="U105" s="37"/>
      <c r="V105" s="37"/>
      <c r="W105" s="37"/>
      <c r="X105" s="37"/>
      <c r="Y105" s="45">
        <f>D105/D$99</f>
        <v>0.82946793997271484</v>
      </c>
      <c r="Z105" s="46">
        <f>G105/G$99</f>
        <v>0.11658702710880765</v>
      </c>
      <c r="AA105" s="46"/>
      <c r="AB105" s="37"/>
      <c r="AC105" s="37"/>
      <c r="AD105" s="40"/>
    </row>
    <row r="106" spans="1:30" hidden="1" x14ac:dyDescent="0.25">
      <c r="A106" s="41" t="s">
        <v>3</v>
      </c>
      <c r="B106" s="37"/>
      <c r="C106" s="37"/>
      <c r="D106" s="37"/>
      <c r="E106" s="37"/>
      <c r="F106" s="38"/>
      <c r="G106" s="38"/>
      <c r="H106" s="37"/>
      <c r="I106" s="39"/>
      <c r="J106" s="39"/>
      <c r="K106" s="37"/>
      <c r="L106" s="37"/>
      <c r="M106" s="37"/>
      <c r="N106" s="37"/>
      <c r="O106" s="37"/>
      <c r="P106" s="37"/>
      <c r="Q106" s="39"/>
      <c r="R106" s="39"/>
      <c r="S106" s="37"/>
      <c r="T106" s="37"/>
      <c r="U106" s="37"/>
      <c r="V106" s="37"/>
      <c r="W106" s="37"/>
      <c r="X106" s="37"/>
      <c r="Y106" s="37"/>
      <c r="Z106" s="37"/>
      <c r="AA106" s="37"/>
      <c r="AB106" s="37"/>
      <c r="AC106" s="37"/>
      <c r="AD106" s="40"/>
    </row>
    <row r="107" spans="1:30" x14ac:dyDescent="0.25">
      <c r="A107" s="41" t="s">
        <v>90</v>
      </c>
      <c r="B107" s="42">
        <f>_xlfn.NUMBERVALUE(SUBSTITUTE(MID($A107, B$2, B$3 -  B$2), "_", ""), ".", ",")</f>
        <v>0</v>
      </c>
      <c r="C107" s="42">
        <f>_xlfn.NUMBERVALUE(SUBSTITUTE(MID($A107, C$2, C$3 -  C$2), "_", ""), ".", ",")</f>
        <v>6.79</v>
      </c>
      <c r="D107" s="42">
        <f>C107-B107</f>
        <v>6.79</v>
      </c>
      <c r="E107" s="37"/>
      <c r="F107" s="38">
        <f>_xlfn.NUMBERVALUE(SUBSTITUTE(MID($A107, F$2, F$3 -  F$2), "_", ""), ".", ",")</f>
        <v>0</v>
      </c>
      <c r="G107" s="38">
        <f>_xlfn.NUMBERVALUE(SUBSTITUTE(MID($A107, G$2, G$3 -  G$2), "_", ""), ".", ",")</f>
        <v>4915729</v>
      </c>
      <c r="H107" s="37"/>
      <c r="I107" s="39"/>
      <c r="J107" s="39"/>
      <c r="K107" s="37"/>
      <c r="L107" s="37"/>
      <c r="M107" s="37"/>
      <c r="N107" s="37"/>
      <c r="O107" s="37"/>
      <c r="P107" s="37"/>
      <c r="Q107" s="39"/>
      <c r="R107" s="39"/>
      <c r="S107" s="37"/>
      <c r="T107" s="37"/>
      <c r="U107" s="37"/>
      <c r="V107" s="37"/>
      <c r="W107" s="37"/>
      <c r="X107" s="37"/>
      <c r="Y107" s="45">
        <f>D107/D$99</f>
        <v>0.92633015006821284</v>
      </c>
      <c r="Z107" s="46">
        <f>G107/G$99</f>
        <v>5.9593030867885297E-2</v>
      </c>
      <c r="AA107" s="46"/>
      <c r="AB107" s="37"/>
      <c r="AC107" s="37"/>
      <c r="AD107" s="40"/>
    </row>
    <row r="108" spans="1:30" hidden="1" x14ac:dyDescent="0.25">
      <c r="A108" s="41" t="s">
        <v>3</v>
      </c>
      <c r="B108" s="37"/>
      <c r="C108" s="37"/>
      <c r="D108" s="37"/>
      <c r="E108" s="37"/>
      <c r="F108" s="38"/>
      <c r="G108" s="38"/>
      <c r="H108" s="37"/>
      <c r="I108" s="39"/>
      <c r="J108" s="39"/>
      <c r="K108" s="37"/>
      <c r="L108" s="37"/>
      <c r="M108" s="37"/>
      <c r="N108" s="37"/>
      <c r="O108" s="37"/>
      <c r="P108" s="37"/>
      <c r="Q108" s="39"/>
      <c r="R108" s="39"/>
      <c r="S108" s="37"/>
      <c r="T108" s="37"/>
      <c r="U108" s="37"/>
      <c r="V108" s="37"/>
      <c r="W108" s="37"/>
      <c r="X108" s="37"/>
      <c r="Y108" s="37"/>
      <c r="Z108" s="37"/>
      <c r="AA108" s="37"/>
      <c r="AB108" s="37"/>
      <c r="AC108" s="37"/>
      <c r="AD108" s="40"/>
    </row>
    <row r="109" spans="1:30" hidden="1" x14ac:dyDescent="0.25">
      <c r="A109" s="41" t="s">
        <v>50</v>
      </c>
      <c r="B109" s="42" t="e">
        <f>_xlfn.NUMBERVALUE(SUBSTITUTE(MID($A109, B$2, B$3 -  B$2), "_", ""), ".", ",")</f>
        <v>#VALUE!</v>
      </c>
      <c r="C109" s="42" t="e">
        <f>_xlfn.NUMBERVALUE(SUBSTITUTE(MID($A109, C$2, C$3 -  C$2), "_", ""), ".", ",")</f>
        <v>#VALUE!</v>
      </c>
      <c r="D109" s="42" t="e">
        <f>C109-B109</f>
        <v>#VALUE!</v>
      </c>
      <c r="E109" s="37"/>
      <c r="F109" s="38" t="e">
        <f>_xlfn.NUMBERVALUE(SUBSTITUTE(MID($A109, F$2, F$3 -  F$2), "_", ""), ".", ",")</f>
        <v>#VALUE!</v>
      </c>
      <c r="G109" s="38" t="e">
        <f>_xlfn.NUMBERVALUE(SUBSTITUTE(MID($A109, G$2, G$3 -  G$2), "_", ""), ".", ",")</f>
        <v>#VALUE!</v>
      </c>
      <c r="H109" s="37"/>
      <c r="I109" s="39"/>
      <c r="J109" s="39"/>
      <c r="K109" s="37"/>
      <c r="L109" s="37"/>
      <c r="M109" s="37"/>
      <c r="N109" s="37"/>
      <c r="O109" s="37"/>
      <c r="P109" s="37"/>
      <c r="Q109" s="39"/>
      <c r="R109" s="39"/>
      <c r="S109" s="37"/>
      <c r="T109" s="37"/>
      <c r="U109" s="37"/>
      <c r="V109" s="37"/>
      <c r="W109" s="37"/>
      <c r="X109" s="37"/>
      <c r="Y109" s="45" t="e">
        <f>D109/D$99</f>
        <v>#VALUE!</v>
      </c>
      <c r="Z109" s="46" t="e">
        <f>G109/G$99</f>
        <v>#VALUE!</v>
      </c>
      <c r="AA109" s="46"/>
      <c r="AB109" s="37"/>
      <c r="AC109" s="37"/>
      <c r="AD109" s="40"/>
    </row>
    <row r="110" spans="1:30" hidden="1" x14ac:dyDescent="0.25">
      <c r="A110" s="41" t="s">
        <v>3</v>
      </c>
      <c r="B110" s="37"/>
      <c r="C110" s="37"/>
      <c r="D110" s="37"/>
      <c r="E110" s="37"/>
      <c r="F110" s="38"/>
      <c r="G110" s="38"/>
      <c r="H110" s="37"/>
      <c r="I110" s="39"/>
      <c r="J110" s="39"/>
      <c r="K110" s="37"/>
      <c r="L110" s="37"/>
      <c r="M110" s="37"/>
      <c r="N110" s="37"/>
      <c r="O110" s="37"/>
      <c r="P110" s="37"/>
      <c r="Q110" s="39"/>
      <c r="R110" s="39"/>
      <c r="S110" s="37"/>
      <c r="T110" s="37"/>
      <c r="U110" s="37"/>
      <c r="V110" s="37"/>
      <c r="W110" s="37"/>
      <c r="X110" s="37"/>
      <c r="Y110" s="37"/>
      <c r="Z110" s="37"/>
      <c r="AA110" s="37"/>
      <c r="AB110" s="37"/>
      <c r="AC110" s="37"/>
      <c r="AD110" s="40"/>
    </row>
    <row r="111" spans="1:30" x14ac:dyDescent="0.25">
      <c r="A111" s="41" t="s">
        <v>91</v>
      </c>
      <c r="B111" s="42">
        <f>_xlfn.NUMBERVALUE(SUBSTITUTE(MID($A111, B$2, B$3 -  B$2), "_", ""), ".", ",")</f>
        <v>0</v>
      </c>
      <c r="C111" s="42">
        <f>_xlfn.NUMBERVALUE(SUBSTITUTE(MID($A111, C$2, C$3 -  C$2), "_", ""), ".", ",")</f>
        <v>6.07</v>
      </c>
      <c r="D111" s="42">
        <f>C111-B111</f>
        <v>6.07</v>
      </c>
      <c r="E111" s="37"/>
      <c r="F111" s="38">
        <f>_xlfn.NUMBERVALUE(SUBSTITUTE(MID($A111, F$2, F$3 -  F$2), "_", ""), ".", ",")</f>
        <v>0</v>
      </c>
      <c r="G111" s="38">
        <f>_xlfn.NUMBERVALUE(SUBSTITUTE(MID($A111, G$2, G$3 -  G$2), "_", ""), ".", ",")</f>
        <v>9617068</v>
      </c>
      <c r="H111" s="37"/>
      <c r="I111" s="39"/>
      <c r="J111" s="39"/>
      <c r="K111" s="37"/>
      <c r="L111" s="37"/>
      <c r="M111" s="37"/>
      <c r="N111" s="37"/>
      <c r="O111" s="37"/>
      <c r="P111" s="37"/>
      <c r="Q111" s="39"/>
      <c r="R111" s="39"/>
      <c r="S111" s="37"/>
      <c r="T111" s="37"/>
      <c r="U111" s="37"/>
      <c r="V111" s="37"/>
      <c r="W111" s="37"/>
      <c r="X111" s="37"/>
      <c r="Y111" s="45">
        <f>D111/D$99</f>
        <v>0.82810368349249663</v>
      </c>
      <c r="Z111" s="46">
        <f>G111/G$99</f>
        <v>0.11658702710880765</v>
      </c>
      <c r="AA111" s="46"/>
      <c r="AB111" s="37"/>
      <c r="AC111" s="37"/>
      <c r="AD111" s="40"/>
    </row>
    <row r="112" spans="1:30" hidden="1" x14ac:dyDescent="0.25">
      <c r="A112" s="41" t="s">
        <v>3</v>
      </c>
      <c r="B112" s="37"/>
      <c r="C112" s="37"/>
      <c r="D112" s="37"/>
      <c r="E112" s="37"/>
      <c r="F112" s="38"/>
      <c r="G112" s="38"/>
      <c r="H112" s="37"/>
      <c r="I112" s="39"/>
      <c r="J112" s="39"/>
      <c r="K112" s="37"/>
      <c r="L112" s="37"/>
      <c r="M112" s="37"/>
      <c r="N112" s="37"/>
      <c r="O112" s="37"/>
      <c r="P112" s="37"/>
      <c r="Q112" s="39"/>
      <c r="R112" s="39"/>
      <c r="S112" s="37"/>
      <c r="T112" s="37"/>
      <c r="U112" s="37"/>
      <c r="V112" s="37"/>
      <c r="W112" s="37"/>
      <c r="X112" s="37"/>
      <c r="Y112" s="37"/>
      <c r="Z112" s="37"/>
      <c r="AA112" s="37"/>
      <c r="AB112" s="37"/>
      <c r="AC112" s="37"/>
      <c r="AD112" s="40"/>
    </row>
    <row r="113" spans="1:30" x14ac:dyDescent="0.25">
      <c r="A113" s="41" t="s">
        <v>92</v>
      </c>
      <c r="B113" s="43">
        <f>_xlfn.NUMBERVALUE(SUBSTITUTE(MID($A113, B$2, B$3 -  B$2), "_", ""), ".", ",")</f>
        <v>0</v>
      </c>
      <c r="C113" s="43">
        <f>_xlfn.NUMBERVALUE(SUBSTITUTE(MID($A113, C$2, C$3 -  C$2), "_", ""), ".", ",")</f>
        <v>6.8</v>
      </c>
      <c r="D113" s="43">
        <f>C113-B113</f>
        <v>6.8</v>
      </c>
      <c r="E113" s="37"/>
      <c r="F113" s="38">
        <f>_xlfn.NUMBERVALUE(SUBSTITUTE(MID($A113, F$2, F$3 -  F$2), "_", ""), ".", ",")</f>
        <v>0</v>
      </c>
      <c r="G113" s="44">
        <f>_xlfn.NUMBERVALUE(SUBSTITUTE(MID($A113, G$2, G$3 -  G$2), "_", ""), ".", ",")</f>
        <v>4915729</v>
      </c>
      <c r="H113" s="37"/>
      <c r="I113" s="39"/>
      <c r="J113" s="39"/>
      <c r="K113" s="37"/>
      <c r="L113" s="37"/>
      <c r="M113" s="37"/>
      <c r="N113" s="37"/>
      <c r="O113" s="37"/>
      <c r="P113" s="37"/>
      <c r="Q113" s="39"/>
      <c r="R113" s="39"/>
      <c r="S113" s="37"/>
      <c r="T113" s="37"/>
      <c r="U113" s="37"/>
      <c r="V113" s="37"/>
      <c r="W113" s="37"/>
      <c r="X113" s="37"/>
      <c r="Y113" s="45">
        <f>D113/D$99</f>
        <v>0.92769440654843105</v>
      </c>
      <c r="Z113" s="46">
        <f>G113/G$99</f>
        <v>5.9593030867885297E-2</v>
      </c>
      <c r="AA113" s="46"/>
      <c r="AB113" s="37"/>
      <c r="AC113" s="37"/>
      <c r="AD113" s="40"/>
    </row>
    <row r="114" spans="1:30" hidden="1" x14ac:dyDescent="0.25">
      <c r="A114" s="41" t="s">
        <v>3</v>
      </c>
      <c r="B114" s="37"/>
      <c r="C114" s="37"/>
      <c r="D114" s="37"/>
      <c r="E114" s="37"/>
      <c r="F114" s="38"/>
      <c r="G114" s="38"/>
      <c r="H114" s="37"/>
      <c r="I114" s="39"/>
      <c r="J114" s="39"/>
      <c r="K114" s="37"/>
      <c r="L114" s="37"/>
      <c r="M114" s="37"/>
      <c r="N114" s="37"/>
      <c r="O114" s="37"/>
      <c r="P114" s="37"/>
      <c r="Q114" s="39"/>
      <c r="R114" s="39"/>
      <c r="S114" s="37"/>
      <c r="T114" s="37"/>
      <c r="U114" s="37"/>
      <c r="V114" s="37"/>
      <c r="W114" s="37"/>
      <c r="X114" s="37"/>
      <c r="Y114" s="37"/>
      <c r="Z114" s="37"/>
      <c r="AA114" s="37"/>
      <c r="AB114" s="37"/>
      <c r="AC114" s="37"/>
      <c r="AD114" s="40"/>
    </row>
    <row r="115" spans="1:30" hidden="1" x14ac:dyDescent="0.25">
      <c r="A115" s="41" t="s">
        <v>60</v>
      </c>
      <c r="B115" s="43" t="e">
        <f>_xlfn.NUMBERVALUE(SUBSTITUTE(MID($A115, B$2, B$3 -  B$2), "_", ""), ".", ",")</f>
        <v>#VALUE!</v>
      </c>
      <c r="C115" s="43" t="e">
        <f>_xlfn.NUMBERVALUE(SUBSTITUTE(MID($A115, C$2, C$3 -  C$2), "_", ""), ".", ",")</f>
        <v>#VALUE!</v>
      </c>
      <c r="D115" s="43" t="e">
        <f>C115-B115</f>
        <v>#VALUE!</v>
      </c>
      <c r="E115" s="37"/>
      <c r="F115" s="38" t="e">
        <f>_xlfn.NUMBERVALUE(SUBSTITUTE(MID($A115, F$2, F$3 -  F$2), "_", ""), ".", ",")</f>
        <v>#VALUE!</v>
      </c>
      <c r="G115" s="38" t="e">
        <f>_xlfn.NUMBERVALUE(SUBSTITUTE(MID($A115, G$2, G$3 -  G$2), "_", ""), ".", ",")</f>
        <v>#VALUE!</v>
      </c>
      <c r="H115" s="37"/>
      <c r="I115" s="39"/>
      <c r="J115" s="39"/>
      <c r="K115" s="37"/>
      <c r="L115" s="37"/>
      <c r="M115" s="37"/>
      <c r="N115" s="37"/>
      <c r="O115" s="37"/>
      <c r="P115" s="37"/>
      <c r="Q115" s="39"/>
      <c r="R115" s="39"/>
      <c r="S115" s="37"/>
      <c r="T115" s="37"/>
      <c r="U115" s="37"/>
      <c r="V115" s="37"/>
      <c r="W115" s="37"/>
      <c r="X115" s="37"/>
      <c r="Y115" s="45" t="e">
        <f>D115/D$99</f>
        <v>#VALUE!</v>
      </c>
      <c r="Z115" s="46" t="e">
        <f>G115/G$99</f>
        <v>#VALUE!</v>
      </c>
      <c r="AA115" s="46"/>
      <c r="AB115" s="37"/>
      <c r="AC115" s="37"/>
      <c r="AD115" s="40"/>
    </row>
    <row r="116" spans="1:30" hidden="1" x14ac:dyDescent="0.25">
      <c r="A116" s="41" t="s">
        <v>3</v>
      </c>
      <c r="B116" s="37"/>
      <c r="C116" s="37"/>
      <c r="D116" s="37"/>
      <c r="E116" s="37"/>
      <c r="F116" s="38"/>
      <c r="G116" s="38"/>
      <c r="H116" s="37"/>
      <c r="I116" s="39"/>
      <c r="J116" s="39"/>
      <c r="K116" s="37"/>
      <c r="L116" s="37"/>
      <c r="M116" s="37"/>
      <c r="N116" s="37"/>
      <c r="O116" s="37"/>
      <c r="P116" s="37"/>
      <c r="Q116" s="39"/>
      <c r="R116" s="39"/>
      <c r="S116" s="37"/>
      <c r="T116" s="37"/>
      <c r="U116" s="37"/>
      <c r="V116" s="37"/>
      <c r="W116" s="37"/>
      <c r="X116" s="37"/>
      <c r="Y116" s="37"/>
      <c r="Z116" s="37"/>
      <c r="AA116" s="37"/>
      <c r="AB116" s="37"/>
      <c r="AC116" s="37"/>
      <c r="AD116" s="40"/>
    </row>
    <row r="117" spans="1:30" x14ac:dyDescent="0.25">
      <c r="A117" s="41" t="s">
        <v>93</v>
      </c>
      <c r="B117" s="42">
        <f>_xlfn.NUMBERVALUE(SUBSTITUTE(MID($A117, B$2, B$3 -  B$2), "_", ""), ".", ",")</f>
        <v>0</v>
      </c>
      <c r="C117" s="42">
        <f>_xlfn.NUMBERVALUE(SUBSTITUTE(MID($A117, C$2, C$3 -  C$2), "_", ""), ".", ",")</f>
        <v>6.79</v>
      </c>
      <c r="D117" s="42">
        <f>C117-B117</f>
        <v>6.79</v>
      </c>
      <c r="E117" s="37"/>
      <c r="F117" s="38">
        <f>_xlfn.NUMBERVALUE(SUBSTITUTE(MID($A117, F$2, F$3 -  F$2), "_", ""), ".", ",")</f>
        <v>0</v>
      </c>
      <c r="G117" s="38">
        <f>_xlfn.NUMBERVALUE(SUBSTITUTE(MID($A117, G$2, G$3 -  G$2), "_", ""), ".", ",")</f>
        <v>4915729</v>
      </c>
      <c r="H117" s="37"/>
      <c r="I117" s="39"/>
      <c r="J117" s="39"/>
      <c r="K117" s="37"/>
      <c r="L117" s="37"/>
      <c r="M117" s="37"/>
      <c r="N117" s="37"/>
      <c r="O117" s="37"/>
      <c r="P117" s="37"/>
      <c r="Q117" s="39"/>
      <c r="R117" s="39"/>
      <c r="S117" s="37"/>
      <c r="T117" s="37"/>
      <c r="U117" s="37"/>
      <c r="V117" s="37"/>
      <c r="W117" s="37"/>
      <c r="X117" s="37"/>
      <c r="Y117" s="45">
        <f>D117/D$99</f>
        <v>0.92633015006821284</v>
      </c>
      <c r="Z117" s="46">
        <f>G117/G$99</f>
        <v>5.9593030867885297E-2</v>
      </c>
      <c r="AA117" s="46"/>
      <c r="AB117" s="37"/>
      <c r="AC117" s="37"/>
      <c r="AD117" s="40"/>
    </row>
    <row r="118" spans="1:30" hidden="1" x14ac:dyDescent="0.25">
      <c r="A118" s="41" t="s">
        <v>3</v>
      </c>
      <c r="B118" s="42"/>
      <c r="C118" s="42"/>
      <c r="D118" s="42"/>
      <c r="E118" s="37"/>
      <c r="F118" s="38"/>
      <c r="G118" s="38"/>
      <c r="H118" s="37"/>
      <c r="I118" s="39"/>
      <c r="J118" s="39"/>
      <c r="K118" s="37"/>
      <c r="L118" s="37"/>
      <c r="M118" s="37"/>
      <c r="N118" s="37"/>
      <c r="O118" s="37"/>
      <c r="P118" s="37"/>
      <c r="Q118" s="39"/>
      <c r="R118" s="39"/>
      <c r="S118" s="37"/>
      <c r="T118" s="37"/>
      <c r="U118" s="37"/>
      <c r="V118" s="37"/>
      <c r="W118" s="37"/>
      <c r="X118" s="37"/>
      <c r="Y118" s="37"/>
      <c r="Z118" s="46"/>
      <c r="AA118" s="46"/>
      <c r="AB118" s="37"/>
      <c r="AC118" s="37"/>
      <c r="AD118" s="40"/>
    </row>
    <row r="119" spans="1:30" hidden="1" x14ac:dyDescent="0.25">
      <c r="A119" s="41" t="s">
        <v>26</v>
      </c>
      <c r="B119" s="42"/>
      <c r="C119" s="42"/>
      <c r="D119" s="42"/>
      <c r="E119" s="37"/>
      <c r="F119" s="38"/>
      <c r="G119" s="38"/>
      <c r="H119" s="37"/>
      <c r="I119" s="39"/>
      <c r="J119" s="39"/>
      <c r="K119" s="37"/>
      <c r="L119" s="37"/>
      <c r="M119" s="37"/>
      <c r="N119" s="37"/>
      <c r="O119" s="37"/>
      <c r="P119" s="37"/>
      <c r="Q119" s="39"/>
      <c r="R119" s="39"/>
      <c r="S119" s="37"/>
      <c r="T119" s="37"/>
      <c r="U119" s="37"/>
      <c r="V119" s="37"/>
      <c r="W119" s="37"/>
      <c r="X119" s="37"/>
      <c r="Y119" s="37"/>
      <c r="Z119" s="46"/>
      <c r="AA119" s="46"/>
      <c r="AB119" s="37"/>
      <c r="AC119" s="37"/>
      <c r="AD119" s="40"/>
    </row>
    <row r="120" spans="1:30" hidden="1" x14ac:dyDescent="0.25">
      <c r="A120" s="41" t="s">
        <v>3</v>
      </c>
      <c r="B120" s="37"/>
      <c r="C120" s="37"/>
      <c r="D120" s="37"/>
      <c r="E120" s="37"/>
      <c r="F120" s="38"/>
      <c r="G120" s="38"/>
      <c r="H120" s="37"/>
      <c r="I120" s="39"/>
      <c r="J120" s="39"/>
      <c r="K120" s="37"/>
      <c r="L120" s="37"/>
      <c r="M120" s="37"/>
      <c r="N120" s="37"/>
      <c r="O120" s="37"/>
      <c r="P120" s="37"/>
      <c r="Q120" s="39"/>
      <c r="R120" s="39"/>
      <c r="S120" s="37"/>
      <c r="T120" s="37"/>
      <c r="U120" s="37"/>
      <c r="V120" s="37"/>
      <c r="W120" s="37"/>
      <c r="X120" s="37"/>
      <c r="Y120" s="37"/>
      <c r="Z120" s="37"/>
      <c r="AA120" s="37"/>
      <c r="AB120" s="37"/>
      <c r="AC120" s="37"/>
      <c r="AD120" s="40"/>
    </row>
    <row r="121" spans="1:30" x14ac:dyDescent="0.25">
      <c r="A121" s="41" t="s">
        <v>94</v>
      </c>
      <c r="B121" s="43">
        <f>_xlfn.NUMBERVALUE(SUBSTITUTE(MID($A121, B$2, B$3 -  B$2), "_", ""), ".", ",")</f>
        <v>13.17</v>
      </c>
      <c r="C121" s="43">
        <f>_xlfn.NUMBERVALUE(SUBSTITUTE(MID($A121, C$2, C$3 -  C$2), "_", ""), ".", ",")</f>
        <v>14.63</v>
      </c>
      <c r="D121" s="43">
        <f>C121-B121</f>
        <v>1.4600000000000009</v>
      </c>
      <c r="E121" s="37"/>
      <c r="F121" s="38">
        <f>_xlfn.NUMBERVALUE(SUBSTITUTE(MID($A121, F$2, F$3 -  F$2), "_", ""), ".", ",")</f>
        <v>21530892</v>
      </c>
      <c r="G121" s="38">
        <f>_xlfn.NUMBERVALUE(SUBSTITUTE(MID($A121, G$2, G$3 -  G$2), "_", ""), ".", ",")</f>
        <v>21530892</v>
      </c>
      <c r="H121" s="37"/>
      <c r="I121" s="47">
        <f>IFERROR(C113/C121, "")</f>
        <v>0.4647983595352016</v>
      </c>
      <c r="J121" s="47">
        <f>IFERROR(D113/D121, "")</f>
        <v>4.6575342465753398</v>
      </c>
      <c r="K121" s="37"/>
      <c r="L121" s="37"/>
      <c r="M121" s="37"/>
      <c r="N121" s="47">
        <f>IFERROR(G113/G121, "")</f>
        <v>0.22831051309903927</v>
      </c>
      <c r="O121" s="37"/>
      <c r="P121" s="37"/>
      <c r="Q121" s="47">
        <f>IFERROR(C105/C121, "")</f>
        <v>0.41558441558441556</v>
      </c>
      <c r="R121" s="47">
        <f>IFERROR(D105/D121, "")</f>
        <v>4.1643835616438336</v>
      </c>
      <c r="S121" s="37"/>
      <c r="T121" s="37"/>
      <c r="U121" s="37"/>
      <c r="V121" s="47">
        <f>IFERROR(G105/G121, "")</f>
        <v>0.44666370534021538</v>
      </c>
      <c r="W121" s="37"/>
      <c r="X121" s="37"/>
      <c r="Y121" s="37"/>
      <c r="Z121" s="37"/>
      <c r="AA121" s="37"/>
      <c r="AB121" s="42">
        <f>B121 / (D99-D121)</f>
        <v>2.2436115843270872</v>
      </c>
      <c r="AC121" s="37"/>
      <c r="AD121" s="48">
        <f>B121/B123</f>
        <v>8.0797546012269947</v>
      </c>
    </row>
    <row r="122" spans="1:30" hidden="1" x14ac:dyDescent="0.25">
      <c r="A122" s="41" t="s">
        <v>3</v>
      </c>
      <c r="B122" s="36"/>
      <c r="C122" s="36"/>
      <c r="D122" s="36"/>
      <c r="E122" s="37"/>
      <c r="F122" s="38"/>
      <c r="G122" s="38"/>
      <c r="H122" s="37"/>
      <c r="I122" s="39"/>
      <c r="J122" s="39"/>
      <c r="K122" s="37"/>
      <c r="L122" s="37"/>
      <c r="M122" s="37"/>
      <c r="N122" s="39"/>
      <c r="O122" s="37"/>
      <c r="P122" s="37"/>
      <c r="Q122" s="39"/>
      <c r="R122" s="39"/>
      <c r="S122" s="37"/>
      <c r="T122" s="37"/>
      <c r="U122" s="37"/>
      <c r="V122" s="37"/>
      <c r="W122" s="37"/>
      <c r="X122" s="37"/>
      <c r="Y122" s="37"/>
      <c r="Z122" s="37"/>
      <c r="AA122" s="37"/>
      <c r="AB122" s="42"/>
      <c r="AC122" s="37"/>
      <c r="AD122" s="40"/>
    </row>
    <row r="123" spans="1:30" x14ac:dyDescent="0.25">
      <c r="A123" s="41" t="s">
        <v>95</v>
      </c>
      <c r="B123" s="43">
        <f>_xlfn.NUMBERVALUE(SUBSTITUTE(MID($A123, B$2, B$3 -  B$2), "_", ""), ".", ",")</f>
        <v>1.63</v>
      </c>
      <c r="C123" s="43">
        <f>_xlfn.NUMBERVALUE(SUBSTITUTE(MID($A123, C$2, C$3 -  C$2), "_", ""), ".", ",")</f>
        <v>2.58</v>
      </c>
      <c r="D123" s="43">
        <f>C123-B123</f>
        <v>0.95000000000000018</v>
      </c>
      <c r="E123" s="37"/>
      <c r="F123" s="38">
        <f>_xlfn.NUMBERVALUE(SUBSTITUTE(MID($A123, F$2, F$3 -  F$2), "_", ""), ".", ",")</f>
        <v>33593824</v>
      </c>
      <c r="G123" s="38">
        <f>_xlfn.NUMBERVALUE(SUBSTITUTE(MID($A123, G$2, G$3 -  G$2), "_", ""), ".", ",")</f>
        <v>33594756</v>
      </c>
      <c r="H123" s="37"/>
      <c r="I123" s="57">
        <f>IFERROR(C113/C123, "")</f>
        <v>2.635658914728682</v>
      </c>
      <c r="J123" s="47">
        <f>IFERROR(D113/D123, "")</f>
        <v>7.1578947368421035</v>
      </c>
      <c r="K123" s="37"/>
      <c r="L123" s="37"/>
      <c r="M123" s="37"/>
      <c r="N123" s="47">
        <f>IFERROR(G113/G123, "")</f>
        <v>0.14632429537514724</v>
      </c>
      <c r="O123" s="37"/>
      <c r="P123" s="37"/>
      <c r="Q123" s="57">
        <f>IFERROR(C105/C123, "")</f>
        <v>2.3565891472868215</v>
      </c>
      <c r="R123" s="47">
        <f>IFERROR(D105/D123, "")</f>
        <v>6.3999999999999986</v>
      </c>
      <c r="S123" s="37"/>
      <c r="T123" s="37"/>
      <c r="U123" s="37"/>
      <c r="V123" s="47">
        <f>IFERROR(G105/G123, "")</f>
        <v>0.28626693999503972</v>
      </c>
      <c r="W123" s="37"/>
      <c r="X123" s="37"/>
      <c r="Y123" s="37"/>
      <c r="Z123" s="37"/>
      <c r="AA123" s="37"/>
      <c r="AB123" s="42">
        <f>B123 / (D99-D123)</f>
        <v>0.2554858934169279</v>
      </c>
      <c r="AC123" s="37"/>
      <c r="AD123" s="40"/>
    </row>
    <row r="124" spans="1:30" hidden="1" x14ac:dyDescent="0.25">
      <c r="A124" s="41" t="s">
        <v>3</v>
      </c>
      <c r="B124" s="36"/>
      <c r="C124" s="36"/>
      <c r="D124" s="36"/>
      <c r="E124" s="37"/>
      <c r="F124" s="38"/>
      <c r="G124" s="38"/>
      <c r="H124" s="37"/>
      <c r="I124" s="39"/>
      <c r="J124" s="39"/>
      <c r="K124" s="37"/>
      <c r="L124" s="37"/>
      <c r="M124" s="37"/>
      <c r="N124" s="39"/>
      <c r="O124" s="37"/>
      <c r="P124" s="37"/>
      <c r="Q124" s="39"/>
      <c r="R124" s="39"/>
      <c r="S124" s="37"/>
      <c r="T124" s="37"/>
      <c r="U124" s="37"/>
      <c r="V124" s="39"/>
      <c r="W124" s="37"/>
      <c r="X124" s="37"/>
      <c r="Y124" s="37"/>
      <c r="Z124" s="37"/>
      <c r="AA124" s="37"/>
      <c r="AB124" s="37"/>
      <c r="AC124" s="37"/>
      <c r="AD124" s="40"/>
    </row>
    <row r="125" spans="1:30" x14ac:dyDescent="0.25">
      <c r="A125" s="41" t="s">
        <v>12</v>
      </c>
      <c r="B125" s="43" t="e">
        <f>_xlfn.NUMBERVALUE(SUBSTITUTE(MID($A125, B$2, B$3 -  B$2), "_", ""), ".", ",")</f>
        <v>#VALUE!</v>
      </c>
      <c r="C125" s="43" t="e">
        <f>_xlfn.NUMBERVALUE(SUBSTITUTE(MID($A125, C$2, C$3 -  C$2), "_", ""), ".", ",")</f>
        <v>#VALUE!</v>
      </c>
      <c r="D125" s="43" t="e">
        <f>C125-B125</f>
        <v>#VALUE!</v>
      </c>
      <c r="E125" s="37"/>
      <c r="F125" s="38" t="e">
        <f>_xlfn.NUMBERVALUE(SUBSTITUTE(MID($A125, F$2, F$3 -  F$2), "_", ""), ".", ",")</f>
        <v>#VALUE!</v>
      </c>
      <c r="G125" s="38" t="e">
        <f>_xlfn.NUMBERVALUE(SUBSTITUTE(MID($A125, G$2, G$3 -  G$2), "_", ""), ".", ",")</f>
        <v>#VALUE!</v>
      </c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  <c r="AD125" s="40"/>
    </row>
    <row r="126" spans="1:30" hidden="1" x14ac:dyDescent="0.25">
      <c r="A126" s="41" t="s">
        <v>3</v>
      </c>
      <c r="B126" s="37"/>
      <c r="C126" s="37"/>
      <c r="D126" s="37"/>
      <c r="E126" s="37"/>
      <c r="F126" s="38"/>
      <c r="G126" s="38"/>
      <c r="H126" s="37"/>
      <c r="I126" s="39"/>
      <c r="J126" s="39"/>
      <c r="K126" s="37"/>
      <c r="L126" s="37"/>
      <c r="M126" s="37"/>
      <c r="N126" s="37"/>
      <c r="O126" s="37"/>
      <c r="P126" s="37"/>
      <c r="Q126" s="39"/>
      <c r="R126" s="39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40"/>
    </row>
    <row r="127" spans="1:30" x14ac:dyDescent="0.25">
      <c r="A127" s="41"/>
      <c r="B127" s="37"/>
      <c r="C127" s="37"/>
      <c r="D127" s="37"/>
      <c r="E127" s="37"/>
      <c r="F127" s="38"/>
      <c r="G127" s="38"/>
      <c r="H127" s="37"/>
      <c r="I127" s="39"/>
      <c r="J127" s="39"/>
      <c r="K127" s="37"/>
      <c r="L127" s="37"/>
      <c r="M127" s="37"/>
      <c r="N127" s="37"/>
      <c r="O127" s="37"/>
      <c r="P127" s="37"/>
      <c r="Q127" s="39"/>
      <c r="R127" s="39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  <c r="AC127" s="37"/>
      <c r="AD127" s="40"/>
    </row>
    <row r="128" spans="1:30" x14ac:dyDescent="0.25">
      <c r="A128" s="36" t="s">
        <v>68</v>
      </c>
      <c r="B128" s="37"/>
      <c r="C128" s="37"/>
      <c r="D128" s="37"/>
      <c r="E128" s="37"/>
      <c r="F128" s="38"/>
      <c r="G128" s="38"/>
      <c r="H128" s="37"/>
      <c r="I128" s="39"/>
      <c r="J128" s="39"/>
      <c r="K128" s="37"/>
      <c r="L128" s="37"/>
      <c r="M128" s="37"/>
      <c r="N128" s="37"/>
      <c r="O128" s="37"/>
      <c r="P128" s="37"/>
      <c r="Q128" s="39"/>
      <c r="R128" s="39"/>
      <c r="S128" s="37"/>
      <c r="T128" s="37"/>
      <c r="U128" s="37"/>
      <c r="V128" s="37"/>
      <c r="W128" s="37"/>
      <c r="X128" s="37"/>
      <c r="Y128" s="37"/>
      <c r="Z128" s="37"/>
      <c r="AA128" s="37"/>
      <c r="AB128" s="37"/>
      <c r="AC128" s="37"/>
      <c r="AD128" s="40"/>
    </row>
    <row r="129" spans="1:30" x14ac:dyDescent="0.25">
      <c r="A129" s="41" t="s">
        <v>96</v>
      </c>
      <c r="B129" s="42">
        <f>_xlfn.NUMBERVALUE(SUBSTITUTE(MID($A129, B$2, B$3 -  B$2), "_", ""), ".", ",")</f>
        <v>0</v>
      </c>
      <c r="C129" s="42">
        <f>_xlfn.NUMBERVALUE(SUBSTITUTE(MID($A129, C$2, C$3 -  C$2), "_", ""), ".", ",")</f>
        <v>0.22</v>
      </c>
      <c r="D129" s="42">
        <f>C129-B129</f>
        <v>0.22</v>
      </c>
      <c r="E129" s="37"/>
      <c r="F129" s="38">
        <f>_xlfn.NUMBERVALUE(SUBSTITUTE(MID($A129, F$2, F$3 -  F$2), "_", ""), ".", ",")</f>
        <v>0</v>
      </c>
      <c r="G129" s="38">
        <f>_xlfn.NUMBERVALUE(SUBSTITUTE(MID($A129, G$2, G$3 -  G$2), "_", ""), ".", ",")</f>
        <v>15793736</v>
      </c>
      <c r="H129" s="37"/>
      <c r="I129" s="39"/>
      <c r="J129" s="39"/>
      <c r="K129" s="37"/>
      <c r="L129" s="37"/>
      <c r="M129" s="37"/>
      <c r="N129" s="37"/>
      <c r="O129" s="37"/>
      <c r="P129" s="37"/>
      <c r="Q129" s="39"/>
      <c r="R129" s="39"/>
      <c r="S129" s="37"/>
      <c r="T129" s="37"/>
      <c r="U129" s="37"/>
      <c r="V129" s="37"/>
      <c r="W129" s="37"/>
      <c r="X129" s="37"/>
      <c r="Y129" s="37"/>
      <c r="Z129" s="46"/>
      <c r="AA129" s="46"/>
      <c r="AB129" s="37"/>
      <c r="AC129" s="37"/>
      <c r="AD129" s="40"/>
    </row>
    <row r="130" spans="1:30" hidden="1" x14ac:dyDescent="0.25">
      <c r="A130" s="41" t="s">
        <v>3</v>
      </c>
      <c r="B130" s="37"/>
      <c r="C130" s="37"/>
      <c r="D130" s="37"/>
      <c r="E130" s="37"/>
      <c r="F130" s="38"/>
      <c r="G130" s="38"/>
      <c r="H130" s="37"/>
      <c r="I130" s="39"/>
      <c r="J130" s="39"/>
      <c r="K130" s="37"/>
      <c r="L130" s="37"/>
      <c r="M130" s="37"/>
      <c r="N130" s="37"/>
      <c r="O130" s="37"/>
      <c r="P130" s="37"/>
      <c r="Q130" s="39"/>
      <c r="R130" s="39"/>
      <c r="S130" s="37"/>
      <c r="T130" s="37"/>
      <c r="U130" s="37"/>
      <c r="V130" s="37"/>
      <c r="W130" s="37"/>
      <c r="X130" s="37"/>
      <c r="Y130" s="37"/>
      <c r="Z130" s="37"/>
      <c r="AA130" s="37"/>
      <c r="AB130" s="37"/>
      <c r="AC130" s="37"/>
      <c r="AD130" s="40"/>
    </row>
    <row r="131" spans="1:30" x14ac:dyDescent="0.25">
      <c r="A131" s="41" t="s">
        <v>97</v>
      </c>
      <c r="B131" s="43">
        <f>_xlfn.NUMBERVALUE(SUBSTITUTE(MID($A131, B$2, B$3 -  B$2), "_", ""), ".", ",")</f>
        <v>0</v>
      </c>
      <c r="C131" s="43">
        <f>_xlfn.NUMBERVALUE(SUBSTITUTE(MID($A131, C$2, C$3 -  C$2), "_", ""), ".", ",")</f>
        <v>0.18</v>
      </c>
      <c r="D131" s="43">
        <f>C131-B131</f>
        <v>0.18</v>
      </c>
      <c r="E131" s="37"/>
      <c r="F131" s="38">
        <f>_xlfn.NUMBERVALUE(SUBSTITUTE(MID($A131, F$2, F$3 -  F$2), "_", ""), ".", ",")</f>
        <v>0</v>
      </c>
      <c r="G131" s="44">
        <f>_xlfn.NUMBERVALUE(SUBSTITUTE(MID($A131, G$2, G$3 -  G$2), "_", ""), ".", ",")</f>
        <v>4004268</v>
      </c>
      <c r="H131" s="37"/>
      <c r="I131" s="39"/>
      <c r="J131" s="39"/>
      <c r="K131" s="37"/>
      <c r="L131" s="37"/>
      <c r="M131" s="37"/>
      <c r="N131" s="37"/>
      <c r="O131" s="37"/>
      <c r="P131" s="37"/>
      <c r="Q131" s="39"/>
      <c r="R131" s="39"/>
      <c r="S131" s="37"/>
      <c r="T131" s="37"/>
      <c r="U131" s="37"/>
      <c r="V131" s="37"/>
      <c r="W131" s="37"/>
      <c r="X131" s="37"/>
      <c r="Y131" s="45">
        <f>D131/D$129</f>
        <v>0.81818181818181812</v>
      </c>
      <c r="Z131" s="46">
        <f>G131/G$129</f>
        <v>0.25353519901814237</v>
      </c>
      <c r="AA131" s="46"/>
      <c r="AB131" s="37"/>
      <c r="AC131" s="37"/>
      <c r="AD131" s="40"/>
    </row>
    <row r="132" spans="1:30" hidden="1" x14ac:dyDescent="0.25">
      <c r="A132" s="41" t="s">
        <v>3</v>
      </c>
      <c r="B132" s="37"/>
      <c r="C132" s="37"/>
      <c r="D132" s="37"/>
      <c r="E132" s="37"/>
      <c r="F132" s="38"/>
      <c r="G132" s="38"/>
      <c r="H132" s="37"/>
      <c r="I132" s="39"/>
      <c r="J132" s="39"/>
      <c r="K132" s="37"/>
      <c r="L132" s="37"/>
      <c r="M132" s="37"/>
      <c r="N132" s="37"/>
      <c r="O132" s="37"/>
      <c r="P132" s="37"/>
      <c r="Q132" s="39"/>
      <c r="R132" s="39"/>
      <c r="S132" s="37"/>
      <c r="T132" s="37"/>
      <c r="U132" s="37"/>
      <c r="V132" s="37"/>
      <c r="W132" s="37"/>
      <c r="X132" s="37"/>
      <c r="Y132" s="37"/>
      <c r="Z132" s="37"/>
      <c r="AA132" s="37"/>
      <c r="AB132" s="37"/>
      <c r="AC132" s="37"/>
      <c r="AD132" s="40"/>
    </row>
    <row r="133" spans="1:30" hidden="1" x14ac:dyDescent="0.25">
      <c r="A133" s="41" t="s">
        <v>49</v>
      </c>
      <c r="B133" s="43" t="e">
        <f>_xlfn.NUMBERVALUE(SUBSTITUTE(MID($A133, B$2, B$3 -  B$2), "_", ""), ".", ",")</f>
        <v>#VALUE!</v>
      </c>
      <c r="C133" s="43" t="e">
        <f>_xlfn.NUMBERVALUE(SUBSTITUTE(MID($A133, C$2, C$3 -  C$2), "_", ""), ".", ",")</f>
        <v>#VALUE!</v>
      </c>
      <c r="D133" s="43" t="e">
        <f>C133-B133</f>
        <v>#VALUE!</v>
      </c>
      <c r="E133" s="37"/>
      <c r="F133" s="38" t="e">
        <f>_xlfn.NUMBERVALUE(SUBSTITUTE(MID($A133, F$2, F$3 -  F$2), "_", ""), ".", ",")</f>
        <v>#VALUE!</v>
      </c>
      <c r="G133" s="38" t="e">
        <f>_xlfn.NUMBERVALUE(SUBSTITUTE(MID($A133, G$2, G$3 -  G$2), "_", ""), ".", ",")</f>
        <v>#VALUE!</v>
      </c>
      <c r="H133" s="37"/>
      <c r="I133" s="39"/>
      <c r="J133" s="39"/>
      <c r="K133" s="37"/>
      <c r="L133" s="37"/>
      <c r="M133" s="37"/>
      <c r="N133" s="37"/>
      <c r="O133" s="37"/>
      <c r="P133" s="37"/>
      <c r="Q133" s="39"/>
      <c r="R133" s="39"/>
      <c r="S133" s="37"/>
      <c r="T133" s="37"/>
      <c r="U133" s="37"/>
      <c r="V133" s="37"/>
      <c r="W133" s="37"/>
      <c r="X133" s="37"/>
      <c r="Y133" s="45" t="e">
        <f>D133/D$129</f>
        <v>#VALUE!</v>
      </c>
      <c r="Z133" s="46" t="e">
        <f>G133/G$129</f>
        <v>#VALUE!</v>
      </c>
      <c r="AA133" s="46"/>
      <c r="AB133" s="37"/>
      <c r="AC133" s="37"/>
      <c r="AD133" s="40"/>
    </row>
    <row r="134" spans="1:30" hidden="1" x14ac:dyDescent="0.25">
      <c r="A134" s="41" t="s">
        <v>3</v>
      </c>
      <c r="B134" s="37"/>
      <c r="C134" s="37"/>
      <c r="D134" s="37"/>
      <c r="E134" s="37"/>
      <c r="F134" s="38"/>
      <c r="G134" s="38"/>
      <c r="H134" s="37"/>
      <c r="I134" s="39"/>
      <c r="J134" s="39"/>
      <c r="K134" s="37"/>
      <c r="L134" s="37"/>
      <c r="M134" s="37"/>
      <c r="N134" s="37"/>
      <c r="O134" s="37"/>
      <c r="P134" s="37"/>
      <c r="Q134" s="39"/>
      <c r="R134" s="39"/>
      <c r="S134" s="37"/>
      <c r="T134" s="37"/>
      <c r="U134" s="37"/>
      <c r="V134" s="37"/>
      <c r="W134" s="37"/>
      <c r="X134" s="37"/>
      <c r="Y134" s="37"/>
      <c r="Z134" s="37"/>
      <c r="AA134" s="37"/>
      <c r="AB134" s="37"/>
      <c r="AC134" s="37"/>
      <c r="AD134" s="40"/>
    </row>
    <row r="135" spans="1:30" x14ac:dyDescent="0.25">
      <c r="A135" s="41" t="s">
        <v>98</v>
      </c>
      <c r="B135" s="43">
        <f>_xlfn.NUMBERVALUE(SUBSTITUTE(MID($A135, B$2, B$3 -  B$2), "_", ""), ".", ",")</f>
        <v>0</v>
      </c>
      <c r="C135" s="43">
        <f>_xlfn.NUMBERVALUE(SUBSTITUTE(MID($A135, C$2, C$3 -  C$2), "_", ""), ".", ",")</f>
        <v>0.18</v>
      </c>
      <c r="D135" s="43">
        <f>C135-B135</f>
        <v>0.18</v>
      </c>
      <c r="E135" s="37"/>
      <c r="F135" s="38">
        <f>_xlfn.NUMBERVALUE(SUBSTITUTE(MID($A135, F$2, F$3 -  F$2), "_", ""), ".", ",")</f>
        <v>0</v>
      </c>
      <c r="G135" s="38">
        <f>_xlfn.NUMBERVALUE(SUBSTITUTE(MID($A135, G$2, G$3 -  G$2), "_", ""), ".", ",")</f>
        <v>4002956</v>
      </c>
      <c r="H135" s="37"/>
      <c r="I135" s="39"/>
      <c r="J135" s="39"/>
      <c r="K135" s="37"/>
      <c r="L135" s="37"/>
      <c r="M135" s="37"/>
      <c r="N135" s="37"/>
      <c r="O135" s="37"/>
      <c r="P135" s="37"/>
      <c r="Q135" s="39"/>
      <c r="R135" s="39"/>
      <c r="S135" s="37"/>
      <c r="T135" s="37"/>
      <c r="U135" s="37"/>
      <c r="V135" s="37"/>
      <c r="W135" s="37"/>
      <c r="X135" s="37"/>
      <c r="Y135" s="45">
        <f>D135/D$129</f>
        <v>0.81818181818181812</v>
      </c>
      <c r="Z135" s="46">
        <f>G135/G$129</f>
        <v>0.25345212810952394</v>
      </c>
      <c r="AA135" s="46"/>
      <c r="AB135" s="37"/>
      <c r="AC135" s="37"/>
      <c r="AD135" s="40"/>
    </row>
    <row r="136" spans="1:30" hidden="1" x14ac:dyDescent="0.25">
      <c r="A136" s="41" t="s">
        <v>3</v>
      </c>
      <c r="B136" s="37"/>
      <c r="C136" s="37"/>
      <c r="D136" s="37"/>
      <c r="E136" s="37"/>
      <c r="F136" s="38"/>
      <c r="G136" s="38"/>
      <c r="H136" s="37"/>
      <c r="I136" s="39"/>
      <c r="J136" s="39"/>
      <c r="K136" s="37"/>
      <c r="L136" s="37"/>
      <c r="M136" s="37"/>
      <c r="N136" s="37"/>
      <c r="O136" s="37"/>
      <c r="P136" s="37"/>
      <c r="Q136" s="39"/>
      <c r="R136" s="39"/>
      <c r="S136" s="37"/>
      <c r="T136" s="37"/>
      <c r="U136" s="37"/>
      <c r="V136" s="37"/>
      <c r="W136" s="37"/>
      <c r="X136" s="37"/>
      <c r="Y136" s="37"/>
      <c r="Z136" s="37"/>
      <c r="AA136" s="37"/>
      <c r="AB136" s="37"/>
      <c r="AC136" s="37"/>
      <c r="AD136" s="40"/>
    </row>
    <row r="137" spans="1:30" x14ac:dyDescent="0.25">
      <c r="A137" s="41" t="s">
        <v>99</v>
      </c>
      <c r="B137" s="42">
        <f>_xlfn.NUMBERVALUE(SUBSTITUTE(MID($A137, B$2, B$3 -  B$2), "_", ""), ".", ",")</f>
        <v>0</v>
      </c>
      <c r="C137" s="42">
        <f>_xlfn.NUMBERVALUE(SUBSTITUTE(MID($A137, C$2, C$3 -  C$2), "_", ""), ".", ",")</f>
        <v>0.2</v>
      </c>
      <c r="D137" s="42">
        <f>C137-B137</f>
        <v>0.2</v>
      </c>
      <c r="E137" s="37"/>
      <c r="F137" s="38">
        <f>_xlfn.NUMBERVALUE(SUBSTITUTE(MID($A137, F$2, F$3 -  F$2), "_", ""), ".", ",")</f>
        <v>0</v>
      </c>
      <c r="G137" s="38">
        <f>_xlfn.NUMBERVALUE(SUBSTITUTE(MID($A137, G$2, G$3 -  G$2), "_", ""), ".", ",")</f>
        <v>3532748</v>
      </c>
      <c r="H137" s="37"/>
      <c r="I137" s="39"/>
      <c r="J137" s="39"/>
      <c r="K137" s="37"/>
      <c r="L137" s="37"/>
      <c r="M137" s="37"/>
      <c r="N137" s="37"/>
      <c r="O137" s="37"/>
      <c r="P137" s="37"/>
      <c r="Q137" s="39"/>
      <c r="R137" s="39"/>
      <c r="S137" s="37"/>
      <c r="T137" s="37"/>
      <c r="U137" s="37"/>
      <c r="V137" s="37"/>
      <c r="W137" s="37"/>
      <c r="X137" s="37"/>
      <c r="Y137" s="45">
        <f>D137/D$129</f>
        <v>0.90909090909090917</v>
      </c>
      <c r="Z137" s="46">
        <f>G137/G$129</f>
        <v>0.22368032490855869</v>
      </c>
      <c r="AA137" s="46"/>
      <c r="AB137" s="37"/>
      <c r="AC137" s="37"/>
      <c r="AD137" s="40"/>
    </row>
    <row r="138" spans="1:30" hidden="1" x14ac:dyDescent="0.25">
      <c r="A138" s="41" t="s">
        <v>3</v>
      </c>
      <c r="B138" s="37"/>
      <c r="C138" s="37"/>
      <c r="D138" s="37"/>
      <c r="E138" s="37"/>
      <c r="F138" s="38"/>
      <c r="G138" s="38"/>
      <c r="H138" s="37"/>
      <c r="I138" s="39"/>
      <c r="J138" s="39"/>
      <c r="K138" s="37"/>
      <c r="L138" s="37"/>
      <c r="M138" s="37"/>
      <c r="N138" s="37"/>
      <c r="O138" s="37"/>
      <c r="P138" s="37"/>
      <c r="Q138" s="39"/>
      <c r="R138" s="39"/>
      <c r="S138" s="37"/>
      <c r="T138" s="37"/>
      <c r="U138" s="37"/>
      <c r="V138" s="37"/>
      <c r="W138" s="37"/>
      <c r="X138" s="37"/>
      <c r="Y138" s="37"/>
      <c r="Z138" s="37"/>
      <c r="AA138" s="37"/>
      <c r="AB138" s="37"/>
      <c r="AC138" s="37"/>
      <c r="AD138" s="40"/>
    </row>
    <row r="139" spans="1:30" hidden="1" x14ac:dyDescent="0.25">
      <c r="A139" s="41" t="s">
        <v>50</v>
      </c>
      <c r="B139" s="42" t="e">
        <f>_xlfn.NUMBERVALUE(SUBSTITUTE(MID($A139, B$2, B$3 -  B$2), "_", ""), ".", ",")</f>
        <v>#VALUE!</v>
      </c>
      <c r="C139" s="42" t="e">
        <f>_xlfn.NUMBERVALUE(SUBSTITUTE(MID($A139, C$2, C$3 -  C$2), "_", ""), ".", ",")</f>
        <v>#VALUE!</v>
      </c>
      <c r="D139" s="42" t="e">
        <f>C139-B139</f>
        <v>#VALUE!</v>
      </c>
      <c r="E139" s="37"/>
      <c r="F139" s="38" t="e">
        <f>_xlfn.NUMBERVALUE(SUBSTITUTE(MID($A139, F$2, F$3 -  F$2), "_", ""), ".", ",")</f>
        <v>#VALUE!</v>
      </c>
      <c r="G139" s="38" t="e">
        <f>_xlfn.NUMBERVALUE(SUBSTITUTE(MID($A139, G$2, G$3 -  G$2), "_", ""), ".", ",")</f>
        <v>#VALUE!</v>
      </c>
      <c r="H139" s="37"/>
      <c r="I139" s="39"/>
      <c r="J139" s="39"/>
      <c r="K139" s="37"/>
      <c r="L139" s="37"/>
      <c r="M139" s="37"/>
      <c r="N139" s="37"/>
      <c r="O139" s="37"/>
      <c r="P139" s="37"/>
      <c r="Q139" s="39"/>
      <c r="R139" s="39"/>
      <c r="S139" s="37"/>
      <c r="T139" s="37"/>
      <c r="U139" s="37"/>
      <c r="V139" s="37"/>
      <c r="W139" s="37"/>
      <c r="X139" s="37"/>
      <c r="Y139" s="45" t="e">
        <f>D139/D$129</f>
        <v>#VALUE!</v>
      </c>
      <c r="Z139" s="46" t="e">
        <f>G139/G$129</f>
        <v>#VALUE!</v>
      </c>
      <c r="AA139" s="46"/>
      <c r="AB139" s="37"/>
      <c r="AC139" s="37"/>
      <c r="AD139" s="40"/>
    </row>
    <row r="140" spans="1:30" hidden="1" x14ac:dyDescent="0.25">
      <c r="A140" s="41" t="s">
        <v>3</v>
      </c>
      <c r="B140" s="37"/>
      <c r="C140" s="37"/>
      <c r="D140" s="37"/>
      <c r="E140" s="37"/>
      <c r="F140" s="38"/>
      <c r="G140" s="38"/>
      <c r="H140" s="37"/>
      <c r="I140" s="39"/>
      <c r="J140" s="39"/>
      <c r="K140" s="37"/>
      <c r="L140" s="37"/>
      <c r="M140" s="37"/>
      <c r="N140" s="37"/>
      <c r="O140" s="37"/>
      <c r="P140" s="37"/>
      <c r="Q140" s="39"/>
      <c r="R140" s="39"/>
      <c r="S140" s="37"/>
      <c r="T140" s="37"/>
      <c r="U140" s="37"/>
      <c r="V140" s="37"/>
      <c r="W140" s="37"/>
      <c r="X140" s="37"/>
      <c r="Y140" s="37"/>
      <c r="Z140" s="37"/>
      <c r="AA140" s="37"/>
      <c r="AB140" s="37"/>
      <c r="AC140" s="37"/>
      <c r="AD140" s="40"/>
    </row>
    <row r="141" spans="1:30" x14ac:dyDescent="0.25">
      <c r="A141" s="41" t="s">
        <v>100</v>
      </c>
      <c r="B141" s="42">
        <f>_xlfn.NUMBERVALUE(SUBSTITUTE(MID($A141, B$2, B$3 -  B$2), "_", ""), ".", ",")</f>
        <v>0</v>
      </c>
      <c r="C141" s="42">
        <f>_xlfn.NUMBERVALUE(SUBSTITUTE(MID($A141, C$2, C$3 -  C$2), "_", ""), ".", ",")</f>
        <v>0.18</v>
      </c>
      <c r="D141" s="42">
        <f>C141-B141</f>
        <v>0.18</v>
      </c>
      <c r="E141" s="37"/>
      <c r="F141" s="38">
        <f>_xlfn.NUMBERVALUE(SUBSTITUTE(MID($A141, F$2, F$3 -  F$2), "_", ""), ".", ",")</f>
        <v>0</v>
      </c>
      <c r="G141" s="38">
        <f>_xlfn.NUMBERVALUE(SUBSTITUTE(MID($A141, G$2, G$3 -  G$2), "_", ""), ".", ",")</f>
        <v>2331378</v>
      </c>
      <c r="H141" s="37"/>
      <c r="I141" s="39"/>
      <c r="J141" s="39"/>
      <c r="K141" s="37"/>
      <c r="L141" s="37"/>
      <c r="M141" s="37"/>
      <c r="N141" s="37"/>
      <c r="O141" s="37"/>
      <c r="P141" s="37"/>
      <c r="Q141" s="39"/>
      <c r="R141" s="39"/>
      <c r="S141" s="37"/>
      <c r="T141" s="37"/>
      <c r="U141" s="37"/>
      <c r="V141" s="37"/>
      <c r="W141" s="37"/>
      <c r="X141" s="37"/>
      <c r="Y141" s="45">
        <f>D141/D$129</f>
        <v>0.81818181818181812</v>
      </c>
      <c r="Z141" s="46">
        <f>G141/G$129</f>
        <v>0.14761409206789325</v>
      </c>
      <c r="AA141" s="46"/>
      <c r="AB141" s="37"/>
      <c r="AC141" s="37"/>
      <c r="AD141" s="40"/>
    </row>
    <row r="142" spans="1:30" hidden="1" x14ac:dyDescent="0.25">
      <c r="A142" s="41" t="s">
        <v>3</v>
      </c>
      <c r="B142" s="37"/>
      <c r="C142" s="37"/>
      <c r="D142" s="37"/>
      <c r="E142" s="37"/>
      <c r="F142" s="38"/>
      <c r="G142" s="38"/>
      <c r="H142" s="37"/>
      <c r="I142" s="39"/>
      <c r="J142" s="39"/>
      <c r="K142" s="37"/>
      <c r="L142" s="37"/>
      <c r="M142" s="37"/>
      <c r="N142" s="37"/>
      <c r="O142" s="37"/>
      <c r="P142" s="37"/>
      <c r="Q142" s="39"/>
      <c r="R142" s="39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  <c r="AC142" s="37"/>
      <c r="AD142" s="40"/>
    </row>
    <row r="143" spans="1:30" x14ac:dyDescent="0.25">
      <c r="A143" s="41" t="s">
        <v>101</v>
      </c>
      <c r="B143" s="43">
        <f>_xlfn.NUMBERVALUE(SUBSTITUTE(MID($A143, B$2, B$3 -  B$2), "_", ""), ".", ",")</f>
        <v>0</v>
      </c>
      <c r="C143" s="43">
        <f>_xlfn.NUMBERVALUE(SUBSTITUTE(MID($A143, C$2, C$3 -  C$2), "_", ""), ".", ",")</f>
        <v>0.21</v>
      </c>
      <c r="D143" s="43">
        <f>C143-B143</f>
        <v>0.21</v>
      </c>
      <c r="E143" s="37"/>
      <c r="F143" s="38">
        <f>_xlfn.NUMBERVALUE(SUBSTITUTE(MID($A143, F$2, F$3 -  F$2), "_", ""), ".", ",")</f>
        <v>0</v>
      </c>
      <c r="G143" s="44">
        <f>_xlfn.NUMBERVALUE(SUBSTITUTE(MID($A143, G$2, G$3 -  G$2), "_", ""), ".", ",")</f>
        <v>1860380</v>
      </c>
      <c r="H143" s="37"/>
      <c r="I143" s="39"/>
      <c r="J143" s="39"/>
      <c r="K143" s="37"/>
      <c r="L143" s="37"/>
      <c r="M143" s="37"/>
      <c r="N143" s="37"/>
      <c r="O143" s="37"/>
      <c r="P143" s="37"/>
      <c r="Q143" s="39"/>
      <c r="R143" s="39"/>
      <c r="S143" s="37"/>
      <c r="T143" s="37"/>
      <c r="U143" s="37"/>
      <c r="V143" s="37"/>
      <c r="W143" s="37"/>
      <c r="X143" s="37"/>
      <c r="Y143" s="45">
        <f>D143/D$129</f>
        <v>0.95454545454545447</v>
      </c>
      <c r="Z143" s="46">
        <f>G143/G$129</f>
        <v>0.11779226903628122</v>
      </c>
      <c r="AA143" s="46"/>
      <c r="AB143" s="37"/>
      <c r="AC143" s="37"/>
      <c r="AD143" s="40"/>
    </row>
    <row r="144" spans="1:30" hidden="1" x14ac:dyDescent="0.25">
      <c r="A144" s="41" t="s">
        <v>3</v>
      </c>
      <c r="B144" s="37"/>
      <c r="C144" s="37"/>
      <c r="D144" s="37"/>
      <c r="E144" s="37"/>
      <c r="F144" s="38"/>
      <c r="G144" s="38"/>
      <c r="H144" s="37"/>
      <c r="I144" s="39"/>
      <c r="J144" s="39"/>
      <c r="K144" s="37"/>
      <c r="L144" s="37"/>
      <c r="M144" s="37"/>
      <c r="N144" s="37"/>
      <c r="O144" s="37"/>
      <c r="P144" s="37"/>
      <c r="Q144" s="39"/>
      <c r="R144" s="39"/>
      <c r="S144" s="37"/>
      <c r="T144" s="37"/>
      <c r="U144" s="37"/>
      <c r="V144" s="37"/>
      <c r="W144" s="37"/>
      <c r="X144" s="37"/>
      <c r="Y144" s="37"/>
      <c r="Z144" s="37"/>
      <c r="AA144" s="37"/>
      <c r="AB144" s="37"/>
      <c r="AC144" s="37"/>
      <c r="AD144" s="40"/>
    </row>
    <row r="145" spans="1:30" hidden="1" x14ac:dyDescent="0.25">
      <c r="A145" s="41" t="s">
        <v>60</v>
      </c>
      <c r="B145" s="43" t="e">
        <f>_xlfn.NUMBERVALUE(SUBSTITUTE(MID($A145, B$2, B$3 -  B$2), "_", ""), ".", ",")</f>
        <v>#VALUE!</v>
      </c>
      <c r="C145" s="43" t="e">
        <f>_xlfn.NUMBERVALUE(SUBSTITUTE(MID($A145, C$2, C$3 -  C$2), "_", ""), ".", ",")</f>
        <v>#VALUE!</v>
      </c>
      <c r="D145" s="43" t="e">
        <f>C145-B145</f>
        <v>#VALUE!</v>
      </c>
      <c r="E145" s="37"/>
      <c r="F145" s="38" t="e">
        <f>_xlfn.NUMBERVALUE(SUBSTITUTE(MID($A145, F$2, F$3 -  F$2), "_", ""), ".", ",")</f>
        <v>#VALUE!</v>
      </c>
      <c r="G145" s="38" t="e">
        <f>_xlfn.NUMBERVALUE(SUBSTITUTE(MID($A145, G$2, G$3 -  G$2), "_", ""), ".", ",")</f>
        <v>#VALUE!</v>
      </c>
      <c r="H145" s="37"/>
      <c r="I145" s="39"/>
      <c r="J145" s="39"/>
      <c r="K145" s="37"/>
      <c r="L145" s="37"/>
      <c r="M145" s="37"/>
      <c r="N145" s="37"/>
      <c r="O145" s="37"/>
      <c r="P145" s="37"/>
      <c r="Q145" s="39"/>
      <c r="R145" s="39"/>
      <c r="S145" s="37"/>
      <c r="T145" s="37"/>
      <c r="U145" s="37"/>
      <c r="V145" s="37"/>
      <c r="W145" s="37"/>
      <c r="X145" s="37"/>
      <c r="Y145" s="45" t="e">
        <f>D145/D$129</f>
        <v>#VALUE!</v>
      </c>
      <c r="Z145" s="46" t="e">
        <f>G145/G$129</f>
        <v>#VALUE!</v>
      </c>
      <c r="AA145" s="46"/>
      <c r="AB145" s="37"/>
      <c r="AC145" s="37"/>
      <c r="AD145" s="40"/>
    </row>
    <row r="146" spans="1:30" hidden="1" x14ac:dyDescent="0.25">
      <c r="A146" s="41" t="s">
        <v>3</v>
      </c>
      <c r="B146" s="37"/>
      <c r="C146" s="37"/>
      <c r="D146" s="37"/>
      <c r="E146" s="37"/>
      <c r="F146" s="38"/>
      <c r="G146" s="38"/>
      <c r="H146" s="37"/>
      <c r="I146" s="39"/>
      <c r="J146" s="39"/>
      <c r="K146" s="37"/>
      <c r="L146" s="37"/>
      <c r="M146" s="37"/>
      <c r="N146" s="37"/>
      <c r="O146" s="37"/>
      <c r="P146" s="37"/>
      <c r="Q146" s="39"/>
      <c r="R146" s="39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40"/>
    </row>
    <row r="147" spans="1:30" x14ac:dyDescent="0.25">
      <c r="A147" s="41" t="s">
        <v>102</v>
      </c>
      <c r="B147" s="42">
        <f>_xlfn.NUMBERVALUE(SUBSTITUTE(MID($A147, B$2, B$3 -  B$2), "_", ""), ".", ",")</f>
        <v>0</v>
      </c>
      <c r="C147" s="42">
        <f>_xlfn.NUMBERVALUE(SUBSTITUTE(MID($A147, C$2, C$3 -  C$2), "_", ""), ".", ",")</f>
        <v>0.21</v>
      </c>
      <c r="D147" s="42">
        <f>C147-B147</f>
        <v>0.21</v>
      </c>
      <c r="E147" s="37"/>
      <c r="F147" s="38">
        <f>_xlfn.NUMBERVALUE(SUBSTITUTE(MID($A147, F$2, F$3 -  F$2), "_", ""), ".", ",")</f>
        <v>0</v>
      </c>
      <c r="G147" s="38">
        <f>_xlfn.NUMBERVALUE(SUBSTITUTE(MID($A147, G$2, G$3 -  G$2), "_", ""), ".", ",")</f>
        <v>1859932</v>
      </c>
      <c r="H147" s="37"/>
      <c r="I147" s="39"/>
      <c r="J147" s="39"/>
      <c r="K147" s="37"/>
      <c r="L147" s="37"/>
      <c r="M147" s="37"/>
      <c r="N147" s="37"/>
      <c r="O147" s="37"/>
      <c r="P147" s="37"/>
      <c r="Q147" s="39"/>
      <c r="R147" s="39"/>
      <c r="S147" s="37"/>
      <c r="T147" s="37"/>
      <c r="U147" s="37"/>
      <c r="V147" s="37"/>
      <c r="W147" s="37"/>
      <c r="X147" s="37"/>
      <c r="Y147" s="45">
        <f>D147/D$129</f>
        <v>0.95454545454545447</v>
      </c>
      <c r="Z147" s="46">
        <f>G147/G$129</f>
        <v>0.11776390336016761</v>
      </c>
      <c r="AA147" s="46"/>
      <c r="AB147" s="37"/>
      <c r="AC147" s="37"/>
      <c r="AD147" s="40"/>
    </row>
    <row r="148" spans="1:30" hidden="1" x14ac:dyDescent="0.25">
      <c r="A148" s="41" t="s">
        <v>3</v>
      </c>
      <c r="B148" s="42"/>
      <c r="C148" s="42"/>
      <c r="D148" s="42"/>
      <c r="E148" s="37"/>
      <c r="F148" s="38"/>
      <c r="G148" s="38"/>
      <c r="H148" s="37"/>
      <c r="I148" s="39"/>
      <c r="J148" s="39"/>
      <c r="K148" s="37"/>
      <c r="L148" s="37"/>
      <c r="M148" s="37"/>
      <c r="N148" s="37"/>
      <c r="O148" s="37"/>
      <c r="P148" s="37"/>
      <c r="Q148" s="39"/>
      <c r="R148" s="39"/>
      <c r="S148" s="37"/>
      <c r="T148" s="37"/>
      <c r="U148" s="37"/>
      <c r="V148" s="37"/>
      <c r="W148" s="37"/>
      <c r="X148" s="37"/>
      <c r="Y148" s="37"/>
      <c r="Z148" s="46"/>
      <c r="AA148" s="46"/>
      <c r="AB148" s="37"/>
      <c r="AC148" s="37"/>
      <c r="AD148" s="40"/>
    </row>
    <row r="149" spans="1:30" hidden="1" x14ac:dyDescent="0.25">
      <c r="A149" s="41" t="s">
        <v>26</v>
      </c>
      <c r="B149" s="42"/>
      <c r="C149" s="42"/>
      <c r="D149" s="42"/>
      <c r="E149" s="37"/>
      <c r="F149" s="38"/>
      <c r="G149" s="38"/>
      <c r="H149" s="37"/>
      <c r="I149" s="39"/>
      <c r="J149" s="39"/>
      <c r="K149" s="37"/>
      <c r="L149" s="37"/>
      <c r="M149" s="37"/>
      <c r="N149" s="37"/>
      <c r="O149" s="37"/>
      <c r="P149" s="37"/>
      <c r="Q149" s="39"/>
      <c r="R149" s="39"/>
      <c r="S149" s="37"/>
      <c r="T149" s="37"/>
      <c r="U149" s="37"/>
      <c r="V149" s="37"/>
      <c r="W149" s="37"/>
      <c r="X149" s="37"/>
      <c r="Y149" s="37"/>
      <c r="Z149" s="46"/>
      <c r="AA149" s="46"/>
      <c r="AB149" s="37"/>
      <c r="AC149" s="37"/>
      <c r="AD149" s="40"/>
    </row>
    <row r="150" spans="1:30" hidden="1" x14ac:dyDescent="0.25">
      <c r="A150" s="41" t="s">
        <v>3</v>
      </c>
      <c r="B150" s="37"/>
      <c r="C150" s="37"/>
      <c r="D150" s="37"/>
      <c r="E150" s="37"/>
      <c r="F150" s="38"/>
      <c r="G150" s="38"/>
      <c r="H150" s="37"/>
      <c r="I150" s="39"/>
      <c r="J150" s="39"/>
      <c r="K150" s="37"/>
      <c r="L150" s="37"/>
      <c r="M150" s="37"/>
      <c r="N150" s="37"/>
      <c r="O150" s="37"/>
      <c r="P150" s="37"/>
      <c r="Q150" s="39"/>
      <c r="R150" s="39"/>
      <c r="S150" s="37"/>
      <c r="T150" s="37"/>
      <c r="U150" s="37"/>
      <c r="V150" s="37"/>
      <c r="W150" s="37"/>
      <c r="X150" s="37"/>
      <c r="Y150" s="37"/>
      <c r="Z150" s="37"/>
      <c r="AA150" s="37"/>
      <c r="AB150" s="37"/>
      <c r="AC150" s="37"/>
      <c r="AD150" s="40"/>
    </row>
    <row r="151" spans="1:30" x14ac:dyDescent="0.25">
      <c r="A151" s="41" t="s">
        <v>103</v>
      </c>
      <c r="B151" s="43">
        <f>_xlfn.NUMBERVALUE(SUBSTITUTE(MID($A151, B$2, B$3 -  B$2), "_", ""), ".", ",")</f>
        <v>0.19</v>
      </c>
      <c r="C151" s="43">
        <f>_xlfn.NUMBERVALUE(SUBSTITUTE(MID($A151, C$2, C$3 -  C$2), "_", ""), ".", ",")</f>
        <v>0.23</v>
      </c>
      <c r="D151" s="43">
        <f>C151-B151</f>
        <v>4.0000000000000008E-2</v>
      </c>
      <c r="E151" s="37"/>
      <c r="F151" s="38">
        <f>_xlfn.NUMBERVALUE(SUBSTITUTE(MID($A151, F$2, F$3 -  F$2), "_", ""), ".", ",")</f>
        <v>2867708</v>
      </c>
      <c r="G151" s="38">
        <f>_xlfn.NUMBERVALUE(SUBSTITUTE(MID($A151, G$2, G$3 -  G$2), "_", ""), ".", ",")</f>
        <v>2867708</v>
      </c>
      <c r="H151" s="37"/>
      <c r="I151" s="47">
        <f>IFERROR(C143/C151, "")</f>
        <v>0.91304347826086951</v>
      </c>
      <c r="J151" s="47">
        <f>IFERROR(D143/D151, "")</f>
        <v>5.2499999999999991</v>
      </c>
      <c r="K151" s="37"/>
      <c r="L151" s="37"/>
      <c r="M151" s="37"/>
      <c r="N151" s="47">
        <f>IFERROR(G143/G151, "")</f>
        <v>0.64873411100432821</v>
      </c>
      <c r="O151" s="37"/>
      <c r="P151" s="37"/>
      <c r="Q151" s="47">
        <f>IFERROR(C135/C151, "")</f>
        <v>0.78260869565217384</v>
      </c>
      <c r="R151" s="47">
        <f>IFERROR(D135/D151, "")</f>
        <v>4.4999999999999991</v>
      </c>
      <c r="S151" s="37"/>
      <c r="T151" s="37"/>
      <c r="U151" s="37"/>
      <c r="V151" s="57">
        <f>IFERROR(G135/G151, "")</f>
        <v>1.3958729410386275</v>
      </c>
      <c r="W151" s="37"/>
      <c r="X151" s="37"/>
      <c r="Y151" s="37"/>
      <c r="Z151" s="37"/>
      <c r="AA151" s="37"/>
      <c r="AB151" s="42">
        <f>B151 / (D129-D151)</f>
        <v>1.0555555555555556</v>
      </c>
      <c r="AC151" s="37"/>
      <c r="AD151" s="48">
        <f>B151/B153</f>
        <v>1.357142857142857</v>
      </c>
    </row>
    <row r="152" spans="1:30" hidden="1" x14ac:dyDescent="0.25">
      <c r="A152" s="41" t="s">
        <v>3</v>
      </c>
      <c r="B152" s="36"/>
      <c r="C152" s="36"/>
      <c r="D152" s="36"/>
      <c r="E152" s="37"/>
      <c r="F152" s="38"/>
      <c r="G152" s="38"/>
      <c r="H152" s="37"/>
      <c r="I152" s="39"/>
      <c r="J152" s="39"/>
      <c r="K152" s="37"/>
      <c r="L152" s="37"/>
      <c r="M152" s="37"/>
      <c r="N152" s="39"/>
      <c r="O152" s="37"/>
      <c r="P152" s="37"/>
      <c r="Q152" s="39"/>
      <c r="R152" s="39"/>
      <c r="S152" s="37"/>
      <c r="T152" s="37"/>
      <c r="U152" s="37"/>
      <c r="V152" s="26"/>
      <c r="W152" s="37"/>
      <c r="X152" s="37"/>
      <c r="Y152" s="37"/>
      <c r="Z152" s="37"/>
      <c r="AA152" s="37"/>
      <c r="AB152" s="42"/>
      <c r="AC152" s="37"/>
      <c r="AD152" s="40"/>
    </row>
    <row r="153" spans="1:30" x14ac:dyDescent="0.25">
      <c r="A153" s="41" t="s">
        <v>104</v>
      </c>
      <c r="B153" s="43">
        <f>_xlfn.NUMBERVALUE(SUBSTITUTE(MID($A153, B$2, B$3 -  B$2), "_", ""), ".", ",")</f>
        <v>0.14000000000000001</v>
      </c>
      <c r="C153" s="43">
        <f>_xlfn.NUMBERVALUE(SUBSTITUTE(MID($A153, C$2, C$3 -  C$2), "_", ""), ".", ",")</f>
        <v>57.84</v>
      </c>
      <c r="D153" s="43">
        <f>C153-B153</f>
        <v>57.7</v>
      </c>
      <c r="E153" s="37"/>
      <c r="F153" s="38">
        <f>_xlfn.NUMBERVALUE(SUBSTITUTE(MID($A153, F$2, F$3 -  F$2), "_", ""), ".", ",")</f>
        <v>2793880</v>
      </c>
      <c r="G153" s="38">
        <f>_xlfn.NUMBERVALUE(SUBSTITUTE(MID($A153, G$2, G$3 -  G$2), "_", ""), ".", ",")</f>
        <v>2989541</v>
      </c>
      <c r="H153" s="37"/>
      <c r="I153" s="47">
        <f>IFERROR(C143/C153, "")</f>
        <v>3.630705394190871E-3</v>
      </c>
      <c r="J153" s="47">
        <f>IFERROR(D143/D153, "")</f>
        <v>3.6395147313691505E-3</v>
      </c>
      <c r="K153" s="37"/>
      <c r="L153" s="37"/>
      <c r="M153" s="37"/>
      <c r="N153" s="47">
        <f>IFERROR(G143/G153, "")</f>
        <v>0.62229619864721708</v>
      </c>
      <c r="O153" s="37"/>
      <c r="P153" s="37"/>
      <c r="Q153" s="47">
        <f>IFERROR(C135/C153, "")</f>
        <v>3.1120331950207467E-3</v>
      </c>
      <c r="R153" s="47">
        <f>IFERROR(D135/D153, "")</f>
        <v>3.1195840554592716E-3</v>
      </c>
      <c r="S153" s="37"/>
      <c r="T153" s="37"/>
      <c r="U153" s="37"/>
      <c r="V153" s="57">
        <f>IFERROR(G135/G153, "")</f>
        <v>1.3389868210538005</v>
      </c>
      <c r="W153" s="37"/>
      <c r="X153" s="37"/>
      <c r="Y153" s="37"/>
      <c r="Z153" s="37"/>
      <c r="AA153" s="37"/>
      <c r="AB153" s="42">
        <f>B153 / (D129-D153)</f>
        <v>-2.4356297842727907E-3</v>
      </c>
      <c r="AC153" s="37"/>
      <c r="AD153" s="40"/>
    </row>
    <row r="154" spans="1:30" hidden="1" x14ac:dyDescent="0.25">
      <c r="A154" s="41" t="s">
        <v>3</v>
      </c>
      <c r="B154" s="36"/>
      <c r="C154" s="36"/>
      <c r="D154" s="36"/>
      <c r="E154" s="37"/>
      <c r="F154" s="38"/>
      <c r="G154" s="38"/>
      <c r="H154" s="37"/>
      <c r="I154" s="39"/>
      <c r="J154" s="39"/>
      <c r="K154" s="37"/>
      <c r="L154" s="37"/>
      <c r="M154" s="37"/>
      <c r="N154" s="39"/>
      <c r="O154" s="37"/>
      <c r="P154" s="37"/>
      <c r="Q154" s="39"/>
      <c r="R154" s="39"/>
      <c r="S154" s="37"/>
      <c r="T154" s="37"/>
      <c r="U154" s="37"/>
      <c r="V154" s="39"/>
      <c r="W154" s="37"/>
      <c r="X154" s="37"/>
      <c r="Y154" s="37"/>
      <c r="Z154" s="37"/>
      <c r="AA154" s="37"/>
      <c r="AB154" s="37"/>
      <c r="AC154" s="37"/>
      <c r="AD154" s="40"/>
    </row>
    <row r="155" spans="1:30" x14ac:dyDescent="0.25">
      <c r="A155" s="41" t="s">
        <v>105</v>
      </c>
      <c r="B155" s="43">
        <f>_xlfn.NUMBERVALUE(SUBSTITUTE(MID($A155, B$2, B$3 -  B$2), "_", ""), ".", ",")</f>
        <v>0.67</v>
      </c>
      <c r="C155" s="43">
        <f>_xlfn.NUMBERVALUE(SUBSTITUTE(MID($A155, C$2, C$3 -  C$2), "_", ""), ".", ",")</f>
        <v>82.67</v>
      </c>
      <c r="D155" s="43">
        <f>C155-B155</f>
        <v>82</v>
      </c>
      <c r="E155" s="37"/>
      <c r="F155" s="38">
        <f>_xlfn.NUMBERVALUE(SUBSTITUTE(MID($A155, F$2, F$3 -  F$2), "_", ""), ".", ",")</f>
        <v>123319124</v>
      </c>
      <c r="G155" s="38">
        <f>_xlfn.NUMBERVALUE(SUBSTITUTE(MID($A155, G$2, G$3 -  G$2), "_", ""), ".", ",")</f>
        <v>9593863188</v>
      </c>
      <c r="H155" s="37"/>
      <c r="I155" s="37"/>
      <c r="J155" s="37"/>
      <c r="K155" s="47">
        <f t="shared" ref="K155:L155" si="0">IFERROR(C131/C155, "")</f>
        <v>2.177331559211322E-3</v>
      </c>
      <c r="L155" s="47">
        <f t="shared" si="0"/>
        <v>2.195121951219512E-3</v>
      </c>
      <c r="M155" s="37"/>
      <c r="N155" s="37"/>
      <c r="O155" s="47">
        <f>IFERROR(G143/G155, "")</f>
        <v>1.9391354280796525E-4</v>
      </c>
      <c r="P155" s="37"/>
      <c r="Q155" s="37"/>
      <c r="R155" s="37"/>
      <c r="S155" s="47">
        <f>IFERROR(C135/C155, "")</f>
        <v>2.177331559211322E-3</v>
      </c>
      <c r="T155" s="47">
        <f>IFERROR(D135/D155, "")</f>
        <v>2.195121951219512E-3</v>
      </c>
      <c r="U155" s="37"/>
      <c r="V155" s="37"/>
      <c r="W155" s="47">
        <f>IFERROR(G135/G155, "")</f>
        <v>4.1724130535933591E-4</v>
      </c>
      <c r="X155" s="37"/>
      <c r="Y155" s="37"/>
      <c r="Z155" s="37"/>
      <c r="AA155" s="37"/>
      <c r="AB155" s="37"/>
      <c r="AC155" s="37"/>
      <c r="AD155" s="40"/>
    </row>
    <row r="156" spans="1:30" hidden="1" x14ac:dyDescent="0.25">
      <c r="A156" s="41" t="s">
        <v>3</v>
      </c>
      <c r="B156" s="37"/>
      <c r="C156" s="37"/>
      <c r="D156" s="37"/>
      <c r="E156" s="37"/>
      <c r="F156" s="38"/>
      <c r="G156" s="38"/>
      <c r="H156" s="37"/>
      <c r="I156" s="39"/>
      <c r="J156" s="39"/>
      <c r="K156" s="37"/>
      <c r="L156" s="37"/>
      <c r="M156" s="37"/>
      <c r="N156" s="37"/>
      <c r="O156" s="37"/>
      <c r="P156" s="37"/>
      <c r="Q156" s="39"/>
      <c r="R156" s="39"/>
      <c r="S156" s="37"/>
      <c r="T156" s="37"/>
      <c r="U156" s="37"/>
      <c r="V156" s="37"/>
      <c r="W156" s="37"/>
      <c r="X156" s="37"/>
      <c r="Y156" s="37"/>
      <c r="Z156" s="37"/>
      <c r="AA156" s="37"/>
      <c r="AB156" s="37"/>
      <c r="AC156" s="37"/>
      <c r="AD156" s="40"/>
    </row>
    <row r="157" spans="1:30" x14ac:dyDescent="0.25">
      <c r="A157" s="41"/>
      <c r="B157" s="37"/>
      <c r="C157" s="37"/>
      <c r="D157" s="37"/>
      <c r="E157" s="37"/>
      <c r="F157" s="38"/>
      <c r="G157" s="38"/>
      <c r="H157" s="37"/>
      <c r="I157" s="39"/>
      <c r="J157" s="49">
        <f>1/J153</f>
        <v>274.76190476190476</v>
      </c>
      <c r="K157" s="37"/>
      <c r="L157" s="50">
        <f>1/L155</f>
        <v>455.5555555555556</v>
      </c>
      <c r="M157" s="37"/>
      <c r="N157" s="37"/>
      <c r="O157" s="51">
        <f>IFERROR(1/O155, "")</f>
        <v>5156.93739343575</v>
      </c>
      <c r="P157" s="37"/>
      <c r="Q157" s="39"/>
      <c r="R157" s="49">
        <f>1/R153</f>
        <v>320.5555555555556</v>
      </c>
      <c r="S157" s="37"/>
      <c r="T157" s="50">
        <f>1/T155</f>
        <v>455.5555555555556</v>
      </c>
      <c r="U157" s="37"/>
      <c r="V157" s="37"/>
      <c r="W157" s="51">
        <f>IFERROR(1/W155, "")</f>
        <v>2396.6946396612902</v>
      </c>
      <c r="X157" s="37"/>
      <c r="Y157" s="37"/>
      <c r="Z157" s="37"/>
      <c r="AA157" s="37"/>
      <c r="AB157" s="37"/>
      <c r="AC157" s="37"/>
      <c r="AD157" s="40"/>
    </row>
    <row r="158" spans="1:30" x14ac:dyDescent="0.25">
      <c r="A158" s="10" t="s">
        <v>63</v>
      </c>
      <c r="F158" s="3"/>
      <c r="G158" s="3"/>
      <c r="I158" s="7"/>
      <c r="J158" s="7"/>
      <c r="Q158" s="7"/>
      <c r="R158" s="7"/>
      <c r="AD158" s="15"/>
    </row>
    <row r="159" spans="1:30" x14ac:dyDescent="0.25">
      <c r="A159" s="2" t="s">
        <v>27</v>
      </c>
      <c r="B159" s="1">
        <f>_xlfn.NUMBERVALUE(SUBSTITUTE(MID($A159, B$2, B$3 -  B$2), "_", ""), ".", ",")</f>
        <v>0</v>
      </c>
      <c r="C159" s="1">
        <f>_xlfn.NUMBERVALUE(SUBSTITUTE(MID($A159, C$2, C$3 -  C$2), "_", ""), ".", ",")</f>
        <v>2.62</v>
      </c>
      <c r="D159" s="1">
        <f>C159-B159</f>
        <v>2.62</v>
      </c>
      <c r="F159" s="3">
        <f>_xlfn.NUMBERVALUE(SUBSTITUTE(MID($A159, F$2, F$3 -  F$2), "_", ""), ".", ",")</f>
        <v>0</v>
      </c>
      <c r="G159" s="3">
        <f>_xlfn.NUMBERVALUE(SUBSTITUTE(MID($A159, G$2, G$3 -  G$2), "_", ""), ".", ",")</f>
        <v>126332524</v>
      </c>
      <c r="I159" s="7"/>
      <c r="J159" s="7"/>
      <c r="Q159" s="7"/>
      <c r="R159" s="7"/>
      <c r="AD159" s="15"/>
    </row>
    <row r="160" spans="1:30" hidden="1" x14ac:dyDescent="0.25">
      <c r="A160" s="2" t="s">
        <v>3</v>
      </c>
      <c r="F160" s="3"/>
      <c r="G160" s="3"/>
      <c r="I160" s="7"/>
      <c r="J160" s="7"/>
      <c r="Q160" s="7"/>
      <c r="R160" s="7"/>
      <c r="AD160" s="15"/>
    </row>
    <row r="161" spans="1:30" x14ac:dyDescent="0.25">
      <c r="A161" s="2" t="s">
        <v>28</v>
      </c>
      <c r="B161" s="9">
        <f>_xlfn.NUMBERVALUE(SUBSTITUTE(MID($A161, B$2, B$3 -  B$2), "_", ""), ".", ",")</f>
        <v>0</v>
      </c>
      <c r="C161" s="9">
        <f>_xlfn.NUMBERVALUE(SUBSTITUTE(MID($A161, C$2, C$3 -  C$2), "_", ""), ".", ",")</f>
        <v>2.19</v>
      </c>
      <c r="D161" s="9">
        <f>C161-B161</f>
        <v>2.19</v>
      </c>
      <c r="F161" s="3">
        <f>_xlfn.NUMBERVALUE(SUBSTITUTE(MID($A161, F$2, F$3 -  F$2), "_", ""), ".", ",")</f>
        <v>0</v>
      </c>
      <c r="G161" s="30">
        <f>_xlfn.NUMBERVALUE(SUBSTITUTE(MID($A161, G$2, G$3 -  G$2), "_", ""), ".", ",")</f>
        <v>46153544</v>
      </c>
      <c r="I161" s="7"/>
      <c r="J161" s="7"/>
      <c r="Q161" s="7"/>
      <c r="R161" s="7"/>
      <c r="Y161" s="19">
        <f>D161/D$159</f>
        <v>0.83587786259541974</v>
      </c>
      <c r="Z161" s="5">
        <f>G161/G$159</f>
        <v>0.3653338232995329</v>
      </c>
      <c r="AA161" s="5"/>
      <c r="AD161" s="15"/>
    </row>
    <row r="162" spans="1:30" hidden="1" x14ac:dyDescent="0.25">
      <c r="A162" s="2" t="s">
        <v>3</v>
      </c>
      <c r="B162" s="29"/>
      <c r="C162" s="29"/>
      <c r="D162" s="29"/>
      <c r="F162" s="3"/>
      <c r="G162" s="3"/>
      <c r="I162" s="7"/>
      <c r="J162" s="7"/>
      <c r="Q162" s="7"/>
      <c r="R162" s="7"/>
      <c r="AD162" s="15"/>
    </row>
    <row r="163" spans="1:30" hidden="1" x14ac:dyDescent="0.25">
      <c r="A163" s="2" t="s">
        <v>49</v>
      </c>
      <c r="B163" s="28" t="e">
        <f>_xlfn.NUMBERVALUE(SUBSTITUTE(MID($A163, B$2, B$3 -  B$2), "_", ""), ".", ",")</f>
        <v>#VALUE!</v>
      </c>
      <c r="C163" s="28" t="e">
        <f>_xlfn.NUMBERVALUE(SUBSTITUTE(MID($A163, C$2, C$3 -  C$2), "_", ""), ".", ",")</f>
        <v>#VALUE!</v>
      </c>
      <c r="D163" s="28" t="e">
        <f>C163-B163</f>
        <v>#VALUE!</v>
      </c>
      <c r="F163" s="3" t="e">
        <f>_xlfn.NUMBERVALUE(SUBSTITUTE(MID($A163, F$2, F$3 -  F$2), "_", ""), ".", ",")</f>
        <v>#VALUE!</v>
      </c>
      <c r="G163" s="3" t="e">
        <f>_xlfn.NUMBERVALUE(SUBSTITUTE(MID($A163, G$2, G$3 -  G$2), "_", ""), ".", ",")</f>
        <v>#VALUE!</v>
      </c>
      <c r="I163" s="7"/>
      <c r="J163" s="7"/>
      <c r="Q163" s="7"/>
      <c r="R163" s="7"/>
      <c r="Y163" s="19" t="e">
        <f>D163/D$159</f>
        <v>#VALUE!</v>
      </c>
      <c r="Z163" s="5" t="e">
        <f>G163/G$159</f>
        <v>#VALUE!</v>
      </c>
      <c r="AA163" s="5"/>
      <c r="AD163" s="15"/>
    </row>
    <row r="164" spans="1:30" hidden="1" x14ac:dyDescent="0.25">
      <c r="A164" s="2" t="s">
        <v>3</v>
      </c>
      <c r="B164" s="29"/>
      <c r="C164" s="29"/>
      <c r="D164" s="29"/>
      <c r="F164" s="3"/>
      <c r="G164" s="3"/>
      <c r="I164" s="7"/>
      <c r="J164" s="7"/>
      <c r="Q164" s="7"/>
      <c r="R164" s="7"/>
      <c r="AD164" s="15"/>
    </row>
    <row r="165" spans="1:30" x14ac:dyDescent="0.25">
      <c r="A165" s="2" t="s">
        <v>106</v>
      </c>
      <c r="B165" s="28">
        <f>_xlfn.NUMBERVALUE(SUBSTITUTE(MID($A165, B$2, B$3 -  B$2), "_", ""), ".", ",")</f>
        <v>0</v>
      </c>
      <c r="C165" s="28">
        <f>_xlfn.NUMBERVALUE(SUBSTITUTE(MID($A165, C$2, C$3 -  C$2), "_", ""), ".", ",")</f>
        <v>2.2000000000000002</v>
      </c>
      <c r="D165" s="28">
        <f>C165-B165</f>
        <v>2.2000000000000002</v>
      </c>
      <c r="F165" s="3">
        <f>_xlfn.NUMBERVALUE(SUBSTITUTE(MID($A165, F$2, F$3 -  F$2), "_", ""), ".", ",")</f>
        <v>0</v>
      </c>
      <c r="G165" s="3">
        <f>_xlfn.NUMBERVALUE(SUBSTITUTE(MID($A165, G$2, G$3 -  G$2), "_", ""), ".", ",")</f>
        <v>46153544</v>
      </c>
      <c r="I165" s="7"/>
      <c r="J165" s="7"/>
      <c r="Q165" s="7"/>
      <c r="R165" s="7"/>
      <c r="Y165" s="19">
        <f>D165/D$159</f>
        <v>0.83969465648854968</v>
      </c>
      <c r="Z165" s="5">
        <f>G165/G$159</f>
        <v>0.3653338232995329</v>
      </c>
      <c r="AA165" s="5"/>
      <c r="AD165" s="15"/>
    </row>
    <row r="166" spans="1:30" hidden="1" x14ac:dyDescent="0.25">
      <c r="A166" s="2" t="s">
        <v>3</v>
      </c>
      <c r="B166" s="29"/>
      <c r="C166" s="29"/>
      <c r="D166" s="29"/>
      <c r="F166" s="3"/>
      <c r="G166" s="3"/>
      <c r="I166" s="7"/>
      <c r="J166" s="7"/>
      <c r="Q166" s="7"/>
      <c r="R166" s="7"/>
      <c r="AD166" s="15"/>
    </row>
    <row r="167" spans="1:30" x14ac:dyDescent="0.25">
      <c r="A167" s="2" t="s">
        <v>53</v>
      </c>
      <c r="B167" s="28">
        <f>_xlfn.NUMBERVALUE(SUBSTITUTE(MID($A167, B$2, B$3 -  B$2), "_", ""), ".", ",")</f>
        <v>0</v>
      </c>
      <c r="C167" s="28">
        <f>_xlfn.NUMBERVALUE(SUBSTITUTE(MID($A167, C$2, C$3 -  C$2), "_", ""), ".", ",")</f>
        <v>2.4300000000000002</v>
      </c>
      <c r="D167" s="28">
        <f>C167-B167</f>
        <v>2.4300000000000002</v>
      </c>
      <c r="F167" s="3">
        <f>_xlfn.NUMBERVALUE(SUBSTITUTE(MID($A167, F$2, F$3 -  F$2), "_", ""), ".", ",")</f>
        <v>0</v>
      </c>
      <c r="G167" s="3">
        <f>_xlfn.NUMBERVALUE(SUBSTITUTE(MID($A167, G$2, G$3 -  G$2), "_", ""), ".", ",")</f>
        <v>41452352</v>
      </c>
      <c r="I167" s="7"/>
      <c r="J167" s="7"/>
      <c r="Q167" s="7"/>
      <c r="R167" s="7"/>
      <c r="Y167" s="19">
        <f>D167/D$159</f>
        <v>0.9274809160305344</v>
      </c>
      <c r="Z167" s="5">
        <f>G167/G$159</f>
        <v>0.32812098331859496</v>
      </c>
      <c r="AA167" s="5"/>
      <c r="AD167" s="15"/>
    </row>
    <row r="168" spans="1:30" hidden="1" x14ac:dyDescent="0.25">
      <c r="A168" s="2" t="s">
        <v>3</v>
      </c>
      <c r="B168" s="29"/>
      <c r="C168" s="29"/>
      <c r="D168" s="29"/>
      <c r="F168" s="3"/>
      <c r="G168" s="3"/>
      <c r="I168" s="7"/>
      <c r="J168" s="7"/>
      <c r="Q168" s="7"/>
      <c r="R168" s="7"/>
      <c r="AD168" s="15"/>
    </row>
    <row r="169" spans="1:30" hidden="1" x14ac:dyDescent="0.25">
      <c r="A169" s="2" t="s">
        <v>50</v>
      </c>
      <c r="B169" s="28" t="e">
        <f>_xlfn.NUMBERVALUE(SUBSTITUTE(MID($A169, B$2, B$3 -  B$2), "_", ""), ".", ",")</f>
        <v>#VALUE!</v>
      </c>
      <c r="C169" s="28" t="e">
        <f>_xlfn.NUMBERVALUE(SUBSTITUTE(MID($A169, C$2, C$3 -  C$2), "_", ""), ".", ",")</f>
        <v>#VALUE!</v>
      </c>
      <c r="D169" s="28" t="e">
        <f>C169-B169</f>
        <v>#VALUE!</v>
      </c>
      <c r="F169" s="3" t="e">
        <f>_xlfn.NUMBERVALUE(SUBSTITUTE(MID($A169, F$2, F$3 -  F$2), "_", ""), ".", ",")</f>
        <v>#VALUE!</v>
      </c>
      <c r="G169" s="3" t="e">
        <f>_xlfn.NUMBERVALUE(SUBSTITUTE(MID($A169, G$2, G$3 -  G$2), "_", ""), ".", ",")</f>
        <v>#VALUE!</v>
      </c>
      <c r="I169" s="7"/>
      <c r="J169" s="7"/>
      <c r="Q169" s="7"/>
      <c r="R169" s="7"/>
      <c r="Y169" s="19" t="e">
        <f>D169/D$159</f>
        <v>#VALUE!</v>
      </c>
      <c r="Z169" s="5" t="e">
        <f>G169/G$159</f>
        <v>#VALUE!</v>
      </c>
      <c r="AA169" s="5"/>
      <c r="AD169" s="15"/>
    </row>
    <row r="170" spans="1:30" hidden="1" x14ac:dyDescent="0.25">
      <c r="A170" s="2" t="s">
        <v>3</v>
      </c>
      <c r="B170" s="29"/>
      <c r="C170" s="29"/>
      <c r="D170" s="29"/>
      <c r="F170" s="3"/>
      <c r="G170" s="3"/>
      <c r="I170" s="7"/>
      <c r="J170" s="7"/>
      <c r="Q170" s="7"/>
      <c r="R170" s="7"/>
      <c r="AD170" s="15"/>
    </row>
    <row r="171" spans="1:30" x14ac:dyDescent="0.25">
      <c r="A171" s="2" t="s">
        <v>54</v>
      </c>
      <c r="B171" s="28">
        <f>_xlfn.NUMBERVALUE(SUBSTITUTE(MID($A171, B$2, B$3 -  B$2), "_", ""), ".", ",")</f>
        <v>0</v>
      </c>
      <c r="C171" s="28">
        <f>_xlfn.NUMBERVALUE(SUBSTITUTE(MID($A171, C$2, C$3 -  C$2), "_", ""), ".", ",")</f>
        <v>2.2200000000000002</v>
      </c>
      <c r="D171" s="28">
        <f>C171-B171</f>
        <v>2.2200000000000002</v>
      </c>
      <c r="F171" s="3">
        <f>_xlfn.NUMBERVALUE(SUBSTITUTE(MID($A171, F$2, F$3 -  F$2), "_", ""), ".", ",")</f>
        <v>0</v>
      </c>
      <c r="G171" s="3">
        <f>_xlfn.NUMBERVALUE(SUBSTITUTE(MID($A171, G$2, G$3 -  G$2), "_", ""), ".", ",")</f>
        <v>26988580</v>
      </c>
      <c r="I171" s="7"/>
      <c r="J171" s="7"/>
      <c r="Q171" s="7"/>
      <c r="R171" s="7"/>
      <c r="Y171" s="19">
        <f>D171/D$159</f>
        <v>0.84732824427480924</v>
      </c>
      <c r="Z171" s="5">
        <f>G171/G$159</f>
        <v>0.21363128943738985</v>
      </c>
      <c r="AA171" s="5"/>
      <c r="AD171" s="15"/>
    </row>
    <row r="172" spans="1:30" hidden="1" x14ac:dyDescent="0.25">
      <c r="A172" s="2" t="s">
        <v>3</v>
      </c>
      <c r="F172" s="3"/>
      <c r="G172" s="3"/>
      <c r="I172" s="7"/>
      <c r="J172" s="7"/>
      <c r="Q172" s="7"/>
      <c r="R172" s="7"/>
      <c r="AD172" s="15"/>
    </row>
    <row r="173" spans="1:30" x14ac:dyDescent="0.25">
      <c r="A173" s="2" t="s">
        <v>59</v>
      </c>
      <c r="B173" s="9">
        <f>_xlfn.NUMBERVALUE(SUBSTITUTE(MID($A173, B$2, B$3 -  B$2), "_", ""), ".", ",")</f>
        <v>0</v>
      </c>
      <c r="C173" s="9">
        <f>_xlfn.NUMBERVALUE(SUBSTITUTE(MID($A173, C$2, C$3 -  C$2), "_", ""), ".", ",")</f>
        <v>2.4500000000000002</v>
      </c>
      <c r="D173" s="9">
        <f>C173-B173</f>
        <v>2.4500000000000002</v>
      </c>
      <c r="F173" s="3">
        <f>_xlfn.NUMBERVALUE(SUBSTITUTE(MID($A173, F$2, F$3 -  F$2), "_", ""), ".", ",")</f>
        <v>0</v>
      </c>
      <c r="G173" s="30">
        <f>_xlfn.NUMBERVALUE(SUBSTITUTE(MID($A173, G$2, G$3 -  G$2), "_", ""), ".", ",")</f>
        <v>22287388</v>
      </c>
      <c r="I173" s="7"/>
      <c r="J173" s="7"/>
      <c r="Q173" s="7"/>
      <c r="R173" s="7"/>
      <c r="Y173" s="19">
        <f>D173/D$159</f>
        <v>0.93511450381679395</v>
      </c>
      <c r="Z173" s="5">
        <f>G173/G$159</f>
        <v>0.17641844945645194</v>
      </c>
      <c r="AA173" s="5"/>
      <c r="AD173" s="15"/>
    </row>
    <row r="174" spans="1:30" hidden="1" x14ac:dyDescent="0.25">
      <c r="A174" s="2" t="s">
        <v>3</v>
      </c>
      <c r="F174" s="3"/>
      <c r="G174" s="3"/>
      <c r="I174" s="7"/>
      <c r="J174" s="7"/>
      <c r="Q174" s="7"/>
      <c r="R174" s="7"/>
      <c r="AD174" s="15"/>
    </row>
    <row r="175" spans="1:30" hidden="1" x14ac:dyDescent="0.25">
      <c r="A175" s="2" t="s">
        <v>60</v>
      </c>
      <c r="B175" s="9" t="e">
        <f>_xlfn.NUMBERVALUE(SUBSTITUTE(MID($A175, B$2, B$3 -  B$2), "_", ""), ".", ",")</f>
        <v>#VALUE!</v>
      </c>
      <c r="C175" s="9" t="e">
        <f>_xlfn.NUMBERVALUE(SUBSTITUTE(MID($A175, C$2, C$3 -  C$2), "_", ""), ".", ",")</f>
        <v>#VALUE!</v>
      </c>
      <c r="D175" s="9" t="e">
        <f>C175-B175</f>
        <v>#VALUE!</v>
      </c>
      <c r="F175" s="3" t="e">
        <f>_xlfn.NUMBERVALUE(SUBSTITUTE(MID($A175, F$2, F$3 -  F$2), "_", ""), ".", ",")</f>
        <v>#VALUE!</v>
      </c>
      <c r="G175" s="3" t="e">
        <f>_xlfn.NUMBERVALUE(SUBSTITUTE(MID($A175, G$2, G$3 -  G$2), "_", ""), ".", ",")</f>
        <v>#VALUE!</v>
      </c>
      <c r="I175" s="7"/>
      <c r="J175" s="7"/>
      <c r="Q175" s="7"/>
      <c r="R175" s="7"/>
      <c r="Y175" s="19" t="e">
        <f>D175/D$159</f>
        <v>#VALUE!</v>
      </c>
      <c r="Z175" s="5" t="e">
        <f>G175/G$159</f>
        <v>#VALUE!</v>
      </c>
      <c r="AA175" s="5"/>
      <c r="AD175" s="15"/>
    </row>
    <row r="176" spans="1:30" hidden="1" x14ac:dyDescent="0.25">
      <c r="A176" s="2" t="s">
        <v>3</v>
      </c>
      <c r="F176" s="3"/>
      <c r="G176" s="3"/>
      <c r="I176" s="7"/>
      <c r="J176" s="7"/>
      <c r="Q176" s="7"/>
      <c r="R176" s="7"/>
      <c r="AD176" s="15"/>
    </row>
    <row r="177" spans="1:30" x14ac:dyDescent="0.25">
      <c r="A177" s="2" t="s">
        <v>62</v>
      </c>
      <c r="B177" s="1">
        <f>_xlfn.NUMBERVALUE(SUBSTITUTE(MID($A177, B$2, B$3 -  B$2), "_", ""), ".", ",")</f>
        <v>0</v>
      </c>
      <c r="C177" s="1">
        <f>_xlfn.NUMBERVALUE(SUBSTITUTE(MID($A177, C$2, C$3 -  C$2), "_", ""), ".", ",")</f>
        <v>2.63</v>
      </c>
      <c r="D177" s="1">
        <f>C177-B177</f>
        <v>2.63</v>
      </c>
      <c r="F177" s="3">
        <f>_xlfn.NUMBERVALUE(SUBSTITUTE(MID($A177, F$2, F$3 -  F$2), "_", ""), ".", ",")</f>
        <v>0</v>
      </c>
      <c r="G177" s="3">
        <f>_xlfn.NUMBERVALUE(SUBSTITUTE(MID($A177, G$2, G$3 -  G$2), "_", ""), ".", ",")</f>
        <v>22287388</v>
      </c>
      <c r="I177" s="7"/>
      <c r="J177" s="7"/>
      <c r="Q177" s="7"/>
      <c r="R177" s="7"/>
      <c r="Y177" s="19">
        <f>D177/D$159</f>
        <v>1.0038167938931297</v>
      </c>
      <c r="Z177" s="5">
        <f>G177/G$159</f>
        <v>0.17641844945645194</v>
      </c>
      <c r="AA177" s="5"/>
      <c r="AD177" s="15"/>
    </row>
    <row r="178" spans="1:30" hidden="1" x14ac:dyDescent="0.25">
      <c r="A178" s="2" t="s">
        <v>3</v>
      </c>
      <c r="B178" s="1"/>
      <c r="C178" s="1"/>
      <c r="D178" s="1"/>
      <c r="F178" s="3"/>
      <c r="G178" s="3"/>
      <c r="I178" s="7"/>
      <c r="J178" s="7"/>
      <c r="Q178" s="7"/>
      <c r="R178" s="7"/>
      <c r="Z178" s="5"/>
      <c r="AA178" s="5"/>
      <c r="AD178" s="15"/>
    </row>
    <row r="179" spans="1:30" hidden="1" x14ac:dyDescent="0.25">
      <c r="A179" s="2" t="s">
        <v>26</v>
      </c>
      <c r="B179" s="1"/>
      <c r="C179" s="1"/>
      <c r="D179" s="1"/>
      <c r="F179" s="3"/>
      <c r="G179" s="3"/>
      <c r="I179" s="7"/>
      <c r="J179" s="7"/>
      <c r="Q179" s="7"/>
      <c r="R179" s="7"/>
      <c r="Z179" s="5"/>
      <c r="AA179" s="5"/>
      <c r="AD179" s="15"/>
    </row>
    <row r="180" spans="1:30" hidden="1" x14ac:dyDescent="0.25">
      <c r="A180" s="2" t="s">
        <v>3</v>
      </c>
      <c r="F180" s="3"/>
      <c r="G180" s="3"/>
      <c r="I180" s="7"/>
      <c r="J180" s="7"/>
      <c r="Q180" s="7"/>
      <c r="R180" s="7"/>
      <c r="AD180" s="15"/>
    </row>
    <row r="181" spans="1:30" x14ac:dyDescent="0.25">
      <c r="A181" s="2" t="s">
        <v>55</v>
      </c>
      <c r="B181" s="9">
        <f>_xlfn.NUMBERVALUE(SUBSTITUTE(MID($A181, B$2, B$3 -  B$2), "_", ""), ".", ",")</f>
        <v>13.25</v>
      </c>
      <c r="C181" s="9">
        <f>_xlfn.NUMBERVALUE(SUBSTITUTE(MID($A181, C$2, C$3 -  C$2), "_", ""), ".", ",")</f>
        <v>13.78</v>
      </c>
      <c r="D181" s="9">
        <f>C181-B181</f>
        <v>0.52999999999999936</v>
      </c>
      <c r="F181" s="3">
        <f>_xlfn.NUMBERVALUE(SUBSTITUTE(MID($A181, F$2, F$3 -  F$2), "_", ""), ".", ",")</f>
        <v>21530892</v>
      </c>
      <c r="G181" s="3">
        <f>_xlfn.NUMBERVALUE(SUBSTITUTE(MID($A181, G$2, G$3 -  G$2), "_", ""), ".", ",")</f>
        <v>30690568</v>
      </c>
      <c r="I181" s="8">
        <f>IFERROR(C173/C181, "")</f>
        <v>0.17779390420899857</v>
      </c>
      <c r="J181" s="8">
        <f>IFERROR(D173/D181, "")</f>
        <v>4.6226415094339686</v>
      </c>
      <c r="N181" s="8">
        <f>IFERROR(G173/G181, "")</f>
        <v>0.72619666081123035</v>
      </c>
      <c r="Q181" s="8">
        <f>IFERROR(C165/C181, "")</f>
        <v>0.15965166908563136</v>
      </c>
      <c r="R181" s="8">
        <f>IFERROR(D165/D181, "")</f>
        <v>4.1509433962264204</v>
      </c>
      <c r="V181" s="57">
        <f>IFERROR(G165/G181, "")</f>
        <v>1.5038347938037511</v>
      </c>
      <c r="AB181" s="1">
        <f>B181 / (D159-D181)</f>
        <v>6.3397129186602852</v>
      </c>
      <c r="AD181" s="15" t="e">
        <f>B181/B183</f>
        <v>#VALUE!</v>
      </c>
    </row>
    <row r="182" spans="1:30" hidden="1" x14ac:dyDescent="0.25">
      <c r="A182" s="2" t="s">
        <v>3</v>
      </c>
      <c r="B182" s="10"/>
      <c r="C182" s="10"/>
      <c r="D182" s="10"/>
      <c r="F182" s="3"/>
      <c r="G182" s="3"/>
      <c r="I182" s="7"/>
      <c r="J182" s="7"/>
      <c r="N182" s="7"/>
      <c r="Q182" s="7"/>
      <c r="R182" s="7"/>
      <c r="V182" s="7"/>
      <c r="AB182" s="1"/>
    </row>
    <row r="183" spans="1:30" x14ac:dyDescent="0.25">
      <c r="A183" s="2" t="s">
        <v>13</v>
      </c>
      <c r="B183" s="9" t="e">
        <f>_xlfn.NUMBERVALUE(SUBSTITUTE(MID($A183, B$2, B$3 -  B$2), "_", ""), ".", ",")</f>
        <v>#VALUE!</v>
      </c>
      <c r="C183" s="11" t="e">
        <f>_xlfn.NUMBERVALUE(SUBSTITUTE(MID($A183, C$2, C$3 -  C$2), "_", ""), ".", ",")</f>
        <v>#VALUE!</v>
      </c>
      <c r="D183" s="9" t="e">
        <f>C183-B183</f>
        <v>#VALUE!</v>
      </c>
      <c r="F183" s="3" t="e">
        <f>_xlfn.NUMBERVALUE(SUBSTITUTE(MID($A183, F$2, F$3 -  F$2), "_", ""), ".", ",")</f>
        <v>#VALUE!</v>
      </c>
      <c r="G183" s="3" t="e">
        <f>_xlfn.NUMBERVALUE(SUBSTITUTE(MID($A183, G$2, G$3 -  G$2), "_", ""), ".", ",")</f>
        <v>#VALUE!</v>
      </c>
      <c r="AB183" s="1" t="e">
        <f>B183 / (D159-D183)</f>
        <v>#VALUE!</v>
      </c>
    </row>
    <row r="184" spans="1:30" hidden="1" x14ac:dyDescent="0.25">
      <c r="A184" s="2" t="s">
        <v>3</v>
      </c>
      <c r="B184" s="10"/>
      <c r="C184" s="10"/>
      <c r="D184" s="10"/>
      <c r="F184" s="3"/>
      <c r="G184" s="3"/>
    </row>
    <row r="185" spans="1:30" x14ac:dyDescent="0.25">
      <c r="A185" s="2" t="s">
        <v>12</v>
      </c>
      <c r="B185" s="9" t="e">
        <f>_xlfn.NUMBERVALUE(SUBSTITUTE(MID($A185, B$2, B$3 -  B$2), "_", ""), ".", ",")</f>
        <v>#VALUE!</v>
      </c>
      <c r="C185" s="9" t="e">
        <f>_xlfn.NUMBERVALUE(SUBSTITUTE(MID($A185, C$2, C$3 -  C$2), "_", ""), ".", ",")</f>
        <v>#VALUE!</v>
      </c>
      <c r="D185" s="9" t="e">
        <f>C185-B185</f>
        <v>#VALUE!</v>
      </c>
      <c r="F185" s="3" t="e">
        <f>_xlfn.NUMBERVALUE(SUBSTITUTE(MID($A185, F$2, F$3 -  F$2), "_", ""), ".", ",")</f>
        <v>#VALUE!</v>
      </c>
      <c r="G185" s="3" t="e">
        <f>_xlfn.NUMBERVALUE(SUBSTITUTE(MID($A185, G$2, G$3 -  G$2), "_", ""), ".", ",")</f>
        <v>#VALUE!</v>
      </c>
    </row>
    <row r="186" spans="1:30" hidden="1" x14ac:dyDescent="0.25">
      <c r="A186" s="2" t="s">
        <v>3</v>
      </c>
    </row>
    <row r="188" spans="1:30" x14ac:dyDescent="0.25">
      <c r="H188" s="23" t="s">
        <v>38</v>
      </c>
      <c r="I188" s="13">
        <f>AVERAGE(I9:I65,I128:I187)</f>
        <v>0.45172498060349625</v>
      </c>
      <c r="K188" s="13">
        <f>AVERAGE(K9:K65,K128:K187)</f>
        <v>0.11913816723551068</v>
      </c>
      <c r="N188" s="13">
        <f>AVERAGE(N9:N65,N128:N187)</f>
        <v>0.34019711383400697</v>
      </c>
      <c r="O188" s="13">
        <f>AVERAGE(O9:O35,O38:O65,O129:O155,O159:O185)</f>
        <v>1.163772087875621E-3</v>
      </c>
      <c r="Q188" s="13">
        <f>AVERAGE(Q9:Q65,Q128:Q187)</f>
        <v>0.37760876353186035</v>
      </c>
      <c r="S188" s="13">
        <f>AVERAGE(S9:S65,S128:S187)</f>
        <v>9.5966185151435346E-2</v>
      </c>
      <c r="V188" s="13">
        <f>AVERAGE(V9:V65,V128:V187)</f>
        <v>0.80182026016228314</v>
      </c>
      <c r="W188" s="13">
        <f>AVERAGE(W9:W35,W38:W65,W129:W155,W159:W185)</f>
        <v>4.6469733160430082E-3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030EB-5322-4BD4-BD54-FAA1024E6E17}">
  <dimension ref="A1:G32"/>
  <sheetViews>
    <sheetView workbookViewId="0">
      <selection activeCell="A25" sqref="A25"/>
    </sheetView>
  </sheetViews>
  <sheetFormatPr baseColWidth="10" defaultRowHeight="15" x14ac:dyDescent="0.25"/>
  <cols>
    <col min="1" max="1" width="24.5703125" bestFit="1" customWidth="1"/>
    <col min="2" max="2" width="11.85546875" customWidth="1"/>
    <col min="3" max="3" width="8.42578125" bestFit="1" customWidth="1"/>
    <col min="8" max="8" width="24.5703125" bestFit="1" customWidth="1"/>
  </cols>
  <sheetData>
    <row r="1" spans="1:7" ht="18.75" x14ac:dyDescent="0.3">
      <c r="A1" s="16" t="s">
        <v>39</v>
      </c>
    </row>
    <row r="2" spans="1:7" ht="18.75" x14ac:dyDescent="0.3">
      <c r="A2" s="16"/>
    </row>
    <row r="3" spans="1:7" ht="18.75" x14ac:dyDescent="0.3">
      <c r="A3" s="16" t="s">
        <v>109</v>
      </c>
    </row>
    <row r="5" spans="1:7" x14ac:dyDescent="0.25">
      <c r="A5" s="20" t="s">
        <v>56</v>
      </c>
      <c r="B5" s="23" t="s">
        <v>29</v>
      </c>
      <c r="C5" s="23" t="s">
        <v>32</v>
      </c>
    </row>
    <row r="6" spans="1:7" x14ac:dyDescent="0.25">
      <c r="A6" t="s">
        <v>31</v>
      </c>
      <c r="B6" s="22">
        <f>'Analysis of the results'!Y47</f>
        <v>0.93061224489795902</v>
      </c>
      <c r="C6" s="22">
        <f>'Analysis of the results'!Z47</f>
        <v>5.9589190919661056E-2</v>
      </c>
    </row>
    <row r="7" spans="1:7" x14ac:dyDescent="0.25">
      <c r="A7" t="s">
        <v>35</v>
      </c>
      <c r="B7" s="22">
        <f>'Analysis of the results'!Y137</f>
        <v>0.90909090909090917</v>
      </c>
      <c r="C7" s="5">
        <f>'Analysis of the results'!Z137</f>
        <v>0.22368032490855869</v>
      </c>
    </row>
    <row r="8" spans="1:7" x14ac:dyDescent="0.25">
      <c r="A8" t="s">
        <v>36</v>
      </c>
      <c r="B8" s="22">
        <f>'Analysis of the results'!Y167</f>
        <v>0.9274809160305344</v>
      </c>
      <c r="C8" s="5">
        <f>'Analysis of the results'!Z167</f>
        <v>0.32812098331859496</v>
      </c>
    </row>
    <row r="9" spans="1:7" x14ac:dyDescent="0.25">
      <c r="A9" t="s">
        <v>33</v>
      </c>
      <c r="B9" s="22">
        <f>'Analysis of the results'!Y17</f>
        <v>1.4561403508771931</v>
      </c>
      <c r="C9" s="5">
        <f>'Analysis of the results'!Z17</f>
        <v>2.3728655512762187E-3</v>
      </c>
    </row>
    <row r="10" spans="1:7" x14ac:dyDescent="0.25">
      <c r="A10" s="26" t="s">
        <v>34</v>
      </c>
      <c r="B10" s="55">
        <f>'Analysis of the results'!Y19</f>
        <v>1.1315789473684212</v>
      </c>
      <c r="C10" s="56">
        <f>'Analysis of the results'!Z19</f>
        <v>1.81375160004182E-2</v>
      </c>
    </row>
    <row r="11" spans="1:7" x14ac:dyDescent="0.25">
      <c r="A11" s="27"/>
      <c r="B11" s="22"/>
      <c r="C11" s="5"/>
      <c r="E11" s="27"/>
      <c r="F11" s="22"/>
      <c r="G11" s="5"/>
    </row>
    <row r="12" spans="1:7" x14ac:dyDescent="0.25">
      <c r="A12" s="20" t="s">
        <v>57</v>
      </c>
      <c r="B12" s="23" t="s">
        <v>29</v>
      </c>
      <c r="C12" s="23" t="s">
        <v>32</v>
      </c>
    </row>
    <row r="13" spans="1:7" x14ac:dyDescent="0.25">
      <c r="A13" t="s">
        <v>31</v>
      </c>
      <c r="B13" s="22">
        <f>'Analysis of the results'!Y53</f>
        <v>0.93061224489795902</v>
      </c>
      <c r="C13" s="22">
        <f>'Analysis of the results'!Z53</f>
        <v>5.9584341824002851E-2</v>
      </c>
    </row>
    <row r="14" spans="1:7" x14ac:dyDescent="0.25">
      <c r="A14" t="s">
        <v>35</v>
      </c>
      <c r="B14" s="22">
        <f>'Analysis of the results'!Y143</f>
        <v>0.95454545454545447</v>
      </c>
      <c r="C14" s="22">
        <f>'Analysis of the results'!Z143</f>
        <v>0.11779226903628122</v>
      </c>
    </row>
    <row r="15" spans="1:7" x14ac:dyDescent="0.25">
      <c r="A15" t="s">
        <v>36</v>
      </c>
      <c r="B15" s="22">
        <f>'Analysis of the results'!Y173</f>
        <v>0.93511450381679395</v>
      </c>
      <c r="C15" s="22">
        <f>'Analysis of the results'!Z173</f>
        <v>0.17641844945645194</v>
      </c>
    </row>
    <row r="16" spans="1:7" x14ac:dyDescent="0.25">
      <c r="A16" t="s">
        <v>33</v>
      </c>
      <c r="B16" s="22">
        <f>'Analysis of the results'!Y23</f>
        <v>1.4824561403508774</v>
      </c>
      <c r="C16" s="22">
        <f>'Analysis of the results'!Z23</f>
        <v>2.3690979767182732E-3</v>
      </c>
    </row>
    <row r="17" spans="1:6" x14ac:dyDescent="0.25">
      <c r="A17" s="26" t="s">
        <v>34</v>
      </c>
      <c r="B17" s="55">
        <f>'Analysis of the results'!Y25</f>
        <v>1.1666666666666667</v>
      </c>
      <c r="C17" s="56">
        <f>'Analysis of the results'!Z25</f>
        <v>1.8133748425860255E-2</v>
      </c>
      <c r="E17" s="26"/>
    </row>
    <row r="18" spans="1:6" x14ac:dyDescent="0.25">
      <c r="B18" s="21"/>
    </row>
    <row r="19" spans="1:6" x14ac:dyDescent="0.25">
      <c r="A19" s="20" t="s">
        <v>37</v>
      </c>
      <c r="B19" s="23" t="s">
        <v>29</v>
      </c>
      <c r="C19" s="23" t="s">
        <v>32</v>
      </c>
      <c r="E19" s="26"/>
    </row>
    <row r="20" spans="1:6" x14ac:dyDescent="0.25">
      <c r="A20" t="s">
        <v>31</v>
      </c>
      <c r="B20" s="22">
        <f>'Analysis of the results'!Y57</f>
        <v>0.92653061224489786</v>
      </c>
      <c r="C20" s="5">
        <f>'Analysis of the results'!Z57</f>
        <v>5.9584341824002851E-2</v>
      </c>
      <c r="E20" s="26"/>
    </row>
    <row r="21" spans="1:6" x14ac:dyDescent="0.25">
      <c r="A21" t="s">
        <v>35</v>
      </c>
      <c r="B21" s="22">
        <f>'Analysis of the results'!Y147</f>
        <v>0.95454545454545447</v>
      </c>
      <c r="C21" s="5">
        <f>'Analysis of the results'!Z147</f>
        <v>0.11776390336016761</v>
      </c>
    </row>
    <row r="22" spans="1:6" x14ac:dyDescent="0.25">
      <c r="A22" t="s">
        <v>36</v>
      </c>
      <c r="B22" s="22">
        <f>'Analysis of the results'!Y177</f>
        <v>1.0038167938931297</v>
      </c>
      <c r="C22" s="5">
        <f>'Analysis of the results'!Z177</f>
        <v>0.17641844945645194</v>
      </c>
    </row>
    <row r="23" spans="1:6" x14ac:dyDescent="0.25">
      <c r="A23" s="26" t="s">
        <v>33</v>
      </c>
      <c r="B23" s="55">
        <f>'Analysis of the results'!Y27</f>
        <v>1</v>
      </c>
      <c r="C23" s="56">
        <f>'Analysis of the results'!Z27</f>
        <v>2.4972838142171311E-3</v>
      </c>
      <c r="E23" s="22">
        <f>B23/B16</f>
        <v>0.67455621301775137</v>
      </c>
      <c r="F23" s="22">
        <f>100%-E23</f>
        <v>0.32544378698224863</v>
      </c>
    </row>
    <row r="25" spans="1:6" ht="18.75" x14ac:dyDescent="0.3">
      <c r="A25" s="16" t="s">
        <v>110</v>
      </c>
      <c r="B25" s="22"/>
      <c r="C25" s="5"/>
    </row>
    <row r="27" spans="1:6" x14ac:dyDescent="0.25">
      <c r="A27" s="20" t="s">
        <v>108</v>
      </c>
      <c r="B27" s="23" t="s">
        <v>29</v>
      </c>
      <c r="C27" s="23" t="s">
        <v>32</v>
      </c>
    </row>
    <row r="28" spans="1:6" x14ac:dyDescent="0.25">
      <c r="A28" t="s">
        <v>31</v>
      </c>
      <c r="B28" s="22">
        <f>'Analysis of the results'!Y45</f>
        <v>0.83265306122448979</v>
      </c>
      <c r="C28" s="22">
        <f>'Analysis of the results'!Z45</f>
        <v>0.11657735117373814</v>
      </c>
    </row>
    <row r="29" spans="1:6" x14ac:dyDescent="0.25">
      <c r="A29" t="s">
        <v>35</v>
      </c>
      <c r="B29" s="22">
        <f>'Analysis of the results'!Y135</f>
        <v>0.81818181818181812</v>
      </c>
      <c r="C29" s="5">
        <f>'Analysis of the results'!Z135</f>
        <v>0.25345212810952394</v>
      </c>
    </row>
    <row r="30" spans="1:6" x14ac:dyDescent="0.25">
      <c r="A30" t="s">
        <v>36</v>
      </c>
      <c r="B30" s="22">
        <f>'Analysis of the results'!Y165</f>
        <v>0.83969465648854968</v>
      </c>
      <c r="C30" s="5">
        <f>'Analysis of the results'!Z165</f>
        <v>0.3653338232995329</v>
      </c>
    </row>
    <row r="31" spans="1:6" x14ac:dyDescent="0.25">
      <c r="A31" t="s">
        <v>33</v>
      </c>
      <c r="B31" s="22">
        <f>'Analysis of the results'!Y15</f>
        <v>1.0263157894736843</v>
      </c>
      <c r="C31" s="5">
        <f>'Analysis of the results'!Z15</f>
        <v>0.15867193232305821</v>
      </c>
    </row>
    <row r="32" spans="1:6" x14ac:dyDescent="0.25">
      <c r="C32" s="12"/>
    </row>
  </sheetData>
  <hyperlinks>
    <hyperlink ref="A19" r:id="rId1" display="nog@Int" xr:uid="{E9E9BF1B-B5E9-4239-BF05-7F28999D0B57}"/>
    <hyperlink ref="A12" r:id="rId2" xr:uid="{FE7D78A8-3E21-4A8A-8DDB-6942C3C585D5}"/>
    <hyperlink ref="A5" r:id="rId3" xr:uid="{41C401E3-F964-41E4-809B-FB49751FBB09}"/>
    <hyperlink ref="A27" r:id="rId4" xr:uid="{02B0D68C-A80C-474D-A1C1-02B1EDE50F17}"/>
  </hyperlinks>
  <pageMargins left="0.7" right="0.7" top="0.78740157499999996" bottom="0.78740157499999996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6B3A3-F4EC-4502-AF13-B49D34E38ED3}">
  <dimension ref="A1:D32"/>
  <sheetViews>
    <sheetView workbookViewId="0"/>
  </sheetViews>
  <sheetFormatPr baseColWidth="10" defaultRowHeight="15" x14ac:dyDescent="0.25"/>
  <cols>
    <col min="1" max="1" width="5" customWidth="1"/>
  </cols>
  <sheetData>
    <row r="1" spans="1:4" ht="18.75" x14ac:dyDescent="0.3">
      <c r="A1" s="16" t="s">
        <v>22</v>
      </c>
    </row>
    <row r="3" spans="1:4" x14ac:dyDescent="0.25">
      <c r="A3" t="s">
        <v>23</v>
      </c>
      <c r="B3" t="s">
        <v>0</v>
      </c>
      <c r="C3" t="s">
        <v>1</v>
      </c>
      <c r="D3" t="s">
        <v>2</v>
      </c>
    </row>
    <row r="4" spans="1:4" x14ac:dyDescent="0.25">
      <c r="A4">
        <v>1</v>
      </c>
      <c r="B4" s="1">
        <f>'Analysis of the results'!$D$9*A4</f>
        <v>1.1399999999999999</v>
      </c>
      <c r="C4" s="1">
        <f>'Analysis of the results'!$B$31+'Analysis of the results'!$D$31*A4</f>
        <v>14.58</v>
      </c>
      <c r="D4" s="1">
        <f>'Analysis of the results'!$B$33+'Analysis of the results'!$D$33*A4</f>
        <v>2.66</v>
      </c>
    </row>
    <row r="5" spans="1:4" x14ac:dyDescent="0.25">
      <c r="A5">
        <v>2</v>
      </c>
      <c r="B5" s="1">
        <f>'Analysis of the results'!$D$9*A5</f>
        <v>2.2799999999999998</v>
      </c>
      <c r="C5" s="1">
        <f>'Analysis of the results'!$B$31+'Analysis of the results'!$D$31*A5</f>
        <v>15.21</v>
      </c>
      <c r="D5" s="1">
        <f>'Analysis of the results'!$B$33+'Analysis of the results'!$D$33*A5</f>
        <v>3.6800000000000006</v>
      </c>
    </row>
    <row r="6" spans="1:4" x14ac:dyDescent="0.25">
      <c r="A6">
        <v>3</v>
      </c>
      <c r="B6" s="1">
        <f>'Analysis of the results'!$D$9*A6</f>
        <v>3.42</v>
      </c>
      <c r="C6" s="1">
        <f>'Analysis of the results'!$B$31+'Analysis of the results'!$D$31*A6</f>
        <v>15.840000000000002</v>
      </c>
      <c r="D6" s="1">
        <f>'Analysis of the results'!$B$33+'Analysis of the results'!$D$33*A6</f>
        <v>4.7</v>
      </c>
    </row>
    <row r="7" spans="1:4" x14ac:dyDescent="0.25">
      <c r="A7">
        <v>4</v>
      </c>
      <c r="B7" s="1">
        <f>'Analysis of the results'!$D$9*A7</f>
        <v>4.5599999999999996</v>
      </c>
      <c r="C7" s="1">
        <f>'Analysis of the results'!$B$31+'Analysis of the results'!$D$31*A7</f>
        <v>16.470000000000002</v>
      </c>
      <c r="D7" s="1">
        <f>'Analysis of the results'!$B$33+'Analysis of the results'!$D$33*A7</f>
        <v>5.7200000000000006</v>
      </c>
    </row>
    <row r="8" spans="1:4" x14ac:dyDescent="0.25">
      <c r="A8">
        <v>5</v>
      </c>
      <c r="B8" s="1">
        <f>'Analysis of the results'!$D$9*A8</f>
        <v>5.6999999999999993</v>
      </c>
      <c r="C8" s="1">
        <f>'Analysis of the results'!$B$31+'Analysis of the results'!$D$31*A8</f>
        <v>17.100000000000001</v>
      </c>
      <c r="D8" s="1">
        <f>'Analysis of the results'!$B$33+'Analysis of the results'!$D$33*A8</f>
        <v>6.7400000000000011</v>
      </c>
    </row>
    <row r="9" spans="1:4" x14ac:dyDescent="0.25">
      <c r="A9">
        <v>6</v>
      </c>
      <c r="B9" s="1">
        <f>'Analysis of the results'!$D$9*A9</f>
        <v>6.84</v>
      </c>
      <c r="C9" s="1">
        <f>'Analysis of the results'!$B$31+'Analysis of the results'!$D$31*A9</f>
        <v>17.730000000000004</v>
      </c>
      <c r="D9" s="1">
        <f>'Analysis of the results'!$B$33+'Analysis of the results'!$D$33*A9</f>
        <v>7.7600000000000007</v>
      </c>
    </row>
    <row r="10" spans="1:4" x14ac:dyDescent="0.25">
      <c r="A10">
        <v>7</v>
      </c>
      <c r="B10" s="1">
        <f>'Analysis of the results'!$D$9*A10</f>
        <v>7.9799999999999995</v>
      </c>
      <c r="C10" s="1">
        <f>'Analysis of the results'!$B$31+'Analysis of the results'!$D$31*A10</f>
        <v>18.360000000000007</v>
      </c>
      <c r="D10" s="1">
        <f>'Analysis of the results'!$B$33+'Analysis of the results'!$D$33*A10</f>
        <v>8.7800000000000011</v>
      </c>
    </row>
    <row r="11" spans="1:4" x14ac:dyDescent="0.25">
      <c r="A11">
        <v>8</v>
      </c>
      <c r="B11" s="1">
        <f>'Analysis of the results'!$D$9*A11</f>
        <v>9.1199999999999992</v>
      </c>
      <c r="C11" s="1">
        <f>'Analysis of the results'!$B$31+'Analysis of the results'!$D$31*A11</f>
        <v>18.990000000000006</v>
      </c>
      <c r="D11" s="1">
        <f>'Analysis of the results'!$B$33+'Analysis of the results'!$D$33*A11</f>
        <v>9.8000000000000025</v>
      </c>
    </row>
    <row r="12" spans="1:4" x14ac:dyDescent="0.25">
      <c r="A12">
        <v>9</v>
      </c>
      <c r="B12" s="1">
        <f>'Analysis of the results'!$D$9*A12</f>
        <v>10.26</v>
      </c>
      <c r="C12" s="1">
        <f>'Analysis of the results'!$B$31+'Analysis of the results'!$D$31*A12</f>
        <v>19.620000000000005</v>
      </c>
      <c r="D12" s="1">
        <f>'Analysis of the results'!$B$33+'Analysis of the results'!$D$33*A12</f>
        <v>10.820000000000002</v>
      </c>
    </row>
    <row r="13" spans="1:4" x14ac:dyDescent="0.25">
      <c r="A13">
        <v>10</v>
      </c>
      <c r="B13" s="1">
        <f>'Analysis of the results'!$D$9*A13</f>
        <v>11.399999999999999</v>
      </c>
      <c r="C13" s="1">
        <f>'Analysis of the results'!$B$31+'Analysis of the results'!$D$31*A13</f>
        <v>20.250000000000007</v>
      </c>
      <c r="D13" s="1">
        <f>'Analysis of the results'!$B$33+'Analysis of the results'!$D$33*A13</f>
        <v>11.840000000000003</v>
      </c>
    </row>
    <row r="14" spans="1:4" x14ac:dyDescent="0.25">
      <c r="A14">
        <v>11</v>
      </c>
      <c r="B14" s="1">
        <f>'Analysis of the results'!$D$9*A14</f>
        <v>12.54</v>
      </c>
      <c r="C14" s="1">
        <f>'Analysis of the results'!$B$31+'Analysis of the results'!$D$31*A14</f>
        <v>20.88000000000001</v>
      </c>
      <c r="D14" s="1">
        <f>'Analysis of the results'!$B$33+'Analysis of the results'!$D$33*A14</f>
        <v>12.860000000000003</v>
      </c>
    </row>
    <row r="15" spans="1:4" x14ac:dyDescent="0.25">
      <c r="A15">
        <v>12</v>
      </c>
      <c r="B15" s="1">
        <f>'Analysis of the results'!$D$9*A15</f>
        <v>13.68</v>
      </c>
      <c r="C15" s="1">
        <f>'Analysis of the results'!$B$31+'Analysis of the results'!$D$31*A15</f>
        <v>21.510000000000009</v>
      </c>
      <c r="D15" s="1">
        <f>'Analysis of the results'!$B$33+'Analysis of the results'!$D$33*A15</f>
        <v>13.880000000000003</v>
      </c>
    </row>
    <row r="16" spans="1:4" x14ac:dyDescent="0.25">
      <c r="A16">
        <v>13</v>
      </c>
      <c r="B16" s="1">
        <f>'Analysis of the results'!$D$9*A16</f>
        <v>14.819999999999999</v>
      </c>
      <c r="C16" s="1">
        <f>'Analysis of the results'!$B$31+'Analysis of the results'!$D$31*A16</f>
        <v>22.140000000000008</v>
      </c>
      <c r="D16" s="1">
        <f>'Analysis of the results'!$B$33+'Analysis of the results'!$D$33*A16</f>
        <v>14.900000000000004</v>
      </c>
    </row>
    <row r="17" spans="1:4" x14ac:dyDescent="0.25">
      <c r="A17">
        <v>14</v>
      </c>
      <c r="B17" s="1">
        <f>'Analysis of the results'!$D$9*A17</f>
        <v>15.959999999999999</v>
      </c>
      <c r="C17" s="1">
        <f>'Analysis of the results'!$B$31+'Analysis of the results'!$D$31*A17</f>
        <v>22.77000000000001</v>
      </c>
      <c r="D17" s="24">
        <f>'Analysis of the results'!$B$33+'Analysis of the results'!$D$33*A17</f>
        <v>15.920000000000003</v>
      </c>
    </row>
    <row r="18" spans="1:4" x14ac:dyDescent="0.25">
      <c r="A18">
        <v>15</v>
      </c>
      <c r="B18" s="1">
        <f>'Analysis of the results'!$D$9*A18</f>
        <v>17.099999999999998</v>
      </c>
      <c r="C18" s="1">
        <f>'Analysis of the results'!$B$31+'Analysis of the results'!$D$31*A18</f>
        <v>23.400000000000013</v>
      </c>
      <c r="D18" s="1">
        <f>'Analysis of the results'!$B$33+'Analysis of the results'!$D$33*A18</f>
        <v>16.940000000000005</v>
      </c>
    </row>
    <row r="19" spans="1:4" x14ac:dyDescent="0.25">
      <c r="A19">
        <v>16</v>
      </c>
      <c r="B19" s="1">
        <f>'Analysis of the results'!$D$9*A19</f>
        <v>18.239999999999998</v>
      </c>
      <c r="C19" s="1">
        <f>'Analysis of the results'!$B$31+'Analysis of the results'!$D$31*A19</f>
        <v>24.030000000000012</v>
      </c>
      <c r="D19" s="1">
        <f>'Analysis of the results'!$B$33+'Analysis of the results'!$D$33*A19</f>
        <v>17.960000000000004</v>
      </c>
    </row>
    <row r="20" spans="1:4" x14ac:dyDescent="0.25">
      <c r="A20">
        <v>17</v>
      </c>
      <c r="B20" s="1">
        <f>'Analysis of the results'!$D$9*A20</f>
        <v>19.38</v>
      </c>
      <c r="C20" s="1">
        <f>'Analysis of the results'!$B$31+'Analysis of the results'!$D$31*A20</f>
        <v>24.660000000000011</v>
      </c>
      <c r="D20" s="1">
        <f>'Analysis of the results'!$B$33+'Analysis of the results'!$D$33*A20</f>
        <v>18.980000000000004</v>
      </c>
    </row>
    <row r="21" spans="1:4" x14ac:dyDescent="0.25">
      <c r="A21">
        <v>18</v>
      </c>
      <c r="B21" s="1">
        <f>'Analysis of the results'!$D$9*A21</f>
        <v>20.52</v>
      </c>
      <c r="C21" s="1">
        <f>'Analysis of the results'!$B$31+'Analysis of the results'!$D$31*A21</f>
        <v>25.290000000000013</v>
      </c>
      <c r="D21" s="1">
        <f>'Analysis of the results'!$B$33+'Analysis of the results'!$D$33*A21</f>
        <v>20.000000000000004</v>
      </c>
    </row>
    <row r="22" spans="1:4" x14ac:dyDescent="0.25">
      <c r="A22">
        <v>19</v>
      </c>
      <c r="B22" s="1">
        <f>'Analysis of the results'!$D$9*A22</f>
        <v>21.659999999999997</v>
      </c>
      <c r="C22" s="1">
        <f>'Analysis of the results'!$B$31+'Analysis of the results'!$D$31*A22</f>
        <v>25.920000000000016</v>
      </c>
      <c r="D22" s="1">
        <f>'Analysis of the results'!$B$33+'Analysis of the results'!$D$33*A22</f>
        <v>21.020000000000007</v>
      </c>
    </row>
    <row r="23" spans="1:4" x14ac:dyDescent="0.25">
      <c r="A23">
        <v>20</v>
      </c>
      <c r="B23" s="1">
        <f>'Analysis of the results'!$D$9*A23</f>
        <v>22.799999999999997</v>
      </c>
      <c r="C23" s="1">
        <f>'Analysis of the results'!$B$31+'Analysis of the results'!$D$31*A23</f>
        <v>26.550000000000015</v>
      </c>
      <c r="D23" s="1">
        <f>'Analysis of the results'!$B$33+'Analysis of the results'!$D$33*A23</f>
        <v>22.040000000000006</v>
      </c>
    </row>
    <row r="24" spans="1:4" x14ac:dyDescent="0.25">
      <c r="A24">
        <v>21</v>
      </c>
      <c r="B24" s="1">
        <f>'Analysis of the results'!$D$9*A24</f>
        <v>23.939999999999998</v>
      </c>
      <c r="C24" s="1">
        <f>'Analysis of the results'!$B$31+'Analysis of the results'!$D$31*A24</f>
        <v>27.180000000000014</v>
      </c>
      <c r="D24" s="1">
        <f>'Analysis of the results'!$B$33+'Analysis of the results'!$D$33*A24</f>
        <v>23.060000000000006</v>
      </c>
    </row>
    <row r="25" spans="1:4" x14ac:dyDescent="0.25">
      <c r="A25">
        <v>22</v>
      </c>
      <c r="B25" s="1">
        <f>'Analysis of the results'!$D$9*A25</f>
        <v>25.08</v>
      </c>
      <c r="C25" s="1">
        <f>'Analysis of the results'!$B$31+'Analysis of the results'!$D$31*A25</f>
        <v>27.810000000000016</v>
      </c>
      <c r="D25" s="1">
        <f>'Analysis of the results'!$B$33+'Analysis of the results'!$D$33*A25</f>
        <v>24.080000000000005</v>
      </c>
    </row>
    <row r="26" spans="1:4" x14ac:dyDescent="0.25">
      <c r="A26">
        <v>23</v>
      </c>
      <c r="B26" s="1">
        <f>'Analysis of the results'!$D$9*A26</f>
        <v>26.22</v>
      </c>
      <c r="C26" s="1">
        <f>'Analysis of the results'!$B$31+'Analysis of the results'!$D$31*A26</f>
        <v>28.440000000000019</v>
      </c>
      <c r="D26" s="1">
        <f>'Analysis of the results'!$B$33+'Analysis of the results'!$D$33*A26</f>
        <v>25.100000000000005</v>
      </c>
    </row>
    <row r="27" spans="1:4" x14ac:dyDescent="0.25">
      <c r="A27">
        <v>24</v>
      </c>
      <c r="B27" s="1">
        <f>'Analysis of the results'!$D$9*A27</f>
        <v>27.36</v>
      </c>
      <c r="C27" s="1">
        <f>'Analysis of the results'!$B$31+'Analysis of the results'!$D$31*A27</f>
        <v>29.070000000000018</v>
      </c>
      <c r="D27" s="1">
        <f>'Analysis of the results'!$B$33+'Analysis of the results'!$D$33*A27</f>
        <v>26.120000000000005</v>
      </c>
    </row>
    <row r="28" spans="1:4" x14ac:dyDescent="0.25">
      <c r="A28">
        <v>25</v>
      </c>
      <c r="B28" s="1">
        <f>'Analysis of the results'!$D$9*A28</f>
        <v>28.499999999999996</v>
      </c>
      <c r="C28" s="1">
        <f>'Analysis of the results'!$B$31+'Analysis of the results'!$D$31*A28</f>
        <v>29.700000000000017</v>
      </c>
      <c r="D28" s="1">
        <f>'Analysis of the results'!$B$33+'Analysis of the results'!$D$33*A28</f>
        <v>27.140000000000008</v>
      </c>
    </row>
    <row r="29" spans="1:4" x14ac:dyDescent="0.25">
      <c r="A29">
        <v>26</v>
      </c>
      <c r="B29" s="1">
        <f>'Analysis of the results'!$D$9*A29</f>
        <v>29.639999999999997</v>
      </c>
      <c r="C29" s="24">
        <f>'Analysis of the results'!$B$31+'Analysis of the results'!$D$31*A29</f>
        <v>30.33000000000002</v>
      </c>
      <c r="D29" s="1">
        <f>'Analysis of the results'!$B$33+'Analysis of the results'!$D$33*A29</f>
        <v>28.160000000000007</v>
      </c>
    </row>
    <row r="30" spans="1:4" x14ac:dyDescent="0.25">
      <c r="A30">
        <v>27</v>
      </c>
      <c r="B30" s="1">
        <f>'Analysis of the results'!$D$9*A30</f>
        <v>30.779999999999998</v>
      </c>
      <c r="C30" s="1">
        <f>'Analysis of the results'!$B$31+'Analysis of the results'!$D$31*A30</f>
        <v>30.960000000000019</v>
      </c>
      <c r="D30" s="1">
        <f>'Analysis of the results'!$B$33+'Analysis of the results'!$D$33*A30</f>
        <v>29.180000000000007</v>
      </c>
    </row>
    <row r="31" spans="1:4" x14ac:dyDescent="0.25">
      <c r="A31">
        <v>28</v>
      </c>
      <c r="B31" s="1">
        <f>'Analysis of the results'!$D$9*A31</f>
        <v>31.919999999999998</v>
      </c>
      <c r="C31" s="1">
        <f>'Analysis of the results'!$B$31+'Analysis of the results'!$D$31*A31</f>
        <v>31.590000000000021</v>
      </c>
      <c r="D31" s="1">
        <f>'Analysis of the results'!$B$33+'Analysis of the results'!$D$33*A31</f>
        <v>30.200000000000006</v>
      </c>
    </row>
    <row r="32" spans="1:4" x14ac:dyDescent="0.25">
      <c r="A32">
        <v>29</v>
      </c>
      <c r="B32" s="1">
        <f>'Analysis of the results'!$D$9*A32</f>
        <v>33.059999999999995</v>
      </c>
      <c r="C32" s="1">
        <f>'Analysis of the results'!$B$31+'Analysis of the results'!$D$31*A32</f>
        <v>32.220000000000027</v>
      </c>
      <c r="D32" s="1">
        <f>'Analysis of the results'!$B$33+'Analysis of the results'!$D$33*A32</f>
        <v>31.220000000000006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Analysis of the results</vt:lpstr>
      <vt:lpstr>Summary</vt:lpstr>
      <vt:lpstr>Runs for adv. of other libs</vt:lpstr>
      <vt:lpstr>vs_nog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Anwender</dc:creator>
  <cp:lastModifiedBy>Anwender</cp:lastModifiedBy>
  <dcterms:created xsi:type="dcterms:W3CDTF">2022-06-13T20:12:56Z</dcterms:created>
  <dcterms:modified xsi:type="dcterms:W3CDTF">2022-11-22T20:39:08Z</dcterms:modified>
</cp:coreProperties>
</file>