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SynologyDrive\Mit CAS\GitHubHome\nographs-and-others\nographs_and_others\"/>
    </mc:Choice>
  </mc:AlternateContent>
  <xr:revisionPtr revIDLastSave="0" documentId="13_ncr:1_{8ECC740F-D7A2-462D-83E2-38F9F80B18A8}" xr6:coauthVersionLast="47" xr6:coauthVersionMax="47" xr10:uidLastSave="{00000000-0000-0000-0000-000000000000}"/>
  <bookViews>
    <workbookView xWindow="-30555" yWindow="3105" windowWidth="28800" windowHeight="15345" xr2:uid="{09F0BDAD-E739-4436-AAB3-0E2727B8D9B7}"/>
  </bookViews>
  <sheets>
    <sheet name="Analysis of the results" sheetId="3" r:id="rId1"/>
    <sheet name="Summary of gear results" sheetId="4" r:id="rId2"/>
    <sheet name="Runs for adv. of other libs" sheetId="1" r:id="rId3"/>
    <sheet name="Results PyPy311" sheetId="5" r:id="rId4"/>
  </sheets>
  <definedNames>
    <definedName name="vs_nog" localSheetId="3">'Results PyPy311'!#REF!</definedName>
    <definedName name="vs_nog">'Analysis of the results'!#REF!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E5" i="1"/>
  <c r="E8" i="1" s="1"/>
  <c r="E9" i="1" s="1"/>
  <c r="E10" i="1" s="1"/>
  <c r="C5" i="1"/>
  <c r="C8" i="1" s="1"/>
  <c r="C9" i="1" s="1"/>
  <c r="C10" i="1" s="1"/>
  <c r="B5" i="1"/>
  <c r="B6" i="1" s="1"/>
  <c r="L188" i="3"/>
  <c r="J188" i="3"/>
  <c r="O189" i="5"/>
  <c r="O188" i="5"/>
  <c r="AC121" i="3"/>
  <c r="AD125" i="3"/>
  <c r="AD123" i="3"/>
  <c r="AD121" i="3"/>
  <c r="AD117" i="3"/>
  <c r="AD113" i="3"/>
  <c r="AD111" i="3"/>
  <c r="AD107" i="3"/>
  <c r="AD105" i="3"/>
  <c r="AD101" i="3"/>
  <c r="AD99" i="3"/>
  <c r="AC125" i="3"/>
  <c r="AC123" i="3"/>
  <c r="AC117" i="3"/>
  <c r="AC113" i="3"/>
  <c r="AC111" i="3"/>
  <c r="AC107" i="3"/>
  <c r="AC105" i="3"/>
  <c r="AC101" i="3"/>
  <c r="AC99" i="3"/>
  <c r="AD95" i="3"/>
  <c r="AD93" i="3"/>
  <c r="AD91" i="3"/>
  <c r="AD87" i="3"/>
  <c r="AD83" i="3"/>
  <c r="AD81" i="3"/>
  <c r="AD77" i="3"/>
  <c r="AD75" i="3"/>
  <c r="AD71" i="3"/>
  <c r="AD69" i="3"/>
  <c r="AD89" i="3"/>
  <c r="AC89" i="3"/>
  <c r="AC95" i="3"/>
  <c r="AC93" i="3"/>
  <c r="AC91" i="3"/>
  <c r="AC87" i="3"/>
  <c r="AC83" i="3"/>
  <c r="AC81" i="3"/>
  <c r="AC77" i="3"/>
  <c r="AC75" i="3"/>
  <c r="AC71" i="3"/>
  <c r="AC69" i="3"/>
  <c r="C11" i="1" l="1"/>
  <c r="E11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F9" i="1"/>
  <c r="D9" i="1"/>
  <c r="P122" i="5"/>
  <c r="O122" i="5"/>
  <c r="N122" i="5"/>
  <c r="L62" i="5"/>
  <c r="K62" i="5"/>
  <c r="J62" i="5"/>
  <c r="L60" i="5"/>
  <c r="P60" i="5" s="1"/>
  <c r="K60" i="5"/>
  <c r="O60" i="5" s="1"/>
  <c r="J60" i="5"/>
  <c r="N60" i="5" s="1"/>
  <c r="L59" i="5"/>
  <c r="P59" i="5" s="1"/>
  <c r="K59" i="5"/>
  <c r="O59" i="5" s="1"/>
  <c r="J59" i="5"/>
  <c r="N59" i="5" s="1"/>
  <c r="L58" i="5"/>
  <c r="P58" i="5" s="1"/>
  <c r="K58" i="5"/>
  <c r="O58" i="5" s="1"/>
  <c r="J58" i="5"/>
  <c r="N58" i="5" s="1"/>
  <c r="L56" i="5"/>
  <c r="P56" i="5" s="1"/>
  <c r="K56" i="5"/>
  <c r="O56" i="5" s="1"/>
  <c r="J56" i="5"/>
  <c r="N56" i="5" s="1"/>
  <c r="L54" i="5"/>
  <c r="P54" i="5" s="1"/>
  <c r="K54" i="5"/>
  <c r="O54" i="5" s="1"/>
  <c r="J54" i="5"/>
  <c r="N54" i="5" s="1"/>
  <c r="L52" i="5"/>
  <c r="P52" i="5" s="1"/>
  <c r="K52" i="5"/>
  <c r="O52" i="5" s="1"/>
  <c r="J52" i="5"/>
  <c r="N52" i="5" s="1"/>
  <c r="L50" i="5"/>
  <c r="P50" i="5" s="1"/>
  <c r="K50" i="5"/>
  <c r="O50" i="5" s="1"/>
  <c r="J50" i="5"/>
  <c r="N50" i="5" s="1"/>
  <c r="L48" i="5"/>
  <c r="P48" i="5" s="1"/>
  <c r="K48" i="5"/>
  <c r="O48" i="5" s="1"/>
  <c r="J48" i="5"/>
  <c r="N48" i="5" s="1"/>
  <c r="L46" i="5"/>
  <c r="P46" i="5" s="1"/>
  <c r="K46" i="5"/>
  <c r="O46" i="5" s="1"/>
  <c r="J46" i="5"/>
  <c r="N46" i="5" s="1"/>
  <c r="L44" i="5"/>
  <c r="P44" i="5" s="1"/>
  <c r="K44" i="5"/>
  <c r="O44" i="5" s="1"/>
  <c r="J44" i="5"/>
  <c r="N44" i="5" s="1"/>
  <c r="L42" i="5"/>
  <c r="P42" i="5" s="1"/>
  <c r="K42" i="5"/>
  <c r="O42" i="5" s="1"/>
  <c r="J42" i="5"/>
  <c r="N42" i="5" s="1"/>
  <c r="L40" i="5"/>
  <c r="P40" i="5" s="1"/>
  <c r="K40" i="5"/>
  <c r="O40" i="5" s="1"/>
  <c r="J40" i="5"/>
  <c r="N40" i="5" s="1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1" i="5"/>
  <c r="B120" i="5"/>
  <c r="B119" i="5"/>
  <c r="B118" i="5"/>
  <c r="K118" i="5" s="1"/>
  <c r="O118" i="5" s="1"/>
  <c r="B117" i="5"/>
  <c r="L117" i="5" s="1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K102" i="5" s="1"/>
  <c r="O102" i="5" s="1"/>
  <c r="B101" i="5"/>
  <c r="B100" i="5"/>
  <c r="B99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L76" i="5" s="1"/>
  <c r="P76" i="5" s="1"/>
  <c r="B75" i="5"/>
  <c r="B74" i="5"/>
  <c r="B73" i="5"/>
  <c r="B72" i="5"/>
  <c r="B71" i="5"/>
  <c r="B70" i="5"/>
  <c r="B69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K170" i="5" s="1"/>
  <c r="O170" i="5" s="1"/>
  <c r="B169" i="3"/>
  <c r="B168" i="3"/>
  <c r="B167" i="3"/>
  <c r="B166" i="3"/>
  <c r="B165" i="3"/>
  <c r="B164" i="3"/>
  <c r="B163" i="3"/>
  <c r="B162" i="3"/>
  <c r="B161" i="3"/>
  <c r="B160" i="3"/>
  <c r="B159" i="3"/>
  <c r="B155" i="3"/>
  <c r="B154" i="3"/>
  <c r="B153" i="3"/>
  <c r="B152" i="3"/>
  <c r="B151" i="3"/>
  <c r="B150" i="3"/>
  <c r="L150" i="5" s="1"/>
  <c r="P150" i="5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J136" i="5" s="1"/>
  <c r="N136" i="5" s="1"/>
  <c r="B135" i="3"/>
  <c r="B134" i="3"/>
  <c r="J134" i="5" s="1"/>
  <c r="N134" i="5" s="1"/>
  <c r="B133" i="3"/>
  <c r="B132" i="3"/>
  <c r="B131" i="3"/>
  <c r="B130" i="3"/>
  <c r="B129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5" i="3"/>
  <c r="B94" i="3"/>
  <c r="B93" i="3"/>
  <c r="B92" i="3"/>
  <c r="B91" i="3"/>
  <c r="B90" i="3"/>
  <c r="K90" i="5" s="1"/>
  <c r="O90" i="5" s="1"/>
  <c r="B89" i="3"/>
  <c r="B88" i="3"/>
  <c r="B87" i="3"/>
  <c r="B86" i="3"/>
  <c r="B85" i="3"/>
  <c r="B84" i="3"/>
  <c r="B83" i="3"/>
  <c r="B82" i="3"/>
  <c r="L82" i="5" s="1"/>
  <c r="P82" i="5" s="1"/>
  <c r="B81" i="3"/>
  <c r="B80" i="3"/>
  <c r="B79" i="3"/>
  <c r="B78" i="3"/>
  <c r="B77" i="3"/>
  <c r="B76" i="3"/>
  <c r="B75" i="3"/>
  <c r="B74" i="3"/>
  <c r="K74" i="5" s="1"/>
  <c r="O74" i="5" s="1"/>
  <c r="B73" i="3"/>
  <c r="B72" i="3"/>
  <c r="B71" i="3"/>
  <c r="B70" i="3"/>
  <c r="B69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5" i="3"/>
  <c r="B34" i="3"/>
  <c r="B33" i="3"/>
  <c r="B32" i="3"/>
  <c r="B31" i="3"/>
  <c r="B30" i="3"/>
  <c r="J30" i="5" s="1"/>
  <c r="N30" i="5" s="1"/>
  <c r="B29" i="3"/>
  <c r="B28" i="3"/>
  <c r="B27" i="3"/>
  <c r="B26" i="3"/>
  <c r="L26" i="5" s="1"/>
  <c r="P26" i="5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185" i="5"/>
  <c r="C185" i="5"/>
  <c r="D183" i="5"/>
  <c r="C183" i="5"/>
  <c r="H181" i="5"/>
  <c r="G181" i="5"/>
  <c r="D181" i="5"/>
  <c r="C181" i="5"/>
  <c r="H177" i="5"/>
  <c r="G177" i="5"/>
  <c r="D177" i="5"/>
  <c r="C177" i="5"/>
  <c r="H175" i="5"/>
  <c r="G175" i="5"/>
  <c r="D175" i="5"/>
  <c r="C175" i="5"/>
  <c r="H173" i="5"/>
  <c r="G173" i="5"/>
  <c r="D173" i="5"/>
  <c r="C173" i="5"/>
  <c r="H171" i="5"/>
  <c r="G171" i="5"/>
  <c r="D171" i="5"/>
  <c r="C171" i="5"/>
  <c r="H169" i="5"/>
  <c r="G169" i="5"/>
  <c r="D169" i="5"/>
  <c r="C169" i="5"/>
  <c r="H167" i="5"/>
  <c r="G167" i="5"/>
  <c r="D167" i="5"/>
  <c r="C167" i="5"/>
  <c r="H165" i="5"/>
  <c r="G165" i="5"/>
  <c r="D165" i="5"/>
  <c r="C165" i="5"/>
  <c r="H163" i="5"/>
  <c r="G163" i="5"/>
  <c r="D163" i="5"/>
  <c r="C163" i="5"/>
  <c r="H161" i="5"/>
  <c r="G161" i="5"/>
  <c r="D161" i="5"/>
  <c r="C161" i="5"/>
  <c r="H159" i="5"/>
  <c r="G159" i="5"/>
  <c r="D159" i="5"/>
  <c r="C159" i="5"/>
  <c r="D155" i="5"/>
  <c r="C155" i="5"/>
  <c r="D153" i="5"/>
  <c r="C153" i="5"/>
  <c r="H151" i="5"/>
  <c r="G151" i="5"/>
  <c r="D151" i="5"/>
  <c r="C151" i="5"/>
  <c r="H147" i="5"/>
  <c r="G147" i="5"/>
  <c r="D147" i="5"/>
  <c r="C147" i="5"/>
  <c r="H145" i="5"/>
  <c r="G145" i="5"/>
  <c r="D145" i="5"/>
  <c r="C145" i="5"/>
  <c r="H143" i="5"/>
  <c r="G143" i="5"/>
  <c r="D143" i="5"/>
  <c r="C143" i="5"/>
  <c r="H141" i="5"/>
  <c r="G141" i="5"/>
  <c r="D141" i="5"/>
  <c r="C141" i="5"/>
  <c r="H139" i="5"/>
  <c r="G139" i="5"/>
  <c r="D139" i="5"/>
  <c r="C139" i="5"/>
  <c r="H137" i="5"/>
  <c r="G137" i="5"/>
  <c r="D137" i="5"/>
  <c r="C137" i="5"/>
  <c r="H135" i="5"/>
  <c r="G135" i="5"/>
  <c r="D135" i="5"/>
  <c r="C135" i="5"/>
  <c r="H133" i="5"/>
  <c r="G133" i="5"/>
  <c r="D133" i="5"/>
  <c r="C133" i="5"/>
  <c r="H131" i="5"/>
  <c r="G131" i="5"/>
  <c r="D131" i="5"/>
  <c r="C131" i="5"/>
  <c r="H129" i="5"/>
  <c r="G129" i="5"/>
  <c r="D129" i="5"/>
  <c r="C129" i="5"/>
  <c r="D125" i="5"/>
  <c r="C125" i="5"/>
  <c r="D123" i="5"/>
  <c r="C123" i="5"/>
  <c r="H121" i="5"/>
  <c r="G121" i="5"/>
  <c r="D121" i="5"/>
  <c r="C121" i="5"/>
  <c r="H117" i="5"/>
  <c r="G117" i="5"/>
  <c r="D117" i="5"/>
  <c r="C117" i="5"/>
  <c r="H115" i="5"/>
  <c r="G115" i="5"/>
  <c r="D115" i="5"/>
  <c r="C115" i="5"/>
  <c r="H113" i="5"/>
  <c r="G113" i="5"/>
  <c r="D113" i="5"/>
  <c r="C113" i="5"/>
  <c r="H111" i="5"/>
  <c r="G111" i="5"/>
  <c r="D111" i="5"/>
  <c r="C111" i="5"/>
  <c r="H109" i="5"/>
  <c r="G109" i="5"/>
  <c r="D109" i="5"/>
  <c r="C109" i="5"/>
  <c r="H107" i="5"/>
  <c r="G107" i="5"/>
  <c r="D107" i="5"/>
  <c r="C107" i="5"/>
  <c r="H105" i="5"/>
  <c r="G105" i="5"/>
  <c r="D105" i="5"/>
  <c r="C105" i="5"/>
  <c r="H103" i="5"/>
  <c r="G103" i="5"/>
  <c r="D103" i="5"/>
  <c r="C103" i="5"/>
  <c r="H101" i="5"/>
  <c r="G101" i="5"/>
  <c r="D101" i="5"/>
  <c r="C101" i="5"/>
  <c r="H99" i="5"/>
  <c r="G99" i="5"/>
  <c r="D99" i="5"/>
  <c r="C99" i="5"/>
  <c r="E99" i="5" s="1"/>
  <c r="D95" i="5"/>
  <c r="C95" i="5"/>
  <c r="D93" i="5"/>
  <c r="C93" i="5"/>
  <c r="H91" i="5"/>
  <c r="G91" i="5"/>
  <c r="D91" i="5"/>
  <c r="C91" i="5"/>
  <c r="H89" i="5"/>
  <c r="G89" i="5"/>
  <c r="D89" i="5"/>
  <c r="C89" i="5"/>
  <c r="H87" i="5"/>
  <c r="G87" i="5"/>
  <c r="D87" i="5"/>
  <c r="C87" i="5"/>
  <c r="H85" i="5"/>
  <c r="G85" i="5"/>
  <c r="D85" i="5"/>
  <c r="C85" i="5"/>
  <c r="H83" i="5"/>
  <c r="G83" i="5"/>
  <c r="D83" i="5"/>
  <c r="C83" i="5"/>
  <c r="H81" i="5"/>
  <c r="G81" i="5"/>
  <c r="D81" i="5"/>
  <c r="C81" i="5"/>
  <c r="H79" i="5"/>
  <c r="G79" i="5"/>
  <c r="D79" i="5"/>
  <c r="C79" i="5"/>
  <c r="H77" i="5"/>
  <c r="G77" i="5"/>
  <c r="D77" i="5"/>
  <c r="C77" i="5"/>
  <c r="H75" i="5"/>
  <c r="G75" i="5"/>
  <c r="D75" i="5"/>
  <c r="C75" i="5"/>
  <c r="H73" i="5"/>
  <c r="G73" i="5"/>
  <c r="D73" i="5"/>
  <c r="C73" i="5"/>
  <c r="H71" i="5"/>
  <c r="G71" i="5"/>
  <c r="D71" i="5"/>
  <c r="C71" i="5"/>
  <c r="H69" i="5"/>
  <c r="G69" i="5"/>
  <c r="D69" i="5"/>
  <c r="C69" i="5"/>
  <c r="D65" i="5"/>
  <c r="C65" i="5"/>
  <c r="D63" i="5"/>
  <c r="C63" i="5"/>
  <c r="E63" i="5" s="1"/>
  <c r="H61" i="5"/>
  <c r="G61" i="5"/>
  <c r="D61" i="5"/>
  <c r="C61" i="5"/>
  <c r="H57" i="5"/>
  <c r="G57" i="5"/>
  <c r="D57" i="5"/>
  <c r="C57" i="5"/>
  <c r="H55" i="5"/>
  <c r="G55" i="5"/>
  <c r="D55" i="5"/>
  <c r="C55" i="5"/>
  <c r="H53" i="5"/>
  <c r="G53" i="5"/>
  <c r="D53" i="5"/>
  <c r="C53" i="5"/>
  <c r="H51" i="5"/>
  <c r="G51" i="5"/>
  <c r="D51" i="5"/>
  <c r="C51" i="5"/>
  <c r="H49" i="5"/>
  <c r="G49" i="5"/>
  <c r="D49" i="5"/>
  <c r="C49" i="5"/>
  <c r="H47" i="5"/>
  <c r="G47" i="5"/>
  <c r="D47" i="5"/>
  <c r="C47" i="5"/>
  <c r="H45" i="5"/>
  <c r="G45" i="5"/>
  <c r="D45" i="5"/>
  <c r="C45" i="5"/>
  <c r="H43" i="5"/>
  <c r="G43" i="5"/>
  <c r="D43" i="5"/>
  <c r="C43" i="5"/>
  <c r="H41" i="5"/>
  <c r="G41" i="5"/>
  <c r="D41" i="5"/>
  <c r="C41" i="5"/>
  <c r="H39" i="5"/>
  <c r="G39" i="5"/>
  <c r="D39" i="5"/>
  <c r="C39" i="5"/>
  <c r="D35" i="5"/>
  <c r="C35" i="5"/>
  <c r="B35" i="5"/>
  <c r="B34" i="5"/>
  <c r="D33" i="5"/>
  <c r="C33" i="5"/>
  <c r="B33" i="5"/>
  <c r="B32" i="5"/>
  <c r="H31" i="5"/>
  <c r="G31" i="5"/>
  <c r="D31" i="5"/>
  <c r="C31" i="5"/>
  <c r="B31" i="5"/>
  <c r="B30" i="5"/>
  <c r="B29" i="5"/>
  <c r="B28" i="5"/>
  <c r="H27" i="5"/>
  <c r="G27" i="5"/>
  <c r="D27" i="5"/>
  <c r="C27" i="5"/>
  <c r="B27" i="5"/>
  <c r="B26" i="5"/>
  <c r="H25" i="5"/>
  <c r="G25" i="5"/>
  <c r="D25" i="5"/>
  <c r="C25" i="5"/>
  <c r="B25" i="5"/>
  <c r="B24" i="5"/>
  <c r="H23" i="5"/>
  <c r="G23" i="5"/>
  <c r="D23" i="5"/>
  <c r="C23" i="5"/>
  <c r="B23" i="5"/>
  <c r="B22" i="5"/>
  <c r="H21" i="5"/>
  <c r="G21" i="5"/>
  <c r="D21" i="5"/>
  <c r="C21" i="5"/>
  <c r="B21" i="5"/>
  <c r="B20" i="5"/>
  <c r="H19" i="5"/>
  <c r="G19" i="5"/>
  <c r="D19" i="5"/>
  <c r="E19" i="5" s="1"/>
  <c r="C19" i="5"/>
  <c r="B19" i="5"/>
  <c r="B18" i="5"/>
  <c r="H17" i="5"/>
  <c r="G17" i="5"/>
  <c r="D17" i="5"/>
  <c r="C17" i="5"/>
  <c r="B17" i="5"/>
  <c r="H15" i="5"/>
  <c r="G15" i="5"/>
  <c r="D15" i="5"/>
  <c r="C15" i="5"/>
  <c r="B15" i="5"/>
  <c r="H13" i="5"/>
  <c r="G13" i="5"/>
  <c r="D13" i="5"/>
  <c r="C13" i="5"/>
  <c r="B13" i="5"/>
  <c r="H11" i="5"/>
  <c r="G11" i="5"/>
  <c r="D11" i="5"/>
  <c r="C11" i="5"/>
  <c r="B11" i="5"/>
  <c r="H9" i="5"/>
  <c r="G9" i="5"/>
  <c r="D9" i="5"/>
  <c r="C9" i="5"/>
  <c r="B9" i="5"/>
  <c r="F10" i="1" l="1"/>
  <c r="D11" i="1"/>
  <c r="C12" i="1"/>
  <c r="F11" i="1"/>
  <c r="E12" i="1"/>
  <c r="D10" i="1"/>
  <c r="L70" i="5"/>
  <c r="P70" i="5" s="1"/>
  <c r="L86" i="5"/>
  <c r="P86" i="5" s="1"/>
  <c r="E91" i="5"/>
  <c r="L18" i="5"/>
  <c r="P18" i="5" s="1"/>
  <c r="L88" i="5"/>
  <c r="P88" i="5" s="1"/>
  <c r="L114" i="5"/>
  <c r="P114" i="5" s="1"/>
  <c r="E39" i="5"/>
  <c r="E153" i="5"/>
  <c r="E125" i="5"/>
  <c r="E109" i="5"/>
  <c r="J106" i="5"/>
  <c r="N106" i="5" s="1"/>
  <c r="E51" i="5"/>
  <c r="L102" i="5"/>
  <c r="P102" i="5" s="1"/>
  <c r="L162" i="5"/>
  <c r="P162" i="5" s="1"/>
  <c r="L20" i="5"/>
  <c r="P20" i="5" s="1"/>
  <c r="J144" i="5"/>
  <c r="N144" i="5" s="1"/>
  <c r="E129" i="5"/>
  <c r="L138" i="5"/>
  <c r="P138" i="5" s="1"/>
  <c r="E135" i="5"/>
  <c r="L118" i="5"/>
  <c r="P118" i="5" s="1"/>
  <c r="L32" i="5"/>
  <c r="K22" i="5"/>
  <c r="O22" i="5" s="1"/>
  <c r="K76" i="5"/>
  <c r="O76" i="5" s="1"/>
  <c r="L130" i="5"/>
  <c r="P130" i="5" s="1"/>
  <c r="E25" i="5"/>
  <c r="K116" i="5"/>
  <c r="O116" i="5" s="1"/>
  <c r="E181" i="5"/>
  <c r="L112" i="5"/>
  <c r="P112" i="5" s="1"/>
  <c r="L100" i="5"/>
  <c r="P100" i="5" s="1"/>
  <c r="E117" i="5"/>
  <c r="P117" i="5" s="1"/>
  <c r="L24" i="5"/>
  <c r="P24" i="5" s="1"/>
  <c r="L106" i="5"/>
  <c r="P106" i="5" s="1"/>
  <c r="L140" i="5"/>
  <c r="P140" i="5" s="1"/>
  <c r="K142" i="5"/>
  <c r="O142" i="5" s="1"/>
  <c r="K106" i="5"/>
  <c r="O106" i="5" s="1"/>
  <c r="L104" i="5"/>
  <c r="P104" i="5" s="1"/>
  <c r="J120" i="5"/>
  <c r="N120" i="5" s="1"/>
  <c r="K172" i="5"/>
  <c r="O172" i="5" s="1"/>
  <c r="J82" i="5"/>
  <c r="N82" i="5" s="1"/>
  <c r="L136" i="5"/>
  <c r="P136" i="5" s="1"/>
  <c r="K82" i="5"/>
  <c r="O82" i="5" s="1"/>
  <c r="K134" i="5"/>
  <c r="O134" i="5" s="1"/>
  <c r="J150" i="5"/>
  <c r="N150" i="5" s="1"/>
  <c r="L30" i="5"/>
  <c r="P30" i="5" s="1"/>
  <c r="K138" i="5"/>
  <c r="O138" i="5" s="1"/>
  <c r="J88" i="5"/>
  <c r="N88" i="5" s="1"/>
  <c r="L27" i="5"/>
  <c r="J168" i="5"/>
  <c r="N168" i="5" s="1"/>
  <c r="L170" i="5"/>
  <c r="P170" i="5" s="1"/>
  <c r="J116" i="5"/>
  <c r="N116" i="5" s="1"/>
  <c r="L116" i="5"/>
  <c r="P116" i="5" s="1"/>
  <c r="K84" i="5"/>
  <c r="O84" i="5" s="1"/>
  <c r="L74" i="5"/>
  <c r="P74" i="5" s="1"/>
  <c r="J76" i="5"/>
  <c r="N76" i="5" s="1"/>
  <c r="L10" i="5"/>
  <c r="P10" i="5" s="1"/>
  <c r="L12" i="5"/>
  <c r="P12" i="5" s="1"/>
  <c r="L160" i="5"/>
  <c r="P160" i="5" s="1"/>
  <c r="L176" i="5"/>
  <c r="P176" i="5" s="1"/>
  <c r="L177" i="5"/>
  <c r="K178" i="5"/>
  <c r="O178" i="5" s="1"/>
  <c r="L174" i="5"/>
  <c r="P174" i="5" s="1"/>
  <c r="K162" i="5"/>
  <c r="O162" i="5" s="1"/>
  <c r="L164" i="5"/>
  <c r="P164" i="5" s="1"/>
  <c r="K180" i="5"/>
  <c r="O180" i="5" s="1"/>
  <c r="J170" i="5"/>
  <c r="N170" i="5" s="1"/>
  <c r="L166" i="5"/>
  <c r="P166" i="5" s="1"/>
  <c r="K144" i="5"/>
  <c r="O144" i="5" s="1"/>
  <c r="L144" i="5"/>
  <c r="P144" i="5" s="1"/>
  <c r="J130" i="5"/>
  <c r="N130" i="5" s="1"/>
  <c r="K130" i="5"/>
  <c r="O130" i="5" s="1"/>
  <c r="K150" i="5"/>
  <c r="O150" i="5" s="1"/>
  <c r="L146" i="5"/>
  <c r="P146" i="5" s="1"/>
  <c r="L147" i="5"/>
  <c r="L132" i="5"/>
  <c r="P132" i="5" s="1"/>
  <c r="L148" i="5"/>
  <c r="P148" i="5" s="1"/>
  <c r="J114" i="5"/>
  <c r="N114" i="5" s="1"/>
  <c r="K114" i="5"/>
  <c r="O114" i="5" s="1"/>
  <c r="J100" i="5"/>
  <c r="N100" i="5" s="1"/>
  <c r="L108" i="5"/>
  <c r="P108" i="5" s="1"/>
  <c r="K100" i="5"/>
  <c r="O100" i="5" s="1"/>
  <c r="K92" i="5"/>
  <c r="J112" i="5"/>
  <c r="N112" i="5" s="1"/>
  <c r="K112" i="5"/>
  <c r="O112" i="5" s="1"/>
  <c r="L92" i="5"/>
  <c r="K110" i="5"/>
  <c r="O110" i="5" s="1"/>
  <c r="J90" i="5"/>
  <c r="N90" i="5" s="1"/>
  <c r="K70" i="5"/>
  <c r="O70" i="5" s="1"/>
  <c r="L90" i="5"/>
  <c r="P90" i="5" s="1"/>
  <c r="J78" i="5"/>
  <c r="N78" i="5" s="1"/>
  <c r="L72" i="5"/>
  <c r="P72" i="5" s="1"/>
  <c r="J70" i="5"/>
  <c r="N70" i="5" s="1"/>
  <c r="K80" i="5"/>
  <c r="O80" i="5" s="1"/>
  <c r="J74" i="5"/>
  <c r="N74" i="5" s="1"/>
  <c r="J92" i="5"/>
  <c r="K88" i="5"/>
  <c r="O88" i="5" s="1"/>
  <c r="K86" i="5"/>
  <c r="O86" i="5" s="1"/>
  <c r="L16" i="5"/>
  <c r="P16" i="5" s="1"/>
  <c r="L14" i="5"/>
  <c r="P14" i="5" s="1"/>
  <c r="J12" i="5"/>
  <c r="N12" i="5" s="1"/>
  <c r="L22" i="5"/>
  <c r="P22" i="5" s="1"/>
  <c r="K12" i="5"/>
  <c r="O12" i="5" s="1"/>
  <c r="J18" i="5"/>
  <c r="N18" i="5" s="1"/>
  <c r="K18" i="5"/>
  <c r="O18" i="5" s="1"/>
  <c r="J32" i="5"/>
  <c r="J24" i="5"/>
  <c r="N24" i="5" s="1"/>
  <c r="K32" i="5"/>
  <c r="K24" i="5"/>
  <c r="O24" i="5" s="1"/>
  <c r="K28" i="5"/>
  <c r="O28" i="5" s="1"/>
  <c r="J14" i="5"/>
  <c r="N14" i="5" s="1"/>
  <c r="K14" i="5"/>
  <c r="O14" i="5" s="1"/>
  <c r="J20" i="5"/>
  <c r="N20" i="5" s="1"/>
  <c r="K20" i="5"/>
  <c r="O20" i="5" s="1"/>
  <c r="J10" i="5"/>
  <c r="N10" i="5" s="1"/>
  <c r="J26" i="5"/>
  <c r="N26" i="5" s="1"/>
  <c r="K10" i="5"/>
  <c r="O10" i="5" s="1"/>
  <c r="K26" i="5"/>
  <c r="O26" i="5" s="1"/>
  <c r="J16" i="5"/>
  <c r="N16" i="5" s="1"/>
  <c r="K16" i="5"/>
  <c r="O16" i="5" s="1"/>
  <c r="J22" i="5"/>
  <c r="N22" i="5" s="1"/>
  <c r="J174" i="5"/>
  <c r="N174" i="5" s="1"/>
  <c r="J164" i="5"/>
  <c r="N164" i="5" s="1"/>
  <c r="K164" i="5"/>
  <c r="O164" i="5" s="1"/>
  <c r="K168" i="5"/>
  <c r="O168" i="5" s="1"/>
  <c r="L180" i="5"/>
  <c r="P180" i="5" s="1"/>
  <c r="J180" i="5"/>
  <c r="N180" i="5" s="1"/>
  <c r="L168" i="5"/>
  <c r="P168" i="5" s="1"/>
  <c r="L178" i="5"/>
  <c r="P178" i="5" s="1"/>
  <c r="E167" i="5"/>
  <c r="E175" i="5"/>
  <c r="J160" i="5"/>
  <c r="N160" i="5" s="1"/>
  <c r="J176" i="5"/>
  <c r="N176" i="5" s="1"/>
  <c r="K160" i="5"/>
  <c r="O160" i="5" s="1"/>
  <c r="K176" i="5"/>
  <c r="O176" i="5" s="1"/>
  <c r="J166" i="5"/>
  <c r="N166" i="5" s="1"/>
  <c r="E165" i="5"/>
  <c r="K174" i="5"/>
  <c r="O174" i="5" s="1"/>
  <c r="E185" i="5"/>
  <c r="J172" i="5"/>
  <c r="N172" i="5" s="1"/>
  <c r="J162" i="5"/>
  <c r="N162" i="5" s="1"/>
  <c r="L172" i="5"/>
  <c r="P172" i="5" s="1"/>
  <c r="J178" i="5"/>
  <c r="N178" i="5" s="1"/>
  <c r="K166" i="5"/>
  <c r="O166" i="5" s="1"/>
  <c r="J177" i="5"/>
  <c r="N177" i="5" s="1"/>
  <c r="K177" i="5"/>
  <c r="O177" i="5" s="1"/>
  <c r="J146" i="5"/>
  <c r="N146" i="5" s="1"/>
  <c r="K146" i="5"/>
  <c r="O146" i="5" s="1"/>
  <c r="L134" i="5"/>
  <c r="P134" i="5" s="1"/>
  <c r="K136" i="5"/>
  <c r="O136" i="5" s="1"/>
  <c r="J147" i="5"/>
  <c r="N147" i="5" s="1"/>
  <c r="J142" i="5"/>
  <c r="N142" i="5" s="1"/>
  <c r="K147" i="5"/>
  <c r="O147" i="5" s="1"/>
  <c r="J132" i="5"/>
  <c r="N132" i="5" s="1"/>
  <c r="L142" i="5"/>
  <c r="P142" i="5" s="1"/>
  <c r="J148" i="5"/>
  <c r="N148" i="5" s="1"/>
  <c r="K140" i="5"/>
  <c r="O140" i="5" s="1"/>
  <c r="K132" i="5"/>
  <c r="O132" i="5" s="1"/>
  <c r="K148" i="5"/>
  <c r="O148" i="5" s="1"/>
  <c r="J140" i="5"/>
  <c r="N140" i="5" s="1"/>
  <c r="J138" i="5"/>
  <c r="N138" i="5" s="1"/>
  <c r="J118" i="5"/>
  <c r="N118" i="5" s="1"/>
  <c r="L120" i="5"/>
  <c r="P120" i="5" s="1"/>
  <c r="K120" i="5"/>
  <c r="O120" i="5" s="1"/>
  <c r="J117" i="5"/>
  <c r="N117" i="5" s="1"/>
  <c r="K117" i="5"/>
  <c r="O117" i="5" s="1"/>
  <c r="E101" i="5"/>
  <c r="K104" i="5"/>
  <c r="O104" i="5" s="1"/>
  <c r="J102" i="5"/>
  <c r="N102" i="5" s="1"/>
  <c r="J104" i="5"/>
  <c r="N104" i="5" s="1"/>
  <c r="K78" i="5"/>
  <c r="O78" i="5" s="1"/>
  <c r="L78" i="5"/>
  <c r="P78" i="5" s="1"/>
  <c r="L80" i="5"/>
  <c r="P80" i="5" s="1"/>
  <c r="J80" i="5"/>
  <c r="N80" i="5" s="1"/>
  <c r="E47" i="5"/>
  <c r="E43" i="5"/>
  <c r="J72" i="5"/>
  <c r="N72" i="5" s="1"/>
  <c r="K72" i="5"/>
  <c r="O72" i="5" s="1"/>
  <c r="J108" i="5"/>
  <c r="N108" i="5" s="1"/>
  <c r="K108" i="5"/>
  <c r="O108" i="5" s="1"/>
  <c r="J110" i="5"/>
  <c r="N110" i="5" s="1"/>
  <c r="L110" i="5"/>
  <c r="P110" i="5" s="1"/>
  <c r="J86" i="5"/>
  <c r="N86" i="5" s="1"/>
  <c r="J84" i="5"/>
  <c r="N84" i="5" s="1"/>
  <c r="L84" i="5"/>
  <c r="P84" i="5" s="1"/>
  <c r="E55" i="5"/>
  <c r="J28" i="5"/>
  <c r="N28" i="5" s="1"/>
  <c r="L28" i="5"/>
  <c r="P28" i="5" s="1"/>
  <c r="E31" i="5"/>
  <c r="J27" i="5"/>
  <c r="N27" i="5" s="1"/>
  <c r="K27" i="5"/>
  <c r="O27" i="5" s="1"/>
  <c r="E27" i="5"/>
  <c r="K30" i="5"/>
  <c r="O30" i="5" s="1"/>
  <c r="E65" i="5"/>
  <c r="E75" i="5"/>
  <c r="E83" i="5"/>
  <c r="E145" i="5"/>
  <c r="E41" i="5"/>
  <c r="E77" i="5"/>
  <c r="E121" i="5"/>
  <c r="E131" i="5"/>
  <c r="E139" i="5"/>
  <c r="E147" i="5"/>
  <c r="E159" i="5"/>
  <c r="E137" i="5"/>
  <c r="E155" i="5"/>
  <c r="E15" i="5"/>
  <c r="E173" i="5"/>
  <c r="E9" i="5"/>
  <c r="E69" i="5"/>
  <c r="E93" i="5"/>
  <c r="E17" i="5"/>
  <c r="E61" i="5"/>
  <c r="E87" i="5"/>
  <c r="E95" i="5"/>
  <c r="E123" i="5"/>
  <c r="E141" i="5"/>
  <c r="E35" i="5"/>
  <c r="E169" i="5"/>
  <c r="E73" i="5"/>
  <c r="E81" i="5"/>
  <c r="E89" i="5"/>
  <c r="E85" i="5"/>
  <c r="E21" i="5"/>
  <c r="E111" i="5"/>
  <c r="E71" i="5"/>
  <c r="E105" i="5"/>
  <c r="E161" i="5"/>
  <c r="E45" i="5"/>
  <c r="E107" i="5"/>
  <c r="E115" i="5"/>
  <c r="E163" i="5"/>
  <c r="E49" i="5"/>
  <c r="E183" i="5"/>
  <c r="E57" i="5"/>
  <c r="E33" i="5"/>
  <c r="E103" i="5"/>
  <c r="E79" i="5"/>
  <c r="E11" i="5"/>
  <c r="E113" i="5"/>
  <c r="E133" i="5"/>
  <c r="E151" i="5"/>
  <c r="E23" i="5"/>
  <c r="E53" i="5"/>
  <c r="E177" i="5"/>
  <c r="E13" i="5"/>
  <c r="E143" i="5"/>
  <c r="E171" i="5"/>
  <c r="H167" i="3"/>
  <c r="G167" i="3"/>
  <c r="D167" i="3"/>
  <c r="C167" i="3"/>
  <c r="J167" i="5" s="1"/>
  <c r="N167" i="5" s="1"/>
  <c r="H163" i="3"/>
  <c r="G163" i="3"/>
  <c r="D163" i="3"/>
  <c r="K163" i="5" s="1"/>
  <c r="O163" i="5" s="1"/>
  <c r="C163" i="3"/>
  <c r="J163" i="5" s="1"/>
  <c r="N163" i="5" s="1"/>
  <c r="H165" i="3"/>
  <c r="G165" i="3"/>
  <c r="D165" i="3"/>
  <c r="C165" i="3"/>
  <c r="J165" i="5" s="1"/>
  <c r="N165" i="5" s="1"/>
  <c r="H169" i="3"/>
  <c r="G169" i="3"/>
  <c r="D169" i="3"/>
  <c r="K169" i="5" s="1"/>
  <c r="O169" i="5" s="1"/>
  <c r="C169" i="3"/>
  <c r="J169" i="5" s="1"/>
  <c r="N169" i="5" s="1"/>
  <c r="H171" i="3"/>
  <c r="G171" i="3"/>
  <c r="D171" i="3"/>
  <c r="C171" i="3"/>
  <c r="J171" i="5" s="1"/>
  <c r="N171" i="5" s="1"/>
  <c r="H173" i="3"/>
  <c r="G173" i="3"/>
  <c r="D173" i="3"/>
  <c r="C173" i="3"/>
  <c r="J173" i="5" s="1"/>
  <c r="N173" i="5" s="1"/>
  <c r="H137" i="3"/>
  <c r="G137" i="3"/>
  <c r="D137" i="3"/>
  <c r="C137" i="3"/>
  <c r="J137" i="5" s="1"/>
  <c r="N137" i="5" s="1"/>
  <c r="H139" i="3"/>
  <c r="G139" i="3"/>
  <c r="D139" i="3"/>
  <c r="K139" i="5" s="1"/>
  <c r="O139" i="5" s="1"/>
  <c r="C139" i="3"/>
  <c r="J139" i="5" s="1"/>
  <c r="N139" i="5" s="1"/>
  <c r="H133" i="3"/>
  <c r="G133" i="3"/>
  <c r="D133" i="3"/>
  <c r="K133" i="5" s="1"/>
  <c r="O133" i="5" s="1"/>
  <c r="C133" i="3"/>
  <c r="J133" i="5" s="1"/>
  <c r="N133" i="5" s="1"/>
  <c r="H135" i="3"/>
  <c r="G135" i="3"/>
  <c r="D135" i="3"/>
  <c r="C135" i="3"/>
  <c r="J135" i="5" s="1"/>
  <c r="N135" i="5" s="1"/>
  <c r="H141" i="3"/>
  <c r="G141" i="3"/>
  <c r="D141" i="3"/>
  <c r="C141" i="3"/>
  <c r="J141" i="5" s="1"/>
  <c r="N141" i="5" s="1"/>
  <c r="H143" i="3"/>
  <c r="G143" i="3"/>
  <c r="D143" i="3"/>
  <c r="C143" i="3"/>
  <c r="J143" i="5" s="1"/>
  <c r="N143" i="5" s="1"/>
  <c r="H111" i="3"/>
  <c r="G111" i="3"/>
  <c r="D111" i="3"/>
  <c r="C111" i="3"/>
  <c r="J111" i="5" s="1"/>
  <c r="N111" i="5" s="1"/>
  <c r="H113" i="3"/>
  <c r="G113" i="3"/>
  <c r="D113" i="3"/>
  <c r="AL113" i="3" s="1"/>
  <c r="C113" i="3"/>
  <c r="J113" i="5" s="1"/>
  <c r="N113" i="5" s="1"/>
  <c r="H101" i="3"/>
  <c r="G101" i="3"/>
  <c r="D101" i="3"/>
  <c r="AL101" i="3" s="1"/>
  <c r="C101" i="3"/>
  <c r="J101" i="5" s="1"/>
  <c r="N101" i="5" s="1"/>
  <c r="H103" i="3"/>
  <c r="G103" i="3"/>
  <c r="D103" i="3"/>
  <c r="K103" i="5" s="1"/>
  <c r="O103" i="5" s="1"/>
  <c r="C103" i="3"/>
  <c r="J103" i="5" s="1"/>
  <c r="N103" i="5" s="1"/>
  <c r="H105" i="3"/>
  <c r="G105" i="3"/>
  <c r="D105" i="3"/>
  <c r="C105" i="3"/>
  <c r="J105" i="5" s="1"/>
  <c r="N105" i="5" s="1"/>
  <c r="H107" i="3"/>
  <c r="G107" i="3"/>
  <c r="D107" i="3"/>
  <c r="AL107" i="3" s="1"/>
  <c r="C107" i="3"/>
  <c r="J107" i="5" s="1"/>
  <c r="N107" i="5" s="1"/>
  <c r="H83" i="3"/>
  <c r="G83" i="3"/>
  <c r="D83" i="3"/>
  <c r="AL83" i="3" s="1"/>
  <c r="C83" i="3"/>
  <c r="J83" i="5" s="1"/>
  <c r="N83" i="5" s="1"/>
  <c r="H73" i="3"/>
  <c r="G73" i="3"/>
  <c r="D73" i="3"/>
  <c r="K73" i="5" s="1"/>
  <c r="O73" i="5" s="1"/>
  <c r="C73" i="3"/>
  <c r="J73" i="5" s="1"/>
  <c r="N73" i="5" s="1"/>
  <c r="H75" i="3"/>
  <c r="G75" i="3"/>
  <c r="D75" i="3"/>
  <c r="C75" i="3"/>
  <c r="J75" i="5" s="1"/>
  <c r="N75" i="5" s="1"/>
  <c r="H77" i="3"/>
  <c r="G77" i="3"/>
  <c r="D77" i="3"/>
  <c r="C77" i="3"/>
  <c r="J77" i="5" s="1"/>
  <c r="N77" i="5" s="1"/>
  <c r="H85" i="3"/>
  <c r="G85" i="3"/>
  <c r="D85" i="3"/>
  <c r="K85" i="5" s="1"/>
  <c r="O85" i="5" s="1"/>
  <c r="C85" i="3"/>
  <c r="J85" i="5" s="1"/>
  <c r="N85" i="5" s="1"/>
  <c r="H71" i="3"/>
  <c r="G71" i="3"/>
  <c r="D71" i="3"/>
  <c r="C71" i="3"/>
  <c r="J71" i="5" s="1"/>
  <c r="N71" i="5" s="1"/>
  <c r="H45" i="3"/>
  <c r="G45" i="3"/>
  <c r="D45" i="3"/>
  <c r="C45" i="3"/>
  <c r="J45" i="5" s="1"/>
  <c r="N45" i="5" s="1"/>
  <c r="H43" i="3"/>
  <c r="G43" i="3"/>
  <c r="D43" i="3"/>
  <c r="K43" i="5" s="1"/>
  <c r="O43" i="5" s="1"/>
  <c r="C43" i="3"/>
  <c r="J43" i="5" s="1"/>
  <c r="N43" i="5" s="1"/>
  <c r="H41" i="3"/>
  <c r="G41" i="3"/>
  <c r="D41" i="3"/>
  <c r="C41" i="3"/>
  <c r="J41" i="5" s="1"/>
  <c r="N41" i="5" s="1"/>
  <c r="H51" i="3"/>
  <c r="G51" i="3"/>
  <c r="D51" i="3"/>
  <c r="C51" i="3"/>
  <c r="J51" i="5" s="1"/>
  <c r="N51" i="5" s="1"/>
  <c r="H49" i="3"/>
  <c r="G49" i="3"/>
  <c r="D49" i="3"/>
  <c r="K49" i="5" s="1"/>
  <c r="O49" i="5" s="1"/>
  <c r="C49" i="3"/>
  <c r="J49" i="5" s="1"/>
  <c r="N49" i="5" s="1"/>
  <c r="H47" i="3"/>
  <c r="G47" i="3"/>
  <c r="D47" i="3"/>
  <c r="C47" i="3"/>
  <c r="J47" i="5" s="1"/>
  <c r="N47" i="5" s="1"/>
  <c r="H55" i="3"/>
  <c r="G55" i="3"/>
  <c r="D55" i="3"/>
  <c r="K55" i="5" s="1"/>
  <c r="O55" i="5" s="1"/>
  <c r="C55" i="3"/>
  <c r="J55" i="5" s="1"/>
  <c r="N55" i="5" s="1"/>
  <c r="H23" i="3"/>
  <c r="G23" i="3"/>
  <c r="D23" i="3"/>
  <c r="C23" i="3"/>
  <c r="J23" i="5" s="1"/>
  <c r="N23" i="5" s="1"/>
  <c r="H19" i="3"/>
  <c r="G19" i="3"/>
  <c r="D19" i="3"/>
  <c r="C19" i="3"/>
  <c r="J19" i="5" s="1"/>
  <c r="N19" i="5" s="1"/>
  <c r="H17" i="3"/>
  <c r="G17" i="3"/>
  <c r="D17" i="3"/>
  <c r="C17" i="3"/>
  <c r="J17" i="5" s="1"/>
  <c r="N17" i="5" s="1"/>
  <c r="H25" i="3"/>
  <c r="G25" i="3"/>
  <c r="D25" i="3"/>
  <c r="C25" i="3"/>
  <c r="J25" i="5" s="1"/>
  <c r="N25" i="5" s="1"/>
  <c r="H13" i="3"/>
  <c r="G13" i="3"/>
  <c r="D13" i="3"/>
  <c r="C13" i="3"/>
  <c r="J13" i="5" s="1"/>
  <c r="N13" i="5" s="1"/>
  <c r="H15" i="3"/>
  <c r="G15" i="3"/>
  <c r="D15" i="3"/>
  <c r="C15" i="3"/>
  <c r="J15" i="5" s="1"/>
  <c r="N15" i="5" s="1"/>
  <c r="H185" i="3"/>
  <c r="G185" i="3"/>
  <c r="D185" i="3"/>
  <c r="C185" i="3"/>
  <c r="J181" i="5" s="1"/>
  <c r="N181" i="5" s="1"/>
  <c r="H183" i="3"/>
  <c r="G183" i="3"/>
  <c r="D183" i="3"/>
  <c r="AL183" i="3" s="1"/>
  <c r="C183" i="3"/>
  <c r="H181" i="3"/>
  <c r="G181" i="3"/>
  <c r="D181" i="3"/>
  <c r="C181" i="3"/>
  <c r="J179" i="5" s="1"/>
  <c r="N179" i="5" s="1"/>
  <c r="H177" i="3"/>
  <c r="G177" i="3"/>
  <c r="D177" i="3"/>
  <c r="AL177" i="3" s="1"/>
  <c r="C177" i="3"/>
  <c r="H175" i="3"/>
  <c r="G175" i="3"/>
  <c r="D175" i="3"/>
  <c r="K175" i="5" s="1"/>
  <c r="O175" i="5" s="1"/>
  <c r="C175" i="3"/>
  <c r="J175" i="5" s="1"/>
  <c r="N175" i="5" s="1"/>
  <c r="H161" i="3"/>
  <c r="G161" i="3"/>
  <c r="D161" i="3"/>
  <c r="C161" i="3"/>
  <c r="J161" i="5" s="1"/>
  <c r="N161" i="5" s="1"/>
  <c r="H159" i="3"/>
  <c r="G159" i="3"/>
  <c r="D159" i="3"/>
  <c r="AL159" i="3" s="1"/>
  <c r="C159" i="3"/>
  <c r="J159" i="5" s="1"/>
  <c r="N159" i="5" s="1"/>
  <c r="H155" i="3"/>
  <c r="G155" i="3"/>
  <c r="D155" i="3"/>
  <c r="C155" i="3"/>
  <c r="J151" i="5" s="1"/>
  <c r="N151" i="5" s="1"/>
  <c r="H153" i="3"/>
  <c r="G153" i="3"/>
  <c r="D153" i="3"/>
  <c r="AL153" i="3" s="1"/>
  <c r="C153" i="3"/>
  <c r="H151" i="3"/>
  <c r="G151" i="3"/>
  <c r="D151" i="3"/>
  <c r="C151" i="3"/>
  <c r="J149" i="5" s="1"/>
  <c r="N149" i="5" s="1"/>
  <c r="H147" i="3"/>
  <c r="G147" i="3"/>
  <c r="D147" i="3"/>
  <c r="AL147" i="3" s="1"/>
  <c r="C147" i="3"/>
  <c r="H145" i="3"/>
  <c r="G145" i="3"/>
  <c r="D145" i="3"/>
  <c r="K145" i="5" s="1"/>
  <c r="O145" i="5" s="1"/>
  <c r="C145" i="3"/>
  <c r="J145" i="5" s="1"/>
  <c r="N145" i="5" s="1"/>
  <c r="H131" i="3"/>
  <c r="G131" i="3"/>
  <c r="D131" i="3"/>
  <c r="C131" i="3"/>
  <c r="J131" i="5" s="1"/>
  <c r="N131" i="5" s="1"/>
  <c r="H129" i="3"/>
  <c r="G129" i="3"/>
  <c r="D129" i="3"/>
  <c r="C129" i="3"/>
  <c r="J129" i="5" s="1"/>
  <c r="N129" i="5" s="1"/>
  <c r="H125" i="3"/>
  <c r="G125" i="3"/>
  <c r="D125" i="3"/>
  <c r="C125" i="3"/>
  <c r="J121" i="5" s="1"/>
  <c r="N121" i="5" s="1"/>
  <c r="H123" i="3"/>
  <c r="G123" i="3"/>
  <c r="D123" i="3"/>
  <c r="AL123" i="3" s="1"/>
  <c r="C123" i="3"/>
  <c r="H121" i="3"/>
  <c r="G121" i="3"/>
  <c r="D121" i="3"/>
  <c r="AL121" i="3" s="1"/>
  <c r="C121" i="3"/>
  <c r="J119" i="5" s="1"/>
  <c r="N119" i="5" s="1"/>
  <c r="H117" i="3"/>
  <c r="G117" i="3"/>
  <c r="D117" i="3"/>
  <c r="AL117" i="3" s="1"/>
  <c r="C117" i="3"/>
  <c r="H115" i="3"/>
  <c r="G115" i="3"/>
  <c r="D115" i="3"/>
  <c r="K115" i="5" s="1"/>
  <c r="O115" i="5" s="1"/>
  <c r="C115" i="3"/>
  <c r="J115" i="5" s="1"/>
  <c r="N115" i="5" s="1"/>
  <c r="H109" i="3"/>
  <c r="G109" i="3"/>
  <c r="D109" i="3"/>
  <c r="K109" i="5" s="1"/>
  <c r="O109" i="5" s="1"/>
  <c r="C109" i="3"/>
  <c r="J109" i="5" s="1"/>
  <c r="N109" i="5" s="1"/>
  <c r="H99" i="3"/>
  <c r="G99" i="3"/>
  <c r="D99" i="3"/>
  <c r="AL99" i="3" s="1"/>
  <c r="C99" i="3"/>
  <c r="J99" i="5" s="1"/>
  <c r="N99" i="5" s="1"/>
  <c r="H95" i="3"/>
  <c r="G95" i="3"/>
  <c r="D95" i="3"/>
  <c r="AL95" i="3" s="1"/>
  <c r="C95" i="3"/>
  <c r="J91" i="5" s="1"/>
  <c r="N91" i="5" s="1"/>
  <c r="H93" i="3"/>
  <c r="G93" i="3"/>
  <c r="D93" i="3"/>
  <c r="AL93" i="3" s="1"/>
  <c r="C93" i="3"/>
  <c r="H91" i="3"/>
  <c r="G91" i="3"/>
  <c r="D91" i="3"/>
  <c r="C91" i="3"/>
  <c r="J89" i="5" s="1"/>
  <c r="N89" i="5" s="1"/>
  <c r="H89" i="3"/>
  <c r="G89" i="3"/>
  <c r="D89" i="3"/>
  <c r="C89" i="3"/>
  <c r="J87" i="5" s="1"/>
  <c r="N87" i="5" s="1"/>
  <c r="H87" i="3"/>
  <c r="G87" i="3"/>
  <c r="D87" i="3"/>
  <c r="AL87" i="3" s="1"/>
  <c r="C87" i="3"/>
  <c r="H81" i="3"/>
  <c r="G81" i="3"/>
  <c r="D81" i="3"/>
  <c r="C81" i="3"/>
  <c r="J81" i="5" s="1"/>
  <c r="N81" i="5" s="1"/>
  <c r="H79" i="3"/>
  <c r="G79" i="3"/>
  <c r="D79" i="3"/>
  <c r="K79" i="5" s="1"/>
  <c r="O79" i="5" s="1"/>
  <c r="C79" i="3"/>
  <c r="J79" i="5" s="1"/>
  <c r="N79" i="5" s="1"/>
  <c r="H69" i="3"/>
  <c r="G69" i="3"/>
  <c r="D69" i="3"/>
  <c r="C69" i="3"/>
  <c r="J69" i="5" s="1"/>
  <c r="N69" i="5" s="1"/>
  <c r="H65" i="3"/>
  <c r="G65" i="3"/>
  <c r="D65" i="3"/>
  <c r="AL65" i="3" s="1"/>
  <c r="C65" i="3"/>
  <c r="H63" i="3"/>
  <c r="G63" i="3"/>
  <c r="D63" i="3"/>
  <c r="AL63" i="3" s="1"/>
  <c r="C63" i="3"/>
  <c r="H61" i="3"/>
  <c r="G61" i="3"/>
  <c r="D61" i="3"/>
  <c r="C61" i="3"/>
  <c r="J61" i="5" s="1"/>
  <c r="N61" i="5" s="1"/>
  <c r="H57" i="3"/>
  <c r="G57" i="3"/>
  <c r="D57" i="3"/>
  <c r="C57" i="3"/>
  <c r="J57" i="5" s="1"/>
  <c r="N57" i="5" s="1"/>
  <c r="H53" i="3"/>
  <c r="G53" i="3"/>
  <c r="D53" i="3"/>
  <c r="C53" i="3"/>
  <c r="J53" i="5" s="1"/>
  <c r="N53" i="5" s="1"/>
  <c r="H39" i="3"/>
  <c r="G39" i="3"/>
  <c r="D39" i="3"/>
  <c r="C39" i="3"/>
  <c r="J39" i="5" s="1"/>
  <c r="N39" i="5" s="1"/>
  <c r="H35" i="3"/>
  <c r="G35" i="3"/>
  <c r="D35" i="3"/>
  <c r="C35" i="3"/>
  <c r="J31" i="5" s="1"/>
  <c r="N31" i="5" s="1"/>
  <c r="H33" i="3"/>
  <c r="G33" i="3"/>
  <c r="D33" i="3"/>
  <c r="AL33" i="3" s="1"/>
  <c r="C33" i="3"/>
  <c r="H31" i="3"/>
  <c r="G31" i="3"/>
  <c r="D31" i="3"/>
  <c r="C31" i="3"/>
  <c r="J29" i="5" s="1"/>
  <c r="N29" i="5" s="1"/>
  <c r="H27" i="3"/>
  <c r="G27" i="3"/>
  <c r="D27" i="3"/>
  <c r="AL27" i="3" s="1"/>
  <c r="C27" i="3"/>
  <c r="H21" i="3"/>
  <c r="G21" i="3"/>
  <c r="D21" i="3"/>
  <c r="C21" i="3"/>
  <c r="J21" i="5" s="1"/>
  <c r="N21" i="5" s="1"/>
  <c r="H11" i="3"/>
  <c r="G11" i="3"/>
  <c r="D11" i="3"/>
  <c r="C11" i="3"/>
  <c r="J11" i="5" s="1"/>
  <c r="N11" i="5" s="1"/>
  <c r="H9" i="3"/>
  <c r="G9" i="3"/>
  <c r="D9" i="3"/>
  <c r="C9" i="3"/>
  <c r="J9" i="5" s="1"/>
  <c r="N9" i="5" s="1"/>
  <c r="E13" i="1" l="1"/>
  <c r="F12" i="1"/>
  <c r="C13" i="1"/>
  <c r="D12" i="1"/>
  <c r="P147" i="5"/>
  <c r="P27" i="5"/>
  <c r="K107" i="5"/>
  <c r="O107" i="5" s="1"/>
  <c r="K99" i="5"/>
  <c r="O99" i="5" s="1"/>
  <c r="K113" i="5"/>
  <c r="O113" i="5" s="1"/>
  <c r="K159" i="5"/>
  <c r="O159" i="5" s="1"/>
  <c r="X125" i="3"/>
  <c r="X127" i="3" s="1"/>
  <c r="L95" i="3"/>
  <c r="K57" i="5"/>
  <c r="O57" i="5" s="1"/>
  <c r="AL57" i="3"/>
  <c r="K47" i="5"/>
  <c r="O47" i="5" s="1"/>
  <c r="AL47" i="3"/>
  <c r="K53" i="5"/>
  <c r="O53" i="5" s="1"/>
  <c r="AL53" i="3"/>
  <c r="K61" i="5"/>
  <c r="O61" i="5" s="1"/>
  <c r="AL61" i="3"/>
  <c r="K45" i="5"/>
  <c r="O45" i="5" s="1"/>
  <c r="AL45" i="3"/>
  <c r="W63" i="3"/>
  <c r="K39" i="5"/>
  <c r="O39" i="5" s="1"/>
  <c r="AL39" i="3"/>
  <c r="K51" i="5"/>
  <c r="O51" i="5" s="1"/>
  <c r="AL51" i="3"/>
  <c r="K41" i="5"/>
  <c r="O41" i="5" s="1"/>
  <c r="AL41" i="3"/>
  <c r="K131" i="5"/>
  <c r="O131" i="5" s="1"/>
  <c r="AL131" i="3"/>
  <c r="K151" i="5"/>
  <c r="O151" i="5" s="1"/>
  <c r="AL155" i="3"/>
  <c r="K135" i="5"/>
  <c r="O135" i="5" s="1"/>
  <c r="AL135" i="3"/>
  <c r="K143" i="5"/>
  <c r="O143" i="5" s="1"/>
  <c r="AL143" i="3"/>
  <c r="K129" i="5"/>
  <c r="O129" i="5" s="1"/>
  <c r="AL129" i="3"/>
  <c r="K149" i="5"/>
  <c r="O149" i="5" s="1"/>
  <c r="AL151" i="3"/>
  <c r="K141" i="5"/>
  <c r="O141" i="5" s="1"/>
  <c r="AL141" i="3"/>
  <c r="K137" i="5"/>
  <c r="O137" i="5" s="1"/>
  <c r="AL137" i="3"/>
  <c r="K171" i="5"/>
  <c r="O171" i="5" s="1"/>
  <c r="AL171" i="3"/>
  <c r="K173" i="5"/>
  <c r="O173" i="5" s="1"/>
  <c r="AL173" i="3"/>
  <c r="K181" i="5"/>
  <c r="O181" i="5" s="1"/>
  <c r="AL185" i="3"/>
  <c r="K167" i="5"/>
  <c r="O167" i="5" s="1"/>
  <c r="AL167" i="3"/>
  <c r="K165" i="5"/>
  <c r="O165" i="5" s="1"/>
  <c r="AL165" i="3"/>
  <c r="K179" i="5"/>
  <c r="O179" i="5" s="1"/>
  <c r="AL181" i="3"/>
  <c r="K161" i="5"/>
  <c r="O161" i="5" s="1"/>
  <c r="AL161" i="3"/>
  <c r="X185" i="3"/>
  <c r="X187" i="3" s="1"/>
  <c r="K101" i="5"/>
  <c r="O101" i="5" s="1"/>
  <c r="T125" i="3"/>
  <c r="AL105" i="3"/>
  <c r="K111" i="5"/>
  <c r="O111" i="5" s="1"/>
  <c r="AL111" i="3"/>
  <c r="L125" i="3"/>
  <c r="AL125" i="3"/>
  <c r="K119" i="5"/>
  <c r="O119" i="5" s="1"/>
  <c r="K77" i="5"/>
  <c r="O77" i="5" s="1"/>
  <c r="AL77" i="3"/>
  <c r="K87" i="5"/>
  <c r="O87" i="5" s="1"/>
  <c r="AL89" i="3"/>
  <c r="K71" i="5"/>
  <c r="O71" i="5" s="1"/>
  <c r="AL71" i="3"/>
  <c r="K83" i="5"/>
  <c r="O83" i="5" s="1"/>
  <c r="T95" i="3"/>
  <c r="AL75" i="3"/>
  <c r="K91" i="5"/>
  <c r="O91" i="5" s="1"/>
  <c r="K89" i="5"/>
  <c r="O89" i="5" s="1"/>
  <c r="AL91" i="3"/>
  <c r="K81" i="5"/>
  <c r="O81" i="5" s="1"/>
  <c r="AL81" i="3"/>
  <c r="K69" i="5"/>
  <c r="O69" i="5" s="1"/>
  <c r="AL69" i="3"/>
  <c r="X95" i="3"/>
  <c r="X97" i="3" s="1"/>
  <c r="K25" i="5"/>
  <c r="O25" i="5" s="1"/>
  <c r="AL25" i="3"/>
  <c r="K19" i="5"/>
  <c r="O19" i="5" s="1"/>
  <c r="AL19" i="3"/>
  <c r="K13" i="5"/>
  <c r="O13" i="5" s="1"/>
  <c r="AL13" i="3"/>
  <c r="K31" i="5"/>
  <c r="O31" i="5" s="1"/>
  <c r="AL35" i="3"/>
  <c r="K9" i="5"/>
  <c r="O9" i="5" s="1"/>
  <c r="AL9" i="3"/>
  <c r="K11" i="5"/>
  <c r="O11" i="5" s="1"/>
  <c r="AL11" i="3"/>
  <c r="K17" i="5"/>
  <c r="O17" i="5" s="1"/>
  <c r="AL17" i="3"/>
  <c r="K21" i="5"/>
  <c r="O21" i="5" s="1"/>
  <c r="AL21" i="3"/>
  <c r="K15" i="5"/>
  <c r="O15" i="5" s="1"/>
  <c r="AL15" i="3"/>
  <c r="K23" i="5"/>
  <c r="O23" i="5" s="1"/>
  <c r="AL23" i="3"/>
  <c r="K29" i="5"/>
  <c r="O29" i="5" s="1"/>
  <c r="AL31" i="3"/>
  <c r="P177" i="5"/>
  <c r="K105" i="5"/>
  <c r="O105" i="5" s="1"/>
  <c r="K121" i="5"/>
  <c r="O121" i="5" s="1"/>
  <c r="P125" i="3"/>
  <c r="P127" i="3" s="1"/>
  <c r="P95" i="3"/>
  <c r="P97" i="3" s="1"/>
  <c r="K75" i="5"/>
  <c r="O75" i="5" s="1"/>
  <c r="T35" i="3"/>
  <c r="J183" i="3"/>
  <c r="T185" i="3"/>
  <c r="L185" i="3"/>
  <c r="R183" i="3"/>
  <c r="R181" i="3"/>
  <c r="P185" i="3"/>
  <c r="P187" i="3" s="1"/>
  <c r="X155" i="3"/>
  <c r="W151" i="3"/>
  <c r="T155" i="3"/>
  <c r="W181" i="3"/>
  <c r="R151" i="3"/>
  <c r="R153" i="3"/>
  <c r="W153" i="3"/>
  <c r="R121" i="3"/>
  <c r="W123" i="3"/>
  <c r="R91" i="3"/>
  <c r="W91" i="3"/>
  <c r="AG89" i="3"/>
  <c r="X65" i="3"/>
  <c r="T65" i="3"/>
  <c r="X35" i="3"/>
  <c r="R31" i="3"/>
  <c r="R33" i="3"/>
  <c r="O31" i="3"/>
  <c r="W121" i="3"/>
  <c r="R123" i="3"/>
  <c r="R93" i="3"/>
  <c r="W93" i="3"/>
  <c r="AH91" i="3"/>
  <c r="R61" i="3"/>
  <c r="W61" i="3"/>
  <c r="R63" i="3"/>
  <c r="O63" i="3"/>
  <c r="O190" i="3" s="1"/>
  <c r="AA49" i="3"/>
  <c r="J61" i="3"/>
  <c r="W31" i="3"/>
  <c r="W33" i="3"/>
  <c r="AA21" i="3"/>
  <c r="J181" i="3"/>
  <c r="J151" i="3"/>
  <c r="J121" i="3"/>
  <c r="J91" i="3"/>
  <c r="J33" i="3"/>
  <c r="J31" i="3"/>
  <c r="L35" i="3"/>
  <c r="J63" i="3"/>
  <c r="J93" i="3"/>
  <c r="J123" i="3"/>
  <c r="J153" i="3"/>
  <c r="O91" i="3"/>
  <c r="O121" i="3"/>
  <c r="O151" i="3"/>
  <c r="O191" i="3" s="1"/>
  <c r="O181" i="3"/>
  <c r="O153" i="3"/>
  <c r="P155" i="3"/>
  <c r="O123" i="3"/>
  <c r="O93" i="3"/>
  <c r="O61" i="3"/>
  <c r="P65" i="3"/>
  <c r="O33" i="3"/>
  <c r="P35" i="3"/>
  <c r="E167" i="3"/>
  <c r="L167" i="5" s="1"/>
  <c r="P167" i="5" s="1"/>
  <c r="AA167" i="3"/>
  <c r="C8" i="4" s="1"/>
  <c r="E163" i="3"/>
  <c r="L163" i="5" s="1"/>
  <c r="P163" i="5" s="1"/>
  <c r="AA163" i="3"/>
  <c r="AA165" i="3"/>
  <c r="C30" i="4" s="1"/>
  <c r="E173" i="3"/>
  <c r="L173" i="5" s="1"/>
  <c r="P173" i="5" s="1"/>
  <c r="E165" i="3"/>
  <c r="L165" i="5" s="1"/>
  <c r="P165" i="5" s="1"/>
  <c r="AA169" i="3"/>
  <c r="E169" i="3"/>
  <c r="L169" i="5" s="1"/>
  <c r="P169" i="5" s="1"/>
  <c r="AA171" i="3"/>
  <c r="E171" i="3"/>
  <c r="L171" i="5" s="1"/>
  <c r="P171" i="5" s="1"/>
  <c r="AA173" i="3"/>
  <c r="C15" i="4" s="1"/>
  <c r="AH121" i="3"/>
  <c r="E137" i="3"/>
  <c r="L137" i="5" s="1"/>
  <c r="P137" i="5" s="1"/>
  <c r="AA137" i="3"/>
  <c r="C7" i="4" s="1"/>
  <c r="AA177" i="3"/>
  <c r="C22" i="4" s="1"/>
  <c r="AA139" i="3"/>
  <c r="E139" i="3"/>
  <c r="L139" i="5" s="1"/>
  <c r="P139" i="5" s="1"/>
  <c r="E133" i="3"/>
  <c r="L133" i="5" s="1"/>
  <c r="P133" i="5" s="1"/>
  <c r="AA133" i="3"/>
  <c r="E135" i="3"/>
  <c r="L135" i="5" s="1"/>
  <c r="P135" i="5" s="1"/>
  <c r="AA135" i="3"/>
  <c r="C29" i="4" s="1"/>
  <c r="AA141" i="3"/>
  <c r="E141" i="3"/>
  <c r="L141" i="5" s="1"/>
  <c r="P141" i="5" s="1"/>
  <c r="E143" i="3"/>
  <c r="L143" i="5" s="1"/>
  <c r="P143" i="5" s="1"/>
  <c r="AA143" i="3"/>
  <c r="C14" i="4" s="1"/>
  <c r="E111" i="3"/>
  <c r="L111" i="5" s="1"/>
  <c r="P111" i="5" s="1"/>
  <c r="AA111" i="3"/>
  <c r="AA113" i="3"/>
  <c r="E113" i="3"/>
  <c r="L113" i="5" s="1"/>
  <c r="P113" i="5" s="1"/>
  <c r="E107" i="3"/>
  <c r="L107" i="5" s="1"/>
  <c r="P107" i="5" s="1"/>
  <c r="E101" i="3"/>
  <c r="L101" i="5" s="1"/>
  <c r="P101" i="5" s="1"/>
  <c r="AA101" i="3"/>
  <c r="AA103" i="3"/>
  <c r="E103" i="3"/>
  <c r="L103" i="5" s="1"/>
  <c r="P103" i="5" s="1"/>
  <c r="E105" i="3"/>
  <c r="L105" i="5" s="1"/>
  <c r="P105" i="5" s="1"/>
  <c r="AA105" i="3"/>
  <c r="AA107" i="3"/>
  <c r="E83" i="3"/>
  <c r="L83" i="5" s="1"/>
  <c r="P83" i="5" s="1"/>
  <c r="AA83" i="3"/>
  <c r="E75" i="3"/>
  <c r="E73" i="3"/>
  <c r="L73" i="5" s="1"/>
  <c r="P73" i="5" s="1"/>
  <c r="AA73" i="3"/>
  <c r="AA75" i="3"/>
  <c r="AA77" i="3"/>
  <c r="E77" i="3"/>
  <c r="L77" i="5" s="1"/>
  <c r="P77" i="5" s="1"/>
  <c r="E85" i="3"/>
  <c r="L85" i="5" s="1"/>
  <c r="P85" i="5" s="1"/>
  <c r="AA85" i="3"/>
  <c r="AA71" i="3"/>
  <c r="E71" i="3"/>
  <c r="L71" i="5" s="1"/>
  <c r="P71" i="5" s="1"/>
  <c r="E47" i="3"/>
  <c r="L47" i="5" s="1"/>
  <c r="P47" i="5" s="1"/>
  <c r="AA43" i="3"/>
  <c r="E49" i="3"/>
  <c r="L49" i="5" s="1"/>
  <c r="P49" i="5" s="1"/>
  <c r="E43" i="3"/>
  <c r="L43" i="5" s="1"/>
  <c r="P43" i="5" s="1"/>
  <c r="E51" i="3"/>
  <c r="L51" i="5" s="1"/>
  <c r="P51" i="5" s="1"/>
  <c r="E41" i="3"/>
  <c r="L41" i="5" s="1"/>
  <c r="P41" i="5" s="1"/>
  <c r="AA45" i="3"/>
  <c r="C28" i="4" s="1"/>
  <c r="AA41" i="3"/>
  <c r="E45" i="3"/>
  <c r="L45" i="5" s="1"/>
  <c r="P45" i="5" s="1"/>
  <c r="AA47" i="3"/>
  <c r="C6" i="4" s="1"/>
  <c r="AA51" i="3"/>
  <c r="AA87" i="3"/>
  <c r="AA55" i="3"/>
  <c r="E55" i="3"/>
  <c r="L55" i="5" s="1"/>
  <c r="P55" i="5" s="1"/>
  <c r="AH181" i="3"/>
  <c r="E19" i="3"/>
  <c r="L19" i="5" s="1"/>
  <c r="P19" i="5" s="1"/>
  <c r="E23" i="3"/>
  <c r="L23" i="5" s="1"/>
  <c r="P23" i="5" s="1"/>
  <c r="AA23" i="3"/>
  <c r="AA17" i="3"/>
  <c r="C9" i="4" s="1"/>
  <c r="AA19" i="3"/>
  <c r="C10" i="4" s="1"/>
  <c r="E17" i="3"/>
  <c r="L17" i="5" s="1"/>
  <c r="P17" i="5" s="1"/>
  <c r="E95" i="3"/>
  <c r="L91" i="5" s="1"/>
  <c r="P91" i="5" s="1"/>
  <c r="E145" i="3"/>
  <c r="L145" i="5" s="1"/>
  <c r="P145" i="5" s="1"/>
  <c r="E147" i="3"/>
  <c r="E153" i="3"/>
  <c r="E159" i="3"/>
  <c r="L159" i="5" s="1"/>
  <c r="P159" i="5" s="1"/>
  <c r="E175" i="3"/>
  <c r="L175" i="5" s="1"/>
  <c r="P175" i="5" s="1"/>
  <c r="E183" i="3"/>
  <c r="E185" i="3"/>
  <c r="L181" i="5" s="1"/>
  <c r="P181" i="5" s="1"/>
  <c r="E13" i="3"/>
  <c r="L13" i="5" s="1"/>
  <c r="P13" i="5" s="1"/>
  <c r="E25" i="3"/>
  <c r="L25" i="5" s="1"/>
  <c r="P25" i="5" s="1"/>
  <c r="E39" i="3"/>
  <c r="L39" i="5" s="1"/>
  <c r="P39" i="5" s="1"/>
  <c r="E99" i="3"/>
  <c r="L99" i="5" s="1"/>
  <c r="P99" i="5" s="1"/>
  <c r="E115" i="3"/>
  <c r="L115" i="5" s="1"/>
  <c r="P115" i="5" s="1"/>
  <c r="E69" i="3"/>
  <c r="L69" i="5" s="1"/>
  <c r="P69" i="5" s="1"/>
  <c r="E93" i="3"/>
  <c r="E21" i="3"/>
  <c r="L21" i="5" s="1"/>
  <c r="P21" i="5" s="1"/>
  <c r="E27" i="3"/>
  <c r="E61" i="3"/>
  <c r="L61" i="5" s="1"/>
  <c r="P61" i="5" s="1"/>
  <c r="E79" i="3"/>
  <c r="L79" i="5" s="1"/>
  <c r="P79" i="5" s="1"/>
  <c r="E131" i="3"/>
  <c r="L131" i="5" s="1"/>
  <c r="P131" i="5" s="1"/>
  <c r="AA13" i="3"/>
  <c r="L155" i="3"/>
  <c r="E15" i="3"/>
  <c r="L15" i="5" s="1"/>
  <c r="P15" i="5" s="1"/>
  <c r="AA53" i="3"/>
  <c r="C13" i="4" s="1"/>
  <c r="AA25" i="3"/>
  <c r="C17" i="4" s="1"/>
  <c r="E117" i="3"/>
  <c r="E121" i="3"/>
  <c r="L119" i="5" s="1"/>
  <c r="P119" i="5" s="1"/>
  <c r="AA15" i="3"/>
  <c r="C31" i="4" s="1"/>
  <c r="E9" i="3"/>
  <c r="L9" i="5" s="1"/>
  <c r="P9" i="5" s="1"/>
  <c r="AH31" i="3"/>
  <c r="AA109" i="3"/>
  <c r="E177" i="3"/>
  <c r="AA161" i="3"/>
  <c r="E57" i="3"/>
  <c r="L57" i="5" s="1"/>
  <c r="P57" i="5" s="1"/>
  <c r="E35" i="3"/>
  <c r="L31" i="5" s="1"/>
  <c r="P31" i="5" s="1"/>
  <c r="AA57" i="3"/>
  <c r="C20" i="4" s="1"/>
  <c r="E87" i="3"/>
  <c r="E91" i="3"/>
  <c r="L89" i="5" s="1"/>
  <c r="P89" i="5" s="1"/>
  <c r="AA117" i="3"/>
  <c r="AA145" i="3"/>
  <c r="AA89" i="3"/>
  <c r="AA11" i="3"/>
  <c r="E31" i="3"/>
  <c r="E33" i="3"/>
  <c r="E63" i="3"/>
  <c r="E65" i="3"/>
  <c r="E89" i="3"/>
  <c r="L87" i="5" s="1"/>
  <c r="P87" i="5" s="1"/>
  <c r="E151" i="3"/>
  <c r="L149" i="5" s="1"/>
  <c r="P149" i="5" s="1"/>
  <c r="E155" i="3"/>
  <c r="L151" i="5" s="1"/>
  <c r="P151" i="5" s="1"/>
  <c r="AH151" i="3"/>
  <c r="AA27" i="3"/>
  <c r="C23" i="4" s="1"/>
  <c r="AH61" i="3"/>
  <c r="AA79" i="3"/>
  <c r="AA131" i="3"/>
  <c r="E181" i="3"/>
  <c r="L179" i="5" s="1"/>
  <c r="P179" i="5" s="1"/>
  <c r="E123" i="3"/>
  <c r="E125" i="3"/>
  <c r="L121" i="5" s="1"/>
  <c r="P121" i="5" s="1"/>
  <c r="E129" i="3"/>
  <c r="L129" i="5" s="1"/>
  <c r="P129" i="5" s="1"/>
  <c r="AA147" i="3"/>
  <c r="C21" i="4" s="1"/>
  <c r="E161" i="3"/>
  <c r="L161" i="5" s="1"/>
  <c r="P161" i="5" s="1"/>
  <c r="E53" i="3"/>
  <c r="L53" i="5" s="1"/>
  <c r="P53" i="5" s="1"/>
  <c r="L65" i="3"/>
  <c r="AA81" i="3"/>
  <c r="E109" i="3"/>
  <c r="L109" i="5" s="1"/>
  <c r="P109" i="5" s="1"/>
  <c r="AA175" i="3"/>
  <c r="E11" i="3"/>
  <c r="L11" i="5" s="1"/>
  <c r="P11" i="5" s="1"/>
  <c r="E81" i="3"/>
  <c r="L81" i="5" s="1"/>
  <c r="P81" i="5" s="1"/>
  <c r="AA115" i="3"/>
  <c r="D13" i="1" l="1"/>
  <c r="C14" i="1"/>
  <c r="F13" i="1"/>
  <c r="E14" i="1"/>
  <c r="O189" i="3"/>
  <c r="O190" i="5"/>
  <c r="O191" i="5"/>
  <c r="O187" i="5"/>
  <c r="O185" i="5"/>
  <c r="P188" i="3"/>
  <c r="U95" i="3"/>
  <c r="L75" i="5"/>
  <c r="P75" i="5" s="1"/>
  <c r="L29" i="5"/>
  <c r="P29" i="5" s="1"/>
  <c r="M125" i="3"/>
  <c r="O188" i="3"/>
  <c r="R188" i="3"/>
  <c r="X188" i="3"/>
  <c r="M95" i="3"/>
  <c r="W188" i="3"/>
  <c r="U125" i="3"/>
  <c r="T188" i="3"/>
  <c r="U185" i="3"/>
  <c r="S181" i="3"/>
  <c r="S183" i="3"/>
  <c r="K183" i="3"/>
  <c r="M185" i="3"/>
  <c r="W2" i="3"/>
  <c r="R2" i="3"/>
  <c r="Z173" i="3"/>
  <c r="B15" i="4" s="1"/>
  <c r="S151" i="3"/>
  <c r="S153" i="3"/>
  <c r="U155" i="3"/>
  <c r="S123" i="3"/>
  <c r="S121" i="3"/>
  <c r="S93" i="3"/>
  <c r="S91" i="3"/>
  <c r="S61" i="3"/>
  <c r="S63" i="3"/>
  <c r="U65" i="3"/>
  <c r="S33" i="3"/>
  <c r="S31" i="3"/>
  <c r="U35" i="3"/>
  <c r="W3" i="3"/>
  <c r="R3" i="3"/>
  <c r="P37" i="3"/>
  <c r="M35" i="3"/>
  <c r="K31" i="3"/>
  <c r="K33" i="3"/>
  <c r="K93" i="3"/>
  <c r="K91" i="3"/>
  <c r="K63" i="3"/>
  <c r="K61" i="3"/>
  <c r="K181" i="3"/>
  <c r="P67" i="3"/>
  <c r="X67" i="3"/>
  <c r="P157" i="3"/>
  <c r="X157" i="3"/>
  <c r="T3" i="3"/>
  <c r="T2" i="3"/>
  <c r="K123" i="3"/>
  <c r="K121" i="3"/>
  <c r="K153" i="3"/>
  <c r="K151" i="3"/>
  <c r="C16" i="4"/>
  <c r="Z143" i="3"/>
  <c r="B14" i="4" s="1"/>
  <c r="Z83" i="3"/>
  <c r="Z167" i="3"/>
  <c r="B8" i="4" s="1"/>
  <c r="Z163" i="3"/>
  <c r="Z165" i="3"/>
  <c r="B30" i="4" s="1"/>
  <c r="Z169" i="3"/>
  <c r="Z171" i="3"/>
  <c r="Z137" i="3"/>
  <c r="B7" i="4" s="1"/>
  <c r="Z139" i="3"/>
  <c r="Z133" i="3"/>
  <c r="Z135" i="3"/>
  <c r="B29" i="4" s="1"/>
  <c r="Z141" i="3"/>
  <c r="Z107" i="3"/>
  <c r="Z111" i="3"/>
  <c r="Z113" i="3"/>
  <c r="Z101" i="3"/>
  <c r="Z103" i="3"/>
  <c r="Z105" i="3"/>
  <c r="Z85" i="3"/>
  <c r="Z73" i="3"/>
  <c r="Z75" i="3"/>
  <c r="Z77" i="3"/>
  <c r="Z117" i="3"/>
  <c r="Z71" i="3"/>
  <c r="Z89" i="3"/>
  <c r="AF61" i="3"/>
  <c r="Z47" i="3"/>
  <c r="B6" i="4" s="1"/>
  <c r="Z51" i="3"/>
  <c r="Z41" i="3"/>
  <c r="Z45" i="3"/>
  <c r="B28" i="4" s="1"/>
  <c r="Z43" i="3"/>
  <c r="Z49" i="3"/>
  <c r="Z55" i="3"/>
  <c r="Z11" i="3"/>
  <c r="AF153" i="3"/>
  <c r="AF121" i="3"/>
  <c r="Z109" i="3"/>
  <c r="AF123" i="3"/>
  <c r="Z175" i="3"/>
  <c r="Z161" i="3"/>
  <c r="AF181" i="3"/>
  <c r="Z17" i="3"/>
  <c r="B9" i="4" s="1"/>
  <c r="AF183" i="3"/>
  <c r="Z177" i="3"/>
  <c r="B22" i="4" s="1"/>
  <c r="AF93" i="3"/>
  <c r="AF63" i="3"/>
  <c r="Z23" i="3"/>
  <c r="Z147" i="3"/>
  <c r="B21" i="4" s="1"/>
  <c r="Z19" i="3"/>
  <c r="B10" i="4" s="1"/>
  <c r="Z25" i="3"/>
  <c r="B17" i="4" s="1"/>
  <c r="Z57" i="3"/>
  <c r="B20" i="4" s="1"/>
  <c r="Z27" i="3"/>
  <c r="B23" i="4" s="1"/>
  <c r="AF91" i="3"/>
  <c r="L3" i="3"/>
  <c r="Z21" i="3"/>
  <c r="Z115" i="3"/>
  <c r="Z53" i="3"/>
  <c r="B13" i="4" s="1"/>
  <c r="Z81" i="3"/>
  <c r="Z131" i="3"/>
  <c r="Z145" i="3"/>
  <c r="Z15" i="3"/>
  <c r="B31" i="4" s="1"/>
  <c r="Z79" i="3"/>
  <c r="Z13" i="3"/>
  <c r="Z87" i="3"/>
  <c r="M155" i="3"/>
  <c r="AF33" i="3"/>
  <c r="AF31" i="3"/>
  <c r="AF151" i="3"/>
  <c r="O3" i="3"/>
  <c r="J3" i="3"/>
  <c r="J2" i="3"/>
  <c r="L2" i="3"/>
  <c r="M65" i="3"/>
  <c r="O2" i="3"/>
  <c r="D14" i="1" l="1"/>
  <c r="C15" i="1"/>
  <c r="E15" i="1"/>
  <c r="F14" i="1"/>
  <c r="P2" i="3"/>
  <c r="P3" i="3"/>
  <c r="X37" i="3"/>
  <c r="X3" i="3" s="1"/>
  <c r="B16" i="4"/>
  <c r="E23" i="4" s="1"/>
  <c r="F23" i="4" s="1"/>
  <c r="E16" i="1" l="1"/>
  <c r="F15" i="1"/>
  <c r="C16" i="1"/>
  <c r="D15" i="1"/>
  <c r="X2" i="3"/>
  <c r="C17" i="1" l="1"/>
  <c r="D16" i="1"/>
  <c r="E17" i="1"/>
  <c r="F16" i="1"/>
  <c r="F17" i="1" l="1"/>
  <c r="E18" i="1"/>
  <c r="C18" i="1"/>
  <c r="D17" i="1"/>
  <c r="D18" i="1" l="1"/>
  <c r="C19" i="1"/>
  <c r="E19" i="1"/>
  <c r="F18" i="1"/>
  <c r="F19" i="1" l="1"/>
  <c r="E20" i="1"/>
  <c r="C20" i="1"/>
  <c r="D19" i="1"/>
  <c r="F20" i="1" l="1"/>
  <c r="E21" i="1"/>
  <c r="D20" i="1"/>
  <c r="C21" i="1"/>
  <c r="C22" i="1" l="1"/>
  <c r="D21" i="1"/>
  <c r="F21" i="1"/>
  <c r="E22" i="1"/>
  <c r="F22" i="1" l="1"/>
  <c r="E23" i="1"/>
  <c r="C23" i="1"/>
  <c r="D22" i="1"/>
  <c r="D23" i="1" l="1"/>
  <c r="C24" i="1"/>
  <c r="F23" i="1"/>
  <c r="E24" i="1"/>
  <c r="F24" i="1" l="1"/>
  <c r="E25" i="1"/>
  <c r="D24" i="1"/>
  <c r="C25" i="1"/>
  <c r="C26" i="1" l="1"/>
  <c r="D25" i="1"/>
  <c r="E26" i="1"/>
  <c r="F25" i="1"/>
  <c r="E27" i="1" l="1"/>
  <c r="F26" i="1"/>
  <c r="C27" i="1"/>
  <c r="D26" i="1"/>
  <c r="D27" i="1" l="1"/>
  <c r="C28" i="1"/>
  <c r="F27" i="1"/>
  <c r="E28" i="1"/>
  <c r="C29" i="1" l="1"/>
  <c r="D28" i="1"/>
  <c r="E29" i="1"/>
  <c r="F28" i="1"/>
  <c r="F29" i="1" l="1"/>
  <c r="E30" i="1"/>
  <c r="D29" i="1"/>
  <c r="C30" i="1"/>
  <c r="C31" i="1" l="1"/>
  <c r="D30" i="1"/>
  <c r="E31" i="1"/>
  <c r="F30" i="1"/>
  <c r="E32" i="1" l="1"/>
  <c r="F31" i="1"/>
  <c r="D31" i="1"/>
  <c r="C32" i="1"/>
  <c r="D32" i="1" l="1"/>
  <c r="C33" i="1"/>
  <c r="E33" i="1"/>
  <c r="F32" i="1"/>
  <c r="F33" i="1" l="1"/>
  <c r="E34" i="1"/>
  <c r="C34" i="1"/>
  <c r="D33" i="1"/>
  <c r="D34" i="1" l="1"/>
  <c r="C35" i="1"/>
  <c r="F34" i="1"/>
  <c r="E35" i="1"/>
  <c r="F35" i="1" l="1"/>
  <c r="E36" i="1"/>
  <c r="C36" i="1"/>
  <c r="D35" i="1"/>
  <c r="D36" i="1" l="1"/>
  <c r="C37" i="1"/>
  <c r="F36" i="1"/>
  <c r="E37" i="1"/>
  <c r="F37" i="1" l="1"/>
  <c r="E38" i="1"/>
  <c r="C38" i="1"/>
  <c r="D37" i="1"/>
  <c r="D38" i="1" l="1"/>
  <c r="C39" i="1"/>
  <c r="D39" i="1" s="1"/>
  <c r="F38" i="1"/>
  <c r="E39" i="1"/>
  <c r="F39" i="1" s="1"/>
</calcChain>
</file>

<file path=xl/sharedStrings.xml><?xml version="1.0" encoding="utf-8"?>
<sst xmlns="http://schemas.openxmlformats.org/spreadsheetml/2006/main" count="454" uniqueCount="187">
  <si>
    <t>igraph</t>
  </si>
  <si>
    <t>+-----------+-------+--------+---------------+----------------+</t>
  </si>
  <si>
    <t>|           | graph |  total |     graph     |     total      |</t>
  </si>
  <si>
    <t>C, Rust</t>
  </si>
  <si>
    <t>NetworkX</t>
  </si>
  <si>
    <t>analysis</t>
  </si>
  <si>
    <t>graph</t>
  </si>
  <si>
    <t>total</t>
  </si>
  <si>
    <t>(only analysis)</t>
  </si>
  <si>
    <t>| library   | runtime (sec.) |   peak memory (bytes)          |</t>
  </si>
  <si>
    <t>| NetworkX  |  n.a. |   n.a. |          n.a. |           n.a. |</t>
  </si>
  <si>
    <t>tasks needed</t>
  </si>
  <si>
    <t>till faster</t>
  </si>
  <si>
    <t xml:space="preserve">memory </t>
  </si>
  <si>
    <t>Graph buildup</t>
  </si>
  <si>
    <t>Analysis of the measurement results</t>
  </si>
  <si>
    <t>Character positions:</t>
  </si>
  <si>
    <t>Row totals:</t>
  </si>
  <si>
    <t>How many runs on the same graph are neccesary to make the other libraries faster?</t>
  </si>
  <si>
    <t>Run</t>
  </si>
  <si>
    <t>| nog+shift |  n.a. |   n.a. |          n.a. |           n.a. |</t>
  </si>
  <si>
    <t>runtime</t>
  </si>
  <si>
    <t>(vs. nog default)</t>
  </si>
  <si>
    <t>Dijkstra distances</t>
  </si>
  <si>
    <t>memory</t>
  </si>
  <si>
    <t>Dijkstra path 100T vertices</t>
  </si>
  <si>
    <t>Dijkstra path 1,2M vertices</t>
  </si>
  <si>
    <t>nog+intset</t>
  </si>
  <si>
    <t>Avg adv for scenario A:</t>
  </si>
  <si>
    <t>Computation of summary tables</t>
  </si>
  <si>
    <t>| @IntIdA0B |  n.a. |   n.a. |          n.a. |           n.a. |</t>
  </si>
  <si>
    <t>| @IntIdF0B |  n.a. |   n.a. |          n.a. |           n.a. |</t>
  </si>
  <si>
    <t>nog@IntIdF</t>
  </si>
  <si>
    <t>nog@IntF</t>
  </si>
  <si>
    <t>| @IntF0B   |  n.a. |   n.a. |          n.a. |           n.a. |</t>
  </si>
  <si>
    <t>total runtime</t>
  </si>
  <si>
    <t>nog@IntIdL0B</t>
  </si>
  <si>
    <t>Memory optimization</t>
  </si>
  <si>
    <t>Runtime optimization</t>
  </si>
  <si>
    <t>vs nog@IntF (memory optimized)</t>
  </si>
  <si>
    <t>vs. @IntIdL0B (runtime optimized)</t>
  </si>
  <si>
    <t>| @IntIdA0B | _0.00 | __0.63 | ____________0 | _____1,233,700 |</t>
  </si>
  <si>
    <t>| @IntIdL0B | _0.00 | __0.57 | ____________0 | ____10,782,564 |</t>
  </si>
  <si>
    <t>| nog@Int   | _0.00 | __0.78 | ____________0 | _______162,004 |</t>
  </si>
  <si>
    <t>| @IntF     | _0.00 | __0.78 | ____________0 | _______161,948 |</t>
  </si>
  <si>
    <t>| @IntF0B   | _0.00 | __0.63 | ____________0 | _____1,233,092 |</t>
  </si>
  <si>
    <t>| @IntIdF   | _0.00 | __1.13 | ____________0 | ____10,167,969 |</t>
  </si>
  <si>
    <t>| nog@Int   | _0.00 | __0.97 | ____________0 | ____19,483,460 |</t>
  </si>
  <si>
    <t>| nog@IntId | _0.00 | __1.03 | ____________0 | ____49,354,272 |</t>
  </si>
  <si>
    <t>| @IntIdL0B | _0.00 | __1.03 | ____________0 | ____49,353,368 |</t>
  </si>
  <si>
    <t>| @IntIdF   | _0.00 | __1.15 | ____________0 | ____44,652,028 |</t>
  </si>
  <si>
    <t>| NoGraphs  | _0.00 | __0.11 | ____________0 | ____16,171,992 |</t>
  </si>
  <si>
    <t>| nog@Int   | _0.00 | __0.09 | ____________0 | _____2,330,368 |</t>
  </si>
  <si>
    <t>| @IntF     | _0.00 | __0.10 | ____________0 | _____1,860,128 |</t>
  </si>
  <si>
    <t>| igraph    | _0.09 | __0.11 | ____2,927,552 | _____2,927,552 |</t>
  </si>
  <si>
    <t>Runtime</t>
  </si>
  <si>
    <t>Memory</t>
  </si>
  <si>
    <t>case</t>
  </si>
  <si>
    <t>| NoGraphs  | _0.00 | __0.19 |          n.a. |           n.a. |</t>
  </si>
  <si>
    <t>| nog@IntId | _0.00 | __0.10 |          n.a. |           n.a. |</t>
  </si>
  <si>
    <t>| @IntIdA0B | _0.00 | __0.09 |          n.a. |           n.a. |</t>
  </si>
  <si>
    <t>| @IntIdL0B | _0.00 | __0.17 |          n.a. |           n.a. |</t>
  </si>
  <si>
    <t>| @IntIdF   | _0.00 | __0.10 |          n.a. |           n.a. |</t>
  </si>
  <si>
    <t>| @IntIdF0B | _0.00 | __0.09 |          n.a. |           n.a. |</t>
  </si>
  <si>
    <t>| nog@Int   | _0.00 | __0.12 |          n.a. |           n.a. |</t>
  </si>
  <si>
    <t>| @IntF     | _0.00 | __0.12 |          n.a. |           n.a. |</t>
  </si>
  <si>
    <t>| @IntF0B   | _0.00 | __0.12 |          n.a. |           n.a. |</t>
  </si>
  <si>
    <t>| igraph    | 30.36 | _36.35 |          n.a. |           n.a. |</t>
  </si>
  <si>
    <t>| NetworkX  | _2.43 | __2.91 |          n.a. |           n.a. |</t>
  </si>
  <si>
    <t>| NoGraphs  | _0.00 | __0.69 |          n.a. |           n.a. |</t>
  </si>
  <si>
    <t>| nog@IntId | _0.00 | __0.57 |          n.a. |           n.a. |</t>
  </si>
  <si>
    <t>| @IntIdL0B | _0.00 | __0.57 |          n.a. |           n.a. |</t>
  </si>
  <si>
    <t>| @IntIdF   | _0.00 | __0.51 |          n.a. |           n.a. |</t>
  </si>
  <si>
    <t>| nog@Int   | _0.00 | __0.57 |          n.a. |           n.a. |</t>
  </si>
  <si>
    <t>| @IntF     | _0.00 | __0.51 |          n.a. |           n.a. |</t>
  </si>
  <si>
    <t>| igraph    | 30.54 | _31.04 |          n.a. |           n.a. |</t>
  </si>
  <si>
    <t>| NetworkX  | _2.51 | __3.61 |          n.a. |           n.a. |</t>
  </si>
  <si>
    <t>| NoGraphs  | _0.00 | __0.67 |          n.a. |           n.a. |</t>
  </si>
  <si>
    <t>| @IntIdF   | _0.00 | __0.52 |          n.a. |           n.a. |</t>
  </si>
  <si>
    <t>| nog+shift | _0.00 | __0.51 |          n.a. |           n.a. |</t>
  </si>
  <si>
    <t>| igraph    |258.05 | 259.10 |          n.a. |           n.a. |</t>
  </si>
  <si>
    <t>| NetworkX  | _7.86 | _10.21 |          n.a. |           n.a. |</t>
  </si>
  <si>
    <t>| NoGraphs  | _0.00 | __2.04 |          n.a. |           n.a. |</t>
  </si>
  <si>
    <t>| nog@IntId | _0.00 | __1.73 |          n.a. |           n.a. |</t>
  </si>
  <si>
    <t>| @IntIdL0B | _0.00 | __1.73 |          n.a. |           n.a. |</t>
  </si>
  <si>
    <t>| @IntIdF   | _0.00 | __1.50 |          n.a. |           n.a. |</t>
  </si>
  <si>
    <t>| nog@Int   | _0.00 | __1.72 |          n.a. |           n.a. |</t>
  </si>
  <si>
    <t>| @IntF     | _0.00 | __1.51 |          n.a. |           n.a. |</t>
  </si>
  <si>
    <t>| igraph    | 29.91 | _31.38 |          n.a. |           n.a. |</t>
  </si>
  <si>
    <t>| NetworkX  | _2.54 | __5.52 |          n.a. |           n.a. |</t>
  </si>
  <si>
    <t>| NoGraphs  | _0.00 | __0.07 |          n.a. |           n.a. |</t>
  </si>
  <si>
    <t>| nog@IntId | _0.00 | __0.05 |          n.a. |           n.a. |</t>
  </si>
  <si>
    <t>| @IntIdL0B | _0.00 | __0.05 |          n.a. |           n.a. |</t>
  </si>
  <si>
    <t>| @IntIdF   | _0.00 | __0.05 |          n.a. |           n.a. |</t>
  </si>
  <si>
    <t>| nog@Int   | _0.00 | __0.05 |          n.a. |           n.a. |</t>
  </si>
  <si>
    <t>| @IntF     | _0.00 | __0.04 |          n.a. |           n.a. |</t>
  </si>
  <si>
    <t>| igraph    | _0.48 | __0.52 |          n.a. |           n.a. |</t>
  </si>
  <si>
    <t>| NetworkX  | _0.24 | _61.93 |          n.a. |           n.a. |</t>
  </si>
  <si>
    <t>| NoGraphs  | _0.00 | __0.84 |          n.a. |           n.a. |</t>
  </si>
  <si>
    <t>| nog@IntId | _0.00 | __0.68 |          n.a. |           n.a. |</t>
  </si>
  <si>
    <t>| @IntIdL0B | _0.00 | __0.68 |          n.a. |           n.a. |</t>
  </si>
  <si>
    <t>| @IntIdF   | _0.00 | __0.63 |          n.a. |           n.a. |</t>
  </si>
  <si>
    <t>| nog@Int   | _0.00 | __0.61 |          n.a. |           n.a. |</t>
  </si>
  <si>
    <t>| @IntF     | _0.00 | __0.53 |          n.a. |           n.a. |</t>
  </si>
  <si>
    <t>| igraph    | 29.82 | _30.36 |          n.a. |           n.a. |</t>
  </si>
  <si>
    <t>Analysis of the measurement results - PyPy311</t>
  </si>
  <si>
    <t>Python 3.11</t>
  </si>
  <si>
    <t>Factor Py / PyPy</t>
  </si>
  <si>
    <t>Mittelwert Beschleunigungsfaktor</t>
  </si>
  <si>
    <t>Mittelwert Beschleunigungsfaktor NoGraphs</t>
  </si>
  <si>
    <t>Mittelwert Beschleunigungsfaktor iGraphs</t>
  </si>
  <si>
    <t>Mittelwert Beschleunigungsfaktor Networkx</t>
  </si>
  <si>
    <t>| nog@IntId | _0.00 | __0.76 | ____________0 | _______162,852 |</t>
  </si>
  <si>
    <t>| nog+intset| _0.00 | __0.54 | ____________0 | _______169,858 |</t>
  </si>
  <si>
    <t>| nog@IntId | _0.00 | __0.97 | ____________0 | _____9,623,396 |</t>
  </si>
  <si>
    <t>| @IntIdF   | _0.00 | __1.09 | ____________0 | _____4,916,757 |</t>
  </si>
  <si>
    <t>| @IntF     | _0.00 | __1.09 | ____________0 | _____4,916,349 |</t>
  </si>
  <si>
    <t>| nog+intset| _0.00 | __1.09 | ____________0 | _____4,916,349 |</t>
  </si>
  <si>
    <t>| nog@IntId | _0.00 | __0.97 | ____________0 | ____19,483,460 |</t>
  </si>
  <si>
    <t>| @IntIdL0B | _0.00 | __0.97 | ____________0 | ____19,483,460 |</t>
  </si>
  <si>
    <t>| nog+shift | _0.00 | __1.28 | ____________0 | _____4,916,621 |</t>
  </si>
  <si>
    <t>| NoGraphs  | _0.00 | __3.66 | ____________0 | ____85,283,480 |</t>
  </si>
  <si>
    <t>| @IntIdL0B | _0.00 | __2.92 | ____________0 | _____9,617,916 |</t>
  </si>
  <si>
    <t>| nog+intset| _0.00 | __3.27 | ____________0 | _____4,916,517 |</t>
  </si>
  <si>
    <t>| nog+intset| _0.00 | __0.10 | ____________0 | _____1,860,128 |</t>
  </si>
  <si>
    <t>| NoGraphs  | _0.00 | __1.29 | ____________0 | ___130,551,348 |</t>
  </si>
  <si>
    <t>| nog+intset| _0.00 | __1.16 | ____________0 | ____22,287,592 |</t>
  </si>
  <si>
    <t>Py3.102023</t>
  </si>
  <si>
    <t>factor old/new</t>
  </si>
  <si>
    <t>igraph vs. rustworkx</t>
  </si>
  <si>
    <t>| rustworkx |  n.a. |   n.a. |          n.a. |           n.a. |</t>
  </si>
  <si>
    <t>| NoGraphs  | _0.00 | __0.56 | ____________0 | ____71,952,406 |</t>
  </si>
  <si>
    <t>| @IntIdF   | _0.00 | __0.76 | ____________0 | _______162,356 |</t>
  </si>
  <si>
    <t>| @IntIdF0B | _0.00 | __0.63 | ____________0 | _____1,233,444 |</t>
  </si>
  <si>
    <t>| igraph    | _8.72 | __8.99 | ___21,590,880 | ____21,590,880 |</t>
  </si>
  <si>
    <t>| rustworkx | 27.73 | _28.15 | ___39,898,108 | ____86,476,080 |</t>
  </si>
  <si>
    <t>| NetworkX  | _4.57 | __5.33 | 1,297,009,024 | _1,359,923,768 |</t>
  </si>
  <si>
    <t>A. 1. Breadth first search, 1.20 M vertices, 1 goal  (NoGraphs doc: task 1):</t>
  </si>
  <si>
    <t>B. Dijkstra distances, 3,6 M vertices, 1 goal, 1/3 regarded (NoGraphs doc: scenario B):</t>
  </si>
  <si>
    <t>| NoGraphs  | _0.00 | __1.21 | ____________0 | ____85,291,456 |</t>
  </si>
  <si>
    <t>| @IntF     | _0.00 | __1.12 | ____________0 | ____10,167,969 |</t>
  </si>
  <si>
    <t>| nog+intset| _0.00 | __1.12 | ____________0 | ____10,167,969 |</t>
  </si>
  <si>
    <t>| igraph    | 74.06 | _74.35 | ___60,035,232 | ____60,035,232 |</t>
  </si>
  <si>
    <t>| rustworkx | 72.24 | _72.56 | __116,698,108 | ___116,698,108 |</t>
  </si>
  <si>
    <t>| NetworkX  | 13.78 | _16.33 | 4,016,894,984 | _4,271,338,140 |</t>
  </si>
  <si>
    <t>C. Dijkstra distances, 1,2 M vertices, 3 goals, executed 3 times (NoGraphs doc: scenario C):</t>
  </si>
  <si>
    <t>| nog@IntId | _0.00 | __2.91 | ____________0 | _____9,617,916 |</t>
  </si>
  <si>
    <t>| @IntIdF   | _0.00 | __3.27 | ____________0 | _____4,916,517 |</t>
  </si>
  <si>
    <t>| nog@Int   | _0.00 | __2.91 | ____________0 | _____9,617,916 |</t>
  </si>
  <si>
    <t>| @IntF     | _0.00 | __3.27 | ____________0 | _____4,916,517 |</t>
  </si>
  <si>
    <t>| igraph    | _8.31 | __8.99 | ___21,590,880 | ____21,590,880 |</t>
  </si>
  <si>
    <t>| rustworkx | 24.31 | _24.71 | ___39,898,300 | ____39,898,300 |</t>
  </si>
  <si>
    <t>| NetworkX  | _4.50 | __7.43 | 1,297,014,072 | _1,424,230,128 |</t>
  </si>
  <si>
    <t>A. 3. Dijkstra path and distance, 1,2 M vertices, 1 goal (NoGraphs doc: task 3):</t>
  </si>
  <si>
    <t>| nog@Int   | _0.00 | __1.06 | ____________0 | ____26,989,554 |</t>
  </si>
  <si>
    <t>| @IntF     | _0.00 | __1.17 | ____________0 | ____22,287,592 |</t>
  </si>
  <si>
    <t>| igraph    | _8.28 | __8.52 | ___21,590,880 | ____31,823,628 |</t>
  </si>
  <si>
    <t>A. 4. Dijkstra path and distance, 100 T vertices, 1 goal (NoGraphs doc: task 4):</t>
  </si>
  <si>
    <t>| nog@IntId | _0.00 | __0.09 | ____________0 | _____4,269,216 |</t>
  </si>
  <si>
    <t>| @IntIdL0B | _0.00 | __0.09 | ____________0 | _____4,269,168 |</t>
  </si>
  <si>
    <t>| @IntIdF   | _0.00 | __0.10 | ____________0 | _____3,798,928 |</t>
  </si>
  <si>
    <t>| rustworkx | _2.40 | _49.23 | ____4,698,364 | _____4,698,364 |</t>
  </si>
  <si>
    <t>| NetworkX  | _0.32 | _79.22 | __113,316,144 | _9,584,256,016 |</t>
  </si>
  <si>
    <t>| NoGraphs  | _0.00 | __1.22 | ____________0 | ____85,283,776 |</t>
  </si>
  <si>
    <t>| @IntIdL0B | _0.00 | __0.98 | ____________0 | _____9,617,892 |</t>
  </si>
  <si>
    <t>| nog@Int   | _0.00 | __0.98 | ____________0 | _____9,617,780 |</t>
  </si>
  <si>
    <t>| igraph    | _8.57 | __8.79 | ___21,590,880 | ____21,590,880 |</t>
  </si>
  <si>
    <t>| rustworkx | 24.68 | _24.82 | ___39,898,300 | ____39,898,300 |</t>
  </si>
  <si>
    <t>| NetworkX  | _4.56 | __5.73 | 1,297,014,184 | _1,424,230,152 |</t>
  </si>
  <si>
    <t>A. 2. Dijkstra distances, 1,2 M vertices, 3 goals (NoGraphs doc: task 2):</t>
  </si>
  <si>
    <t>Adv NoGraphs vs. rustworkx for Dijkstra without paths:</t>
  </si>
  <si>
    <t>Adv NoGraphs vs. igraphs for Dijkstra without paths:</t>
  </si>
  <si>
    <t>Adv NoGraphs vs. igraphs for Dijkstra with paths:</t>
  </si>
  <si>
    <t>B and C vs. A</t>
  </si>
  <si>
    <t>Min</t>
  </si>
  <si>
    <t>Max</t>
  </si>
  <si>
    <t>Yellow: Derived numbers, that are  used in the summary text.</t>
  </si>
  <si>
    <t>BFS</t>
  </si>
  <si>
    <t>BFS without bit packing</t>
  </si>
  <si>
    <t>faster?</t>
  </si>
  <si>
    <t>@IntF</t>
  </si>
  <si>
    <t>Bad case for NoGraphs: Dijkstra distances</t>
  </si>
  <si>
    <t>+1</t>
  </si>
  <si>
    <t>from measure for 1 run</t>
  </si>
  <si>
    <t>projection</t>
  </si>
  <si>
    <t>Input from: 1) The analysis phase from measure for 1 run. 2) The runtime increase to "three runs". Avarage used.</t>
  </si>
  <si>
    <t>rustworkx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</si>
</sst>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Courier New"/>
      <family val="3"/>
    </font>
    <font>
      <i/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4" fontId="0" fillId="0" borderId="0" xfId="0" applyNumberFormat="1"/>
    <xf numFmtId="0" fontId="3" fillId="0" borderId="0" xfId="0" applyFont="1"/>
    <xf numFmtId="3" fontId="0" fillId="0" borderId="0" xfId="0" applyNumberFormat="1"/>
    <xf numFmtId="0" fontId="4" fillId="0" borderId="0" xfId="0" applyFon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0" fillId="2" borderId="0" xfId="1" applyNumberFormat="1" applyFont="1" applyFill="1"/>
    <xf numFmtId="4" fontId="2" fillId="0" borderId="0" xfId="0" applyNumberFormat="1" applyFont="1"/>
    <xf numFmtId="0" fontId="2" fillId="0" borderId="0" xfId="0" applyFont="1"/>
    <xf numFmtId="4" fontId="5" fillId="0" borderId="0" xfId="0" applyNumberFormat="1" applyFont="1"/>
    <xf numFmtId="4" fontId="0" fillId="0" borderId="0" xfId="1" applyNumberFormat="1" applyFont="1"/>
    <xf numFmtId="10" fontId="2" fillId="0" borderId="0" xfId="0" applyNumberFormat="1" applyFont="1"/>
    <xf numFmtId="4" fontId="4" fillId="2" borderId="0" xfId="0" applyNumberFormat="1" applyFont="1" applyFill="1"/>
    <xf numFmtId="1" fontId="0" fillId="0" borderId="0" xfId="0" applyNumberFormat="1"/>
    <xf numFmtId="0" fontId="6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9" fontId="0" fillId="0" borderId="0" xfId="1" applyFont="1"/>
    <xf numFmtId="0" fontId="8" fillId="0" borderId="0" xfId="2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7" fillId="0" borderId="0" xfId="0" applyNumberFormat="1" applyFont="1"/>
    <xf numFmtId="165" fontId="0" fillId="0" borderId="0" xfId="0" applyNumberFormat="1"/>
    <xf numFmtId="0" fontId="7" fillId="0" borderId="0" xfId="0" applyFont="1"/>
    <xf numFmtId="0" fontId="9" fillId="0" borderId="0" xfId="0" applyFont="1"/>
    <xf numFmtId="3" fontId="2" fillId="0" borderId="0" xfId="0" applyNumberFormat="1" applyFont="1"/>
    <xf numFmtId="10" fontId="2" fillId="3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10" fillId="0" borderId="0" xfId="0" applyFont="1"/>
    <xf numFmtId="0" fontId="11" fillId="0" borderId="0" xfId="0" applyFont="1"/>
    <xf numFmtId="3" fontId="11" fillId="0" borderId="0" xfId="0" applyNumberFormat="1" applyFont="1"/>
    <xf numFmtId="10" fontId="11" fillId="0" borderId="0" xfId="0" applyNumberFormat="1" applyFont="1"/>
    <xf numFmtId="1" fontId="11" fillId="0" borderId="0" xfId="0" applyNumberFormat="1" applyFont="1"/>
    <xf numFmtId="0" fontId="12" fillId="0" borderId="0" xfId="0" applyFont="1"/>
    <xf numFmtId="4" fontId="11" fillId="0" borderId="0" xfId="0" applyNumberFormat="1" applyFont="1"/>
    <xf numFmtId="4" fontId="10" fillId="0" borderId="0" xfId="0" applyNumberFormat="1" applyFont="1"/>
    <xf numFmtId="3" fontId="10" fillId="0" borderId="0" xfId="0" applyNumberFormat="1" applyFont="1"/>
    <xf numFmtId="9" fontId="11" fillId="0" borderId="0" xfId="1" applyFont="1"/>
    <xf numFmtId="164" fontId="11" fillId="0" borderId="0" xfId="1" applyNumberFormat="1" applyFont="1"/>
    <xf numFmtId="10" fontId="11" fillId="2" borderId="0" xfId="1" applyNumberFormat="1" applyFont="1" applyFill="1"/>
    <xf numFmtId="4" fontId="13" fillId="0" borderId="0" xfId="1" applyNumberFormat="1" applyFont="1"/>
    <xf numFmtId="4" fontId="13" fillId="0" borderId="0" xfId="0" applyNumberFormat="1" applyFont="1"/>
    <xf numFmtId="4" fontId="13" fillId="2" borderId="0" xfId="0" applyNumberFormat="1" applyFont="1" applyFill="1"/>
    <xf numFmtId="0" fontId="2" fillId="3" borderId="0" xfId="0" applyFont="1" applyFill="1" applyAlignment="1">
      <alignment horizontal="center"/>
    </xf>
    <xf numFmtId="10" fontId="7" fillId="2" borderId="0" xfId="1" applyNumberFormat="1" applyFont="1" applyFill="1"/>
    <xf numFmtId="164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center"/>
    </xf>
    <xf numFmtId="166" fontId="2" fillId="0" borderId="0" xfId="0" applyNumberFormat="1" applyFont="1"/>
    <xf numFmtId="4" fontId="14" fillId="0" borderId="0" xfId="0" applyNumberFormat="1" applyFont="1"/>
    <xf numFmtId="16" fontId="2" fillId="4" borderId="0" xfId="0" applyNumberFormat="1" applyFont="1" applyFill="1"/>
    <xf numFmtId="166" fontId="0" fillId="0" borderId="0" xfId="1" applyNumberFormat="1" applyFont="1"/>
    <xf numFmtId="164" fontId="11" fillId="5" borderId="0" xfId="1" applyNumberFormat="1" applyFont="1" applyFill="1"/>
    <xf numFmtId="164" fontId="0" fillId="5" borderId="0" xfId="1" applyNumberFormat="1" applyFont="1" applyFill="1"/>
    <xf numFmtId="164" fontId="0" fillId="0" borderId="0" xfId="1" applyNumberFormat="1" applyFont="1" applyFill="1"/>
    <xf numFmtId="164" fontId="11" fillId="0" borderId="0" xfId="1" applyNumberFormat="1" applyFont="1" applyFill="1"/>
    <xf numFmtId="10" fontId="0" fillId="5" borderId="0" xfId="1" applyNumberFormat="1" applyFont="1" applyFill="1"/>
    <xf numFmtId="0" fontId="3" fillId="5" borderId="0" xfId="0" applyFont="1" applyFill="1"/>
    <xf numFmtId="4" fontId="10" fillId="5" borderId="0" xfId="0" applyNumberFormat="1" applyFont="1" applyFill="1"/>
    <xf numFmtId="0" fontId="10" fillId="5" borderId="0" xfId="0" applyFont="1" applyFill="1"/>
    <xf numFmtId="10" fontId="0" fillId="5" borderId="0" xfId="0" applyNumberFormat="1" applyFill="1"/>
    <xf numFmtId="2" fontId="0" fillId="5" borderId="0" xfId="0" applyNumberFormat="1" applyFill="1"/>
    <xf numFmtId="0" fontId="0" fillId="5" borderId="0" xfId="0" applyFill="1"/>
    <xf numFmtId="0" fontId="11" fillId="5" borderId="0" xfId="0" applyFont="1" applyFill="1"/>
    <xf numFmtId="10" fontId="2" fillId="6" borderId="0" xfId="0" applyNumberFormat="1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10" fontId="11" fillId="5" borderId="0" xfId="1" applyNumberFormat="1" applyFont="1" applyFill="1"/>
    <xf numFmtId="166" fontId="0" fillId="5" borderId="0" xfId="0" applyNumberFormat="1" applyFill="1"/>
    <xf numFmtId="10" fontId="7" fillId="5" borderId="0" xfId="1" applyNumberFormat="1" applyFont="1" applyFill="1"/>
    <xf numFmtId="4" fontId="11" fillId="5" borderId="0" xfId="0" applyNumberFormat="1" applyFont="1" applyFill="1"/>
    <xf numFmtId="164" fontId="0" fillId="5" borderId="0" xfId="0" applyNumberFormat="1" applyFill="1"/>
    <xf numFmtId="164" fontId="7" fillId="5" borderId="0" xfId="0" applyNumberFormat="1" applyFont="1" applyFill="1"/>
    <xf numFmtId="164" fontId="7" fillId="5" borderId="0" xfId="1" applyNumberFormat="1" applyFont="1" applyFill="1"/>
    <xf numFmtId="10" fontId="2" fillId="5" borderId="0" xfId="0" applyNumberFormat="1" applyFont="1" applyFill="1"/>
    <xf numFmtId="0" fontId="7" fillId="0" borderId="0" xfId="0" quotePrefix="1" applyFont="1"/>
    <xf numFmtId="0" fontId="0" fillId="0" borderId="0" xfId="0" quotePrefix="1"/>
    <xf numFmtId="0" fontId="0" fillId="0" borderId="0" xfId="0" quotePrefix="1" applyAlignment="1">
      <alignment horizontal="right"/>
    </xf>
    <xf numFmtId="4" fontId="9" fillId="0" borderId="0" xfId="0" applyNumberFormat="1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og@IntIdF" TargetMode="External"/><Relationship Id="rId2" Type="http://schemas.openxmlformats.org/officeDocument/2006/relationships/hyperlink" Target="mailto:nog@IntF" TargetMode="External"/><Relationship Id="rId1" Type="http://schemas.openxmlformats.org/officeDocument/2006/relationships/hyperlink" Target="mailto:nog@In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og@IntIdL0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E30E-8BB7-4864-9F67-E88B00A787C7}">
  <dimension ref="A1:AL191"/>
  <sheetViews>
    <sheetView tabSelected="1" topLeftCell="A27" zoomScale="70" zoomScaleNormal="70" workbookViewId="0">
      <selection activeCell="A121" activeCellId="1" sqref="A61:XFD61 A121:XFD121"/>
    </sheetView>
  </sheetViews>
  <sheetFormatPr baseColWidth="10" defaultRowHeight="15" x14ac:dyDescent="0.25"/>
  <cols>
    <col min="1" max="1" width="81.5703125" style="2" customWidth="1"/>
    <col min="2" max="2" width="23.42578125" style="2" bestFit="1" customWidth="1"/>
    <col min="7" max="7" width="15.85546875" customWidth="1"/>
    <col min="8" max="8" width="15.7109375" customWidth="1"/>
    <col min="9" max="9" width="8.28515625" customWidth="1"/>
    <col min="10" max="10" width="12.42578125" customWidth="1"/>
    <col min="11" max="11" width="16.5703125" customWidth="1"/>
    <col min="14" max="14" width="8" customWidth="1"/>
    <col min="16" max="16" width="14.140625" customWidth="1"/>
    <col min="17" max="17" width="7.140625" customWidth="1"/>
    <col min="18" max="18" width="12.42578125" customWidth="1"/>
    <col min="19" max="19" width="16.5703125" customWidth="1"/>
    <col min="22" max="22" width="8" customWidth="1"/>
    <col min="24" max="24" width="14.140625" customWidth="1"/>
    <col min="25" max="25" width="7.140625" customWidth="1"/>
    <col min="26" max="26" width="10.28515625" customWidth="1"/>
    <col min="28" max="28" width="9" customWidth="1"/>
    <col min="30" max="31" width="9" customWidth="1"/>
    <col min="32" max="32" width="16.85546875" bestFit="1" customWidth="1"/>
    <col min="33" max="33" width="8.42578125" customWidth="1"/>
  </cols>
  <sheetData>
    <row r="1" spans="1:38" ht="18.75" x14ac:dyDescent="0.3">
      <c r="A1" s="16" t="s">
        <v>15</v>
      </c>
      <c r="B1" s="18" t="s">
        <v>16</v>
      </c>
      <c r="C1" s="18"/>
      <c r="J1" s="18" t="s">
        <v>17</v>
      </c>
      <c r="R1" s="18" t="s">
        <v>17</v>
      </c>
    </row>
    <row r="2" spans="1:38" x14ac:dyDescent="0.25">
      <c r="A2" s="2" t="s">
        <v>176</v>
      </c>
      <c r="B2" s="2">
        <v>3</v>
      </c>
      <c r="C2" s="4">
        <v>15</v>
      </c>
      <c r="D2" s="4">
        <v>23</v>
      </c>
      <c r="E2" s="4"/>
      <c r="F2" s="4"/>
      <c r="G2" s="4">
        <v>32</v>
      </c>
      <c r="H2" s="4">
        <v>48</v>
      </c>
      <c r="J2" s="6">
        <f>MIN(J$9:J$185)</f>
        <v>2.0312817387771686E-3</v>
      </c>
      <c r="K2" s="6"/>
      <c r="L2" s="6">
        <f>MIN(L$9:L$185)</f>
        <v>1.1360767482958849E-3</v>
      </c>
      <c r="M2" s="6"/>
      <c r="O2" s="6">
        <f>MIN(O$9:O$185)</f>
        <v>1.8727490885340778E-3</v>
      </c>
      <c r="P2" s="6">
        <f>MIN(P$9:P$185)</f>
        <v>1.1908608689012927E-4</v>
      </c>
      <c r="R2" s="6">
        <f>MIN(R$9:R$185)</f>
        <v>1.8281535648994515E-3</v>
      </c>
      <c r="S2" s="6"/>
      <c r="T2" s="6">
        <f>MIN(T$9:T$185)</f>
        <v>1.1360767482958849E-3</v>
      </c>
      <c r="U2" s="6"/>
      <c r="W2" s="6">
        <f>MIN(W$9:W$185)</f>
        <v>0.1246883993816556</v>
      </c>
      <c r="X2" s="6">
        <f>MIN(X$9:X$185)</f>
        <v>4.4543551349974706E-4</v>
      </c>
    </row>
    <row r="3" spans="1:38" x14ac:dyDescent="0.25">
      <c r="A3" s="17"/>
      <c r="B3" s="17">
        <v>13</v>
      </c>
      <c r="C3" s="4">
        <v>20</v>
      </c>
      <c r="D3" s="4">
        <v>29</v>
      </c>
      <c r="E3" s="4"/>
      <c r="F3" s="4"/>
      <c r="G3" s="4">
        <v>45</v>
      </c>
      <c r="H3" s="4">
        <v>62</v>
      </c>
      <c r="J3" s="6">
        <f>MAX(J$9:J$185)</f>
        <v>0.90909090909090917</v>
      </c>
      <c r="K3" s="6"/>
      <c r="L3" s="6">
        <f>MAX(L$9:L$185)</f>
        <v>0.44010767160161507</v>
      </c>
      <c r="M3" s="6"/>
      <c r="O3" s="6">
        <f>MAX(O$9:O$185)</f>
        <v>0.70034730169671411</v>
      </c>
      <c r="P3" s="6">
        <f>MAX(P$9:P$185)</f>
        <v>8397.2865858176701</v>
      </c>
      <c r="R3" s="6">
        <f>MAX(R$9:R$185)</f>
        <v>0.81818181818181812</v>
      </c>
      <c r="S3" s="6"/>
      <c r="T3" s="6">
        <f>MAX(T$9:T$185)</f>
        <v>0.39300134589502017</v>
      </c>
      <c r="U3" s="6"/>
      <c r="W3" s="6">
        <f>MAX(W$9:W$185)</f>
        <v>1.5508404007236385</v>
      </c>
      <c r="X3" s="6">
        <f>MAX(X$9:X$185)</f>
        <v>2244.9938760901423</v>
      </c>
    </row>
    <row r="4" spans="1:38" x14ac:dyDescent="0.25">
      <c r="A4" s="2" t="s">
        <v>9</v>
      </c>
      <c r="C4" s="30" t="s">
        <v>55</v>
      </c>
      <c r="D4" s="30"/>
      <c r="E4" s="30"/>
      <c r="G4" s="30" t="s">
        <v>56</v>
      </c>
      <c r="H4" s="30"/>
      <c r="J4" s="29"/>
      <c r="K4" s="29"/>
      <c r="L4" s="47"/>
      <c r="M4" s="47" t="s">
        <v>39</v>
      </c>
      <c r="N4" s="30"/>
      <c r="O4" s="30"/>
      <c r="P4" s="30"/>
      <c r="R4" s="67"/>
      <c r="S4" s="67"/>
      <c r="T4" s="68"/>
      <c r="U4" s="68" t="s">
        <v>40</v>
      </c>
      <c r="V4" s="69"/>
      <c r="W4" s="67"/>
      <c r="X4" s="67"/>
    </row>
    <row r="5" spans="1:38" hidden="1" x14ac:dyDescent="0.25">
      <c r="A5" s="2" t="s">
        <v>1</v>
      </c>
      <c r="J5" s="7"/>
      <c r="K5" s="7"/>
      <c r="R5" s="7"/>
      <c r="S5" s="7"/>
    </row>
    <row r="6" spans="1:38" x14ac:dyDescent="0.25">
      <c r="A6" s="2" t="s">
        <v>2</v>
      </c>
      <c r="B6" s="10" t="s">
        <v>57</v>
      </c>
      <c r="C6" s="10" t="s">
        <v>6</v>
      </c>
      <c r="D6" s="10" t="s">
        <v>7</v>
      </c>
      <c r="E6" s="10" t="s">
        <v>5</v>
      </c>
      <c r="F6" s="10"/>
      <c r="G6" s="10" t="s">
        <v>6</v>
      </c>
      <c r="H6" s="10" t="s">
        <v>7</v>
      </c>
      <c r="I6" s="10"/>
      <c r="J6" s="29" t="s">
        <v>35</v>
      </c>
      <c r="K6" s="29"/>
      <c r="L6" s="29"/>
      <c r="M6" s="29"/>
      <c r="O6" s="29"/>
      <c r="P6" s="30" t="s">
        <v>24</v>
      </c>
      <c r="Q6" s="10"/>
      <c r="R6" s="67" t="s">
        <v>35</v>
      </c>
      <c r="S6" s="67"/>
      <c r="T6" s="67"/>
      <c r="U6" s="67"/>
      <c r="W6" s="69"/>
      <c r="X6" s="69" t="s">
        <v>24</v>
      </c>
      <c r="Y6" s="10"/>
      <c r="Z6" s="30" t="s">
        <v>21</v>
      </c>
      <c r="AA6" s="30" t="s">
        <v>13</v>
      </c>
      <c r="AB6" s="10"/>
      <c r="AC6" s="30" t="s">
        <v>173</v>
      </c>
      <c r="AD6" s="30"/>
      <c r="AE6" s="10"/>
      <c r="AF6" s="30" t="s">
        <v>11</v>
      </c>
      <c r="AG6" s="10"/>
      <c r="AH6" s="31" t="s">
        <v>14</v>
      </c>
      <c r="AI6" s="31"/>
      <c r="AK6" s="53" t="s">
        <v>127</v>
      </c>
      <c r="AL6" s="53"/>
    </row>
    <row r="7" spans="1:38" x14ac:dyDescent="0.25">
      <c r="C7" s="10"/>
      <c r="D7" s="10"/>
      <c r="E7" s="10"/>
      <c r="F7" s="10"/>
      <c r="G7" s="10"/>
      <c r="H7" s="10"/>
      <c r="I7" s="10"/>
      <c r="J7" s="13" t="s">
        <v>3</v>
      </c>
      <c r="L7" s="10" t="s">
        <v>4</v>
      </c>
      <c r="N7" s="10"/>
      <c r="O7" s="13" t="s">
        <v>3</v>
      </c>
      <c r="P7" s="10" t="s">
        <v>4</v>
      </c>
      <c r="Q7" s="10"/>
      <c r="R7" s="13" t="s">
        <v>3</v>
      </c>
      <c r="T7" s="10" t="s">
        <v>4</v>
      </c>
      <c r="V7" s="10"/>
      <c r="W7" s="13" t="s">
        <v>3</v>
      </c>
      <c r="X7" s="10" t="s">
        <v>4</v>
      </c>
      <c r="Y7" s="10"/>
      <c r="Z7" s="10" t="s">
        <v>22</v>
      </c>
      <c r="AB7" s="10"/>
      <c r="AC7" s="30" t="s">
        <v>21</v>
      </c>
      <c r="AD7" s="30" t="s">
        <v>13</v>
      </c>
      <c r="AE7" s="10"/>
      <c r="AF7" s="10" t="s">
        <v>12</v>
      </c>
      <c r="AG7" s="10"/>
      <c r="AH7" t="s">
        <v>129</v>
      </c>
      <c r="AK7" s="10" t="s">
        <v>21</v>
      </c>
    </row>
    <row r="8" spans="1:38" x14ac:dyDescent="0.25">
      <c r="A8" s="10" t="s">
        <v>137</v>
      </c>
      <c r="B8" s="10"/>
      <c r="J8" s="7"/>
      <c r="K8" s="13" t="s">
        <v>8</v>
      </c>
      <c r="M8" s="13" t="s">
        <v>8</v>
      </c>
      <c r="O8" s="7"/>
      <c r="R8" s="7"/>
      <c r="S8" s="13" t="s">
        <v>8</v>
      </c>
      <c r="U8" s="13" t="s">
        <v>8</v>
      </c>
      <c r="W8" s="7"/>
      <c r="AK8" s="10" t="s">
        <v>7</v>
      </c>
      <c r="AL8" s="10" t="s">
        <v>128</v>
      </c>
    </row>
    <row r="9" spans="1:38" x14ac:dyDescent="0.25">
      <c r="A9" s="2" t="s">
        <v>131</v>
      </c>
      <c r="B9" s="2" t="str">
        <f>TRIM(MID($A9, B$2, B$3 -  B$2))</f>
        <v>NoGraphs</v>
      </c>
      <c r="C9" s="1">
        <f>_xlfn.NUMBERVALUE(SUBSTITUTE(MID($A9, C$2, C$3 -  C$2), "_", ""), ".", ",")</f>
        <v>0</v>
      </c>
      <c r="D9" s="1">
        <f>_xlfn.NUMBERVALUE(SUBSTITUTE(MID($A9, D$2, D$3 -  D$2), "_", ""), ".", ",")</f>
        <v>0.56000000000000005</v>
      </c>
      <c r="E9" s="1">
        <f>D9-C9</f>
        <v>0.56000000000000005</v>
      </c>
      <c r="G9" s="3">
        <f>_xlfn.NUMBERVALUE(SUBSTITUTE(MID($A9, G$2, G$3 -  G$2), "_", ""), ".", ",")</f>
        <v>0</v>
      </c>
      <c r="H9" s="3">
        <f>_xlfn.NUMBERVALUE(SUBSTITUTE(MID($A9, H$2, H$3 -  H$2), "_", ""), ".", ",")</f>
        <v>71952406</v>
      </c>
      <c r="J9" s="7"/>
      <c r="K9" s="7"/>
      <c r="R9" s="7"/>
      <c r="S9" s="7"/>
      <c r="AK9" s="1">
        <v>1.1399999999999999</v>
      </c>
      <c r="AL9" s="54">
        <f>AK9/D9</f>
        <v>2.0357142857142851</v>
      </c>
    </row>
    <row r="10" spans="1:38" hidden="1" x14ac:dyDescent="0.25">
      <c r="A10" s="2" t="s">
        <v>1</v>
      </c>
      <c r="B10" s="2" t="str">
        <f t="shared" ref="B10:B35" si="0">TRIM(MID($A10, B$2, B$3 -  B$2))</f>
        <v>----------</v>
      </c>
      <c r="G10" s="3"/>
      <c r="H10" s="3"/>
      <c r="J10" s="7"/>
      <c r="K10" s="7"/>
      <c r="R10" s="7"/>
      <c r="S10" s="7"/>
    </row>
    <row r="11" spans="1:38" x14ac:dyDescent="0.25">
      <c r="A11" s="2" t="s">
        <v>112</v>
      </c>
      <c r="B11" s="2" t="str">
        <f t="shared" si="0"/>
        <v>nog@IntId</v>
      </c>
      <c r="C11" s="9">
        <f>_xlfn.NUMBERVALUE(SUBSTITUTE(MID($A11, C$2, C$3 -  C$2), "_", ""), ".", ",")</f>
        <v>0</v>
      </c>
      <c r="D11" s="9">
        <f>_xlfn.NUMBERVALUE(SUBSTITUTE(MID($A11, D$2, D$3 -  D$2), "_", ""), ".", ",")</f>
        <v>0.76</v>
      </c>
      <c r="E11" s="9">
        <f>D11-C11</f>
        <v>0.76</v>
      </c>
      <c r="G11" s="3">
        <f>_xlfn.NUMBERVALUE(SUBSTITUTE(MID($A11, G$2, G$3 -  G$2), "_", ""), ".", ",")</f>
        <v>0</v>
      </c>
      <c r="H11" s="28">
        <f>_xlfn.NUMBERVALUE(SUBSTITUTE(MID($A11, H$2, H$3 -  H$2), "_", ""), ".", ",")</f>
        <v>162852</v>
      </c>
      <c r="J11" s="7"/>
      <c r="K11" s="7"/>
      <c r="R11" s="7"/>
      <c r="S11" s="7"/>
      <c r="Z11" s="19">
        <f>E11/E$9</f>
        <v>1.357142857142857</v>
      </c>
      <c r="AA11" s="5">
        <f>H11/H$9</f>
        <v>2.2633294569746562E-3</v>
      </c>
      <c r="AB11" s="5"/>
      <c r="AC11" s="5"/>
      <c r="AD11" s="5"/>
      <c r="AE11" s="5"/>
      <c r="AK11" s="9">
        <v>1.66</v>
      </c>
      <c r="AL11" s="54">
        <f>AK11/D11</f>
        <v>2.1842105263157894</v>
      </c>
    </row>
    <row r="12" spans="1:38" hidden="1" x14ac:dyDescent="0.25">
      <c r="A12" s="2" t="s">
        <v>1</v>
      </c>
      <c r="B12" s="2" t="str">
        <f t="shared" si="0"/>
        <v>----------</v>
      </c>
      <c r="G12" s="3"/>
      <c r="H12" s="3"/>
      <c r="J12" s="7"/>
      <c r="K12" s="7"/>
      <c r="R12" s="7"/>
      <c r="S12" s="7"/>
    </row>
    <row r="13" spans="1:38" x14ac:dyDescent="0.25">
      <c r="A13" s="2" t="s">
        <v>41</v>
      </c>
      <c r="B13" s="2" t="str">
        <f t="shared" si="0"/>
        <v>@IntIdA0B</v>
      </c>
      <c r="C13" s="1">
        <f>_xlfn.NUMBERVALUE(SUBSTITUTE(MID($A13, C$2, C$3 -  C$2), "_", ""), ".", ",")</f>
        <v>0</v>
      </c>
      <c r="D13" s="1">
        <f>_xlfn.NUMBERVALUE(SUBSTITUTE(MID($A13, D$2, D$3 -  D$2), "_", ""), ".", ",")</f>
        <v>0.63</v>
      </c>
      <c r="E13" s="1">
        <f>D13-C13</f>
        <v>0.63</v>
      </c>
      <c r="G13" s="3">
        <f>_xlfn.NUMBERVALUE(SUBSTITUTE(MID($A13, G$2, G$3 -  G$2), "_", ""), ".", ",")</f>
        <v>0</v>
      </c>
      <c r="H13" s="3">
        <f>_xlfn.NUMBERVALUE(SUBSTITUTE(MID($A13, H$2, H$3 -  H$2), "_", ""), ".", ",")</f>
        <v>1233700</v>
      </c>
      <c r="J13" s="7"/>
      <c r="K13" s="7"/>
      <c r="R13" s="7"/>
      <c r="S13" s="7"/>
      <c r="Z13" s="19">
        <f>E13/E$9</f>
        <v>1.125</v>
      </c>
      <c r="AA13" s="5">
        <f>H13/H$9</f>
        <v>1.714605624167731E-2</v>
      </c>
      <c r="AB13" s="5"/>
      <c r="AC13" s="5"/>
      <c r="AD13" s="5"/>
      <c r="AE13" s="5"/>
      <c r="AK13" s="1">
        <v>1.3</v>
      </c>
      <c r="AL13" s="54">
        <f>AK13/D13</f>
        <v>2.0634920634920637</v>
      </c>
    </row>
    <row r="14" spans="1:38" hidden="1" x14ac:dyDescent="0.25">
      <c r="A14" s="2" t="s">
        <v>1</v>
      </c>
      <c r="B14" s="2" t="str">
        <f t="shared" si="0"/>
        <v>----------</v>
      </c>
      <c r="G14" s="3"/>
      <c r="H14" s="3"/>
      <c r="J14" s="7"/>
      <c r="K14" s="7"/>
      <c r="R14" s="7"/>
      <c r="S14" s="7"/>
    </row>
    <row r="15" spans="1:38" x14ac:dyDescent="0.25">
      <c r="A15" s="2" t="s">
        <v>42</v>
      </c>
      <c r="B15" s="2" t="str">
        <f t="shared" si="0"/>
        <v>@IntIdL0B</v>
      </c>
      <c r="C15" s="1">
        <f>_xlfn.NUMBERVALUE(SUBSTITUTE(MID($A15, C$2, C$3 -  C$2), "_", ""), ".", ",")</f>
        <v>0</v>
      </c>
      <c r="D15" s="1">
        <f>_xlfn.NUMBERVALUE(SUBSTITUTE(MID($A15, D$2, D$3 -  D$2), "_", ""), ".", ",")</f>
        <v>0.56999999999999995</v>
      </c>
      <c r="E15" s="1">
        <f>D15-C15</f>
        <v>0.56999999999999995</v>
      </c>
      <c r="G15" s="3">
        <f>_xlfn.NUMBERVALUE(SUBSTITUTE(MID($A15, G$2, G$3 -  G$2), "_", ""), ".", ",")</f>
        <v>0</v>
      </c>
      <c r="H15" s="3">
        <f>_xlfn.NUMBERVALUE(SUBSTITUTE(MID($A15, H$2, H$3 -  H$2), "_", ""), ".", ",")</f>
        <v>10782564</v>
      </c>
      <c r="J15" s="7"/>
      <c r="K15" s="7"/>
      <c r="R15" s="7"/>
      <c r="S15" s="7"/>
      <c r="Z15" s="19">
        <f>E15/E$9</f>
        <v>1.0178571428571426</v>
      </c>
      <c r="AA15" s="5">
        <f>H15/H$9</f>
        <v>0.14985689290223317</v>
      </c>
      <c r="AB15" s="5"/>
      <c r="AC15" s="5"/>
      <c r="AD15" s="5"/>
      <c r="AE15" s="5"/>
      <c r="AK15" s="1">
        <v>1.17</v>
      </c>
      <c r="AL15" s="54">
        <f>AK15/D15</f>
        <v>2.0526315789473686</v>
      </c>
    </row>
    <row r="16" spans="1:38" hidden="1" x14ac:dyDescent="0.25">
      <c r="A16" s="2" t="s">
        <v>1</v>
      </c>
      <c r="B16" s="2" t="str">
        <f t="shared" si="0"/>
        <v>----------</v>
      </c>
      <c r="G16" s="3"/>
      <c r="H16" s="3"/>
      <c r="J16" s="7"/>
      <c r="K16" s="7"/>
      <c r="R16" s="7"/>
      <c r="S16" s="7"/>
    </row>
    <row r="17" spans="1:38" x14ac:dyDescent="0.25">
      <c r="A17" s="2" t="s">
        <v>132</v>
      </c>
      <c r="B17" s="2" t="str">
        <f t="shared" si="0"/>
        <v>@IntIdF</v>
      </c>
      <c r="C17" s="1">
        <f>_xlfn.NUMBERVALUE(SUBSTITUTE(MID($A17, C$2, C$3 -  C$2), "_", ""), ".", ",")</f>
        <v>0</v>
      </c>
      <c r="D17" s="1">
        <f>_xlfn.NUMBERVALUE(SUBSTITUTE(MID($A17, D$2, D$3 -  D$2), "_", ""), ".", ",")</f>
        <v>0.76</v>
      </c>
      <c r="E17" s="1">
        <f>D17-C17</f>
        <v>0.76</v>
      </c>
      <c r="G17" s="3">
        <f>_xlfn.NUMBERVALUE(SUBSTITUTE(MID($A17, G$2, G$3 -  G$2), "_", ""), ".", ",")</f>
        <v>0</v>
      </c>
      <c r="H17" s="3">
        <f>_xlfn.NUMBERVALUE(SUBSTITUTE(MID($A17, H$2, H$3 -  H$2), "_", ""), ".", ",")</f>
        <v>162356</v>
      </c>
      <c r="J17" s="7"/>
      <c r="K17" s="7"/>
      <c r="R17" s="7"/>
      <c r="S17" s="7"/>
      <c r="Z17" s="19">
        <f>E17/E$9</f>
        <v>1.357142857142857</v>
      </c>
      <c r="AA17" s="5">
        <f>H17/H$9</f>
        <v>2.2564360113267097E-3</v>
      </c>
      <c r="AB17" s="5"/>
      <c r="AC17" s="5"/>
      <c r="AD17" s="5"/>
      <c r="AE17" s="5"/>
      <c r="AK17" s="1">
        <v>1.66</v>
      </c>
      <c r="AL17" s="54">
        <f>AK17/D17</f>
        <v>2.1842105263157894</v>
      </c>
    </row>
    <row r="18" spans="1:38" hidden="1" x14ac:dyDescent="0.25">
      <c r="A18" s="2" t="s">
        <v>1</v>
      </c>
      <c r="B18" s="2" t="str">
        <f t="shared" si="0"/>
        <v>----------</v>
      </c>
      <c r="G18" s="3"/>
      <c r="H18" s="3"/>
      <c r="J18" s="7"/>
      <c r="K18" s="7"/>
      <c r="R18" s="7"/>
      <c r="S18" s="7"/>
    </row>
    <row r="19" spans="1:38" x14ac:dyDescent="0.25">
      <c r="A19" s="2" t="s">
        <v>133</v>
      </c>
      <c r="B19" s="2" t="str">
        <f t="shared" si="0"/>
        <v>@IntIdF0B</v>
      </c>
      <c r="C19" s="1">
        <f>_xlfn.NUMBERVALUE(SUBSTITUTE(MID($A19, C$2, C$3 -  C$2), "_", ""), ".", ",")</f>
        <v>0</v>
      </c>
      <c r="D19" s="1">
        <f>_xlfn.NUMBERVALUE(SUBSTITUTE(MID($A19, D$2, D$3 -  D$2), "_", ""), ".", ",")</f>
        <v>0.63</v>
      </c>
      <c r="E19" s="1">
        <f>D19-C19</f>
        <v>0.63</v>
      </c>
      <c r="G19" s="3">
        <f>_xlfn.NUMBERVALUE(SUBSTITUTE(MID($A19, G$2, G$3 -  G$2), "_", ""), ".", ",")</f>
        <v>0</v>
      </c>
      <c r="H19" s="3">
        <f>_xlfn.NUMBERVALUE(SUBSTITUTE(MID($A19, H$2, H$3 -  H$2), "_", ""), ".", ",")</f>
        <v>1233444</v>
      </c>
      <c r="J19" s="7"/>
      <c r="K19" s="7"/>
      <c r="R19" s="7"/>
      <c r="S19" s="7"/>
      <c r="Z19" s="19">
        <f>E19/E$9</f>
        <v>1.125</v>
      </c>
      <c r="AA19" s="5">
        <f>H19/H$9</f>
        <v>1.7142498334246112E-2</v>
      </c>
      <c r="AB19" s="5"/>
      <c r="AC19" s="5"/>
      <c r="AD19" s="5"/>
      <c r="AE19" s="5"/>
      <c r="AK19" s="1">
        <v>1.29</v>
      </c>
      <c r="AL19" s="54">
        <f>AK19/D19</f>
        <v>2.0476190476190474</v>
      </c>
    </row>
    <row r="20" spans="1:38" hidden="1" x14ac:dyDescent="0.25">
      <c r="A20" s="2" t="s">
        <v>1</v>
      </c>
      <c r="B20" s="2" t="str">
        <f t="shared" si="0"/>
        <v>----------</v>
      </c>
      <c r="G20" s="3"/>
      <c r="H20" s="3"/>
      <c r="J20" s="7"/>
      <c r="K20" s="7"/>
      <c r="R20" s="7"/>
      <c r="S20" s="7"/>
    </row>
    <row r="21" spans="1:38" x14ac:dyDescent="0.25">
      <c r="A21" s="2" t="s">
        <v>43</v>
      </c>
      <c r="B21" s="2" t="str">
        <f t="shared" si="0"/>
        <v>nog@Int</v>
      </c>
      <c r="C21" s="1">
        <f>_xlfn.NUMBERVALUE(SUBSTITUTE(MID($A21, C$2, C$3 -  C$2), "_", ""), ".", ",")</f>
        <v>0</v>
      </c>
      <c r="D21" s="1">
        <f>_xlfn.NUMBERVALUE(SUBSTITUTE(MID($A21, D$2, D$3 -  D$2), "_", ""), ".", ",")</f>
        <v>0.78</v>
      </c>
      <c r="E21" s="1">
        <f>D21-C21</f>
        <v>0.78</v>
      </c>
      <c r="G21" s="3">
        <f>_xlfn.NUMBERVALUE(SUBSTITUTE(MID($A21, G$2, G$3 -  G$2), "_", ""), ".", ",")</f>
        <v>0</v>
      </c>
      <c r="H21" s="3">
        <f>_xlfn.NUMBERVALUE(SUBSTITUTE(MID($A21, H$2, H$3 -  H$2), "_", ""), ".", ",")</f>
        <v>162004</v>
      </c>
      <c r="J21" s="7"/>
      <c r="K21" s="7"/>
      <c r="R21" s="7"/>
      <c r="S21" s="7"/>
      <c r="Z21" s="19">
        <f>E21/E$9</f>
        <v>1.3928571428571428</v>
      </c>
      <c r="AA21" s="5">
        <f>H21/H$9</f>
        <v>2.2515438886088119E-3</v>
      </c>
      <c r="AB21" s="5"/>
      <c r="AC21" s="5"/>
      <c r="AD21" s="5"/>
      <c r="AE21" s="5"/>
      <c r="AK21" s="1">
        <v>1.68</v>
      </c>
      <c r="AL21" s="54">
        <f>AK21/D21</f>
        <v>2.1538461538461537</v>
      </c>
    </row>
    <row r="22" spans="1:38" hidden="1" x14ac:dyDescent="0.25">
      <c r="A22" s="2" t="s">
        <v>1</v>
      </c>
      <c r="B22" s="2" t="str">
        <f t="shared" si="0"/>
        <v>----------</v>
      </c>
      <c r="G22" s="3"/>
      <c r="H22" s="3"/>
      <c r="J22" s="7"/>
      <c r="K22" s="7"/>
      <c r="R22" s="7"/>
      <c r="S22" s="7"/>
    </row>
    <row r="23" spans="1:38" x14ac:dyDescent="0.25">
      <c r="A23" s="2" t="s">
        <v>44</v>
      </c>
      <c r="B23" s="2" t="str">
        <f t="shared" si="0"/>
        <v>@IntF</v>
      </c>
      <c r="C23" s="9">
        <f>_xlfn.NUMBERVALUE(SUBSTITUTE(MID($A23, C$2, C$3 -  C$2), "_", ""), ".", ",")</f>
        <v>0</v>
      </c>
      <c r="D23" s="9">
        <f>_xlfn.NUMBERVALUE(SUBSTITUTE(MID($A23, D$2, D$3 -  D$2), "_", ""), ".", ",")</f>
        <v>0.78</v>
      </c>
      <c r="E23" s="9">
        <f>D23-C23</f>
        <v>0.78</v>
      </c>
      <c r="G23" s="3">
        <f>_xlfn.NUMBERVALUE(SUBSTITUTE(MID($A23, G$2, G$3 -  G$2), "_", ""), ".", ",")</f>
        <v>0</v>
      </c>
      <c r="H23" s="28">
        <f>_xlfn.NUMBERVALUE(SUBSTITUTE(MID($A23, H$2, H$3 -  H$2), "_", ""), ".", ",")</f>
        <v>161948</v>
      </c>
      <c r="J23" s="7"/>
      <c r="K23" s="7"/>
      <c r="R23" s="7"/>
      <c r="S23" s="7"/>
      <c r="Z23" s="19">
        <f>E23/E$9</f>
        <v>1.3928571428571428</v>
      </c>
      <c r="AA23" s="5">
        <f>H23/H$9</f>
        <v>2.2507655963582372E-3</v>
      </c>
      <c r="AB23" s="5"/>
      <c r="AC23" s="5"/>
      <c r="AD23" s="5"/>
      <c r="AE23" s="5"/>
      <c r="AK23" s="9">
        <v>1.69</v>
      </c>
      <c r="AL23" s="54">
        <f>AK23/D23</f>
        <v>2.1666666666666665</v>
      </c>
    </row>
    <row r="24" spans="1:38" hidden="1" x14ac:dyDescent="0.25">
      <c r="A24" s="2" t="s">
        <v>1</v>
      </c>
      <c r="B24" s="2" t="str">
        <f t="shared" si="0"/>
        <v>----------</v>
      </c>
      <c r="G24" s="3"/>
      <c r="H24" s="3"/>
      <c r="J24" s="7"/>
      <c r="K24" s="7"/>
      <c r="R24" s="7"/>
      <c r="S24" s="7"/>
    </row>
    <row r="25" spans="1:38" x14ac:dyDescent="0.25">
      <c r="A25" s="2" t="s">
        <v>45</v>
      </c>
      <c r="B25" s="2" t="str">
        <f t="shared" si="0"/>
        <v>@IntF0B</v>
      </c>
      <c r="C25" s="1">
        <f>_xlfn.NUMBERVALUE(SUBSTITUTE(MID($A25, C$2, C$3 -  C$2), "_", ""), ".", ",")</f>
        <v>0</v>
      </c>
      <c r="D25" s="1">
        <f>_xlfn.NUMBERVALUE(SUBSTITUTE(MID($A25, D$2, D$3 -  D$2), "_", ""), ".", ",")</f>
        <v>0.63</v>
      </c>
      <c r="E25" s="1">
        <f>D25-C25</f>
        <v>0.63</v>
      </c>
      <c r="G25" s="3">
        <f>_xlfn.NUMBERVALUE(SUBSTITUTE(MID($A25, G$2, G$3 -  G$2), "_", ""), ".", ",")</f>
        <v>0</v>
      </c>
      <c r="H25" s="3">
        <f>_xlfn.NUMBERVALUE(SUBSTITUTE(MID($A25, H$2, H$3 -  H$2), "_", ""), ".", ",")</f>
        <v>1233092</v>
      </c>
      <c r="J25" s="7"/>
      <c r="K25" s="7"/>
      <c r="R25" s="7"/>
      <c r="S25" s="7"/>
      <c r="Z25" s="19">
        <f>E25/E$9</f>
        <v>1.125</v>
      </c>
      <c r="AA25" s="5">
        <f>H25/H$9</f>
        <v>1.7137606211528215E-2</v>
      </c>
      <c r="AB25" s="5"/>
      <c r="AC25" s="5"/>
      <c r="AD25" s="5"/>
      <c r="AE25" s="5"/>
      <c r="AK25" s="1">
        <v>1.33</v>
      </c>
      <c r="AL25" s="54">
        <f>AK25/D25</f>
        <v>2.1111111111111112</v>
      </c>
    </row>
    <row r="26" spans="1:38" hidden="1" x14ac:dyDescent="0.25">
      <c r="A26" s="2" t="s">
        <v>1</v>
      </c>
      <c r="B26" s="2" t="str">
        <f t="shared" si="0"/>
        <v>----------</v>
      </c>
      <c r="G26" s="3"/>
      <c r="H26" s="3"/>
      <c r="J26" s="7"/>
      <c r="K26" s="7"/>
      <c r="R26" s="7"/>
      <c r="S26" s="7"/>
    </row>
    <row r="27" spans="1:38" x14ac:dyDescent="0.25">
      <c r="A27" s="2" t="s">
        <v>113</v>
      </c>
      <c r="B27" s="2" t="str">
        <f t="shared" si="0"/>
        <v>nog+intset</v>
      </c>
      <c r="C27" s="1">
        <f>_xlfn.NUMBERVALUE(SUBSTITUTE(MID($A27, C$2, C$3 -  C$2), "_", ""), ".", ",")</f>
        <v>0</v>
      </c>
      <c r="D27" s="1">
        <f>_xlfn.NUMBERVALUE(SUBSTITUTE(MID($A27, D$2, D$3 -  D$2), "_", ""), ".", ",")</f>
        <v>0.54</v>
      </c>
      <c r="E27" s="1">
        <f>D27-C27</f>
        <v>0.54</v>
      </c>
      <c r="G27" s="3">
        <f>_xlfn.NUMBERVALUE(SUBSTITUTE(MID($A27, G$2, G$3 -  G$2), "_", ""), ".", ",")</f>
        <v>0</v>
      </c>
      <c r="H27" s="3">
        <f>_xlfn.NUMBERVALUE(SUBSTITUTE(MID($A27, H$2, H$3 -  H$2), "_", ""), ".", ",")</f>
        <v>169858</v>
      </c>
      <c r="J27" s="7"/>
      <c r="K27" s="7"/>
      <c r="R27" s="7"/>
      <c r="S27" s="7"/>
      <c r="Z27" s="19">
        <f>E27/E$9</f>
        <v>0.9642857142857143</v>
      </c>
      <c r="AA27" s="5">
        <f>H27/H$9</f>
        <v>2.3606993767519044E-3</v>
      </c>
      <c r="AB27" s="5"/>
      <c r="AC27" s="5"/>
      <c r="AD27" s="5"/>
      <c r="AE27" s="5"/>
      <c r="AK27" s="1">
        <v>1.1399999999999999</v>
      </c>
      <c r="AL27" s="54">
        <f>AK27/D27</f>
        <v>2.1111111111111107</v>
      </c>
    </row>
    <row r="28" spans="1:38" hidden="1" x14ac:dyDescent="0.25">
      <c r="A28" s="2" t="s">
        <v>1</v>
      </c>
      <c r="B28" s="2" t="str">
        <f t="shared" si="0"/>
        <v>----------</v>
      </c>
      <c r="G28" s="3"/>
      <c r="H28" s="3"/>
      <c r="J28" s="7"/>
      <c r="K28" s="7"/>
      <c r="R28" s="7"/>
      <c r="S28" s="7"/>
    </row>
    <row r="29" spans="1:38" hidden="1" x14ac:dyDescent="0.25">
      <c r="A29" s="2" t="s">
        <v>20</v>
      </c>
      <c r="B29" s="2" t="str">
        <f t="shared" si="0"/>
        <v>nog+shift</v>
      </c>
      <c r="G29" s="3"/>
      <c r="H29" s="3"/>
      <c r="J29" s="7"/>
      <c r="K29" s="7"/>
      <c r="R29" s="7"/>
      <c r="S29" s="7"/>
    </row>
    <row r="30" spans="1:38" hidden="1" x14ac:dyDescent="0.25">
      <c r="A30" s="2" t="s">
        <v>1</v>
      </c>
      <c r="B30" s="2" t="str">
        <f t="shared" si="0"/>
        <v>----------</v>
      </c>
      <c r="G30" s="3"/>
      <c r="H30" s="3"/>
      <c r="J30" s="7"/>
      <c r="K30" s="7"/>
      <c r="R30" s="7"/>
      <c r="S30" s="7"/>
    </row>
    <row r="31" spans="1:38" x14ac:dyDescent="0.25">
      <c r="A31" s="2" t="s">
        <v>134</v>
      </c>
      <c r="B31" s="2" t="str">
        <f t="shared" si="0"/>
        <v>igraph</v>
      </c>
      <c r="C31" s="9">
        <f>_xlfn.NUMBERVALUE(SUBSTITUTE(MID($A31, C$2, C$3 -  C$2), "_", ""), ".", ",")</f>
        <v>8.7200000000000006</v>
      </c>
      <c r="D31" s="9">
        <f>_xlfn.NUMBERVALUE(SUBSTITUTE(MID($A31, D$2, D$3 -  D$2), "_", ""), ".", ",")</f>
        <v>8.99</v>
      </c>
      <c r="E31" s="9">
        <f>D31-C31</f>
        <v>0.26999999999999957</v>
      </c>
      <c r="G31" s="3">
        <f>_xlfn.NUMBERVALUE(SUBSTITUTE(MID($A31, G$2, G$3 -  G$2), "_", ""), ".", ",")</f>
        <v>21590880</v>
      </c>
      <c r="H31" s="3">
        <f>_xlfn.NUMBERVALUE(SUBSTITUTE(MID($A31, H$2, H$3 -  H$2), "_", ""), ".", ",")</f>
        <v>21590880</v>
      </c>
      <c r="J31" s="8">
        <f>IFERROR(D23/D31, "")</f>
        <v>8.6763070077864296E-2</v>
      </c>
      <c r="K31" s="8">
        <f>IFERROR(E23/E31, "")</f>
        <v>2.8888888888888937</v>
      </c>
      <c r="O31" s="59">
        <f>IFERROR(H23/H31, "")</f>
        <v>7.5007595799708024E-3</v>
      </c>
      <c r="R31" s="8">
        <f>IFERROR(D15/D31, "")</f>
        <v>6.3403781979977744E-2</v>
      </c>
      <c r="S31" s="8">
        <f>IFERROR(E15/E31, "")</f>
        <v>2.1111111111111143</v>
      </c>
      <c r="W31" s="8">
        <f>IFERROR(H15/H31, "")</f>
        <v>0.49940363709121627</v>
      </c>
      <c r="AF31" s="1">
        <f>C31 / (E9-E31)</f>
        <v>30.068965517241331</v>
      </c>
      <c r="AH31" s="56">
        <f>C31/C33</f>
        <v>0.31446087270104583</v>
      </c>
      <c r="AK31" s="9">
        <v>14.58</v>
      </c>
      <c r="AL31" s="54">
        <f>AK31/D31</f>
        <v>1.6218020022246942</v>
      </c>
    </row>
    <row r="32" spans="1:38" hidden="1" x14ac:dyDescent="0.25">
      <c r="A32" s="2" t="s">
        <v>1</v>
      </c>
      <c r="B32" s="2" t="str">
        <f t="shared" si="0"/>
        <v>----------</v>
      </c>
      <c r="C32" s="10"/>
      <c r="D32" s="10"/>
      <c r="E32" s="10"/>
      <c r="G32" s="3"/>
      <c r="H32" s="3"/>
      <c r="J32" s="7"/>
      <c r="K32" s="7"/>
      <c r="R32" s="7"/>
      <c r="S32" s="7"/>
      <c r="AF32" s="1"/>
      <c r="AH32" s="15"/>
      <c r="AK32" s="10"/>
    </row>
    <row r="33" spans="1:38" x14ac:dyDescent="0.25">
      <c r="A33" s="2" t="s">
        <v>135</v>
      </c>
      <c r="B33" s="2" t="str">
        <f t="shared" si="0"/>
        <v>rustworkx</v>
      </c>
      <c r="C33" s="9">
        <f>_xlfn.NUMBERVALUE(SUBSTITUTE(MID($A33, C$2, C$3 -  C$2), "_", ""), ".", ",")</f>
        <v>27.73</v>
      </c>
      <c r="D33" s="9">
        <f>_xlfn.NUMBERVALUE(SUBSTITUTE(MID($A33, D$2, D$3 -  D$2), "_", ""), ".", ",")</f>
        <v>28.15</v>
      </c>
      <c r="E33" s="9">
        <f>D33-C33</f>
        <v>0.41999999999999815</v>
      </c>
      <c r="G33" s="3">
        <f>_xlfn.NUMBERVALUE(SUBSTITUTE(MID($A33, G$2, G$3 -  G$2), "_", ""), ".", ",")</f>
        <v>39898108</v>
      </c>
      <c r="H33" s="3">
        <f>_xlfn.NUMBERVALUE(SUBSTITUTE(MID($A33, H$2, H$3 -  H$2), "_", ""), ".", ",")</f>
        <v>86476080</v>
      </c>
      <c r="J33" s="8">
        <f>IFERROR(D23/D33, "")</f>
        <v>2.7708703374777977E-2</v>
      </c>
      <c r="K33" s="8">
        <f>IFERROR(E23/E33, "")</f>
        <v>1.8571428571428654</v>
      </c>
      <c r="O33" s="59">
        <f>IFERROR(H23/H33, "")</f>
        <v>1.8727490885340778E-3</v>
      </c>
      <c r="R33" s="8">
        <f>IFERROR(D15/D33, "")</f>
        <v>2.024866785079929E-2</v>
      </c>
      <c r="S33" s="8">
        <f>IFERROR(E15/E33, "")</f>
        <v>1.357142857142863</v>
      </c>
      <c r="W33" s="8">
        <f>IFERROR(H15/H33, "")</f>
        <v>0.1246883993816556</v>
      </c>
      <c r="AF33" s="1">
        <f>C33 / (E9-E33)</f>
        <v>198.07142857142588</v>
      </c>
      <c r="AH33" s="15"/>
      <c r="AK33" s="9">
        <v>2.66</v>
      </c>
      <c r="AL33" s="54">
        <f>AK33/D33</f>
        <v>9.4493783303730025E-2</v>
      </c>
    </row>
    <row r="34" spans="1:38" hidden="1" x14ac:dyDescent="0.25">
      <c r="A34" s="2" t="s">
        <v>1</v>
      </c>
      <c r="B34" s="2" t="str">
        <f t="shared" si="0"/>
        <v>----------</v>
      </c>
      <c r="C34" s="10"/>
      <c r="D34" s="10"/>
      <c r="E34" s="10"/>
      <c r="G34" s="3"/>
      <c r="H34" s="3"/>
      <c r="J34" s="7"/>
      <c r="K34" s="7"/>
      <c r="R34" s="7"/>
      <c r="S34" s="7"/>
      <c r="AH34" s="15"/>
      <c r="AK34" s="10"/>
    </row>
    <row r="35" spans="1:38" x14ac:dyDescent="0.25">
      <c r="A35" s="2" t="s">
        <v>136</v>
      </c>
      <c r="B35" s="2" t="str">
        <f t="shared" si="0"/>
        <v>NetworkX</v>
      </c>
      <c r="C35" s="9">
        <f>_xlfn.NUMBERVALUE(SUBSTITUTE(MID($A35, C$2, C$3 -  C$2), "_", ""), ".", ",")</f>
        <v>4.57</v>
      </c>
      <c r="D35" s="9">
        <f>_xlfn.NUMBERVALUE(SUBSTITUTE(MID($A35, D$2, D$3 -  D$2), "_", ""), ".", ",")</f>
        <v>5.33</v>
      </c>
      <c r="E35" s="9">
        <f>D35-C35</f>
        <v>0.75999999999999979</v>
      </c>
      <c r="G35" s="3">
        <f>_xlfn.NUMBERVALUE(SUBSTITUTE(MID($A35, G$2, G$3 -  G$2), "_", ""), ".", ",")</f>
        <v>1297009024</v>
      </c>
      <c r="H35" s="3">
        <f>_xlfn.NUMBERVALUE(SUBSTITUTE(MID($A35, H$2, H$3 -  H$2), "_", ""), ".", ",")</f>
        <v>1359923768</v>
      </c>
      <c r="L35" s="59">
        <f>IFERROR(D23/D35, "")</f>
        <v>0.14634146341463414</v>
      </c>
      <c r="M35" s="8">
        <f>IFERROR(E23/E35, "")</f>
        <v>1.0263157894736845</v>
      </c>
      <c r="P35" s="8">
        <f>IFERROR(H23/H35, "")</f>
        <v>1.1908608689012927E-4</v>
      </c>
      <c r="T35" s="8">
        <f>IFERROR(D15/D35, "")</f>
        <v>0.10694183864915571</v>
      </c>
      <c r="U35" s="8">
        <f>IFERROR(E15/E35, "")</f>
        <v>0.75000000000000011</v>
      </c>
      <c r="X35" s="8">
        <f>IFERROR(H15/H35, "")</f>
        <v>7.9288003149305935E-3</v>
      </c>
      <c r="AH35" s="15"/>
      <c r="AK35" s="9">
        <v>10.65</v>
      </c>
      <c r="AL35" s="54">
        <f>AK35/D35</f>
        <v>1.99812382739212</v>
      </c>
    </row>
    <row r="36" spans="1:38" hidden="1" x14ac:dyDescent="0.25">
      <c r="A36" s="2" t="s">
        <v>1</v>
      </c>
      <c r="G36" s="3"/>
      <c r="H36" s="3"/>
      <c r="J36" s="7"/>
      <c r="K36" s="7"/>
      <c r="R36" s="7"/>
      <c r="S36" s="7"/>
      <c r="AH36" s="15"/>
    </row>
    <row r="37" spans="1:38" x14ac:dyDescent="0.25">
      <c r="G37" s="3"/>
      <c r="H37" s="3"/>
      <c r="J37" s="7"/>
      <c r="K37" s="7"/>
      <c r="P37" s="14">
        <f>IFERROR(1/P35, "")</f>
        <v>8397.2865858176701</v>
      </c>
      <c r="R37" s="7"/>
      <c r="S37" s="7"/>
      <c r="X37" s="14">
        <f>IFERROR(1/X35, "")</f>
        <v>126.12248515288201</v>
      </c>
      <c r="AH37" s="15"/>
    </row>
    <row r="38" spans="1:38" x14ac:dyDescent="0.25">
      <c r="A38" s="10" t="s">
        <v>169</v>
      </c>
      <c r="B38" s="10"/>
      <c r="G38" s="3"/>
      <c r="H38" s="3"/>
      <c r="J38" s="7"/>
      <c r="K38" s="7"/>
      <c r="R38" s="7"/>
      <c r="S38" s="7"/>
      <c r="AH38" s="15"/>
    </row>
    <row r="39" spans="1:38" x14ac:dyDescent="0.25">
      <c r="A39" s="2" t="s">
        <v>163</v>
      </c>
      <c r="B39" s="2" t="str">
        <f>TRIM(MID($A39, B$2, B$3 -  B$2))</f>
        <v>NoGraphs</v>
      </c>
      <c r="C39" s="1">
        <f>_xlfn.NUMBERVALUE(SUBSTITUTE(MID($A39, C$2, C$3 -  C$2), "_", ""), ".", ",")</f>
        <v>0</v>
      </c>
      <c r="D39" s="1">
        <f>_xlfn.NUMBERVALUE(SUBSTITUTE(MID($A39, D$2, D$3 -  D$2), "_", ""), ".", ",")</f>
        <v>1.22</v>
      </c>
      <c r="E39" s="1">
        <f>D39-C39</f>
        <v>1.22</v>
      </c>
      <c r="G39" s="3">
        <f>_xlfn.NUMBERVALUE(SUBSTITUTE(MID($A39, G$2, G$3 -  G$2), "_", ""), ".", ",")</f>
        <v>0</v>
      </c>
      <c r="H39" s="3">
        <f>_xlfn.NUMBERVALUE(SUBSTITUTE(MID($A39, H$2, H$3 -  H$2), "_", ""), ".", ",")</f>
        <v>85283776</v>
      </c>
      <c r="J39" s="7"/>
      <c r="K39" s="7"/>
      <c r="R39" s="7"/>
      <c r="S39" s="7"/>
      <c r="AH39" s="15"/>
      <c r="AK39" s="1">
        <v>2.4500000000000002</v>
      </c>
      <c r="AL39" s="54">
        <f>AK39/D39</f>
        <v>2.0081967213114758</v>
      </c>
    </row>
    <row r="40" spans="1:38" hidden="1" x14ac:dyDescent="0.25">
      <c r="A40" s="2" t="s">
        <v>1</v>
      </c>
      <c r="B40" s="2" t="str">
        <f t="shared" ref="B40:B65" si="1">TRIM(MID($A40, B$2, B$3 -  B$2))</f>
        <v>----------</v>
      </c>
      <c r="G40" s="3"/>
      <c r="H40" s="3"/>
      <c r="J40" s="7"/>
      <c r="K40" s="7"/>
      <c r="R40" s="7"/>
      <c r="S40" s="7"/>
      <c r="AH40" s="15"/>
    </row>
    <row r="41" spans="1:38" x14ac:dyDescent="0.25">
      <c r="A41" s="2" t="s">
        <v>114</v>
      </c>
      <c r="B41" s="2" t="str">
        <f t="shared" si="1"/>
        <v>nog@IntId</v>
      </c>
      <c r="C41" s="9">
        <f>_xlfn.NUMBERVALUE(SUBSTITUTE(MID($A41, C$2, C$3 -  C$2), "_", ""), ".", ",")</f>
        <v>0</v>
      </c>
      <c r="D41" s="9">
        <f>_xlfn.NUMBERVALUE(SUBSTITUTE(MID($A41, D$2, D$3 -  D$2), "_", ""), ".", ",")</f>
        <v>0.97</v>
      </c>
      <c r="E41" s="9">
        <f>D41-C41</f>
        <v>0.97</v>
      </c>
      <c r="G41" s="3">
        <f>_xlfn.NUMBERVALUE(SUBSTITUTE(MID($A41, G$2, G$3 -  G$2), "_", ""), ".", ",")</f>
        <v>0</v>
      </c>
      <c r="H41" s="28">
        <f>_xlfn.NUMBERVALUE(SUBSTITUTE(MID($A41, H$2, H$3 -  H$2), "_", ""), ".", ",")</f>
        <v>9623396</v>
      </c>
      <c r="J41" s="7"/>
      <c r="K41" s="7"/>
      <c r="R41" s="7"/>
      <c r="S41" s="7"/>
      <c r="Z41" s="19">
        <f>E41/E$39</f>
        <v>0.79508196721311475</v>
      </c>
      <c r="AA41" s="56">
        <f>H41/H$39</f>
        <v>0.11283970353282669</v>
      </c>
      <c r="AB41" s="5"/>
      <c r="AD41" s="5"/>
      <c r="AE41" s="5"/>
      <c r="AH41" s="15"/>
      <c r="AK41" s="9">
        <v>2.04</v>
      </c>
      <c r="AL41" s="54">
        <f>AK41/D41</f>
        <v>2.1030927835051547</v>
      </c>
    </row>
    <row r="42" spans="1:38" hidden="1" x14ac:dyDescent="0.25">
      <c r="A42" s="2" t="s">
        <v>1</v>
      </c>
      <c r="B42" s="2" t="str">
        <f t="shared" si="1"/>
        <v>----------</v>
      </c>
      <c r="G42" s="3"/>
      <c r="H42" s="3"/>
      <c r="J42" s="7"/>
      <c r="K42" s="7"/>
      <c r="R42" s="7"/>
      <c r="S42" s="7"/>
      <c r="AH42" s="15"/>
    </row>
    <row r="43" spans="1:38" hidden="1" x14ac:dyDescent="0.25">
      <c r="A43" s="2" t="s">
        <v>30</v>
      </c>
      <c r="B43" s="2" t="str">
        <f t="shared" si="1"/>
        <v>@IntIdA0B</v>
      </c>
      <c r="C43" s="1" t="e">
        <f>_xlfn.NUMBERVALUE(SUBSTITUTE(MID($A43, C$2, C$3 -  C$2), "_", ""), ".", ",")</f>
        <v>#VALUE!</v>
      </c>
      <c r="D43" s="1" t="e">
        <f>_xlfn.NUMBERVALUE(SUBSTITUTE(MID($A43, D$2, D$3 -  D$2), "_", ""), ".", ",")</f>
        <v>#VALUE!</v>
      </c>
      <c r="E43" s="1" t="e">
        <f>D43-C43</f>
        <v>#VALUE!</v>
      </c>
      <c r="G43" s="3" t="e">
        <f>_xlfn.NUMBERVALUE(SUBSTITUTE(MID($A43, G$2, G$3 -  G$2), "_", ""), ".", ",")</f>
        <v>#VALUE!</v>
      </c>
      <c r="H43" s="3" t="e">
        <f>_xlfn.NUMBERVALUE(SUBSTITUTE(MID($A43, H$2, H$3 -  H$2), "_", ""), ".", ",")</f>
        <v>#VALUE!</v>
      </c>
      <c r="J43" s="7"/>
      <c r="K43" s="7"/>
      <c r="R43" s="7"/>
      <c r="S43" s="7"/>
      <c r="Z43" s="19" t="e">
        <f>E43/E$39</f>
        <v>#VALUE!</v>
      </c>
      <c r="AA43" s="5" t="e">
        <f>H43/H$39</f>
        <v>#VALUE!</v>
      </c>
      <c r="AB43" s="5"/>
      <c r="AD43" s="5"/>
      <c r="AE43" s="5"/>
      <c r="AH43" s="15"/>
      <c r="AK43" s="1" t="e">
        <v>#VALUE!</v>
      </c>
    </row>
    <row r="44" spans="1:38" hidden="1" x14ac:dyDescent="0.25">
      <c r="A44" s="2" t="s">
        <v>1</v>
      </c>
      <c r="B44" s="2" t="str">
        <f t="shared" si="1"/>
        <v>----------</v>
      </c>
      <c r="G44" s="3"/>
      <c r="H44" s="3"/>
      <c r="J44" s="7"/>
      <c r="K44" s="7"/>
      <c r="R44" s="7"/>
      <c r="S44" s="7"/>
      <c r="AH44" s="15"/>
    </row>
    <row r="45" spans="1:38" x14ac:dyDescent="0.25">
      <c r="A45" s="2" t="s">
        <v>164</v>
      </c>
      <c r="B45" s="2" t="str">
        <f t="shared" si="1"/>
        <v>@IntIdL0B</v>
      </c>
      <c r="C45" s="1">
        <f>_xlfn.NUMBERVALUE(SUBSTITUTE(MID($A45, C$2, C$3 -  C$2), "_", ""), ".", ",")</f>
        <v>0</v>
      </c>
      <c r="D45" s="1">
        <f>_xlfn.NUMBERVALUE(SUBSTITUTE(MID($A45, D$2, D$3 -  D$2), "_", ""), ".", ",")</f>
        <v>0.98</v>
      </c>
      <c r="E45" s="1">
        <f>D45-C45</f>
        <v>0.98</v>
      </c>
      <c r="G45" s="3">
        <f>_xlfn.NUMBERVALUE(SUBSTITUTE(MID($A45, G$2, G$3 -  G$2), "_", ""), ".", ",")</f>
        <v>0</v>
      </c>
      <c r="H45" s="3">
        <f>_xlfn.NUMBERVALUE(SUBSTITUTE(MID($A45, H$2, H$3 -  H$2), "_", ""), ".", ",")</f>
        <v>9617892</v>
      </c>
      <c r="J45" s="7"/>
      <c r="K45" s="7"/>
      <c r="R45" s="7"/>
      <c r="S45" s="7"/>
      <c r="Z45" s="19">
        <f>E45/E$39</f>
        <v>0.80327868852459017</v>
      </c>
      <c r="AA45" s="57">
        <f>H45/H$39</f>
        <v>0.1127751660526851</v>
      </c>
      <c r="AB45" s="5"/>
      <c r="AD45" s="5"/>
      <c r="AE45" s="5"/>
      <c r="AH45" s="15"/>
      <c r="AK45" s="1">
        <v>2.04</v>
      </c>
      <c r="AL45" s="54">
        <f>AK45/D45</f>
        <v>2.0816326530612246</v>
      </c>
    </row>
    <row r="46" spans="1:38" hidden="1" x14ac:dyDescent="0.25">
      <c r="A46" s="2" t="s">
        <v>1</v>
      </c>
      <c r="B46" s="2" t="str">
        <f t="shared" si="1"/>
        <v>----------</v>
      </c>
      <c r="G46" s="3"/>
      <c r="H46" s="3"/>
      <c r="J46" s="7"/>
      <c r="K46" s="7"/>
      <c r="R46" s="7"/>
      <c r="S46" s="7"/>
      <c r="AH46" s="15"/>
    </row>
    <row r="47" spans="1:38" x14ac:dyDescent="0.25">
      <c r="A47" s="2" t="s">
        <v>115</v>
      </c>
      <c r="B47" s="2" t="str">
        <f t="shared" si="1"/>
        <v>@IntIdF</v>
      </c>
      <c r="C47" s="1">
        <f>_xlfn.NUMBERVALUE(SUBSTITUTE(MID($A47, C$2, C$3 -  C$2), "_", ""), ".", ",")</f>
        <v>0</v>
      </c>
      <c r="D47" s="1">
        <f>_xlfn.NUMBERVALUE(SUBSTITUTE(MID($A47, D$2, D$3 -  D$2), "_", ""), ".", ",")</f>
        <v>1.0900000000000001</v>
      </c>
      <c r="E47" s="1">
        <f>D47-C47</f>
        <v>1.0900000000000001</v>
      </c>
      <c r="G47" s="3">
        <f>_xlfn.NUMBERVALUE(SUBSTITUTE(MID($A47, G$2, G$3 -  G$2), "_", ""), ".", ",")</f>
        <v>0</v>
      </c>
      <c r="H47" s="3">
        <f>_xlfn.NUMBERVALUE(SUBSTITUTE(MID($A47, H$2, H$3 -  H$2), "_", ""), ".", ",")</f>
        <v>4916757</v>
      </c>
      <c r="J47" s="7"/>
      <c r="K47" s="7"/>
      <c r="R47" s="7"/>
      <c r="S47" s="7"/>
      <c r="Z47" s="19">
        <f>E47/E$39</f>
        <v>0.89344262295081978</v>
      </c>
      <c r="AA47" s="56">
        <f>H47/H$39</f>
        <v>5.7651727334399452E-2</v>
      </c>
      <c r="AB47" s="5"/>
      <c r="AD47" s="5"/>
      <c r="AE47" s="5"/>
      <c r="AH47" s="15"/>
      <c r="AK47" s="1">
        <v>2.2799999999999998</v>
      </c>
      <c r="AL47" s="54">
        <f>AK47/D47</f>
        <v>2.0917431192660545</v>
      </c>
    </row>
    <row r="48" spans="1:38" hidden="1" x14ac:dyDescent="0.25">
      <c r="A48" s="2" t="s">
        <v>1</v>
      </c>
      <c r="B48" s="2" t="str">
        <f t="shared" si="1"/>
        <v>----------</v>
      </c>
      <c r="G48" s="3"/>
      <c r="H48" s="3"/>
      <c r="J48" s="7"/>
      <c r="K48" s="7"/>
      <c r="R48" s="7"/>
      <c r="S48" s="7"/>
      <c r="AH48" s="15"/>
    </row>
    <row r="49" spans="1:38" hidden="1" x14ac:dyDescent="0.25">
      <c r="A49" s="2" t="s">
        <v>31</v>
      </c>
      <c r="B49" s="2" t="str">
        <f t="shared" si="1"/>
        <v>@IntIdF0B</v>
      </c>
      <c r="C49" s="1" t="e">
        <f>_xlfn.NUMBERVALUE(SUBSTITUTE(MID($A49, C$2, C$3 -  C$2), "_", ""), ".", ",")</f>
        <v>#VALUE!</v>
      </c>
      <c r="D49" s="1" t="e">
        <f>_xlfn.NUMBERVALUE(SUBSTITUTE(MID($A49, D$2, D$3 -  D$2), "_", ""), ".", ",")</f>
        <v>#VALUE!</v>
      </c>
      <c r="E49" s="1" t="e">
        <f>D49-C49</f>
        <v>#VALUE!</v>
      </c>
      <c r="G49" s="3" t="e">
        <f>_xlfn.NUMBERVALUE(SUBSTITUTE(MID($A49, G$2, G$3 -  G$2), "_", ""), ".", ",")</f>
        <v>#VALUE!</v>
      </c>
      <c r="H49" s="3" t="e">
        <f>_xlfn.NUMBERVALUE(SUBSTITUTE(MID($A49, H$2, H$3 -  H$2), "_", ""), ".", ",")</f>
        <v>#VALUE!</v>
      </c>
      <c r="J49" s="7"/>
      <c r="K49" s="7"/>
      <c r="R49" s="7"/>
      <c r="S49" s="7"/>
      <c r="Z49" s="19" t="e">
        <f>E49/E$39</f>
        <v>#VALUE!</v>
      </c>
      <c r="AA49" s="5" t="e">
        <f>H49/H$39</f>
        <v>#VALUE!</v>
      </c>
      <c r="AB49" s="5"/>
      <c r="AD49" s="5"/>
      <c r="AE49" s="5"/>
      <c r="AH49" s="15"/>
      <c r="AK49" s="1" t="e">
        <v>#VALUE!</v>
      </c>
    </row>
    <row r="50" spans="1:38" hidden="1" x14ac:dyDescent="0.25">
      <c r="A50" s="2" t="s">
        <v>1</v>
      </c>
      <c r="B50" s="2" t="str">
        <f t="shared" si="1"/>
        <v>----------</v>
      </c>
      <c r="G50" s="3"/>
      <c r="H50" s="3"/>
      <c r="J50" s="7"/>
      <c r="K50" s="7"/>
      <c r="R50" s="7"/>
      <c r="S50" s="7"/>
      <c r="AH50" s="15"/>
    </row>
    <row r="51" spans="1:38" x14ac:dyDescent="0.25">
      <c r="A51" s="2" t="s">
        <v>165</v>
      </c>
      <c r="B51" s="2" t="str">
        <f t="shared" si="1"/>
        <v>nog@Int</v>
      </c>
      <c r="C51" s="1">
        <f>_xlfn.NUMBERVALUE(SUBSTITUTE(MID($A51, C$2, C$3 -  C$2), "_", ""), ".", ",")</f>
        <v>0</v>
      </c>
      <c r="D51" s="1">
        <f>_xlfn.NUMBERVALUE(SUBSTITUTE(MID($A51, D$2, D$3 -  D$2), "_", ""), ".", ",")</f>
        <v>0.98</v>
      </c>
      <c r="E51" s="1">
        <f>D51-C51</f>
        <v>0.98</v>
      </c>
      <c r="G51" s="3">
        <f>_xlfn.NUMBERVALUE(SUBSTITUTE(MID($A51, G$2, G$3 -  G$2), "_", ""), ".", ",")</f>
        <v>0</v>
      </c>
      <c r="H51" s="3">
        <f>_xlfn.NUMBERVALUE(SUBSTITUTE(MID($A51, H$2, H$3 -  H$2), "_", ""), ".", ",")</f>
        <v>9617780</v>
      </c>
      <c r="J51" s="7"/>
      <c r="K51" s="7"/>
      <c r="R51" s="7"/>
      <c r="S51" s="7"/>
      <c r="Z51" s="19">
        <f>E51/E$39</f>
        <v>0.80327868852459017</v>
      </c>
      <c r="AA51" s="56">
        <f>H51/H$39</f>
        <v>0.1127738527900078</v>
      </c>
      <c r="AB51" s="5"/>
      <c r="AD51" s="5"/>
      <c r="AE51" s="5"/>
      <c r="AH51" s="15"/>
      <c r="AK51" s="1">
        <v>2.0499999999999998</v>
      </c>
      <c r="AL51" s="54">
        <f>AK51/D51</f>
        <v>2.0918367346938775</v>
      </c>
    </row>
    <row r="52" spans="1:38" hidden="1" x14ac:dyDescent="0.25">
      <c r="A52" s="2" t="s">
        <v>1</v>
      </c>
      <c r="B52" s="2" t="str">
        <f t="shared" si="1"/>
        <v>----------</v>
      </c>
      <c r="G52" s="3"/>
      <c r="H52" s="3"/>
      <c r="J52" s="7"/>
      <c r="K52" s="7"/>
      <c r="R52" s="7"/>
      <c r="S52" s="7"/>
      <c r="AH52" s="15"/>
    </row>
    <row r="53" spans="1:38" x14ac:dyDescent="0.25">
      <c r="A53" s="2" t="s">
        <v>116</v>
      </c>
      <c r="B53" s="2" t="str">
        <f t="shared" si="1"/>
        <v>@IntF</v>
      </c>
      <c r="C53" s="9">
        <f>_xlfn.NUMBERVALUE(SUBSTITUTE(MID($A53, C$2, C$3 -  C$2), "_", ""), ".", ",")</f>
        <v>0</v>
      </c>
      <c r="D53" s="9">
        <f>_xlfn.NUMBERVALUE(SUBSTITUTE(MID($A53, D$2, D$3 -  D$2), "_", ""), ".", ",")</f>
        <v>1.0900000000000001</v>
      </c>
      <c r="E53" s="9">
        <f>D53-C53</f>
        <v>1.0900000000000001</v>
      </c>
      <c r="G53" s="3">
        <f>_xlfn.NUMBERVALUE(SUBSTITUTE(MID($A53, G$2, G$3 -  G$2), "_", ""), ".", ",")</f>
        <v>0</v>
      </c>
      <c r="H53" s="28">
        <f>_xlfn.NUMBERVALUE(SUBSTITUTE(MID($A53, H$2, H$3 -  H$2), "_", ""), ".", ",")</f>
        <v>4916349</v>
      </c>
      <c r="J53" s="7"/>
      <c r="K53" s="7"/>
      <c r="R53" s="7"/>
      <c r="S53" s="7"/>
      <c r="Z53" s="19">
        <f>E53/E$39</f>
        <v>0.89344262295081978</v>
      </c>
      <c r="AA53" s="56">
        <f>H53/H$39</f>
        <v>5.7646943306075005E-2</v>
      </c>
      <c r="AB53" s="5"/>
      <c r="AD53" s="5"/>
      <c r="AE53" s="5"/>
      <c r="AH53" s="15"/>
      <c r="AK53" s="9">
        <v>2.2799999999999998</v>
      </c>
      <c r="AL53" s="54">
        <f>AK53/D53</f>
        <v>2.0917431192660545</v>
      </c>
    </row>
    <row r="54" spans="1:38" hidden="1" x14ac:dyDescent="0.25">
      <c r="A54" s="2" t="s">
        <v>1</v>
      </c>
      <c r="B54" s="2" t="str">
        <f t="shared" si="1"/>
        <v>----------</v>
      </c>
      <c r="G54" s="3"/>
      <c r="H54" s="3"/>
      <c r="J54" s="7"/>
      <c r="K54" s="7"/>
      <c r="R54" s="7"/>
      <c r="S54" s="7"/>
      <c r="AH54" s="15"/>
    </row>
    <row r="55" spans="1:38" hidden="1" x14ac:dyDescent="0.25">
      <c r="A55" s="2" t="s">
        <v>34</v>
      </c>
      <c r="B55" s="2" t="str">
        <f t="shared" si="1"/>
        <v>@IntF0B</v>
      </c>
      <c r="C55" s="1" t="e">
        <f>_xlfn.NUMBERVALUE(SUBSTITUTE(MID($A55, C$2, C$3 -  C$2), "_", ""), ".", ",")</f>
        <v>#VALUE!</v>
      </c>
      <c r="D55" s="1" t="e">
        <f>_xlfn.NUMBERVALUE(SUBSTITUTE(MID($A55, D$2, D$3 -  D$2), "_", ""), ".", ",")</f>
        <v>#VALUE!</v>
      </c>
      <c r="E55" s="1" t="e">
        <f>D55-C55</f>
        <v>#VALUE!</v>
      </c>
      <c r="G55" s="3" t="e">
        <f>_xlfn.NUMBERVALUE(SUBSTITUTE(MID($A55, G$2, G$3 -  G$2), "_", ""), ".", ",")</f>
        <v>#VALUE!</v>
      </c>
      <c r="H55" s="3" t="e">
        <f>_xlfn.NUMBERVALUE(SUBSTITUTE(MID($A55, H$2, H$3 -  H$2), "_", ""), ".", ",")</f>
        <v>#VALUE!</v>
      </c>
      <c r="J55" s="7"/>
      <c r="K55" s="7"/>
      <c r="R55" s="7"/>
      <c r="S55" s="7"/>
      <c r="Z55" s="19" t="e">
        <f>E55/E$39</f>
        <v>#VALUE!</v>
      </c>
      <c r="AA55" s="5" t="e">
        <f>H55/H$39</f>
        <v>#VALUE!</v>
      </c>
      <c r="AB55" s="5"/>
      <c r="AD55" s="5"/>
      <c r="AE55" s="5"/>
      <c r="AH55" s="15"/>
      <c r="AK55" s="1" t="e">
        <v>#VALUE!</v>
      </c>
    </row>
    <row r="56" spans="1:38" hidden="1" x14ac:dyDescent="0.25">
      <c r="A56" s="2" t="s">
        <v>1</v>
      </c>
      <c r="B56" s="2" t="str">
        <f t="shared" si="1"/>
        <v>----------</v>
      </c>
      <c r="G56" s="3"/>
      <c r="H56" s="3"/>
      <c r="J56" s="7"/>
      <c r="K56" s="7"/>
      <c r="R56" s="7"/>
      <c r="S56" s="7"/>
      <c r="AH56" s="15"/>
    </row>
    <row r="57" spans="1:38" x14ac:dyDescent="0.25">
      <c r="A57" s="2" t="s">
        <v>117</v>
      </c>
      <c r="B57" s="2" t="str">
        <f t="shared" si="1"/>
        <v>nog+intset</v>
      </c>
      <c r="C57" s="1">
        <f>_xlfn.NUMBERVALUE(SUBSTITUTE(MID($A57, C$2, C$3 -  C$2), "_", ""), ".", ",")</f>
        <v>0</v>
      </c>
      <c r="D57" s="1">
        <f>_xlfn.NUMBERVALUE(SUBSTITUTE(MID($A57, D$2, D$3 -  D$2), "_", ""), ".", ",")</f>
        <v>1.0900000000000001</v>
      </c>
      <c r="E57" s="1">
        <f>D57-C57</f>
        <v>1.0900000000000001</v>
      </c>
      <c r="G57" s="3">
        <f>_xlfn.NUMBERVALUE(SUBSTITUTE(MID($A57, G$2, G$3 -  G$2), "_", ""), ".", ",")</f>
        <v>0</v>
      </c>
      <c r="H57" s="3">
        <f>_xlfn.NUMBERVALUE(SUBSTITUTE(MID($A57, H$2, H$3 -  H$2), "_", ""), ".", ",")</f>
        <v>4916349</v>
      </c>
      <c r="J57" s="7"/>
      <c r="K57" s="7"/>
      <c r="R57" s="7"/>
      <c r="S57" s="7"/>
      <c r="Z57" s="19">
        <f>E57/E$39</f>
        <v>0.89344262295081978</v>
      </c>
      <c r="AA57" s="5">
        <f>H57/H$39</f>
        <v>5.7646943306075005E-2</v>
      </c>
      <c r="AB57" s="5"/>
      <c r="AD57" s="5"/>
      <c r="AE57" s="5"/>
      <c r="AH57" s="15"/>
      <c r="AK57" s="1">
        <v>2.27</v>
      </c>
      <c r="AL57" s="54">
        <f>AK57/D57</f>
        <v>2.0825688073394493</v>
      </c>
    </row>
    <row r="58" spans="1:38" hidden="1" x14ac:dyDescent="0.25">
      <c r="A58" s="2" t="s">
        <v>1</v>
      </c>
      <c r="B58" s="2" t="str">
        <f t="shared" si="1"/>
        <v>----------</v>
      </c>
      <c r="C58" s="1"/>
      <c r="D58" s="1"/>
      <c r="E58" s="1"/>
      <c r="G58" s="3"/>
      <c r="H58" s="3"/>
      <c r="J58" s="7"/>
      <c r="K58" s="7"/>
      <c r="R58" s="7"/>
      <c r="S58" s="7"/>
      <c r="AA58" s="5"/>
      <c r="AB58" s="5"/>
      <c r="AD58" s="5"/>
      <c r="AE58" s="5"/>
      <c r="AH58" s="15"/>
      <c r="AK58" s="1"/>
    </row>
    <row r="59" spans="1:38" hidden="1" x14ac:dyDescent="0.25">
      <c r="A59" s="2" t="s">
        <v>20</v>
      </c>
      <c r="B59" s="2" t="str">
        <f t="shared" si="1"/>
        <v>nog+shift</v>
      </c>
      <c r="C59" s="1"/>
      <c r="D59" s="1"/>
      <c r="E59" s="1"/>
      <c r="G59" s="3"/>
      <c r="H59" s="3"/>
      <c r="J59" s="7"/>
      <c r="K59" s="7"/>
      <c r="R59" s="7"/>
      <c r="S59" s="7"/>
      <c r="AA59" s="5"/>
      <c r="AB59" s="5"/>
      <c r="AD59" s="5"/>
      <c r="AE59" s="5"/>
      <c r="AH59" s="15"/>
      <c r="AK59" s="1"/>
    </row>
    <row r="60" spans="1:38" hidden="1" x14ac:dyDescent="0.25">
      <c r="A60" s="2" t="s">
        <v>1</v>
      </c>
      <c r="B60" s="2" t="str">
        <f t="shared" si="1"/>
        <v>----------</v>
      </c>
      <c r="G60" s="3"/>
      <c r="H60" s="3"/>
      <c r="J60" s="7"/>
      <c r="K60" s="7"/>
      <c r="R60" s="7"/>
      <c r="S60" s="7"/>
      <c r="AH60" s="15"/>
    </row>
    <row r="61" spans="1:38" x14ac:dyDescent="0.25">
      <c r="A61" s="2" t="s">
        <v>166</v>
      </c>
      <c r="B61" s="2" t="str">
        <f t="shared" si="1"/>
        <v>igraph</v>
      </c>
      <c r="C61" s="9">
        <f>_xlfn.NUMBERVALUE(SUBSTITUTE(MID($A61, C$2, C$3 -  C$2), "_", ""), ".", ",")</f>
        <v>8.57</v>
      </c>
      <c r="D61" s="9">
        <f>_xlfn.NUMBERVALUE(SUBSTITUTE(MID($A61, D$2, D$3 -  D$2), "_", ""), ".", ",")</f>
        <v>8.7899999999999991</v>
      </c>
      <c r="E61" s="9">
        <f>D61-C61</f>
        <v>0.21999999999999886</v>
      </c>
      <c r="G61" s="3">
        <f>_xlfn.NUMBERVALUE(SUBSTITUTE(MID($A61, G$2, G$3 -  G$2), "_", ""), ".", ",")</f>
        <v>21590880</v>
      </c>
      <c r="H61" s="3">
        <f>_xlfn.NUMBERVALUE(SUBSTITUTE(MID($A61, H$2, H$3 -  H$2), "_", ""), ".", ",")</f>
        <v>21590880</v>
      </c>
      <c r="J61" s="8">
        <f>IFERROR(D53/D61, "")</f>
        <v>0.12400455062571106</v>
      </c>
      <c r="K61" s="8">
        <f>IFERROR(E53/E61, "")</f>
        <v>4.9545454545454808</v>
      </c>
      <c r="O61" s="8">
        <f>IFERROR(H53/H61, "")</f>
        <v>0.22770489206553879</v>
      </c>
      <c r="R61" s="8">
        <f>IFERROR(D45/D61, "")</f>
        <v>0.11149032992036406</v>
      </c>
      <c r="S61" s="8">
        <f>IFERROR(E45/E61, "")</f>
        <v>4.4545454545454772</v>
      </c>
      <c r="W61" s="8">
        <f>IFERROR(H45/H61, "")</f>
        <v>0.44546086125252887</v>
      </c>
      <c r="AF61" s="1">
        <f>C61 / (E39-E61)</f>
        <v>8.5699999999999914</v>
      </c>
      <c r="AH61" s="56">
        <f>C61/C63</f>
        <v>0.3472447325769854</v>
      </c>
      <c r="AK61" s="9">
        <v>14.34</v>
      </c>
      <c r="AL61" s="54">
        <f>AK61/D61</f>
        <v>1.6313993174061434</v>
      </c>
    </row>
    <row r="62" spans="1:38" hidden="1" x14ac:dyDescent="0.25">
      <c r="A62" s="2" t="s">
        <v>1</v>
      </c>
      <c r="B62" s="2" t="str">
        <f t="shared" si="1"/>
        <v>----------</v>
      </c>
      <c r="C62" s="10"/>
      <c r="D62" s="10"/>
      <c r="E62" s="10"/>
      <c r="G62" s="3"/>
      <c r="H62" s="3"/>
      <c r="J62" s="7"/>
      <c r="K62" s="7"/>
      <c r="R62" s="7"/>
      <c r="S62" s="7"/>
      <c r="AF62" s="1"/>
      <c r="AH62" s="15"/>
      <c r="AK62" s="10"/>
    </row>
    <row r="63" spans="1:38" x14ac:dyDescent="0.25">
      <c r="A63" s="2" t="s">
        <v>167</v>
      </c>
      <c r="B63" s="2" t="str">
        <f t="shared" si="1"/>
        <v>rustworkx</v>
      </c>
      <c r="C63" s="9">
        <f>_xlfn.NUMBERVALUE(SUBSTITUTE(MID($A63, C$2, C$3 -  C$2), "_", ""), ".", ",")</f>
        <v>24.68</v>
      </c>
      <c r="D63" s="9">
        <f>_xlfn.NUMBERVALUE(SUBSTITUTE(MID($A63, D$2, D$3 -  D$2), "_", ""), ".", ",")</f>
        <v>24.82</v>
      </c>
      <c r="E63" s="9">
        <f>D63-C63</f>
        <v>0.14000000000000057</v>
      </c>
      <c r="G63" s="3">
        <f>_xlfn.NUMBERVALUE(SUBSTITUTE(MID($A63, G$2, G$3 -  G$2), "_", ""), ".", ",")</f>
        <v>39898300</v>
      </c>
      <c r="H63" s="3">
        <f>_xlfn.NUMBERVALUE(SUBSTITUTE(MID($A63, H$2, H$3 -  H$2), "_", ""), ".", ",")</f>
        <v>39898300</v>
      </c>
      <c r="J63" s="48">
        <f>IFERROR(D53/D63, "")</f>
        <v>4.3916196615632556E-2</v>
      </c>
      <c r="K63" s="8">
        <f>IFERROR(E53/E63, "")</f>
        <v>7.7857142857142545</v>
      </c>
      <c r="O63" s="8">
        <f>IFERROR(H53/H63, "")</f>
        <v>0.123222016978167</v>
      </c>
      <c r="R63" s="48">
        <f>IFERROR(D45/D63, "")</f>
        <v>3.9484286865431102E-2</v>
      </c>
      <c r="S63" s="8">
        <f>IFERROR(E45/E63, "")</f>
        <v>6.9999999999999716</v>
      </c>
      <c r="W63" s="8">
        <f>IFERROR(H45/H63, "")</f>
        <v>0.2410601955471787</v>
      </c>
      <c r="AF63" s="1">
        <f>C63 / (E39-E63)</f>
        <v>22.851851851851865</v>
      </c>
      <c r="AH63" s="15"/>
      <c r="AK63" s="9">
        <v>1.97</v>
      </c>
      <c r="AL63" s="54">
        <f>AK63/D63</f>
        <v>7.9371474617244156E-2</v>
      </c>
    </row>
    <row r="64" spans="1:38" hidden="1" x14ac:dyDescent="0.25">
      <c r="A64" s="2" t="s">
        <v>1</v>
      </c>
      <c r="B64" s="2" t="str">
        <f t="shared" si="1"/>
        <v>----------</v>
      </c>
      <c r="C64" s="10"/>
      <c r="D64" s="10"/>
      <c r="E64" s="10"/>
      <c r="G64" s="3"/>
      <c r="H64" s="3"/>
      <c r="J64" s="7"/>
      <c r="K64" s="7"/>
      <c r="O64" s="7"/>
      <c r="R64" s="7"/>
      <c r="S64" s="7"/>
      <c r="W64" s="7"/>
      <c r="AH64" s="15"/>
      <c r="AK64" s="10"/>
    </row>
    <row r="65" spans="1:38" x14ac:dyDescent="0.25">
      <c r="A65" s="2" t="s">
        <v>168</v>
      </c>
      <c r="B65" s="2" t="str">
        <f t="shared" si="1"/>
        <v>NetworkX</v>
      </c>
      <c r="C65" s="9">
        <f>_xlfn.NUMBERVALUE(SUBSTITUTE(MID($A65, C$2, C$3 -  C$2), "_", ""), ".", ",")</f>
        <v>4.5599999999999996</v>
      </c>
      <c r="D65" s="9">
        <f>_xlfn.NUMBERVALUE(SUBSTITUTE(MID($A65, D$2, D$3 -  D$2), "_", ""), ".", ",")</f>
        <v>5.73</v>
      </c>
      <c r="E65" s="9">
        <f>D65-C65</f>
        <v>1.1700000000000008</v>
      </c>
      <c r="G65" s="3">
        <f>_xlfn.NUMBERVALUE(SUBSTITUTE(MID($A65, G$2, G$3 -  G$2), "_", ""), ".", ",")</f>
        <v>1297014184</v>
      </c>
      <c r="H65" s="3">
        <f>_xlfn.NUMBERVALUE(SUBSTITUTE(MID($A65, H$2, H$3 -  H$2), "_", ""), ".", ",")</f>
        <v>1424230152</v>
      </c>
      <c r="L65" s="59">
        <f>IFERROR(D53/D65, "")</f>
        <v>0.19022687609075042</v>
      </c>
      <c r="M65" s="8">
        <f>IFERROR(E53/E65, "")</f>
        <v>0.93162393162393109</v>
      </c>
      <c r="P65" s="8">
        <f>IFERROR(H53/H65, "")</f>
        <v>3.4519343612379864E-3</v>
      </c>
      <c r="T65" s="8">
        <f>IFERROR(D45/D65, "")</f>
        <v>0.17102966841186734</v>
      </c>
      <c r="U65" s="8">
        <f>IFERROR(E45/E65, "")</f>
        <v>0.83760683760683696</v>
      </c>
      <c r="X65" s="8">
        <f>IFERROR(H45/H65, "")</f>
        <v>6.7530461888437822E-3</v>
      </c>
      <c r="AH65" s="15"/>
      <c r="AK65" s="9">
        <v>11.6</v>
      </c>
      <c r="AL65" s="54">
        <f>AK65/D65</f>
        <v>2.0244328097731237</v>
      </c>
    </row>
    <row r="66" spans="1:38" hidden="1" x14ac:dyDescent="0.25">
      <c r="A66" s="2" t="s">
        <v>1</v>
      </c>
      <c r="G66" s="3"/>
      <c r="H66" s="3"/>
      <c r="J66" s="7"/>
      <c r="K66" s="7"/>
      <c r="R66" s="7"/>
      <c r="S66" s="7"/>
      <c r="AH66" s="15"/>
    </row>
    <row r="67" spans="1:38" x14ac:dyDescent="0.25">
      <c r="G67" s="3"/>
      <c r="H67" s="3"/>
      <c r="J67" s="7"/>
      <c r="K67" s="7"/>
      <c r="P67" s="14">
        <f>IFERROR(1/P65, "")</f>
        <v>289.69264631131762</v>
      </c>
      <c r="R67" s="7"/>
      <c r="S67" s="7"/>
      <c r="X67" s="14">
        <f>IFERROR(1/X65, "")</f>
        <v>148.08132093810161</v>
      </c>
      <c r="AH67" s="15"/>
    </row>
    <row r="68" spans="1:38" x14ac:dyDescent="0.25">
      <c r="A68" s="32" t="s">
        <v>138</v>
      </c>
      <c r="B68" s="32"/>
      <c r="C68" s="33"/>
      <c r="D68" s="33"/>
      <c r="E68" s="33"/>
      <c r="F68" s="33"/>
      <c r="G68" s="34"/>
      <c r="H68" s="34"/>
      <c r="I68" s="33"/>
      <c r="J68" s="35"/>
      <c r="K68" s="35"/>
      <c r="L68" s="33"/>
      <c r="M68" s="33"/>
      <c r="N68" s="33"/>
      <c r="O68" s="33"/>
      <c r="P68" s="33"/>
      <c r="Q68" s="33"/>
      <c r="R68" s="35"/>
      <c r="S68" s="35"/>
      <c r="T68" s="33"/>
      <c r="U68" s="33"/>
      <c r="V68" s="33"/>
      <c r="W68" s="33"/>
      <c r="X68" s="33"/>
      <c r="Y68" s="33"/>
      <c r="Z68" s="33"/>
      <c r="AA68" s="33"/>
      <c r="AB68" s="33"/>
      <c r="AD68" s="33"/>
      <c r="AE68" s="33"/>
      <c r="AF68" s="33"/>
      <c r="AG68" s="33"/>
      <c r="AH68" s="36"/>
      <c r="AK68" s="33"/>
    </row>
    <row r="69" spans="1:38" x14ac:dyDescent="0.25">
      <c r="A69" s="37" t="s">
        <v>139</v>
      </c>
      <c r="B69" s="37" t="str">
        <f>TRIM(MID($A69, B$2, B$3 -  B$2))</f>
        <v>NoGraphs</v>
      </c>
      <c r="C69" s="38">
        <f>_xlfn.NUMBERVALUE(SUBSTITUTE(MID($A69, C$2, C$3 -  C$2), "_", ""), ".", ",")</f>
        <v>0</v>
      </c>
      <c r="D69" s="38">
        <f>_xlfn.NUMBERVALUE(SUBSTITUTE(MID($A69, D$2, D$3 -  D$2), "_", ""), ".", ",")</f>
        <v>1.21</v>
      </c>
      <c r="E69" s="38">
        <f>D69-C69</f>
        <v>1.21</v>
      </c>
      <c r="F69" s="33"/>
      <c r="G69" s="34">
        <f>_xlfn.NUMBERVALUE(SUBSTITUTE(MID($A69, G$2, G$3 -  G$2), "_", ""), ".", ",")</f>
        <v>0</v>
      </c>
      <c r="H69" s="34">
        <f>_xlfn.NUMBERVALUE(SUBSTITUTE(MID($A69, H$2, H$3 -  H$2), "_", ""), ".", ",")</f>
        <v>85291456</v>
      </c>
      <c r="I69" s="33"/>
      <c r="J69" s="35"/>
      <c r="K69" s="35"/>
      <c r="L69" s="33"/>
      <c r="M69" s="33"/>
      <c r="N69" s="33"/>
      <c r="O69" s="33"/>
      <c r="P69" s="33"/>
      <c r="Q69" s="33"/>
      <c r="R69" s="35"/>
      <c r="S69" s="35"/>
      <c r="T69" s="33"/>
      <c r="U69" s="33"/>
      <c r="V69" s="33"/>
      <c r="W69" s="33"/>
      <c r="X69" s="33"/>
      <c r="Y69" s="33"/>
      <c r="Z69" s="33"/>
      <c r="AA69" s="33"/>
      <c r="AB69" s="33"/>
      <c r="AC69" s="64">
        <f>D69/D39</f>
        <v>0.99180327868852458</v>
      </c>
      <c r="AD69" s="64">
        <f>H69/H39</f>
        <v>1.000090052297872</v>
      </c>
      <c r="AE69" s="33"/>
      <c r="AF69" s="33"/>
      <c r="AG69" s="33"/>
      <c r="AH69" s="36"/>
      <c r="AK69" s="38">
        <v>2.44</v>
      </c>
      <c r="AL69" s="54">
        <f>AK69/D69</f>
        <v>2.0165289256198347</v>
      </c>
    </row>
    <row r="70" spans="1:38" hidden="1" x14ac:dyDescent="0.25">
      <c r="A70" s="37" t="s">
        <v>1</v>
      </c>
      <c r="B70" s="37" t="str">
        <f t="shared" ref="B70:B95" si="2">TRIM(MID($A70, B$2, B$3 -  B$2))</f>
        <v>----------</v>
      </c>
      <c r="C70" s="33"/>
      <c r="D70" s="33"/>
      <c r="E70" s="33"/>
      <c r="F70" s="33"/>
      <c r="G70" s="34"/>
      <c r="H70" s="34"/>
      <c r="I70" s="33"/>
      <c r="J70" s="35"/>
      <c r="K70" s="35"/>
      <c r="L70" s="33"/>
      <c r="M70" s="33"/>
      <c r="N70" s="33"/>
      <c r="O70" s="33"/>
      <c r="P70" s="33"/>
      <c r="Q70" s="33"/>
      <c r="R70" s="35"/>
      <c r="S70" s="35"/>
      <c r="T70" s="33"/>
      <c r="U70" s="33"/>
      <c r="V70" s="33"/>
      <c r="W70" s="33"/>
      <c r="X70" s="33"/>
      <c r="Y70" s="33"/>
      <c r="Z70" s="33"/>
      <c r="AA70" s="33"/>
      <c r="AB70" s="33"/>
      <c r="AC70" s="65"/>
      <c r="AD70" s="66"/>
      <c r="AE70" s="33"/>
      <c r="AF70" s="33"/>
      <c r="AG70" s="33"/>
      <c r="AH70" s="36"/>
      <c r="AK70" s="33"/>
    </row>
    <row r="71" spans="1:38" x14ac:dyDescent="0.25">
      <c r="A71" s="37" t="s">
        <v>118</v>
      </c>
      <c r="B71" s="37" t="str">
        <f t="shared" si="2"/>
        <v>nog@IntId</v>
      </c>
      <c r="C71" s="39">
        <f>_xlfn.NUMBERVALUE(SUBSTITUTE(MID($A71, C$2, C$3 -  C$2), "_", ""), ".", ",")</f>
        <v>0</v>
      </c>
      <c r="D71" s="39">
        <f>_xlfn.NUMBERVALUE(SUBSTITUTE(MID($A71, D$2, D$3 -  D$2), "_", ""), ".", ",")</f>
        <v>0.97</v>
      </c>
      <c r="E71" s="39">
        <f>D71-C71</f>
        <v>0.97</v>
      </c>
      <c r="F71" s="33"/>
      <c r="G71" s="34">
        <f>_xlfn.NUMBERVALUE(SUBSTITUTE(MID($A71, G$2, G$3 -  G$2), "_", ""), ".", ",")</f>
        <v>0</v>
      </c>
      <c r="H71" s="40">
        <f>_xlfn.NUMBERVALUE(SUBSTITUTE(MID($A71, H$2, H$3 -  H$2), "_", ""), ".", ",")</f>
        <v>19483460</v>
      </c>
      <c r="I71" s="33"/>
      <c r="J71" s="35"/>
      <c r="K71" s="35"/>
      <c r="L71" s="33"/>
      <c r="M71" s="33"/>
      <c r="N71" s="33"/>
      <c r="O71" s="33"/>
      <c r="P71" s="33"/>
      <c r="Q71" s="33"/>
      <c r="R71" s="35"/>
      <c r="S71" s="35"/>
      <c r="T71" s="33"/>
      <c r="U71" s="33"/>
      <c r="V71" s="33"/>
      <c r="W71" s="33"/>
      <c r="X71" s="33"/>
      <c r="Y71" s="33"/>
      <c r="Z71" s="41">
        <f>E71/E$69</f>
        <v>0.80165289256198347</v>
      </c>
      <c r="AA71" s="55">
        <f>H71/H$69</f>
        <v>0.22843390081182341</v>
      </c>
      <c r="AB71" s="42"/>
      <c r="AC71" s="64">
        <f>D71/D41</f>
        <v>1</v>
      </c>
      <c r="AD71" s="64">
        <f>H71/H41</f>
        <v>2.024592981521284</v>
      </c>
      <c r="AE71" s="42"/>
      <c r="AF71" s="33"/>
      <c r="AG71" s="33"/>
      <c r="AH71" s="36"/>
      <c r="AK71" s="39">
        <v>2.0299999999999998</v>
      </c>
      <c r="AL71" s="54">
        <f>AK71/D71</f>
        <v>2.0927835051546388</v>
      </c>
    </row>
    <row r="72" spans="1:38" hidden="1" x14ac:dyDescent="0.25">
      <c r="A72" s="37" t="s">
        <v>1</v>
      </c>
      <c r="B72" s="37" t="str">
        <f t="shared" si="2"/>
        <v>----------</v>
      </c>
      <c r="C72" s="33"/>
      <c r="D72" s="33"/>
      <c r="E72" s="33"/>
      <c r="F72" s="33"/>
      <c r="G72" s="34"/>
      <c r="H72" s="34"/>
      <c r="I72" s="33"/>
      <c r="J72" s="35"/>
      <c r="K72" s="35"/>
      <c r="L72" s="33"/>
      <c r="M72" s="33"/>
      <c r="N72" s="33"/>
      <c r="O72" s="33"/>
      <c r="P72" s="33"/>
      <c r="Q72" s="33"/>
      <c r="R72" s="35"/>
      <c r="S72" s="35"/>
      <c r="T72" s="33"/>
      <c r="U72" s="33"/>
      <c r="V72" s="33"/>
      <c r="W72" s="33"/>
      <c r="X72" s="33"/>
      <c r="Y72" s="33"/>
      <c r="Z72" s="33"/>
      <c r="AA72" s="33"/>
      <c r="AB72" s="33"/>
      <c r="AC72" s="65"/>
      <c r="AD72" s="66"/>
      <c r="AE72" s="33"/>
      <c r="AF72" s="33"/>
      <c r="AG72" s="33"/>
      <c r="AH72" s="36"/>
      <c r="AK72" s="33"/>
    </row>
    <row r="73" spans="1:38" hidden="1" x14ac:dyDescent="0.25">
      <c r="A73" s="37" t="s">
        <v>30</v>
      </c>
      <c r="B73" s="37" t="str">
        <f t="shared" si="2"/>
        <v>@IntIdA0B</v>
      </c>
      <c r="C73" s="38" t="e">
        <f>_xlfn.NUMBERVALUE(SUBSTITUTE(MID($A73, C$2, C$3 -  C$2), "_", ""), ".", ",")</f>
        <v>#VALUE!</v>
      </c>
      <c r="D73" s="38" t="e">
        <f>_xlfn.NUMBERVALUE(SUBSTITUTE(MID($A73, D$2, D$3 -  D$2), "_", ""), ".", ",")</f>
        <v>#VALUE!</v>
      </c>
      <c r="E73" s="38" t="e">
        <f>D73-C73</f>
        <v>#VALUE!</v>
      </c>
      <c r="F73" s="33"/>
      <c r="G73" s="34" t="e">
        <f>_xlfn.NUMBERVALUE(SUBSTITUTE(MID($A73, G$2, G$3 -  G$2), "_", ""), ".", ",")</f>
        <v>#VALUE!</v>
      </c>
      <c r="H73" s="34" t="e">
        <f>_xlfn.NUMBERVALUE(SUBSTITUTE(MID($A73, H$2, H$3 -  H$2), "_", ""), ".", ",")</f>
        <v>#VALUE!</v>
      </c>
      <c r="I73" s="33"/>
      <c r="J73" s="35"/>
      <c r="K73" s="35"/>
      <c r="L73" s="33"/>
      <c r="M73" s="33"/>
      <c r="N73" s="33"/>
      <c r="O73" s="33"/>
      <c r="P73" s="33"/>
      <c r="Q73" s="33"/>
      <c r="R73" s="35"/>
      <c r="S73" s="35"/>
      <c r="T73" s="33"/>
      <c r="U73" s="33"/>
      <c r="V73" s="33"/>
      <c r="W73" s="33"/>
      <c r="X73" s="33"/>
      <c r="Y73" s="33"/>
      <c r="Z73" s="41" t="e">
        <f>E73/E$69</f>
        <v>#VALUE!</v>
      </c>
      <c r="AA73" s="42" t="e">
        <f>H73/H$69</f>
        <v>#VALUE!</v>
      </c>
      <c r="AB73" s="42"/>
      <c r="AC73" s="65"/>
      <c r="AD73" s="55"/>
      <c r="AE73" s="42"/>
      <c r="AF73" s="33"/>
      <c r="AG73" s="33"/>
      <c r="AH73" s="36"/>
      <c r="AK73" s="38" t="e">
        <v>#VALUE!</v>
      </c>
    </row>
    <row r="74" spans="1:38" hidden="1" x14ac:dyDescent="0.25">
      <c r="A74" s="37" t="s">
        <v>1</v>
      </c>
      <c r="B74" s="37" t="str">
        <f t="shared" si="2"/>
        <v>----------</v>
      </c>
      <c r="C74" s="33"/>
      <c r="D74" s="33"/>
      <c r="E74" s="33"/>
      <c r="F74" s="33"/>
      <c r="G74" s="34"/>
      <c r="H74" s="34"/>
      <c r="I74" s="33"/>
      <c r="J74" s="35"/>
      <c r="K74" s="35"/>
      <c r="L74" s="33"/>
      <c r="M74" s="33"/>
      <c r="N74" s="33"/>
      <c r="O74" s="33"/>
      <c r="P74" s="33"/>
      <c r="Q74" s="33"/>
      <c r="R74" s="35"/>
      <c r="S74" s="35"/>
      <c r="T74" s="33"/>
      <c r="U74" s="33"/>
      <c r="V74" s="33"/>
      <c r="W74" s="33"/>
      <c r="X74" s="33"/>
      <c r="Y74" s="33"/>
      <c r="Z74" s="33"/>
      <c r="AA74" s="33"/>
      <c r="AB74" s="33"/>
      <c r="AC74" s="65"/>
      <c r="AD74" s="66"/>
      <c r="AE74" s="33"/>
      <c r="AF74" s="33"/>
      <c r="AG74" s="33"/>
      <c r="AH74" s="36"/>
      <c r="AK74" s="33"/>
    </row>
    <row r="75" spans="1:38" x14ac:dyDescent="0.25">
      <c r="A75" s="37" t="s">
        <v>119</v>
      </c>
      <c r="B75" s="37" t="str">
        <f t="shared" si="2"/>
        <v>@IntIdL0B</v>
      </c>
      <c r="C75" s="38">
        <f>_xlfn.NUMBERVALUE(SUBSTITUTE(MID($A75, C$2, C$3 -  C$2), "_", ""), ".", ",")</f>
        <v>0</v>
      </c>
      <c r="D75" s="38">
        <f>_xlfn.NUMBERVALUE(SUBSTITUTE(MID($A75, D$2, D$3 -  D$2), "_", ""), ".", ",")</f>
        <v>0.97</v>
      </c>
      <c r="E75" s="38">
        <f>D75-C75</f>
        <v>0.97</v>
      </c>
      <c r="F75" s="33"/>
      <c r="G75" s="34">
        <f>_xlfn.NUMBERVALUE(SUBSTITUTE(MID($A75, G$2, G$3 -  G$2), "_", ""), ".", ",")</f>
        <v>0</v>
      </c>
      <c r="H75" s="34">
        <f>_xlfn.NUMBERVALUE(SUBSTITUTE(MID($A75, H$2, H$3 -  H$2), "_", ""), ".", ",")</f>
        <v>19483460</v>
      </c>
      <c r="I75" s="33"/>
      <c r="J75" s="35"/>
      <c r="K75" s="35"/>
      <c r="L75" s="33"/>
      <c r="M75" s="33"/>
      <c r="N75" s="33"/>
      <c r="O75" s="33"/>
      <c r="P75" s="33"/>
      <c r="Q75" s="33"/>
      <c r="R75" s="35"/>
      <c r="S75" s="35"/>
      <c r="T75" s="33"/>
      <c r="U75" s="33"/>
      <c r="V75" s="33"/>
      <c r="W75" s="33"/>
      <c r="X75" s="33"/>
      <c r="Y75" s="33"/>
      <c r="Z75" s="41">
        <f>E75/E$69</f>
        <v>0.80165289256198347</v>
      </c>
      <c r="AA75" s="58">
        <f>H75/H$69</f>
        <v>0.22843390081182341</v>
      </c>
      <c r="AB75" s="42"/>
      <c r="AC75" s="64">
        <f>D75/D45</f>
        <v>0.98979591836734693</v>
      </c>
      <c r="AD75" s="64">
        <f>H75/H45</f>
        <v>2.0257515888096891</v>
      </c>
      <c r="AE75" s="42"/>
      <c r="AF75" s="33"/>
      <c r="AG75" s="33"/>
      <c r="AH75" s="36"/>
      <c r="AK75" s="38">
        <v>2.0299999999999998</v>
      </c>
      <c r="AL75" s="54">
        <f>AK75/D75</f>
        <v>2.0927835051546388</v>
      </c>
    </row>
    <row r="76" spans="1:38" hidden="1" x14ac:dyDescent="0.25">
      <c r="A76" s="37" t="s">
        <v>1</v>
      </c>
      <c r="B76" s="37" t="str">
        <f t="shared" si="2"/>
        <v>----------</v>
      </c>
      <c r="C76" s="33"/>
      <c r="D76" s="33"/>
      <c r="E76" s="33"/>
      <c r="F76" s="33"/>
      <c r="G76" s="34"/>
      <c r="H76" s="34"/>
      <c r="I76" s="33"/>
      <c r="J76" s="35"/>
      <c r="K76" s="35"/>
      <c r="L76" s="33"/>
      <c r="M76" s="33"/>
      <c r="N76" s="33"/>
      <c r="O76" s="33"/>
      <c r="P76" s="33"/>
      <c r="Q76" s="33"/>
      <c r="R76" s="35"/>
      <c r="S76" s="35"/>
      <c r="T76" s="33"/>
      <c r="U76" s="33"/>
      <c r="V76" s="33"/>
      <c r="W76" s="33"/>
      <c r="X76" s="33"/>
      <c r="Y76" s="33"/>
      <c r="Z76" s="33"/>
      <c r="AA76" s="33"/>
      <c r="AB76" s="33"/>
      <c r="AC76" s="65"/>
      <c r="AD76" s="66"/>
      <c r="AE76" s="33"/>
      <c r="AF76" s="33"/>
      <c r="AG76" s="33"/>
      <c r="AH76" s="36"/>
      <c r="AK76" s="33"/>
    </row>
    <row r="77" spans="1:38" x14ac:dyDescent="0.25">
      <c r="A77" s="37" t="s">
        <v>46</v>
      </c>
      <c r="B77" s="37" t="str">
        <f t="shared" si="2"/>
        <v>@IntIdF</v>
      </c>
      <c r="C77" s="38">
        <f>_xlfn.NUMBERVALUE(SUBSTITUTE(MID($A77, C$2, C$3 -  C$2), "_", ""), ".", ",")</f>
        <v>0</v>
      </c>
      <c r="D77" s="38">
        <f>_xlfn.NUMBERVALUE(SUBSTITUTE(MID($A77, D$2, D$3 -  D$2), "_", ""), ".", ",")</f>
        <v>1.1299999999999999</v>
      </c>
      <c r="E77" s="38">
        <f>D77-C77</f>
        <v>1.1299999999999999</v>
      </c>
      <c r="F77" s="33"/>
      <c r="G77" s="34">
        <f>_xlfn.NUMBERVALUE(SUBSTITUTE(MID($A77, G$2, G$3 -  G$2), "_", ""), ".", ",")</f>
        <v>0</v>
      </c>
      <c r="H77" s="34">
        <f>_xlfn.NUMBERVALUE(SUBSTITUTE(MID($A77, H$2, H$3 -  H$2), "_", ""), ".", ",")</f>
        <v>10167969</v>
      </c>
      <c r="I77" s="33"/>
      <c r="J77" s="35"/>
      <c r="K77" s="35"/>
      <c r="L77" s="33"/>
      <c r="M77" s="33"/>
      <c r="N77" s="33"/>
      <c r="O77" s="33"/>
      <c r="P77" s="33"/>
      <c r="Q77" s="33"/>
      <c r="R77" s="35"/>
      <c r="S77" s="35"/>
      <c r="T77" s="33"/>
      <c r="U77" s="33"/>
      <c r="V77" s="33"/>
      <c r="W77" s="33"/>
      <c r="X77" s="33"/>
      <c r="Y77" s="33"/>
      <c r="Z77" s="41">
        <f>E77/E$69</f>
        <v>0.93388429752066104</v>
      </c>
      <c r="AA77" s="55">
        <f>H77/H$69</f>
        <v>0.11921439118122218</v>
      </c>
      <c r="AB77" s="42"/>
      <c r="AC77" s="64">
        <f>D77/D47</f>
        <v>1.0366972477064218</v>
      </c>
      <c r="AD77" s="64">
        <f>H77/H47</f>
        <v>2.0680234959750909</v>
      </c>
      <c r="AE77" s="42"/>
      <c r="AF77" s="33"/>
      <c r="AG77" s="33"/>
      <c r="AH77" s="36"/>
      <c r="AK77" s="38">
        <v>2.35</v>
      </c>
      <c r="AL77" s="54">
        <f>AK77/D77</f>
        <v>2.0796460176991154</v>
      </c>
    </row>
    <row r="78" spans="1:38" hidden="1" x14ac:dyDescent="0.25">
      <c r="A78" s="37" t="s">
        <v>1</v>
      </c>
      <c r="B78" s="37" t="str">
        <f t="shared" si="2"/>
        <v>----------</v>
      </c>
      <c r="C78" s="33"/>
      <c r="D78" s="33"/>
      <c r="E78" s="33"/>
      <c r="F78" s="33"/>
      <c r="G78" s="34"/>
      <c r="H78" s="34"/>
      <c r="I78" s="33"/>
      <c r="J78" s="35"/>
      <c r="K78" s="35"/>
      <c r="L78" s="33"/>
      <c r="M78" s="33"/>
      <c r="N78" s="33"/>
      <c r="O78" s="33"/>
      <c r="P78" s="33"/>
      <c r="Q78" s="33"/>
      <c r="R78" s="35"/>
      <c r="S78" s="35"/>
      <c r="T78" s="33"/>
      <c r="U78" s="33"/>
      <c r="V78" s="33"/>
      <c r="W78" s="33"/>
      <c r="X78" s="33"/>
      <c r="Y78" s="33"/>
      <c r="Z78" s="33"/>
      <c r="AA78" s="33"/>
      <c r="AB78" s="33"/>
      <c r="AC78" s="65"/>
      <c r="AD78" s="66"/>
      <c r="AE78" s="33"/>
      <c r="AF78" s="33"/>
      <c r="AG78" s="33"/>
      <c r="AH78" s="36"/>
      <c r="AK78" s="33"/>
    </row>
    <row r="79" spans="1:38" hidden="1" x14ac:dyDescent="0.25">
      <c r="A79" s="37" t="s">
        <v>31</v>
      </c>
      <c r="B79" s="37" t="str">
        <f t="shared" si="2"/>
        <v>@IntIdF0B</v>
      </c>
      <c r="C79" s="38" t="e">
        <f>_xlfn.NUMBERVALUE(SUBSTITUTE(MID($A79, C$2, C$3 -  C$2), "_", ""), ".", ",")</f>
        <v>#VALUE!</v>
      </c>
      <c r="D79" s="38" t="e">
        <f>_xlfn.NUMBERVALUE(SUBSTITUTE(MID($A79, D$2, D$3 -  D$2), "_", ""), ".", ",")</f>
        <v>#VALUE!</v>
      </c>
      <c r="E79" s="38" t="e">
        <f>D79-C79</f>
        <v>#VALUE!</v>
      </c>
      <c r="F79" s="33"/>
      <c r="G79" s="34" t="e">
        <f>_xlfn.NUMBERVALUE(SUBSTITUTE(MID($A79, G$2, G$3 -  G$2), "_", ""), ".", ",")</f>
        <v>#VALUE!</v>
      </c>
      <c r="H79" s="34" t="e">
        <f>_xlfn.NUMBERVALUE(SUBSTITUTE(MID($A79, H$2, H$3 -  H$2), "_", ""), ".", ",")</f>
        <v>#VALUE!</v>
      </c>
      <c r="I79" s="33"/>
      <c r="J79" s="35"/>
      <c r="K79" s="35"/>
      <c r="L79" s="33"/>
      <c r="M79" s="33"/>
      <c r="N79" s="33"/>
      <c r="O79" s="33"/>
      <c r="P79" s="33"/>
      <c r="Q79" s="33"/>
      <c r="R79" s="35"/>
      <c r="S79" s="35"/>
      <c r="T79" s="33"/>
      <c r="U79" s="33"/>
      <c r="V79" s="33"/>
      <c r="W79" s="33"/>
      <c r="X79" s="33"/>
      <c r="Y79" s="33"/>
      <c r="Z79" s="41" t="e">
        <f>E79/E$69</f>
        <v>#VALUE!</v>
      </c>
      <c r="AA79" s="42" t="e">
        <f>H79/H$69</f>
        <v>#VALUE!</v>
      </c>
      <c r="AB79" s="42"/>
      <c r="AC79" s="65"/>
      <c r="AD79" s="55"/>
      <c r="AE79" s="42"/>
      <c r="AF79" s="33"/>
      <c r="AG79" s="33"/>
      <c r="AH79" s="36"/>
      <c r="AK79" s="38" t="e">
        <v>#VALUE!</v>
      </c>
    </row>
    <row r="80" spans="1:38" hidden="1" x14ac:dyDescent="0.25">
      <c r="A80" s="37" t="s">
        <v>1</v>
      </c>
      <c r="B80" s="37" t="str">
        <f t="shared" si="2"/>
        <v>----------</v>
      </c>
      <c r="C80" s="33"/>
      <c r="D80" s="33"/>
      <c r="E80" s="33"/>
      <c r="F80" s="33"/>
      <c r="G80" s="34"/>
      <c r="H80" s="34"/>
      <c r="I80" s="33"/>
      <c r="J80" s="35"/>
      <c r="K80" s="35"/>
      <c r="L80" s="33"/>
      <c r="M80" s="33"/>
      <c r="N80" s="33"/>
      <c r="O80" s="33"/>
      <c r="P80" s="33"/>
      <c r="Q80" s="33"/>
      <c r="R80" s="35"/>
      <c r="S80" s="35"/>
      <c r="T80" s="33"/>
      <c r="U80" s="33"/>
      <c r="V80" s="33"/>
      <c r="W80" s="33"/>
      <c r="X80" s="33"/>
      <c r="Y80" s="33"/>
      <c r="Z80" s="33"/>
      <c r="AA80" s="33"/>
      <c r="AB80" s="33"/>
      <c r="AC80" s="65"/>
      <c r="AD80" s="66"/>
      <c r="AE80" s="33"/>
      <c r="AF80" s="33"/>
      <c r="AG80" s="33"/>
      <c r="AH80" s="36"/>
      <c r="AK80" s="33"/>
    </row>
    <row r="81" spans="1:38" x14ac:dyDescent="0.25">
      <c r="A81" s="37" t="s">
        <v>47</v>
      </c>
      <c r="B81" s="37" t="str">
        <f t="shared" si="2"/>
        <v>nog@Int</v>
      </c>
      <c r="C81" s="38">
        <f>_xlfn.NUMBERVALUE(SUBSTITUTE(MID($A81, C$2, C$3 -  C$2), "_", ""), ".", ",")</f>
        <v>0</v>
      </c>
      <c r="D81" s="38">
        <f>_xlfn.NUMBERVALUE(SUBSTITUTE(MID($A81, D$2, D$3 -  D$2), "_", ""), ".", ",")</f>
        <v>0.97</v>
      </c>
      <c r="E81" s="38">
        <f>D81-C81</f>
        <v>0.97</v>
      </c>
      <c r="F81" s="33"/>
      <c r="G81" s="34">
        <f>_xlfn.NUMBERVALUE(SUBSTITUTE(MID($A81, G$2, G$3 -  G$2), "_", ""), ".", ",")</f>
        <v>0</v>
      </c>
      <c r="H81" s="34">
        <f>_xlfn.NUMBERVALUE(SUBSTITUTE(MID($A81, H$2, H$3 -  H$2), "_", ""), ".", ",")</f>
        <v>19483460</v>
      </c>
      <c r="I81" s="33"/>
      <c r="J81" s="35"/>
      <c r="K81" s="35"/>
      <c r="L81" s="33"/>
      <c r="M81" s="33"/>
      <c r="N81" s="33"/>
      <c r="O81" s="33"/>
      <c r="P81" s="33"/>
      <c r="Q81" s="33"/>
      <c r="R81" s="35"/>
      <c r="S81" s="35"/>
      <c r="T81" s="33"/>
      <c r="U81" s="33"/>
      <c r="V81" s="33"/>
      <c r="W81" s="33"/>
      <c r="X81" s="33"/>
      <c r="Y81" s="33"/>
      <c r="Z81" s="41">
        <f>E81/E$69</f>
        <v>0.80165289256198347</v>
      </c>
      <c r="AA81" s="55">
        <f>H81/H$69</f>
        <v>0.22843390081182341</v>
      </c>
      <c r="AB81" s="42"/>
      <c r="AC81" s="64">
        <f>D81/D51</f>
        <v>0.98979591836734693</v>
      </c>
      <c r="AD81" s="64">
        <f>H81/H51</f>
        <v>2.0257751788874354</v>
      </c>
      <c r="AE81" s="42"/>
      <c r="AF81" s="33"/>
      <c r="AG81" s="33"/>
      <c r="AH81" s="36"/>
      <c r="AK81" s="38">
        <v>2.04</v>
      </c>
      <c r="AL81" s="54">
        <f>AK81/D81</f>
        <v>2.1030927835051547</v>
      </c>
    </row>
    <row r="82" spans="1:38" hidden="1" x14ac:dyDescent="0.25">
      <c r="A82" s="37" t="s">
        <v>1</v>
      </c>
      <c r="B82" s="37" t="str">
        <f t="shared" si="2"/>
        <v>----------</v>
      </c>
      <c r="C82" s="33"/>
      <c r="D82" s="33"/>
      <c r="E82" s="33"/>
      <c r="F82" s="33"/>
      <c r="G82" s="34"/>
      <c r="H82" s="34"/>
      <c r="I82" s="33"/>
      <c r="J82" s="35"/>
      <c r="K82" s="35"/>
      <c r="L82" s="33"/>
      <c r="M82" s="33"/>
      <c r="N82" s="33"/>
      <c r="O82" s="33"/>
      <c r="P82" s="33"/>
      <c r="Q82" s="33"/>
      <c r="R82" s="35"/>
      <c r="S82" s="35"/>
      <c r="T82" s="33"/>
      <c r="U82" s="33"/>
      <c r="V82" s="33"/>
      <c r="W82" s="33"/>
      <c r="X82" s="33"/>
      <c r="Y82" s="33"/>
      <c r="Z82" s="33"/>
      <c r="AA82" s="33"/>
      <c r="AB82" s="33"/>
      <c r="AC82" s="65"/>
      <c r="AD82" s="66"/>
      <c r="AE82" s="33"/>
      <c r="AF82" s="33"/>
      <c r="AG82" s="33"/>
      <c r="AH82" s="36"/>
      <c r="AK82" s="33"/>
    </row>
    <row r="83" spans="1:38" x14ac:dyDescent="0.25">
      <c r="A83" s="37" t="s">
        <v>140</v>
      </c>
      <c r="B83" s="37" t="str">
        <f t="shared" si="2"/>
        <v>@IntF</v>
      </c>
      <c r="C83" s="39">
        <f>_xlfn.NUMBERVALUE(SUBSTITUTE(MID($A83, C$2, C$3 -  C$2), "_", ""), ".", ",")</f>
        <v>0</v>
      </c>
      <c r="D83" s="39">
        <f>_xlfn.NUMBERVALUE(SUBSTITUTE(MID($A83, D$2, D$3 -  D$2), "_", ""), ".", ",")</f>
        <v>1.1200000000000001</v>
      </c>
      <c r="E83" s="39">
        <f>D83-C83</f>
        <v>1.1200000000000001</v>
      </c>
      <c r="F83" s="33"/>
      <c r="G83" s="34">
        <f>_xlfn.NUMBERVALUE(SUBSTITUTE(MID($A83, G$2, G$3 -  G$2), "_", ""), ".", ",")</f>
        <v>0</v>
      </c>
      <c r="H83" s="40">
        <f>_xlfn.NUMBERVALUE(SUBSTITUTE(MID($A83, H$2, H$3 -  H$2), "_", ""), ".", ",")</f>
        <v>10167969</v>
      </c>
      <c r="I83" s="33"/>
      <c r="J83" s="35"/>
      <c r="K83" s="35"/>
      <c r="L83" s="33"/>
      <c r="M83" s="33"/>
      <c r="N83" s="33"/>
      <c r="O83" s="33"/>
      <c r="P83" s="33"/>
      <c r="Q83" s="33"/>
      <c r="R83" s="35"/>
      <c r="S83" s="35"/>
      <c r="T83" s="33"/>
      <c r="U83" s="33"/>
      <c r="V83" s="33"/>
      <c r="W83" s="33"/>
      <c r="X83" s="33"/>
      <c r="Y83" s="33"/>
      <c r="Z83" s="41">
        <f>E83/E$69</f>
        <v>0.92561983471074394</v>
      </c>
      <c r="AA83" s="55">
        <f>H83/H$69</f>
        <v>0.11921439118122218</v>
      </c>
      <c r="AB83" s="42"/>
      <c r="AC83" s="64">
        <f>D83/D53</f>
        <v>1.0275229357798166</v>
      </c>
      <c r="AD83" s="64">
        <f>H83/H53</f>
        <v>2.0681951179625369</v>
      </c>
      <c r="AE83" s="42"/>
      <c r="AF83" s="33"/>
      <c r="AG83" s="33"/>
      <c r="AH83" s="36"/>
      <c r="AK83" s="39">
        <v>2.35</v>
      </c>
      <c r="AL83" s="54">
        <f>AK83/D83</f>
        <v>2.0982142857142856</v>
      </c>
    </row>
    <row r="84" spans="1:38" hidden="1" x14ac:dyDescent="0.25">
      <c r="A84" s="37" t="s">
        <v>1</v>
      </c>
      <c r="B84" s="37" t="str">
        <f t="shared" si="2"/>
        <v>----------</v>
      </c>
      <c r="C84" s="33"/>
      <c r="D84" s="33"/>
      <c r="E84" s="33"/>
      <c r="F84" s="33"/>
      <c r="G84" s="34"/>
      <c r="H84" s="34"/>
      <c r="I84" s="33"/>
      <c r="J84" s="35"/>
      <c r="K84" s="35"/>
      <c r="L84" s="33"/>
      <c r="M84" s="33"/>
      <c r="N84" s="33"/>
      <c r="O84" s="33"/>
      <c r="P84" s="33"/>
      <c r="Q84" s="33"/>
      <c r="R84" s="35"/>
      <c r="S84" s="35"/>
      <c r="T84" s="33"/>
      <c r="U84" s="33"/>
      <c r="V84" s="33"/>
      <c r="W84" s="33"/>
      <c r="X84" s="33"/>
      <c r="Y84" s="33"/>
      <c r="Z84" s="33"/>
      <c r="AA84" s="33"/>
      <c r="AB84" s="33"/>
      <c r="AC84" s="65"/>
      <c r="AD84" s="66"/>
      <c r="AE84" s="33"/>
      <c r="AF84" s="33"/>
      <c r="AG84" s="33"/>
      <c r="AH84" s="36"/>
      <c r="AK84" s="33"/>
    </row>
    <row r="85" spans="1:38" hidden="1" x14ac:dyDescent="0.25">
      <c r="A85" s="37" t="s">
        <v>34</v>
      </c>
      <c r="B85" s="37" t="str">
        <f t="shared" si="2"/>
        <v>@IntF0B</v>
      </c>
      <c r="C85" s="39" t="e">
        <f>_xlfn.NUMBERVALUE(SUBSTITUTE(MID($A85, C$2, C$3 -  C$2), "_", ""), ".", ",")</f>
        <v>#VALUE!</v>
      </c>
      <c r="D85" s="39" t="e">
        <f>_xlfn.NUMBERVALUE(SUBSTITUTE(MID($A85, D$2, D$3 -  D$2), "_", ""), ".", ",")</f>
        <v>#VALUE!</v>
      </c>
      <c r="E85" s="39" t="e">
        <f>D85-C85</f>
        <v>#VALUE!</v>
      </c>
      <c r="F85" s="33"/>
      <c r="G85" s="34" t="e">
        <f>_xlfn.NUMBERVALUE(SUBSTITUTE(MID($A85, G$2, G$3 -  G$2), "_", ""), ".", ",")</f>
        <v>#VALUE!</v>
      </c>
      <c r="H85" s="34" t="e">
        <f>_xlfn.NUMBERVALUE(SUBSTITUTE(MID($A85, H$2, H$3 -  H$2), "_", ""), ".", ",")</f>
        <v>#VALUE!</v>
      </c>
      <c r="I85" s="33"/>
      <c r="J85" s="35"/>
      <c r="K85" s="35"/>
      <c r="L85" s="33"/>
      <c r="M85" s="33"/>
      <c r="N85" s="33"/>
      <c r="O85" s="33"/>
      <c r="P85" s="33"/>
      <c r="Q85" s="33"/>
      <c r="R85" s="35"/>
      <c r="S85" s="35"/>
      <c r="T85" s="33"/>
      <c r="U85" s="33"/>
      <c r="V85" s="33"/>
      <c r="W85" s="33"/>
      <c r="X85" s="33"/>
      <c r="Y85" s="33"/>
      <c r="Z85" s="41" t="e">
        <f>E85/E$69</f>
        <v>#VALUE!</v>
      </c>
      <c r="AA85" s="42" t="e">
        <f>H85/H$69</f>
        <v>#VALUE!</v>
      </c>
      <c r="AB85" s="42"/>
      <c r="AC85" s="65"/>
      <c r="AD85" s="55"/>
      <c r="AE85" s="42"/>
      <c r="AF85" s="33"/>
      <c r="AG85" s="33"/>
      <c r="AH85" s="36"/>
      <c r="AK85" s="39" t="e">
        <v>#VALUE!</v>
      </c>
    </row>
    <row r="86" spans="1:38" hidden="1" x14ac:dyDescent="0.25">
      <c r="A86" s="37" t="s">
        <v>1</v>
      </c>
      <c r="B86" s="37" t="str">
        <f t="shared" si="2"/>
        <v>----------</v>
      </c>
      <c r="C86" s="33"/>
      <c r="D86" s="33"/>
      <c r="E86" s="33"/>
      <c r="F86" s="33"/>
      <c r="G86" s="34"/>
      <c r="H86" s="34"/>
      <c r="I86" s="33"/>
      <c r="J86" s="35"/>
      <c r="K86" s="35"/>
      <c r="L86" s="33"/>
      <c r="M86" s="33"/>
      <c r="N86" s="33"/>
      <c r="O86" s="33"/>
      <c r="P86" s="33"/>
      <c r="Q86" s="33"/>
      <c r="R86" s="35"/>
      <c r="S86" s="35"/>
      <c r="T86" s="33"/>
      <c r="U86" s="33"/>
      <c r="V86" s="33"/>
      <c r="W86" s="33"/>
      <c r="X86" s="33"/>
      <c r="Y86" s="33"/>
      <c r="Z86" s="33"/>
      <c r="AA86" s="33"/>
      <c r="AB86" s="33"/>
      <c r="AC86" s="65"/>
      <c r="AD86" s="66"/>
      <c r="AE86" s="33"/>
      <c r="AF86" s="33"/>
      <c r="AG86" s="33"/>
      <c r="AH86" s="36"/>
      <c r="AK86" s="33"/>
    </row>
    <row r="87" spans="1:38" x14ac:dyDescent="0.25">
      <c r="A87" s="37" t="s">
        <v>141</v>
      </c>
      <c r="B87" s="37" t="str">
        <f t="shared" si="2"/>
        <v>nog+intset</v>
      </c>
      <c r="C87" s="38">
        <f>_xlfn.NUMBERVALUE(SUBSTITUTE(MID($A87, C$2, C$3 -  C$2), "_", ""), ".", ",")</f>
        <v>0</v>
      </c>
      <c r="D87" s="38">
        <f>_xlfn.NUMBERVALUE(SUBSTITUTE(MID($A87, D$2, D$3 -  D$2), "_", ""), ".", ",")</f>
        <v>1.1200000000000001</v>
      </c>
      <c r="E87" s="38">
        <f>D87-C87</f>
        <v>1.1200000000000001</v>
      </c>
      <c r="F87" s="33"/>
      <c r="G87" s="34">
        <f>_xlfn.NUMBERVALUE(SUBSTITUTE(MID($A87, G$2, G$3 -  G$2), "_", ""), ".", ",")</f>
        <v>0</v>
      </c>
      <c r="H87" s="34">
        <f>_xlfn.NUMBERVALUE(SUBSTITUTE(MID($A87, H$2, H$3 -  H$2), "_", ""), ".", ",")</f>
        <v>10167969</v>
      </c>
      <c r="I87" s="33"/>
      <c r="J87" s="35"/>
      <c r="K87" s="35"/>
      <c r="L87" s="33"/>
      <c r="M87" s="33"/>
      <c r="N87" s="33"/>
      <c r="O87" s="33"/>
      <c r="P87" s="33"/>
      <c r="Q87" s="33"/>
      <c r="R87" s="35"/>
      <c r="S87" s="35"/>
      <c r="T87" s="33"/>
      <c r="U87" s="33"/>
      <c r="V87" s="33"/>
      <c r="W87" s="33"/>
      <c r="X87" s="33"/>
      <c r="Y87" s="33"/>
      <c r="Z87" s="41">
        <f>E87/E$69</f>
        <v>0.92561983471074394</v>
      </c>
      <c r="AA87" s="42">
        <f>H87/H$69</f>
        <v>0.11921439118122218</v>
      </c>
      <c r="AB87" s="42"/>
      <c r="AC87" s="64">
        <f>D87/D57</f>
        <v>1.0275229357798166</v>
      </c>
      <c r="AD87" s="64">
        <f>H87/H57</f>
        <v>2.0681951179625369</v>
      </c>
      <c r="AE87" s="42"/>
      <c r="AF87" s="33"/>
      <c r="AG87" s="33"/>
      <c r="AH87" s="36"/>
      <c r="AK87" s="38">
        <v>2.35</v>
      </c>
      <c r="AL87" s="54">
        <f>AK87/D87</f>
        <v>2.0982142857142856</v>
      </c>
    </row>
    <row r="88" spans="1:38" hidden="1" x14ac:dyDescent="0.25">
      <c r="A88" s="37" t="s">
        <v>1</v>
      </c>
      <c r="B88" s="37" t="str">
        <f t="shared" si="2"/>
        <v>----------</v>
      </c>
      <c r="C88" s="38"/>
      <c r="D88" s="38"/>
      <c r="E88" s="38"/>
      <c r="F88" s="33"/>
      <c r="G88" s="34"/>
      <c r="H88" s="34"/>
      <c r="I88" s="33"/>
      <c r="J88" s="35"/>
      <c r="K88" s="35"/>
      <c r="L88" s="33"/>
      <c r="M88" s="33"/>
      <c r="N88" s="33"/>
      <c r="O88" s="33"/>
      <c r="P88" s="33"/>
      <c r="Q88" s="33"/>
      <c r="R88" s="35"/>
      <c r="S88" s="35"/>
      <c r="T88" s="33"/>
      <c r="U88" s="33"/>
      <c r="V88" s="33"/>
      <c r="W88" s="33"/>
      <c r="X88" s="33"/>
      <c r="Y88" s="33"/>
      <c r="Z88" s="33"/>
      <c r="AA88" s="42"/>
      <c r="AB88" s="42"/>
      <c r="AC88" s="55"/>
      <c r="AD88" s="55"/>
      <c r="AE88" s="42"/>
      <c r="AF88" s="33"/>
      <c r="AG88" s="33"/>
      <c r="AH88" s="36"/>
      <c r="AK88" s="38"/>
    </row>
    <row r="89" spans="1:38" x14ac:dyDescent="0.25">
      <c r="A89" s="37" t="s">
        <v>120</v>
      </c>
      <c r="B89" s="37" t="str">
        <f t="shared" si="2"/>
        <v>nog+shift</v>
      </c>
      <c r="C89" s="38">
        <f>_xlfn.NUMBERVALUE(SUBSTITUTE(MID($A89, C$2, C$3 -  C$2), "_", ""), ".", ",")</f>
        <v>0</v>
      </c>
      <c r="D89" s="38">
        <f>_xlfn.NUMBERVALUE(SUBSTITUTE(MID($A89, D$2, D$3 -  D$2), "_", ""), ".", ",")</f>
        <v>1.28</v>
      </c>
      <c r="E89" s="38">
        <f>D89-C89</f>
        <v>1.28</v>
      </c>
      <c r="F89" s="33"/>
      <c r="G89" s="34">
        <f>_xlfn.NUMBERVALUE(SUBSTITUTE(MID($A89, G$2, G$3 -  G$2), "_", ""), ".", ",")</f>
        <v>0</v>
      </c>
      <c r="H89" s="34">
        <f>_xlfn.NUMBERVALUE(SUBSTITUTE(MID($A89, H$2, H$3 -  H$2), "_", ""), ".", ",")</f>
        <v>4916621</v>
      </c>
      <c r="I89" s="33"/>
      <c r="J89" s="35"/>
      <c r="K89" s="35"/>
      <c r="L89" s="33"/>
      <c r="M89" s="33"/>
      <c r="N89" s="33"/>
      <c r="O89" s="33"/>
      <c r="P89" s="33"/>
      <c r="Q89" s="33"/>
      <c r="R89" s="35"/>
      <c r="S89" s="35"/>
      <c r="T89" s="33"/>
      <c r="U89" s="33"/>
      <c r="V89" s="33"/>
      <c r="W89" s="33"/>
      <c r="X89" s="33"/>
      <c r="Y89" s="33"/>
      <c r="Z89" s="41">
        <f>E89/E$69</f>
        <v>1.0578512396694215</v>
      </c>
      <c r="AA89" s="42">
        <f>H89/H$69</f>
        <v>5.7644941598839629E-2</v>
      </c>
      <c r="AB89" s="42"/>
      <c r="AC89" s="64">
        <f>H89/H53</f>
        <v>1.0000553256084952</v>
      </c>
      <c r="AD89" s="64">
        <f>H89/H53</f>
        <v>1.0000553256084952</v>
      </c>
      <c r="AE89" s="42"/>
      <c r="AF89" s="33"/>
      <c r="AG89" s="42">
        <f>D89/D81-1</f>
        <v>0.31958762886597936</v>
      </c>
      <c r="AH89" s="36"/>
      <c r="AK89" s="38">
        <v>2.75</v>
      </c>
      <c r="AL89" s="54">
        <f>AK89/D89</f>
        <v>2.1484375</v>
      </c>
    </row>
    <row r="90" spans="1:38" hidden="1" x14ac:dyDescent="0.25">
      <c r="A90" s="37" t="s">
        <v>1</v>
      </c>
      <c r="B90" s="37" t="str">
        <f t="shared" si="2"/>
        <v>----------</v>
      </c>
      <c r="C90" s="33"/>
      <c r="D90" s="33"/>
      <c r="E90" s="33"/>
      <c r="F90" s="33"/>
      <c r="G90" s="34"/>
      <c r="H90" s="34"/>
      <c r="I90" s="33"/>
      <c r="J90" s="35"/>
      <c r="K90" s="35"/>
      <c r="L90" s="33"/>
      <c r="M90" s="33"/>
      <c r="N90" s="33"/>
      <c r="O90" s="33"/>
      <c r="P90" s="33"/>
      <c r="Q90" s="33"/>
      <c r="R90" s="35"/>
      <c r="S90" s="35"/>
      <c r="T90" s="33"/>
      <c r="U90" s="33"/>
      <c r="V90" s="33"/>
      <c r="W90" s="33"/>
      <c r="X90" s="33"/>
      <c r="Y90" s="33"/>
      <c r="Z90" s="33"/>
      <c r="AA90" s="33"/>
      <c r="AB90" s="33"/>
      <c r="AC90" s="66"/>
      <c r="AD90" s="66"/>
      <c r="AE90" s="33"/>
      <c r="AF90" s="33"/>
      <c r="AG90" s="33"/>
      <c r="AH90" s="36"/>
      <c r="AK90" s="33"/>
    </row>
    <row r="91" spans="1:38" x14ac:dyDescent="0.25">
      <c r="A91" s="37" t="s">
        <v>142</v>
      </c>
      <c r="B91" s="37" t="str">
        <f t="shared" si="2"/>
        <v>igraph</v>
      </c>
      <c r="C91" s="39">
        <f>_xlfn.NUMBERVALUE(SUBSTITUTE(MID($A91, C$2, C$3 -  C$2), "_", ""), ".", ",")</f>
        <v>74.06</v>
      </c>
      <c r="D91" s="39">
        <f>_xlfn.NUMBERVALUE(SUBSTITUTE(MID($A91, D$2, D$3 -  D$2), "_", ""), ".", ",")</f>
        <v>74.349999999999994</v>
      </c>
      <c r="E91" s="39">
        <f>D91-C91</f>
        <v>0.28999999999999204</v>
      </c>
      <c r="F91" s="33"/>
      <c r="G91" s="34">
        <f>_xlfn.NUMBERVALUE(SUBSTITUTE(MID($A91, G$2, G$3 -  G$2), "_", ""), ".", ",")</f>
        <v>60035232</v>
      </c>
      <c r="H91" s="34">
        <f>_xlfn.NUMBERVALUE(SUBSTITUTE(MID($A91, H$2, H$3 -  H$2), "_", ""), ".", ",")</f>
        <v>60035232</v>
      </c>
      <c r="I91" s="33"/>
      <c r="J91" s="70">
        <f>IFERROR(D83/D91, "")</f>
        <v>1.5063887020847346E-2</v>
      </c>
      <c r="K91" s="43">
        <f>IFERROR(E83/E91, "")</f>
        <v>3.8620689655173477</v>
      </c>
      <c r="L91" s="33"/>
      <c r="M91" s="33"/>
      <c r="N91" s="33"/>
      <c r="O91" s="70">
        <f>IFERROR(H83/H91, "")</f>
        <v>0.1693666978750078</v>
      </c>
      <c r="P91" s="33"/>
      <c r="Q91" s="33"/>
      <c r="R91" s="43">
        <f>IFERROR(D75/D91, "")</f>
        <v>1.3046402151983862E-2</v>
      </c>
      <c r="S91" s="43">
        <f>IFERROR(E75/E91, "")</f>
        <v>3.3448275862069883</v>
      </c>
      <c r="T91" s="33"/>
      <c r="U91" s="33"/>
      <c r="V91" s="33"/>
      <c r="W91" s="43">
        <f>IFERROR(H75/H91, "")</f>
        <v>0.32453376710528908</v>
      </c>
      <c r="X91" s="33"/>
      <c r="Y91" s="33"/>
      <c r="Z91" s="33"/>
      <c r="AA91" s="33"/>
      <c r="AB91" s="33"/>
      <c r="AC91" s="64">
        <f>D91/D61</f>
        <v>8.4584755403868037</v>
      </c>
      <c r="AD91" s="64">
        <f>H91/H61</f>
        <v>2.7805829127853983</v>
      </c>
      <c r="AE91" s="33"/>
      <c r="AF91" s="38">
        <f>C91 / (E69-E91)</f>
        <v>80.499999999999304</v>
      </c>
      <c r="AG91" s="33"/>
      <c r="AH91" s="55">
        <f>C91/C93</f>
        <v>1.0251937984496124</v>
      </c>
      <c r="AK91" s="39">
        <v>110.9</v>
      </c>
      <c r="AL91" s="54">
        <f>AK91/D91</f>
        <v>1.4915938130464024</v>
      </c>
    </row>
    <row r="92" spans="1:38" hidden="1" x14ac:dyDescent="0.25">
      <c r="A92" s="37" t="s">
        <v>1</v>
      </c>
      <c r="B92" s="37" t="str">
        <f t="shared" si="2"/>
        <v>----------</v>
      </c>
      <c r="C92" s="32"/>
      <c r="D92" s="32"/>
      <c r="E92" s="32"/>
      <c r="F92" s="33"/>
      <c r="G92" s="34"/>
      <c r="H92" s="34"/>
      <c r="I92" s="33"/>
      <c r="J92" s="35"/>
      <c r="K92" s="35"/>
      <c r="L92" s="33"/>
      <c r="M92" s="33"/>
      <c r="N92" s="33"/>
      <c r="O92" s="35"/>
      <c r="P92" s="33"/>
      <c r="Q92" s="33"/>
      <c r="R92" s="35"/>
      <c r="S92" s="35"/>
      <c r="T92" s="33"/>
      <c r="U92" s="33"/>
      <c r="V92" s="33"/>
      <c r="W92" s="33"/>
      <c r="X92" s="33"/>
      <c r="Y92" s="33"/>
      <c r="Z92" s="33"/>
      <c r="AA92" s="33"/>
      <c r="AB92" s="33"/>
      <c r="AC92" s="66"/>
      <c r="AD92" s="66"/>
      <c r="AE92" s="33"/>
      <c r="AF92" s="38"/>
      <c r="AG92" s="33"/>
      <c r="AH92" s="36"/>
      <c r="AK92" s="32"/>
    </row>
    <row r="93" spans="1:38" x14ac:dyDescent="0.25">
      <c r="A93" s="37" t="s">
        <v>143</v>
      </c>
      <c r="B93" s="37" t="str">
        <f t="shared" si="2"/>
        <v>rustworkx</v>
      </c>
      <c r="C93" s="39">
        <f>_xlfn.NUMBERVALUE(SUBSTITUTE(MID($A93, C$2, C$3 -  C$2), "_", ""), ".", ",")</f>
        <v>72.239999999999995</v>
      </c>
      <c r="D93" s="39">
        <f>_xlfn.NUMBERVALUE(SUBSTITUTE(MID($A93, D$2, D$3 -  D$2), "_", ""), ".", ",")</f>
        <v>72.56</v>
      </c>
      <c r="E93" s="39">
        <f>D93-C93</f>
        <v>0.32000000000000739</v>
      </c>
      <c r="F93" s="33"/>
      <c r="G93" s="34">
        <f>_xlfn.NUMBERVALUE(SUBSTITUTE(MID($A93, G$2, G$3 -  G$2), "_", ""), ".", ",")</f>
        <v>116698108</v>
      </c>
      <c r="H93" s="34">
        <f>_xlfn.NUMBERVALUE(SUBSTITUTE(MID($A93, H$2, H$3 -  H$2), "_", ""), ".", ",")</f>
        <v>116698108</v>
      </c>
      <c r="I93" s="33"/>
      <c r="J93" s="70">
        <f>IFERROR(D83/D93, "")</f>
        <v>1.543550165380375E-2</v>
      </c>
      <c r="K93" s="43">
        <f>IFERROR(E83/E93, "")</f>
        <v>3.4999999999999196</v>
      </c>
      <c r="L93" s="33"/>
      <c r="M93" s="33"/>
      <c r="N93" s="33"/>
      <c r="O93" s="70">
        <f>IFERROR(H83/H93, "")</f>
        <v>8.7130538568800098E-2</v>
      </c>
      <c r="P93" s="33"/>
      <c r="Q93" s="33"/>
      <c r="R93" s="43">
        <f>IFERROR(D75/D93, "")</f>
        <v>1.336824696802646E-2</v>
      </c>
      <c r="S93" s="43">
        <f>IFERROR(E75/E93, "")</f>
        <v>3.0312499999999298</v>
      </c>
      <c r="T93" s="33"/>
      <c r="U93" s="33"/>
      <c r="V93" s="33"/>
      <c r="W93" s="43">
        <f>IFERROR(H75/H93, "")</f>
        <v>0.16695609152463722</v>
      </c>
      <c r="X93" s="33"/>
      <c r="Y93" s="33"/>
      <c r="Z93" s="33"/>
      <c r="AA93" s="33"/>
      <c r="AB93" s="33"/>
      <c r="AC93" s="64">
        <f>D93/D63</f>
        <v>2.9234488315874296</v>
      </c>
      <c r="AD93" s="64">
        <f>H93/H63</f>
        <v>2.9248892308694856</v>
      </c>
      <c r="AE93" s="33"/>
      <c r="AF93" s="38">
        <f>C93 / (E69-E93)</f>
        <v>81.168539325843369</v>
      </c>
      <c r="AG93" s="33"/>
      <c r="AH93" s="36"/>
      <c r="AK93" s="39">
        <v>5.66</v>
      </c>
      <c r="AL93" s="54">
        <f>AK93/D93</f>
        <v>7.8004410143329664E-2</v>
      </c>
    </row>
    <row r="94" spans="1:38" hidden="1" x14ac:dyDescent="0.25">
      <c r="A94" s="37" t="s">
        <v>1</v>
      </c>
      <c r="B94" s="37" t="str">
        <f t="shared" si="2"/>
        <v>----------</v>
      </c>
      <c r="C94" s="32"/>
      <c r="D94" s="32"/>
      <c r="E94" s="32"/>
      <c r="F94" s="33"/>
      <c r="G94" s="34"/>
      <c r="H94" s="34"/>
      <c r="I94" s="33"/>
      <c r="J94" s="35"/>
      <c r="K94" s="35"/>
      <c r="L94" s="33"/>
      <c r="M94" s="33"/>
      <c r="N94" s="33"/>
      <c r="O94" s="35"/>
      <c r="P94" s="33"/>
      <c r="Q94" s="33"/>
      <c r="R94" s="35"/>
      <c r="S94" s="35"/>
      <c r="T94" s="33"/>
      <c r="U94" s="33"/>
      <c r="V94" s="33"/>
      <c r="W94" s="35"/>
      <c r="X94" s="33"/>
      <c r="Y94" s="33"/>
      <c r="Z94" s="33"/>
      <c r="AA94" s="33"/>
      <c r="AB94" s="33"/>
      <c r="AC94" s="66"/>
      <c r="AD94" s="66"/>
      <c r="AE94" s="33"/>
      <c r="AF94" s="33"/>
      <c r="AG94" s="33"/>
      <c r="AH94" s="36"/>
      <c r="AK94" s="32"/>
    </row>
    <row r="95" spans="1:38" x14ac:dyDescent="0.25">
      <c r="A95" s="37" t="s">
        <v>144</v>
      </c>
      <c r="B95" s="37" t="str">
        <f t="shared" si="2"/>
        <v>NetworkX</v>
      </c>
      <c r="C95" s="39">
        <f>_xlfn.NUMBERVALUE(SUBSTITUTE(MID($A95, C$2, C$3 -  C$2), "_", ""), ".", ",")</f>
        <v>13.78</v>
      </c>
      <c r="D95" s="39">
        <f>_xlfn.NUMBERVALUE(SUBSTITUTE(MID($A95, D$2, D$3 -  D$2), "_", ""), ".", ",")</f>
        <v>16.329999999999998</v>
      </c>
      <c r="E95" s="39">
        <f>D95-C95</f>
        <v>2.5499999999999989</v>
      </c>
      <c r="F95" s="33"/>
      <c r="G95" s="34">
        <f>_xlfn.NUMBERVALUE(SUBSTITUTE(MID($A95, G$2, G$3 -  G$2), "_", ""), ".", ",")</f>
        <v>4016894984</v>
      </c>
      <c r="H95" s="34">
        <f>_xlfn.NUMBERVALUE(SUBSTITUTE(MID($A95, H$2, H$3 -  H$2), "_", ""), ".", ",")</f>
        <v>4271338140</v>
      </c>
      <c r="I95" s="33"/>
      <c r="J95" s="33"/>
      <c r="K95" s="33"/>
      <c r="L95" s="8">
        <f>IFERROR(D83/D95, "")</f>
        <v>6.8585425597060642E-2</v>
      </c>
      <c r="M95" s="8">
        <f>IFERROR(E83/E95, "")</f>
        <v>0.43921568627451002</v>
      </c>
      <c r="N95" s="33"/>
      <c r="O95" s="33"/>
      <c r="P95" s="8">
        <f>IFERROR(H83/H95, "")</f>
        <v>2.3805113682711151E-3</v>
      </c>
      <c r="Q95" s="33"/>
      <c r="R95" s="33"/>
      <c r="S95" s="33"/>
      <c r="T95" s="8">
        <f>IFERROR(D75/D95, "")</f>
        <v>5.9399877526025727E-2</v>
      </c>
      <c r="U95" s="8">
        <f>IFERROR(E75/E95, "")</f>
        <v>0.38039215686274525</v>
      </c>
      <c r="V95" s="33"/>
      <c r="W95" s="33"/>
      <c r="X95" s="8">
        <f>IFERROR(H75/H95, "")</f>
        <v>4.5614417218675174E-3</v>
      </c>
      <c r="Y95" s="33"/>
      <c r="Z95" s="33"/>
      <c r="AA95" s="33"/>
      <c r="AB95" s="33"/>
      <c r="AC95" s="64">
        <f>D95/D65</f>
        <v>2.8499127399650956</v>
      </c>
      <c r="AD95" s="64">
        <f>H95/H65</f>
        <v>2.9990504933503193</v>
      </c>
      <c r="AE95" s="33"/>
      <c r="AF95" s="33"/>
      <c r="AG95" s="33"/>
      <c r="AH95" s="36"/>
      <c r="AK95" s="39" t="e">
        <v>#VALUE!</v>
      </c>
      <c r="AL95" s="54" t="e">
        <f>AK95/D95</f>
        <v>#VALUE!</v>
      </c>
    </row>
    <row r="96" spans="1:38" hidden="1" x14ac:dyDescent="0.25">
      <c r="A96" s="37" t="s">
        <v>1</v>
      </c>
      <c r="B96" s="37"/>
      <c r="C96" s="33"/>
      <c r="D96" s="33"/>
      <c r="E96" s="33"/>
      <c r="F96" s="33"/>
      <c r="G96" s="34"/>
      <c r="H96" s="34"/>
      <c r="I96" s="33"/>
      <c r="J96" s="35"/>
      <c r="K96" s="35"/>
      <c r="L96" s="33"/>
      <c r="M96" s="33"/>
      <c r="N96" s="33"/>
      <c r="O96" s="33"/>
      <c r="Q96" s="33"/>
      <c r="R96" s="35"/>
      <c r="S96" s="35"/>
      <c r="T96" s="33"/>
      <c r="U96" s="33"/>
      <c r="V96" s="33"/>
      <c r="W96" s="33"/>
      <c r="Y96" s="33"/>
      <c r="Z96" s="33"/>
      <c r="AA96" s="33"/>
      <c r="AB96" s="33"/>
      <c r="AC96" s="33"/>
      <c r="AD96" s="33"/>
      <c r="AE96" s="33"/>
      <c r="AF96" s="33"/>
      <c r="AG96" s="33"/>
      <c r="AH96" s="36"/>
      <c r="AK96" s="33"/>
    </row>
    <row r="97" spans="1:38" x14ac:dyDescent="0.25">
      <c r="A97" s="37"/>
      <c r="B97" s="37"/>
      <c r="C97" s="33"/>
      <c r="D97" s="33"/>
      <c r="E97" s="33"/>
      <c r="F97" s="33"/>
      <c r="G97" s="34"/>
      <c r="H97" s="34"/>
      <c r="I97" s="33"/>
      <c r="J97" s="35"/>
      <c r="K97" s="35"/>
      <c r="L97" s="33"/>
      <c r="M97" s="33"/>
      <c r="N97" s="33"/>
      <c r="O97" s="33"/>
      <c r="P97" s="14">
        <f>IFERROR(1/P95, "")</f>
        <v>420.07780904918184</v>
      </c>
      <c r="Q97" s="33"/>
      <c r="R97" s="35"/>
      <c r="S97" s="35"/>
      <c r="T97" s="33"/>
      <c r="U97" s="33"/>
      <c r="V97" s="33"/>
      <c r="W97" s="33"/>
      <c r="X97" s="14">
        <f>IFERROR(1/X95, "")</f>
        <v>219.2289326433806</v>
      </c>
      <c r="Y97" s="33"/>
      <c r="Z97" s="33"/>
      <c r="AA97" s="33"/>
      <c r="AB97" s="33"/>
      <c r="AC97" s="33"/>
      <c r="AD97" s="33"/>
      <c r="AE97" s="33"/>
      <c r="AF97" s="33"/>
      <c r="AG97" s="33"/>
      <c r="AH97" s="36"/>
      <c r="AK97" s="33"/>
    </row>
    <row r="98" spans="1:38" x14ac:dyDescent="0.25">
      <c r="A98" s="32" t="s">
        <v>145</v>
      </c>
      <c r="B98" s="37"/>
      <c r="C98" s="33"/>
      <c r="D98" s="33"/>
      <c r="E98" s="33"/>
      <c r="F98" s="33"/>
      <c r="G98" s="34"/>
      <c r="H98" s="34"/>
      <c r="I98" s="33"/>
      <c r="J98" s="35"/>
      <c r="K98" s="35"/>
      <c r="L98" s="33"/>
      <c r="M98" s="33"/>
      <c r="N98" s="33"/>
      <c r="O98" s="33"/>
      <c r="P98" s="33"/>
      <c r="Q98" s="33"/>
      <c r="R98" s="35"/>
      <c r="S98" s="35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6"/>
      <c r="AK98" s="33"/>
    </row>
    <row r="99" spans="1:38" x14ac:dyDescent="0.25">
      <c r="A99" s="37" t="s">
        <v>121</v>
      </c>
      <c r="B99" s="37" t="str">
        <f>TRIM(MID($A99, B$2, B$3 -  B$2))</f>
        <v>NoGraphs</v>
      </c>
      <c r="C99" s="38">
        <f>_xlfn.NUMBERVALUE(SUBSTITUTE(MID($A99, C$2, C$3 -  C$2), "_", ""), ".", ",")</f>
        <v>0</v>
      </c>
      <c r="D99" s="38">
        <f>_xlfn.NUMBERVALUE(SUBSTITUTE(MID($A99, D$2, D$3 -  D$2), "_", ""), ".", ",")</f>
        <v>3.66</v>
      </c>
      <c r="E99" s="38">
        <f>D99-C99</f>
        <v>3.66</v>
      </c>
      <c r="F99" s="33"/>
      <c r="G99" s="34">
        <f>_xlfn.NUMBERVALUE(SUBSTITUTE(MID($A99, G$2, G$3 -  G$2), "_", ""), ".", ",")</f>
        <v>0</v>
      </c>
      <c r="H99" s="34">
        <f>_xlfn.NUMBERVALUE(SUBSTITUTE(MID($A99, H$2, H$3 -  H$2), "_", ""), ".", ",")</f>
        <v>85283480</v>
      </c>
      <c r="I99" s="33"/>
      <c r="J99" s="35"/>
      <c r="K99" s="35"/>
      <c r="L99" s="33"/>
      <c r="M99" s="33"/>
      <c r="N99" s="33"/>
      <c r="O99" s="33"/>
      <c r="P99" s="33"/>
      <c r="Q99" s="33"/>
      <c r="R99" s="35"/>
      <c r="S99" s="35"/>
      <c r="T99" s="33"/>
      <c r="U99" s="33"/>
      <c r="V99" s="33"/>
      <c r="W99" s="33"/>
      <c r="X99" s="33"/>
      <c r="Y99" s="33"/>
      <c r="Z99" s="33"/>
      <c r="AA99" s="33"/>
      <c r="AB99" s="33"/>
      <c r="AC99" s="73">
        <f>E99/E39</f>
        <v>3</v>
      </c>
      <c r="AD99" s="73">
        <f>H99/H39</f>
        <v>0.99999652923435289</v>
      </c>
      <c r="AE99" s="33"/>
      <c r="AF99" s="33"/>
      <c r="AG99" s="33"/>
      <c r="AH99" s="36"/>
      <c r="AK99" s="38">
        <v>7.33</v>
      </c>
      <c r="AL99" s="54">
        <f>AK99/D99</f>
        <v>2.0027322404371586</v>
      </c>
    </row>
    <row r="100" spans="1:38" hidden="1" x14ac:dyDescent="0.25">
      <c r="A100" s="37" t="s">
        <v>1</v>
      </c>
      <c r="B100" s="37" t="str">
        <f t="shared" ref="B100:B125" si="3">TRIM(MID($A100, B$2, B$3 -  B$2))</f>
        <v>----------</v>
      </c>
      <c r="C100" s="33"/>
      <c r="D100" s="33"/>
      <c r="E100" s="33"/>
      <c r="F100" s="33"/>
      <c r="G100" s="34"/>
      <c r="H100" s="34"/>
      <c r="I100" s="33"/>
      <c r="J100" s="35"/>
      <c r="K100" s="35"/>
      <c r="L100" s="33"/>
      <c r="M100" s="33"/>
      <c r="N100" s="33"/>
      <c r="O100" s="33"/>
      <c r="P100" s="33"/>
      <c r="Q100" s="33"/>
      <c r="R100" s="35"/>
      <c r="S100" s="35"/>
      <c r="T100" s="33"/>
      <c r="U100" s="33"/>
      <c r="V100" s="33"/>
      <c r="W100" s="33"/>
      <c r="X100" s="33"/>
      <c r="Y100" s="33"/>
      <c r="Z100" s="33"/>
      <c r="AA100" s="33"/>
      <c r="AB100" s="33"/>
      <c r="AC100" s="66"/>
      <c r="AD100" s="66"/>
      <c r="AE100" s="33"/>
      <c r="AF100" s="33"/>
      <c r="AG100" s="33"/>
      <c r="AH100" s="36"/>
      <c r="AK100" s="33"/>
    </row>
    <row r="101" spans="1:38" x14ac:dyDescent="0.25">
      <c r="A101" s="37" t="s">
        <v>146</v>
      </c>
      <c r="B101" s="37" t="str">
        <f t="shared" si="3"/>
        <v>nog@IntId</v>
      </c>
      <c r="C101" s="39">
        <f>_xlfn.NUMBERVALUE(SUBSTITUTE(MID($A101, C$2, C$3 -  C$2), "_", ""), ".", ",")</f>
        <v>0</v>
      </c>
      <c r="D101" s="39">
        <f>_xlfn.NUMBERVALUE(SUBSTITUTE(MID($A101, D$2, D$3 -  D$2), "_", ""), ".", ",")</f>
        <v>2.91</v>
      </c>
      <c r="E101" s="39">
        <f>D101-C101</f>
        <v>2.91</v>
      </c>
      <c r="F101" s="33"/>
      <c r="G101" s="34">
        <f>_xlfn.NUMBERVALUE(SUBSTITUTE(MID($A101, G$2, G$3 -  G$2), "_", ""), ".", ",")</f>
        <v>0</v>
      </c>
      <c r="H101" s="40">
        <f>_xlfn.NUMBERVALUE(SUBSTITUTE(MID($A101, H$2, H$3 -  H$2), "_", ""), ".", ",")</f>
        <v>9617916</v>
      </c>
      <c r="I101" s="33"/>
      <c r="J101" s="35"/>
      <c r="K101" s="35"/>
      <c r="L101" s="33"/>
      <c r="M101" s="33"/>
      <c r="N101" s="33"/>
      <c r="O101" s="33"/>
      <c r="P101" s="33"/>
      <c r="Q101" s="33"/>
      <c r="R101" s="35"/>
      <c r="S101" s="35"/>
      <c r="T101" s="33"/>
      <c r="U101" s="33"/>
      <c r="V101" s="33"/>
      <c r="W101" s="33"/>
      <c r="X101" s="33"/>
      <c r="Y101" s="33"/>
      <c r="Z101" s="41">
        <f>E101/E$99</f>
        <v>0.79508196721311475</v>
      </c>
      <c r="AA101" s="42">
        <f>H101/H$99</f>
        <v>0.11277583888462338</v>
      </c>
      <c r="AB101" s="42"/>
      <c r="AC101" s="73">
        <f>E101/E41</f>
        <v>3.0000000000000004</v>
      </c>
      <c r="AD101" s="73">
        <f>H101/H41</f>
        <v>0.99943055445291873</v>
      </c>
      <c r="AE101" s="42"/>
      <c r="AF101" s="33"/>
      <c r="AG101" s="33"/>
      <c r="AH101" s="36"/>
      <c r="AK101" s="39">
        <v>6.08</v>
      </c>
      <c r="AL101" s="54">
        <f>AK101/D101</f>
        <v>2.0893470790378008</v>
      </c>
    </row>
    <row r="102" spans="1:38" hidden="1" x14ac:dyDescent="0.25">
      <c r="A102" s="37" t="s">
        <v>1</v>
      </c>
      <c r="B102" s="37" t="str">
        <f t="shared" si="3"/>
        <v>----------</v>
      </c>
      <c r="C102" s="33"/>
      <c r="D102" s="33"/>
      <c r="E102" s="33"/>
      <c r="F102" s="33"/>
      <c r="G102" s="34"/>
      <c r="H102" s="34"/>
      <c r="I102" s="33"/>
      <c r="J102" s="35"/>
      <c r="K102" s="35"/>
      <c r="L102" s="33"/>
      <c r="M102" s="33"/>
      <c r="N102" s="33"/>
      <c r="O102" s="33"/>
      <c r="P102" s="33"/>
      <c r="Q102" s="33"/>
      <c r="R102" s="35"/>
      <c r="S102" s="35"/>
      <c r="T102" s="33"/>
      <c r="U102" s="33"/>
      <c r="V102" s="33"/>
      <c r="W102" s="33"/>
      <c r="X102" s="33"/>
      <c r="Y102" s="33"/>
      <c r="Z102" s="33"/>
      <c r="AA102" s="33"/>
      <c r="AB102" s="33"/>
      <c r="AC102" s="66"/>
      <c r="AD102" s="66"/>
      <c r="AE102" s="33"/>
      <c r="AF102" s="33"/>
      <c r="AG102" s="33"/>
      <c r="AH102" s="36"/>
      <c r="AK102" s="33"/>
    </row>
    <row r="103" spans="1:38" hidden="1" x14ac:dyDescent="0.25">
      <c r="A103" s="37" t="s">
        <v>30</v>
      </c>
      <c r="B103" s="37" t="str">
        <f t="shared" si="3"/>
        <v>@IntIdA0B</v>
      </c>
      <c r="C103" s="38" t="e">
        <f>_xlfn.NUMBERVALUE(SUBSTITUTE(MID($A103, C$2, C$3 -  C$2), "_", ""), ".", ",")</f>
        <v>#VALUE!</v>
      </c>
      <c r="D103" s="38" t="e">
        <f>_xlfn.NUMBERVALUE(SUBSTITUTE(MID($A103, D$2, D$3 -  D$2), "_", ""), ".", ",")</f>
        <v>#VALUE!</v>
      </c>
      <c r="E103" s="38" t="e">
        <f>D103-C103</f>
        <v>#VALUE!</v>
      </c>
      <c r="F103" s="33"/>
      <c r="G103" s="34" t="e">
        <f>_xlfn.NUMBERVALUE(SUBSTITUTE(MID($A103, G$2, G$3 -  G$2), "_", ""), ".", ",")</f>
        <v>#VALUE!</v>
      </c>
      <c r="H103" s="34" t="e">
        <f>_xlfn.NUMBERVALUE(SUBSTITUTE(MID($A103, H$2, H$3 -  H$2), "_", ""), ".", ",")</f>
        <v>#VALUE!</v>
      </c>
      <c r="I103" s="33"/>
      <c r="J103" s="35"/>
      <c r="K103" s="35"/>
      <c r="L103" s="33"/>
      <c r="M103" s="33"/>
      <c r="N103" s="33"/>
      <c r="O103" s="33"/>
      <c r="P103" s="33"/>
      <c r="Q103" s="33"/>
      <c r="R103" s="35"/>
      <c r="S103" s="35"/>
      <c r="T103" s="33"/>
      <c r="U103" s="33"/>
      <c r="V103" s="33"/>
      <c r="W103" s="33"/>
      <c r="X103" s="33"/>
      <c r="Y103" s="33"/>
      <c r="Z103" s="41" t="e">
        <f>E103/E$99</f>
        <v>#VALUE!</v>
      </c>
      <c r="AA103" s="42" t="e">
        <f>H103/H$99</f>
        <v>#VALUE!</v>
      </c>
      <c r="AB103" s="42"/>
      <c r="AC103" s="55"/>
      <c r="AD103" s="55"/>
      <c r="AE103" s="42"/>
      <c r="AF103" s="33"/>
      <c r="AG103" s="33"/>
      <c r="AH103" s="36"/>
      <c r="AK103" s="38" t="e">
        <v>#VALUE!</v>
      </c>
    </row>
    <row r="104" spans="1:38" hidden="1" x14ac:dyDescent="0.25">
      <c r="A104" s="37" t="s">
        <v>1</v>
      </c>
      <c r="B104" s="37" t="str">
        <f t="shared" si="3"/>
        <v>----------</v>
      </c>
      <c r="C104" s="33"/>
      <c r="D104" s="33"/>
      <c r="E104" s="33"/>
      <c r="F104" s="33"/>
      <c r="G104" s="34"/>
      <c r="H104" s="34"/>
      <c r="I104" s="33"/>
      <c r="J104" s="35"/>
      <c r="K104" s="35"/>
      <c r="L104" s="33"/>
      <c r="M104" s="33"/>
      <c r="N104" s="33"/>
      <c r="O104" s="33"/>
      <c r="P104" s="33"/>
      <c r="Q104" s="33"/>
      <c r="R104" s="35"/>
      <c r="S104" s="35"/>
      <c r="T104" s="33"/>
      <c r="U104" s="33"/>
      <c r="V104" s="33"/>
      <c r="W104" s="33"/>
      <c r="X104" s="33"/>
      <c r="Y104" s="33"/>
      <c r="Z104" s="33"/>
      <c r="AA104" s="33"/>
      <c r="AB104" s="33"/>
      <c r="AC104" s="66"/>
      <c r="AD104" s="66"/>
      <c r="AE104" s="33"/>
      <c r="AF104" s="33"/>
      <c r="AG104" s="33"/>
      <c r="AH104" s="36"/>
      <c r="AK104" s="33"/>
    </row>
    <row r="105" spans="1:38" x14ac:dyDescent="0.25">
      <c r="A105" s="37" t="s">
        <v>122</v>
      </c>
      <c r="B105" s="37" t="str">
        <f t="shared" si="3"/>
        <v>@IntIdL0B</v>
      </c>
      <c r="C105" s="38">
        <f>_xlfn.NUMBERVALUE(SUBSTITUTE(MID($A105, C$2, C$3 -  C$2), "_", ""), ".", ",")</f>
        <v>0</v>
      </c>
      <c r="D105" s="38">
        <f>_xlfn.NUMBERVALUE(SUBSTITUTE(MID($A105, D$2, D$3 -  D$2), "_", ""), ".", ",")</f>
        <v>2.92</v>
      </c>
      <c r="E105" s="38">
        <f>D105-C105</f>
        <v>2.92</v>
      </c>
      <c r="F105" s="33"/>
      <c r="G105" s="34">
        <f>_xlfn.NUMBERVALUE(SUBSTITUTE(MID($A105, G$2, G$3 -  G$2), "_", ""), ".", ",")</f>
        <v>0</v>
      </c>
      <c r="H105" s="34">
        <f>_xlfn.NUMBERVALUE(SUBSTITUTE(MID($A105, H$2, H$3 -  H$2), "_", ""), ".", ",")</f>
        <v>9617916</v>
      </c>
      <c r="I105" s="33"/>
      <c r="J105" s="35"/>
      <c r="K105" s="35"/>
      <c r="L105" s="33"/>
      <c r="M105" s="33"/>
      <c r="N105" s="33"/>
      <c r="O105" s="33"/>
      <c r="P105" s="33"/>
      <c r="Q105" s="33"/>
      <c r="R105" s="35"/>
      <c r="S105" s="35"/>
      <c r="T105" s="33"/>
      <c r="U105" s="33"/>
      <c r="V105" s="33"/>
      <c r="W105" s="33"/>
      <c r="X105" s="33"/>
      <c r="Y105" s="33"/>
      <c r="Z105" s="41">
        <f>E105/E$99</f>
        <v>0.79781420765027322</v>
      </c>
      <c r="AA105" s="42">
        <f>H105/H$99</f>
        <v>0.11277583888462338</v>
      </c>
      <c r="AB105" s="42"/>
      <c r="AC105" s="73">
        <f>E105/E45</f>
        <v>2.9795918367346941</v>
      </c>
      <c r="AD105" s="73">
        <f>H105/H45</f>
        <v>1.0000024953492928</v>
      </c>
      <c r="AE105" s="42"/>
      <c r="AF105" s="33"/>
      <c r="AG105" s="33"/>
      <c r="AH105" s="36"/>
      <c r="AK105" s="38">
        <v>6.08</v>
      </c>
      <c r="AL105" s="54">
        <f>AK105/D105</f>
        <v>2.0821917808219177</v>
      </c>
    </row>
    <row r="106" spans="1:38" hidden="1" x14ac:dyDescent="0.25">
      <c r="A106" s="37" t="s">
        <v>1</v>
      </c>
      <c r="B106" s="37" t="str">
        <f t="shared" si="3"/>
        <v>----------</v>
      </c>
      <c r="C106" s="33"/>
      <c r="D106" s="33"/>
      <c r="E106" s="33"/>
      <c r="F106" s="33"/>
      <c r="G106" s="34"/>
      <c r="H106" s="34"/>
      <c r="I106" s="33"/>
      <c r="J106" s="35"/>
      <c r="K106" s="35"/>
      <c r="L106" s="33"/>
      <c r="M106" s="33"/>
      <c r="N106" s="33"/>
      <c r="O106" s="33"/>
      <c r="P106" s="33"/>
      <c r="Q106" s="33"/>
      <c r="R106" s="35"/>
      <c r="S106" s="35"/>
      <c r="T106" s="33"/>
      <c r="U106" s="33"/>
      <c r="V106" s="33"/>
      <c r="W106" s="33"/>
      <c r="X106" s="33"/>
      <c r="Y106" s="33"/>
      <c r="Z106" s="33"/>
      <c r="AA106" s="33"/>
      <c r="AB106" s="33"/>
      <c r="AC106" s="66"/>
      <c r="AD106" s="66"/>
      <c r="AE106" s="33"/>
      <c r="AF106" s="33"/>
      <c r="AG106" s="33"/>
      <c r="AH106" s="36"/>
      <c r="AK106" s="33"/>
    </row>
    <row r="107" spans="1:38" x14ac:dyDescent="0.25">
      <c r="A107" s="37" t="s">
        <v>147</v>
      </c>
      <c r="B107" s="37" t="str">
        <f t="shared" si="3"/>
        <v>@IntIdF</v>
      </c>
      <c r="C107" s="38">
        <f>_xlfn.NUMBERVALUE(SUBSTITUTE(MID($A107, C$2, C$3 -  C$2), "_", ""), ".", ",")</f>
        <v>0</v>
      </c>
      <c r="D107" s="38">
        <f>_xlfn.NUMBERVALUE(SUBSTITUTE(MID($A107, D$2, D$3 -  D$2), "_", ""), ".", ",")</f>
        <v>3.27</v>
      </c>
      <c r="E107" s="38">
        <f>D107-C107</f>
        <v>3.27</v>
      </c>
      <c r="F107" s="33"/>
      <c r="G107" s="34">
        <f>_xlfn.NUMBERVALUE(SUBSTITUTE(MID($A107, G$2, G$3 -  G$2), "_", ""), ".", ",")</f>
        <v>0</v>
      </c>
      <c r="H107" s="34">
        <f>_xlfn.NUMBERVALUE(SUBSTITUTE(MID($A107, H$2, H$3 -  H$2), "_", ""), ".", ",")</f>
        <v>4916517</v>
      </c>
      <c r="I107" s="33"/>
      <c r="J107" s="35"/>
      <c r="K107" s="35"/>
      <c r="L107" s="33"/>
      <c r="M107" s="33"/>
      <c r="N107" s="33"/>
      <c r="O107" s="33"/>
      <c r="P107" s="33"/>
      <c r="Q107" s="33"/>
      <c r="R107" s="35"/>
      <c r="S107" s="35"/>
      <c r="T107" s="33"/>
      <c r="U107" s="33"/>
      <c r="V107" s="33"/>
      <c r="W107" s="33"/>
      <c r="X107" s="33"/>
      <c r="Y107" s="33"/>
      <c r="Z107" s="41">
        <f>E107/E$99</f>
        <v>0.89344262295081966</v>
      </c>
      <c r="AA107" s="42">
        <f>H107/H$99</f>
        <v>5.7649113286652939E-2</v>
      </c>
      <c r="AB107" s="42"/>
      <c r="AC107" s="73">
        <f>E107/E47</f>
        <v>3</v>
      </c>
      <c r="AD107" s="73">
        <f>H107/H47</f>
        <v>0.99995118733750721</v>
      </c>
      <c r="AE107" s="42"/>
      <c r="AF107" s="33"/>
      <c r="AG107" s="33"/>
      <c r="AH107" s="36"/>
      <c r="AK107" s="38">
        <v>6.79</v>
      </c>
      <c r="AL107" s="54">
        <f>AK107/D107</f>
        <v>2.0764525993883791</v>
      </c>
    </row>
    <row r="108" spans="1:38" hidden="1" x14ac:dyDescent="0.25">
      <c r="A108" s="37" t="s">
        <v>1</v>
      </c>
      <c r="B108" s="37" t="str">
        <f t="shared" si="3"/>
        <v>----------</v>
      </c>
      <c r="C108" s="33"/>
      <c r="D108" s="33"/>
      <c r="E108" s="33"/>
      <c r="F108" s="33"/>
      <c r="G108" s="34"/>
      <c r="H108" s="34"/>
      <c r="I108" s="33"/>
      <c r="J108" s="35"/>
      <c r="K108" s="35"/>
      <c r="L108" s="33"/>
      <c r="M108" s="33"/>
      <c r="N108" s="33"/>
      <c r="O108" s="33"/>
      <c r="P108" s="33"/>
      <c r="Q108" s="33"/>
      <c r="R108" s="35"/>
      <c r="S108" s="35"/>
      <c r="T108" s="33"/>
      <c r="U108" s="33"/>
      <c r="V108" s="33"/>
      <c r="W108" s="33"/>
      <c r="X108" s="33"/>
      <c r="Y108" s="33"/>
      <c r="Z108" s="33"/>
      <c r="AA108" s="33"/>
      <c r="AB108" s="33"/>
      <c r="AC108" s="66"/>
      <c r="AD108" s="66"/>
      <c r="AE108" s="33"/>
      <c r="AF108" s="33"/>
      <c r="AG108" s="33"/>
      <c r="AH108" s="36"/>
      <c r="AK108" s="33"/>
    </row>
    <row r="109" spans="1:38" hidden="1" x14ac:dyDescent="0.25">
      <c r="A109" s="37" t="s">
        <v>31</v>
      </c>
      <c r="B109" s="37" t="str">
        <f t="shared" si="3"/>
        <v>@IntIdF0B</v>
      </c>
      <c r="C109" s="38" t="e">
        <f>_xlfn.NUMBERVALUE(SUBSTITUTE(MID($A109, C$2, C$3 -  C$2), "_", ""), ".", ",")</f>
        <v>#VALUE!</v>
      </c>
      <c r="D109" s="38" t="e">
        <f>_xlfn.NUMBERVALUE(SUBSTITUTE(MID($A109, D$2, D$3 -  D$2), "_", ""), ".", ",")</f>
        <v>#VALUE!</v>
      </c>
      <c r="E109" s="38" t="e">
        <f>D109-C109</f>
        <v>#VALUE!</v>
      </c>
      <c r="F109" s="33"/>
      <c r="G109" s="34" t="e">
        <f>_xlfn.NUMBERVALUE(SUBSTITUTE(MID($A109, G$2, G$3 -  G$2), "_", ""), ".", ",")</f>
        <v>#VALUE!</v>
      </c>
      <c r="H109" s="34" t="e">
        <f>_xlfn.NUMBERVALUE(SUBSTITUTE(MID($A109, H$2, H$3 -  H$2), "_", ""), ".", ",")</f>
        <v>#VALUE!</v>
      </c>
      <c r="I109" s="33"/>
      <c r="J109" s="35"/>
      <c r="K109" s="35"/>
      <c r="L109" s="33"/>
      <c r="M109" s="33"/>
      <c r="N109" s="33"/>
      <c r="O109" s="33"/>
      <c r="P109" s="33"/>
      <c r="Q109" s="33"/>
      <c r="R109" s="35"/>
      <c r="S109" s="35"/>
      <c r="T109" s="33"/>
      <c r="U109" s="33"/>
      <c r="V109" s="33"/>
      <c r="W109" s="33"/>
      <c r="X109" s="33"/>
      <c r="Y109" s="33"/>
      <c r="Z109" s="41" t="e">
        <f>E109/E$99</f>
        <v>#VALUE!</v>
      </c>
      <c r="AA109" s="42" t="e">
        <f>H109/H$99</f>
        <v>#VALUE!</v>
      </c>
      <c r="AB109" s="42"/>
      <c r="AC109" s="55"/>
      <c r="AD109" s="55"/>
      <c r="AE109" s="42"/>
      <c r="AF109" s="33"/>
      <c r="AG109" s="33"/>
      <c r="AH109" s="36"/>
      <c r="AK109" s="38" t="e">
        <v>#VALUE!</v>
      </c>
    </row>
    <row r="110" spans="1:38" hidden="1" x14ac:dyDescent="0.25">
      <c r="A110" s="37" t="s">
        <v>1</v>
      </c>
      <c r="B110" s="37" t="str">
        <f t="shared" si="3"/>
        <v>----------</v>
      </c>
      <c r="C110" s="33"/>
      <c r="D110" s="33"/>
      <c r="E110" s="33"/>
      <c r="F110" s="33"/>
      <c r="G110" s="34"/>
      <c r="H110" s="34"/>
      <c r="I110" s="33"/>
      <c r="J110" s="35"/>
      <c r="K110" s="35"/>
      <c r="L110" s="33"/>
      <c r="M110" s="33"/>
      <c r="N110" s="33"/>
      <c r="O110" s="33"/>
      <c r="P110" s="33"/>
      <c r="Q110" s="33"/>
      <c r="R110" s="35"/>
      <c r="S110" s="35"/>
      <c r="T110" s="33"/>
      <c r="U110" s="33"/>
      <c r="V110" s="33"/>
      <c r="W110" s="33"/>
      <c r="X110" s="33"/>
      <c r="Y110" s="33"/>
      <c r="Z110" s="33"/>
      <c r="AA110" s="33"/>
      <c r="AB110" s="33"/>
      <c r="AC110" s="66"/>
      <c r="AD110" s="66"/>
      <c r="AE110" s="33"/>
      <c r="AF110" s="33"/>
      <c r="AG110" s="33"/>
      <c r="AH110" s="36"/>
      <c r="AK110" s="33"/>
    </row>
    <row r="111" spans="1:38" x14ac:dyDescent="0.25">
      <c r="A111" s="37" t="s">
        <v>148</v>
      </c>
      <c r="B111" s="37" t="str">
        <f t="shared" si="3"/>
        <v>nog@Int</v>
      </c>
      <c r="C111" s="38">
        <f>_xlfn.NUMBERVALUE(SUBSTITUTE(MID($A111, C$2, C$3 -  C$2), "_", ""), ".", ",")</f>
        <v>0</v>
      </c>
      <c r="D111" s="38">
        <f>_xlfn.NUMBERVALUE(SUBSTITUTE(MID($A111, D$2, D$3 -  D$2), "_", ""), ".", ",")</f>
        <v>2.91</v>
      </c>
      <c r="E111" s="38">
        <f>D111-C111</f>
        <v>2.91</v>
      </c>
      <c r="F111" s="33"/>
      <c r="G111" s="34">
        <f>_xlfn.NUMBERVALUE(SUBSTITUTE(MID($A111, G$2, G$3 -  G$2), "_", ""), ".", ",")</f>
        <v>0</v>
      </c>
      <c r="H111" s="34">
        <f>_xlfn.NUMBERVALUE(SUBSTITUTE(MID($A111, H$2, H$3 -  H$2), "_", ""), ".", ",")</f>
        <v>9617916</v>
      </c>
      <c r="I111" s="33"/>
      <c r="J111" s="35"/>
      <c r="K111" s="35"/>
      <c r="L111" s="33"/>
      <c r="M111" s="33"/>
      <c r="N111" s="33"/>
      <c r="O111" s="33"/>
      <c r="P111" s="33"/>
      <c r="Q111" s="33"/>
      <c r="R111" s="35"/>
      <c r="S111" s="35"/>
      <c r="T111" s="33"/>
      <c r="U111" s="33"/>
      <c r="V111" s="33"/>
      <c r="W111" s="33"/>
      <c r="X111" s="33"/>
      <c r="Y111" s="33"/>
      <c r="Z111" s="41">
        <f>E111/E$99</f>
        <v>0.79508196721311475</v>
      </c>
      <c r="AA111" s="42">
        <f>H111/H$99</f>
        <v>0.11277583888462338</v>
      </c>
      <c r="AB111" s="42"/>
      <c r="AC111" s="73">
        <f>E111/E51</f>
        <v>2.9693877551020411</v>
      </c>
      <c r="AD111" s="73">
        <f>H111/H51</f>
        <v>1.0000141404773244</v>
      </c>
      <c r="AE111" s="42"/>
      <c r="AF111" s="33"/>
      <c r="AG111" s="33"/>
      <c r="AH111" s="36"/>
      <c r="AK111" s="38">
        <v>6.07</v>
      </c>
      <c r="AL111" s="54">
        <f>AK111/D111</f>
        <v>2.0859106529209623</v>
      </c>
    </row>
    <row r="112" spans="1:38" hidden="1" x14ac:dyDescent="0.25">
      <c r="A112" s="37" t="s">
        <v>1</v>
      </c>
      <c r="B112" s="37" t="str">
        <f t="shared" si="3"/>
        <v>----------</v>
      </c>
      <c r="C112" s="33"/>
      <c r="D112" s="33"/>
      <c r="E112" s="33"/>
      <c r="F112" s="33"/>
      <c r="G112" s="34"/>
      <c r="H112" s="34"/>
      <c r="I112" s="33"/>
      <c r="J112" s="35"/>
      <c r="K112" s="35"/>
      <c r="L112" s="33"/>
      <c r="M112" s="33"/>
      <c r="N112" s="33"/>
      <c r="O112" s="33"/>
      <c r="P112" s="33"/>
      <c r="Q112" s="33"/>
      <c r="R112" s="35"/>
      <c r="S112" s="35"/>
      <c r="T112" s="33"/>
      <c r="U112" s="33"/>
      <c r="V112" s="33"/>
      <c r="W112" s="33"/>
      <c r="X112" s="33"/>
      <c r="Y112" s="33"/>
      <c r="Z112" s="33"/>
      <c r="AA112" s="33"/>
      <c r="AB112" s="33"/>
      <c r="AC112" s="66"/>
      <c r="AD112" s="66"/>
      <c r="AE112" s="33"/>
      <c r="AF112" s="33"/>
      <c r="AG112" s="33"/>
      <c r="AH112" s="36"/>
      <c r="AK112" s="33"/>
    </row>
    <row r="113" spans="1:38" x14ac:dyDescent="0.25">
      <c r="A113" s="37" t="s">
        <v>149</v>
      </c>
      <c r="B113" s="37" t="str">
        <f t="shared" si="3"/>
        <v>@IntF</v>
      </c>
      <c r="C113" s="39">
        <f>_xlfn.NUMBERVALUE(SUBSTITUTE(MID($A113, C$2, C$3 -  C$2), "_", ""), ".", ",")</f>
        <v>0</v>
      </c>
      <c r="D113" s="39">
        <f>_xlfn.NUMBERVALUE(SUBSTITUTE(MID($A113, D$2, D$3 -  D$2), "_", ""), ".", ",")</f>
        <v>3.27</v>
      </c>
      <c r="E113" s="39">
        <f>D113-C113</f>
        <v>3.27</v>
      </c>
      <c r="F113" s="33"/>
      <c r="G113" s="34">
        <f>_xlfn.NUMBERVALUE(SUBSTITUTE(MID($A113, G$2, G$3 -  G$2), "_", ""), ".", ",")</f>
        <v>0</v>
      </c>
      <c r="H113" s="40">
        <f>_xlfn.NUMBERVALUE(SUBSTITUTE(MID($A113, H$2, H$3 -  H$2), "_", ""), ".", ",")</f>
        <v>4916517</v>
      </c>
      <c r="I113" s="33"/>
      <c r="J113" s="35"/>
      <c r="K113" s="35"/>
      <c r="L113" s="33"/>
      <c r="M113" s="33"/>
      <c r="N113" s="33"/>
      <c r="O113" s="33"/>
      <c r="P113" s="33"/>
      <c r="Q113" s="33"/>
      <c r="R113" s="35"/>
      <c r="S113" s="35"/>
      <c r="T113" s="33"/>
      <c r="U113" s="33"/>
      <c r="V113" s="33"/>
      <c r="W113" s="33"/>
      <c r="X113" s="33"/>
      <c r="Y113" s="33"/>
      <c r="Z113" s="41">
        <f>E113/E$99</f>
        <v>0.89344262295081966</v>
      </c>
      <c r="AA113" s="42">
        <f>H113/H$99</f>
        <v>5.7649113286652939E-2</v>
      </c>
      <c r="AB113" s="42"/>
      <c r="AC113" s="73">
        <f>E113/E53</f>
        <v>3</v>
      </c>
      <c r="AD113" s="73">
        <f>H113/H53</f>
        <v>1.0000341716993648</v>
      </c>
      <c r="AE113" s="42"/>
      <c r="AF113" s="33"/>
      <c r="AG113" s="33"/>
      <c r="AH113" s="36"/>
      <c r="AK113" s="39">
        <v>6.8</v>
      </c>
      <c r="AL113" s="54">
        <f>AK113/D113</f>
        <v>2.0795107033639142</v>
      </c>
    </row>
    <row r="114" spans="1:38" hidden="1" x14ac:dyDescent="0.25">
      <c r="A114" s="37" t="s">
        <v>1</v>
      </c>
      <c r="B114" s="37" t="str">
        <f t="shared" si="3"/>
        <v>----------</v>
      </c>
      <c r="C114" s="33"/>
      <c r="D114" s="33"/>
      <c r="E114" s="33"/>
      <c r="F114" s="33"/>
      <c r="G114" s="34"/>
      <c r="H114" s="34"/>
      <c r="I114" s="33"/>
      <c r="J114" s="35"/>
      <c r="K114" s="35"/>
      <c r="L114" s="33"/>
      <c r="M114" s="33"/>
      <c r="N114" s="33"/>
      <c r="O114" s="33"/>
      <c r="P114" s="33"/>
      <c r="Q114" s="33"/>
      <c r="R114" s="35"/>
      <c r="S114" s="35"/>
      <c r="T114" s="33"/>
      <c r="U114" s="33"/>
      <c r="V114" s="33"/>
      <c r="W114" s="33"/>
      <c r="X114" s="33"/>
      <c r="Y114" s="33"/>
      <c r="Z114" s="33"/>
      <c r="AA114" s="33"/>
      <c r="AB114" s="33"/>
      <c r="AC114" s="66"/>
      <c r="AD114" s="66"/>
      <c r="AE114" s="33"/>
      <c r="AF114" s="33"/>
      <c r="AG114" s="33"/>
      <c r="AH114" s="36"/>
      <c r="AK114" s="33"/>
    </row>
    <row r="115" spans="1:38" hidden="1" x14ac:dyDescent="0.25">
      <c r="A115" s="37" t="s">
        <v>34</v>
      </c>
      <c r="B115" s="37" t="str">
        <f t="shared" si="3"/>
        <v>@IntF0B</v>
      </c>
      <c r="C115" s="39" t="e">
        <f>_xlfn.NUMBERVALUE(SUBSTITUTE(MID($A115, C$2, C$3 -  C$2), "_", ""), ".", ",")</f>
        <v>#VALUE!</v>
      </c>
      <c r="D115" s="39" t="e">
        <f>_xlfn.NUMBERVALUE(SUBSTITUTE(MID($A115, D$2, D$3 -  D$2), "_", ""), ".", ",")</f>
        <v>#VALUE!</v>
      </c>
      <c r="E115" s="39" t="e">
        <f>D115-C115</f>
        <v>#VALUE!</v>
      </c>
      <c r="F115" s="33"/>
      <c r="G115" s="34" t="e">
        <f>_xlfn.NUMBERVALUE(SUBSTITUTE(MID($A115, G$2, G$3 -  G$2), "_", ""), ".", ",")</f>
        <v>#VALUE!</v>
      </c>
      <c r="H115" s="34" t="e">
        <f>_xlfn.NUMBERVALUE(SUBSTITUTE(MID($A115, H$2, H$3 -  H$2), "_", ""), ".", ",")</f>
        <v>#VALUE!</v>
      </c>
      <c r="I115" s="33"/>
      <c r="J115" s="35"/>
      <c r="K115" s="35"/>
      <c r="L115" s="33"/>
      <c r="M115" s="33"/>
      <c r="N115" s="33"/>
      <c r="O115" s="33"/>
      <c r="P115" s="33"/>
      <c r="Q115" s="33"/>
      <c r="R115" s="35"/>
      <c r="S115" s="35"/>
      <c r="T115" s="33"/>
      <c r="U115" s="33"/>
      <c r="V115" s="33"/>
      <c r="W115" s="33"/>
      <c r="X115" s="33"/>
      <c r="Y115" s="33"/>
      <c r="Z115" s="41" t="e">
        <f>E115/E$99</f>
        <v>#VALUE!</v>
      </c>
      <c r="AA115" s="42" t="e">
        <f>H115/H$99</f>
        <v>#VALUE!</v>
      </c>
      <c r="AB115" s="42"/>
      <c r="AC115" s="55"/>
      <c r="AD115" s="55"/>
      <c r="AE115" s="42"/>
      <c r="AF115" s="33"/>
      <c r="AG115" s="33"/>
      <c r="AH115" s="36"/>
      <c r="AK115" s="39" t="e">
        <v>#VALUE!</v>
      </c>
    </row>
    <row r="116" spans="1:38" hidden="1" x14ac:dyDescent="0.25">
      <c r="A116" s="37" t="s">
        <v>1</v>
      </c>
      <c r="B116" s="37" t="str">
        <f t="shared" si="3"/>
        <v>----------</v>
      </c>
      <c r="C116" s="33"/>
      <c r="D116" s="33"/>
      <c r="E116" s="33"/>
      <c r="F116" s="33"/>
      <c r="G116" s="34"/>
      <c r="H116" s="34"/>
      <c r="I116" s="33"/>
      <c r="J116" s="35"/>
      <c r="K116" s="35"/>
      <c r="L116" s="33"/>
      <c r="M116" s="33"/>
      <c r="N116" s="33"/>
      <c r="O116" s="33"/>
      <c r="P116" s="33"/>
      <c r="Q116" s="33"/>
      <c r="R116" s="35"/>
      <c r="S116" s="35"/>
      <c r="T116" s="33"/>
      <c r="U116" s="33"/>
      <c r="V116" s="33"/>
      <c r="W116" s="33"/>
      <c r="X116" s="33"/>
      <c r="Y116" s="33"/>
      <c r="Z116" s="33"/>
      <c r="AA116" s="33"/>
      <c r="AB116" s="33"/>
      <c r="AC116" s="66"/>
      <c r="AD116" s="66"/>
      <c r="AE116" s="33"/>
      <c r="AF116" s="33"/>
      <c r="AG116" s="33"/>
      <c r="AH116" s="36"/>
      <c r="AK116" s="33"/>
    </row>
    <row r="117" spans="1:38" x14ac:dyDescent="0.25">
      <c r="A117" s="37" t="s">
        <v>123</v>
      </c>
      <c r="B117" s="37" t="str">
        <f t="shared" si="3"/>
        <v>nog+intset</v>
      </c>
      <c r="C117" s="38">
        <f>_xlfn.NUMBERVALUE(SUBSTITUTE(MID($A117, C$2, C$3 -  C$2), "_", ""), ".", ",")</f>
        <v>0</v>
      </c>
      <c r="D117" s="38">
        <f>_xlfn.NUMBERVALUE(SUBSTITUTE(MID($A117, D$2, D$3 -  D$2), "_", ""), ".", ",")</f>
        <v>3.27</v>
      </c>
      <c r="E117" s="38">
        <f>D117-C117</f>
        <v>3.27</v>
      </c>
      <c r="F117" s="33"/>
      <c r="G117" s="34">
        <f>_xlfn.NUMBERVALUE(SUBSTITUTE(MID($A117, G$2, G$3 -  G$2), "_", ""), ".", ",")</f>
        <v>0</v>
      </c>
      <c r="H117" s="34">
        <f>_xlfn.NUMBERVALUE(SUBSTITUTE(MID($A117, H$2, H$3 -  H$2), "_", ""), ".", ",")</f>
        <v>4916517</v>
      </c>
      <c r="I117" s="33"/>
      <c r="J117" s="35"/>
      <c r="K117" s="35"/>
      <c r="L117" s="33"/>
      <c r="M117" s="33"/>
      <c r="N117" s="33"/>
      <c r="O117" s="33"/>
      <c r="P117" s="33"/>
      <c r="Q117" s="33"/>
      <c r="R117" s="35"/>
      <c r="S117" s="35"/>
      <c r="T117" s="33"/>
      <c r="U117" s="33"/>
      <c r="V117" s="33"/>
      <c r="W117" s="33"/>
      <c r="X117" s="33"/>
      <c r="Y117" s="33"/>
      <c r="Z117" s="41">
        <f>E117/E$99</f>
        <v>0.89344262295081966</v>
      </c>
      <c r="AA117" s="42">
        <f>H117/H$99</f>
        <v>5.7649113286652939E-2</v>
      </c>
      <c r="AB117" s="42"/>
      <c r="AC117" s="73">
        <f>E117/E57</f>
        <v>3</v>
      </c>
      <c r="AD117" s="73">
        <f>H117/H57</f>
        <v>1.0000341716993648</v>
      </c>
      <c r="AE117" s="42"/>
      <c r="AF117" s="33"/>
      <c r="AG117" s="33"/>
      <c r="AH117" s="36"/>
      <c r="AK117" s="38">
        <v>6.79</v>
      </c>
      <c r="AL117" s="54">
        <f>AK117/D117</f>
        <v>2.0764525993883791</v>
      </c>
    </row>
    <row r="118" spans="1:38" hidden="1" x14ac:dyDescent="0.25">
      <c r="A118" s="37" t="s">
        <v>1</v>
      </c>
      <c r="B118" s="37" t="str">
        <f t="shared" si="3"/>
        <v>----------</v>
      </c>
      <c r="C118" s="38"/>
      <c r="D118" s="38"/>
      <c r="E118" s="38"/>
      <c r="F118" s="33"/>
      <c r="G118" s="34"/>
      <c r="H118" s="34"/>
      <c r="I118" s="33"/>
      <c r="J118" s="35"/>
      <c r="K118" s="35"/>
      <c r="L118" s="33"/>
      <c r="M118" s="33"/>
      <c r="N118" s="33"/>
      <c r="O118" s="33"/>
      <c r="P118" s="33"/>
      <c r="Q118" s="33"/>
      <c r="R118" s="35"/>
      <c r="S118" s="35"/>
      <c r="T118" s="33"/>
      <c r="U118" s="33"/>
      <c r="V118" s="33"/>
      <c r="W118" s="33"/>
      <c r="X118" s="33"/>
      <c r="Y118" s="33"/>
      <c r="Z118" s="33"/>
      <c r="AA118" s="42"/>
      <c r="AB118" s="42"/>
      <c r="AC118" s="55"/>
      <c r="AD118" s="55"/>
      <c r="AE118" s="42"/>
      <c r="AF118" s="33"/>
      <c r="AG118" s="33"/>
      <c r="AH118" s="36"/>
      <c r="AK118" s="38"/>
    </row>
    <row r="119" spans="1:38" hidden="1" x14ac:dyDescent="0.25">
      <c r="A119" s="37" t="s">
        <v>20</v>
      </c>
      <c r="B119" s="37" t="str">
        <f t="shared" si="3"/>
        <v>nog+shift</v>
      </c>
      <c r="C119" s="38"/>
      <c r="D119" s="38"/>
      <c r="E119" s="38"/>
      <c r="F119" s="33"/>
      <c r="G119" s="34"/>
      <c r="H119" s="34"/>
      <c r="I119" s="33"/>
      <c r="J119" s="35"/>
      <c r="K119" s="35"/>
      <c r="L119" s="33"/>
      <c r="M119" s="33"/>
      <c r="N119" s="33"/>
      <c r="O119" s="33"/>
      <c r="P119" s="33"/>
      <c r="Q119" s="33"/>
      <c r="R119" s="35"/>
      <c r="S119" s="35"/>
      <c r="T119" s="33"/>
      <c r="U119" s="33"/>
      <c r="V119" s="33"/>
      <c r="W119" s="33"/>
      <c r="X119" s="33"/>
      <c r="Y119" s="33"/>
      <c r="Z119" s="33"/>
      <c r="AA119" s="42"/>
      <c r="AB119" s="42"/>
      <c r="AC119" s="55"/>
      <c r="AD119" s="55"/>
      <c r="AE119" s="42"/>
      <c r="AF119" s="33"/>
      <c r="AG119" s="33"/>
      <c r="AH119" s="36"/>
      <c r="AK119" s="38"/>
    </row>
    <row r="120" spans="1:38" hidden="1" x14ac:dyDescent="0.25">
      <c r="A120" s="37" t="s">
        <v>1</v>
      </c>
      <c r="B120" s="37" t="str">
        <f t="shared" si="3"/>
        <v>----------</v>
      </c>
      <c r="C120" s="33"/>
      <c r="D120" s="33"/>
      <c r="E120" s="33"/>
      <c r="F120" s="33"/>
      <c r="G120" s="34"/>
      <c r="H120" s="34"/>
      <c r="I120" s="33"/>
      <c r="J120" s="35"/>
      <c r="K120" s="35"/>
      <c r="L120" s="33"/>
      <c r="M120" s="33"/>
      <c r="N120" s="33"/>
      <c r="O120" s="33"/>
      <c r="P120" s="33"/>
      <c r="Q120" s="33"/>
      <c r="R120" s="35"/>
      <c r="S120" s="35"/>
      <c r="T120" s="33"/>
      <c r="U120" s="33"/>
      <c r="V120" s="33"/>
      <c r="W120" s="33"/>
      <c r="X120" s="33"/>
      <c r="Y120" s="33"/>
      <c r="Z120" s="33"/>
      <c r="AA120" s="33"/>
      <c r="AB120" s="33"/>
      <c r="AC120" s="66"/>
      <c r="AD120" s="66"/>
      <c r="AE120" s="33"/>
      <c r="AF120" s="33"/>
      <c r="AG120" s="33"/>
      <c r="AH120" s="36"/>
      <c r="AK120" s="33"/>
    </row>
    <row r="121" spans="1:38" x14ac:dyDescent="0.25">
      <c r="A121" s="37" t="s">
        <v>150</v>
      </c>
      <c r="B121" s="37" t="str">
        <f t="shared" si="3"/>
        <v>igraph</v>
      </c>
      <c r="C121" s="39">
        <f>_xlfn.NUMBERVALUE(SUBSTITUTE(MID($A121, C$2, C$3 -  C$2), "_", ""), ".", ",")</f>
        <v>8.31</v>
      </c>
      <c r="D121" s="39">
        <f>_xlfn.NUMBERVALUE(SUBSTITUTE(MID($A121, D$2, D$3 -  D$2), "_", ""), ".", ",")</f>
        <v>8.99</v>
      </c>
      <c r="E121" s="39">
        <f>D121-C121</f>
        <v>0.67999999999999972</v>
      </c>
      <c r="F121" s="33"/>
      <c r="G121" s="34">
        <f>_xlfn.NUMBERVALUE(SUBSTITUTE(MID($A121, G$2, G$3 -  G$2), "_", ""), ".", ",")</f>
        <v>21590880</v>
      </c>
      <c r="H121" s="34">
        <f>_xlfn.NUMBERVALUE(SUBSTITUTE(MID($A121, H$2, H$3 -  H$2), "_", ""), ".", ",")</f>
        <v>21590880</v>
      </c>
      <c r="I121" s="33"/>
      <c r="J121" s="70">
        <f>IFERROR(D113/D121, "")</f>
        <v>0.36373748609566187</v>
      </c>
      <c r="K121" s="43">
        <f>IFERROR(E113/E121, "")</f>
        <v>4.8088235294117672</v>
      </c>
      <c r="L121" s="33"/>
      <c r="M121" s="33"/>
      <c r="N121" s="33"/>
      <c r="O121" s="43">
        <f>IFERROR(H113/H121, "")</f>
        <v>0.22771267312865431</v>
      </c>
      <c r="P121" s="33"/>
      <c r="Q121" s="33"/>
      <c r="R121" s="43">
        <f>IFERROR(D105/D121, "")</f>
        <v>0.32480533926585092</v>
      </c>
      <c r="S121" s="43">
        <f>IFERROR(E105/E121, "")</f>
        <v>4.2941176470588251</v>
      </c>
      <c r="T121" s="33"/>
      <c r="U121" s="33"/>
      <c r="V121" s="33"/>
      <c r="W121" s="43">
        <f>IFERROR(H105/H121, "")</f>
        <v>0.4454619728329739</v>
      </c>
      <c r="X121" s="33"/>
      <c r="Y121" s="33"/>
      <c r="Z121" s="33"/>
      <c r="AA121" s="33"/>
      <c r="AB121" s="33"/>
      <c r="AC121" s="73">
        <f>E121/E61</f>
        <v>3.0909090909091055</v>
      </c>
      <c r="AD121" s="73">
        <f>H121/H61</f>
        <v>1</v>
      </c>
      <c r="AE121" s="33"/>
      <c r="AF121" s="38">
        <f>C121 / (E99-E121)</f>
        <v>2.7885906040268456</v>
      </c>
      <c r="AG121" s="33"/>
      <c r="AH121" s="55">
        <f>C121/C123</f>
        <v>0.34183463595228303</v>
      </c>
      <c r="AK121" s="39">
        <v>14.63</v>
      </c>
      <c r="AL121" s="54">
        <f>AK121/D121</f>
        <v>1.6273637374860956</v>
      </c>
    </row>
    <row r="122" spans="1:38" hidden="1" x14ac:dyDescent="0.25">
      <c r="A122" s="37" t="s">
        <v>1</v>
      </c>
      <c r="B122" s="37" t="str">
        <f t="shared" si="3"/>
        <v>----------</v>
      </c>
      <c r="C122" s="32"/>
      <c r="D122" s="32"/>
      <c r="E122" s="32"/>
      <c r="F122" s="33"/>
      <c r="G122" s="34"/>
      <c r="H122" s="34"/>
      <c r="I122" s="33"/>
      <c r="J122" s="35"/>
      <c r="K122" s="35"/>
      <c r="L122" s="33"/>
      <c r="M122" s="33"/>
      <c r="N122" s="33"/>
      <c r="O122" s="35"/>
      <c r="P122" s="33"/>
      <c r="Q122" s="33"/>
      <c r="R122" s="35"/>
      <c r="S122" s="35"/>
      <c r="T122" s="33"/>
      <c r="U122" s="33"/>
      <c r="V122" s="33"/>
      <c r="W122" s="33"/>
      <c r="X122" s="33"/>
      <c r="Y122" s="33"/>
      <c r="Z122" s="33"/>
      <c r="AA122" s="33"/>
      <c r="AB122" s="33"/>
      <c r="AC122" s="66"/>
      <c r="AD122" s="66"/>
      <c r="AE122" s="33"/>
      <c r="AF122" s="38"/>
      <c r="AG122" s="33"/>
      <c r="AH122" s="36"/>
      <c r="AK122" s="32"/>
    </row>
    <row r="123" spans="1:38" x14ac:dyDescent="0.25">
      <c r="A123" s="37" t="s">
        <v>151</v>
      </c>
      <c r="B123" s="37" t="str">
        <f t="shared" si="3"/>
        <v>rustworkx</v>
      </c>
      <c r="C123" s="39">
        <f>_xlfn.NUMBERVALUE(SUBSTITUTE(MID($A123, C$2, C$3 -  C$2), "_", ""), ".", ",")</f>
        <v>24.31</v>
      </c>
      <c r="D123" s="39">
        <f>_xlfn.NUMBERVALUE(SUBSTITUTE(MID($A123, D$2, D$3 -  D$2), "_", ""), ".", ",")</f>
        <v>24.71</v>
      </c>
      <c r="E123" s="39">
        <f>D123-C123</f>
        <v>0.40000000000000213</v>
      </c>
      <c r="F123" s="33"/>
      <c r="G123" s="34">
        <f>_xlfn.NUMBERVALUE(SUBSTITUTE(MID($A123, G$2, G$3 -  G$2), "_", ""), ".", ",")</f>
        <v>39898300</v>
      </c>
      <c r="H123" s="34">
        <f>_xlfn.NUMBERVALUE(SUBSTITUTE(MID($A123, H$2, H$3 -  H$2), "_", ""), ".", ",")</f>
        <v>39898300</v>
      </c>
      <c r="I123" s="33"/>
      <c r="J123" s="72">
        <f>IFERROR(D113/D123, "")</f>
        <v>0.13233508700930796</v>
      </c>
      <c r="K123" s="43">
        <f>IFERROR(E113/E123, "")</f>
        <v>8.1749999999999563</v>
      </c>
      <c r="L123" s="33"/>
      <c r="M123" s="33"/>
      <c r="N123" s="33"/>
      <c r="O123" s="43">
        <f>IFERROR(H113/H123, "")</f>
        <v>0.12322622768388627</v>
      </c>
      <c r="P123" s="33"/>
      <c r="Q123" s="33"/>
      <c r="R123" s="48">
        <f>IFERROR(D105/D123, "")</f>
        <v>0.11817078106029946</v>
      </c>
      <c r="S123" s="43">
        <f>IFERROR(E105/E123, "")</f>
        <v>7.2999999999999607</v>
      </c>
      <c r="T123" s="33"/>
      <c r="U123" s="33"/>
      <c r="V123" s="33"/>
      <c r="W123" s="43">
        <f>IFERROR(H105/H123, "")</f>
        <v>0.24106079707656716</v>
      </c>
      <c r="X123" s="33"/>
      <c r="Y123" s="33"/>
      <c r="Z123" s="33"/>
      <c r="AA123" s="33"/>
      <c r="AB123" s="33"/>
      <c r="AC123" s="73">
        <f>E123/E63</f>
        <v>2.8571428571428608</v>
      </c>
      <c r="AD123" s="73">
        <f>H123/H63</f>
        <v>1</v>
      </c>
      <c r="AE123" s="33"/>
      <c r="AF123" s="38">
        <f>C123 / (E99-E123)</f>
        <v>7.4570552147239306</v>
      </c>
      <c r="AG123" s="33"/>
      <c r="AH123" s="36"/>
      <c r="AK123" s="39">
        <v>2.58</v>
      </c>
      <c r="AL123" s="54">
        <f>AK123/D123</f>
        <v>0.10441116956697694</v>
      </c>
    </row>
    <row r="124" spans="1:38" hidden="1" x14ac:dyDescent="0.25">
      <c r="A124" s="37" t="s">
        <v>1</v>
      </c>
      <c r="B124" s="37" t="str">
        <f t="shared" si="3"/>
        <v>----------</v>
      </c>
      <c r="C124" s="32"/>
      <c r="D124" s="32"/>
      <c r="E124" s="32"/>
      <c r="F124" s="33"/>
      <c r="G124" s="34"/>
      <c r="H124" s="34"/>
      <c r="I124" s="33"/>
      <c r="J124" s="35"/>
      <c r="K124" s="35"/>
      <c r="L124" s="33"/>
      <c r="M124" s="33"/>
      <c r="N124" s="33"/>
      <c r="O124" s="35"/>
      <c r="P124" s="33"/>
      <c r="Q124" s="33"/>
      <c r="R124" s="35"/>
      <c r="S124" s="35"/>
      <c r="T124" s="33"/>
      <c r="U124" s="33"/>
      <c r="V124" s="33"/>
      <c r="W124" s="35"/>
      <c r="X124" s="33"/>
      <c r="Y124" s="33"/>
      <c r="Z124" s="33"/>
      <c r="AA124" s="33"/>
      <c r="AB124" s="33"/>
      <c r="AC124" s="66"/>
      <c r="AD124" s="66"/>
      <c r="AE124" s="33"/>
      <c r="AF124" s="33"/>
      <c r="AG124" s="33"/>
      <c r="AH124" s="36"/>
      <c r="AK124" s="32"/>
    </row>
    <row r="125" spans="1:38" x14ac:dyDescent="0.25">
      <c r="A125" s="37" t="s">
        <v>152</v>
      </c>
      <c r="B125" s="37" t="str">
        <f t="shared" si="3"/>
        <v>NetworkX</v>
      </c>
      <c r="C125" s="39">
        <f>_xlfn.NUMBERVALUE(SUBSTITUTE(MID($A125, C$2, C$3 -  C$2), "_", ""), ".", ",")</f>
        <v>4.5</v>
      </c>
      <c r="D125" s="39">
        <f>_xlfn.NUMBERVALUE(SUBSTITUTE(MID($A125, D$2, D$3 -  D$2), "_", ""), ".", ",")</f>
        <v>7.43</v>
      </c>
      <c r="E125" s="39">
        <f>D125-C125</f>
        <v>2.9299999999999997</v>
      </c>
      <c r="F125" s="33"/>
      <c r="G125" s="34">
        <f>_xlfn.NUMBERVALUE(SUBSTITUTE(MID($A125, G$2, G$3 -  G$2), "_", ""), ".", ",")</f>
        <v>1297014072</v>
      </c>
      <c r="H125" s="34">
        <f>_xlfn.NUMBERVALUE(SUBSTITUTE(MID($A125, H$2, H$3 -  H$2), "_", ""), ".", ",")</f>
        <v>1424230128</v>
      </c>
      <c r="I125" s="33"/>
      <c r="J125" s="33"/>
      <c r="K125" s="33"/>
      <c r="L125" s="59">
        <f>IFERROR(D113/D125, "")</f>
        <v>0.44010767160161507</v>
      </c>
      <c r="M125" s="8">
        <f>IFERROR(E113/E125, "")</f>
        <v>1.1160409556313995</v>
      </c>
      <c r="N125" s="33"/>
      <c r="O125" s="33"/>
      <c r="P125" s="8">
        <f>IFERROR(H113/H125, "")</f>
        <v>3.4520523778724613E-3</v>
      </c>
      <c r="Q125" s="33"/>
      <c r="R125" s="33"/>
      <c r="S125" s="33"/>
      <c r="T125" s="8">
        <f>IFERROR(D105/D125, "")</f>
        <v>0.39300134589502017</v>
      </c>
      <c r="U125" s="8">
        <f>IFERROR(E105/E125, "")</f>
        <v>0.99658703071672361</v>
      </c>
      <c r="V125" s="33"/>
      <c r="W125" s="33"/>
      <c r="X125" s="8">
        <f>IFERROR(H105/H125, "")</f>
        <v>6.7530631538500916E-3</v>
      </c>
      <c r="Y125" s="33"/>
      <c r="Z125" s="33"/>
      <c r="AA125" s="33"/>
      <c r="AB125" s="33"/>
      <c r="AC125" s="73">
        <f>E125/E65</f>
        <v>2.5042735042735025</v>
      </c>
      <c r="AD125" s="73">
        <f>H125/H65</f>
        <v>0.99999998314879102</v>
      </c>
      <c r="AE125" s="33"/>
      <c r="AF125" s="33"/>
      <c r="AG125" s="33"/>
      <c r="AH125" s="36"/>
      <c r="AK125" s="39" t="e">
        <v>#VALUE!</v>
      </c>
      <c r="AL125" s="54" t="e">
        <f>AK125/D125</f>
        <v>#VALUE!</v>
      </c>
    </row>
    <row r="126" spans="1:38" hidden="1" x14ac:dyDescent="0.25">
      <c r="A126" s="37" t="s">
        <v>1</v>
      </c>
      <c r="B126" s="37"/>
      <c r="C126" s="33"/>
      <c r="D126" s="33"/>
      <c r="E126" s="33"/>
      <c r="F126" s="33"/>
      <c r="G126" s="34"/>
      <c r="H126" s="34"/>
      <c r="I126" s="33"/>
      <c r="J126" s="35"/>
      <c r="K126" s="35"/>
      <c r="L126" s="33"/>
      <c r="M126" s="33"/>
      <c r="N126" s="33"/>
      <c r="O126" s="33"/>
      <c r="Q126" s="33"/>
      <c r="R126" s="35"/>
      <c r="S126" s="35"/>
      <c r="T126" s="33"/>
      <c r="U126" s="33"/>
      <c r="V126" s="33"/>
      <c r="W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6"/>
      <c r="AK126" s="33"/>
    </row>
    <row r="127" spans="1:38" x14ac:dyDescent="0.25">
      <c r="A127" s="37"/>
      <c r="B127" s="37"/>
      <c r="C127" s="33"/>
      <c r="D127" s="33"/>
      <c r="E127" s="33"/>
      <c r="F127" s="33"/>
      <c r="G127" s="34"/>
      <c r="H127" s="34"/>
      <c r="I127" s="33"/>
      <c r="J127" s="35"/>
      <c r="K127" s="35"/>
      <c r="L127" s="33"/>
      <c r="M127" s="33"/>
      <c r="N127" s="33"/>
      <c r="O127" s="33"/>
      <c r="P127" s="14">
        <f>IFERROR(1/P125, "")</f>
        <v>289.68274247805914</v>
      </c>
      <c r="Q127" s="33"/>
      <c r="R127" s="35"/>
      <c r="S127" s="35"/>
      <c r="T127" s="33"/>
      <c r="U127" s="33"/>
      <c r="V127" s="33"/>
      <c r="W127" s="33"/>
      <c r="X127" s="14">
        <f>IFERROR(1/X125, "")</f>
        <v>148.08094892906115</v>
      </c>
      <c r="Y127" s="33"/>
      <c r="Z127" s="33"/>
      <c r="AA127" s="33"/>
      <c r="AB127" s="33"/>
      <c r="AC127" s="33"/>
      <c r="AD127" s="33"/>
      <c r="AE127" s="33"/>
      <c r="AF127" s="33"/>
      <c r="AG127" s="33"/>
      <c r="AH127" s="36"/>
      <c r="AK127" s="33"/>
    </row>
    <row r="128" spans="1:38" x14ac:dyDescent="0.25">
      <c r="A128" s="32" t="s">
        <v>157</v>
      </c>
      <c r="B128" s="37"/>
      <c r="C128" s="33"/>
      <c r="D128" s="33"/>
      <c r="E128" s="33"/>
      <c r="F128" s="33"/>
      <c r="G128" s="34"/>
      <c r="H128" s="34"/>
      <c r="I128" s="33"/>
      <c r="J128" s="35"/>
      <c r="K128" s="35"/>
      <c r="L128" s="33"/>
      <c r="M128" s="33"/>
      <c r="N128" s="33"/>
      <c r="O128" s="33"/>
      <c r="P128" s="33"/>
      <c r="Q128" s="33"/>
      <c r="R128" s="35"/>
      <c r="S128" s="35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6"/>
      <c r="AK128" s="33"/>
    </row>
    <row r="129" spans="1:38" x14ac:dyDescent="0.25">
      <c r="A129" s="37" t="s">
        <v>51</v>
      </c>
      <c r="B129" s="37" t="str">
        <f>TRIM(MID($A129, B$2, B$3 -  B$2))</f>
        <v>NoGraphs</v>
      </c>
      <c r="C129" s="38">
        <f>_xlfn.NUMBERVALUE(SUBSTITUTE(MID($A129, C$2, C$3 -  C$2), "_", ""), ".", ",")</f>
        <v>0</v>
      </c>
      <c r="D129" s="38">
        <f>_xlfn.NUMBERVALUE(SUBSTITUTE(MID($A129, D$2, D$3 -  D$2), "_", ""), ".", ",")</f>
        <v>0.11</v>
      </c>
      <c r="E129" s="38">
        <f>D129-C129</f>
        <v>0.11</v>
      </c>
      <c r="F129" s="33"/>
      <c r="G129" s="34">
        <f>_xlfn.NUMBERVALUE(SUBSTITUTE(MID($A129, G$2, G$3 -  G$2), "_", ""), ".", ",")</f>
        <v>0</v>
      </c>
      <c r="H129" s="34">
        <f>_xlfn.NUMBERVALUE(SUBSTITUTE(MID($A129, H$2, H$3 -  H$2), "_", ""), ".", ",")</f>
        <v>16171992</v>
      </c>
      <c r="I129" s="33"/>
      <c r="J129" s="35"/>
      <c r="K129" s="35"/>
      <c r="L129" s="33"/>
      <c r="M129" s="33"/>
      <c r="N129" s="33"/>
      <c r="O129" s="33"/>
      <c r="P129" s="33"/>
      <c r="Q129" s="33"/>
      <c r="R129" s="35"/>
      <c r="S129" s="35"/>
      <c r="T129" s="33"/>
      <c r="U129" s="33"/>
      <c r="V129" s="33"/>
      <c r="W129" s="33"/>
      <c r="X129" s="33"/>
      <c r="Y129" s="33"/>
      <c r="Z129" s="33"/>
      <c r="AA129" s="42"/>
      <c r="AB129" s="42"/>
      <c r="AC129" s="42"/>
      <c r="AD129" s="42"/>
      <c r="AE129" s="42"/>
      <c r="AF129" s="33"/>
      <c r="AG129" s="33"/>
      <c r="AH129" s="36"/>
      <c r="AK129" s="38">
        <v>0.22</v>
      </c>
      <c r="AL129" s="54">
        <f>AK129/D129</f>
        <v>2</v>
      </c>
    </row>
    <row r="130" spans="1:38" hidden="1" x14ac:dyDescent="0.25">
      <c r="A130" s="37" t="s">
        <v>1</v>
      </c>
      <c r="B130" s="37" t="str">
        <f t="shared" ref="B130:B155" si="4">TRIM(MID($A130, B$2, B$3 -  B$2))</f>
        <v>----------</v>
      </c>
      <c r="C130" s="33"/>
      <c r="D130" s="33"/>
      <c r="E130" s="33"/>
      <c r="F130" s="33"/>
      <c r="G130" s="34"/>
      <c r="H130" s="34"/>
      <c r="I130" s="33"/>
      <c r="J130" s="35"/>
      <c r="K130" s="35"/>
      <c r="L130" s="33"/>
      <c r="M130" s="33"/>
      <c r="N130" s="33"/>
      <c r="O130" s="33"/>
      <c r="P130" s="33"/>
      <c r="Q130" s="33"/>
      <c r="R130" s="35"/>
      <c r="S130" s="35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6"/>
      <c r="AK130" s="33"/>
    </row>
    <row r="131" spans="1:38" x14ac:dyDescent="0.25">
      <c r="A131" s="37" t="s">
        <v>158</v>
      </c>
      <c r="B131" s="37" t="str">
        <f t="shared" si="4"/>
        <v>nog@IntId</v>
      </c>
      <c r="C131" s="39">
        <f>_xlfn.NUMBERVALUE(SUBSTITUTE(MID($A131, C$2, C$3 -  C$2), "_", ""), ".", ",")</f>
        <v>0</v>
      </c>
      <c r="D131" s="39">
        <f>_xlfn.NUMBERVALUE(SUBSTITUTE(MID($A131, D$2, D$3 -  D$2), "_", ""), ".", ",")</f>
        <v>0.09</v>
      </c>
      <c r="E131" s="39">
        <f>D131-C131</f>
        <v>0.09</v>
      </c>
      <c r="F131" s="33"/>
      <c r="G131" s="34">
        <f>_xlfn.NUMBERVALUE(SUBSTITUTE(MID($A131, G$2, G$3 -  G$2), "_", ""), ".", ",")</f>
        <v>0</v>
      </c>
      <c r="H131" s="40">
        <f>_xlfn.NUMBERVALUE(SUBSTITUTE(MID($A131, H$2, H$3 -  H$2), "_", ""), ".", ",")</f>
        <v>4269216</v>
      </c>
      <c r="I131" s="33"/>
      <c r="J131" s="35"/>
      <c r="K131" s="35"/>
      <c r="L131" s="33"/>
      <c r="M131" s="33"/>
      <c r="N131" s="33"/>
      <c r="O131" s="33"/>
      <c r="P131" s="33"/>
      <c r="Q131" s="33"/>
      <c r="R131" s="35"/>
      <c r="S131" s="35"/>
      <c r="T131" s="33"/>
      <c r="U131" s="33"/>
      <c r="V131" s="33"/>
      <c r="W131" s="33"/>
      <c r="X131" s="33"/>
      <c r="Y131" s="33"/>
      <c r="Z131" s="41">
        <f>E131/E$129</f>
        <v>0.81818181818181812</v>
      </c>
      <c r="AA131" s="42">
        <f>H131/H$129</f>
        <v>0.26398825821828259</v>
      </c>
      <c r="AB131" s="42"/>
      <c r="AC131" s="42"/>
      <c r="AD131" s="42"/>
      <c r="AE131" s="42"/>
      <c r="AF131" s="33"/>
      <c r="AG131" s="33"/>
      <c r="AH131" s="36"/>
      <c r="AK131" s="39">
        <v>0.18</v>
      </c>
      <c r="AL131" s="54">
        <f>AK131/D131</f>
        <v>2</v>
      </c>
    </row>
    <row r="132" spans="1:38" hidden="1" x14ac:dyDescent="0.25">
      <c r="A132" s="37" t="s">
        <v>1</v>
      </c>
      <c r="B132" s="37" t="str">
        <f t="shared" si="4"/>
        <v>----------</v>
      </c>
      <c r="C132" s="33"/>
      <c r="D132" s="33"/>
      <c r="E132" s="33"/>
      <c r="F132" s="33"/>
      <c r="G132" s="34"/>
      <c r="H132" s="34"/>
      <c r="I132" s="33"/>
      <c r="J132" s="35"/>
      <c r="K132" s="35"/>
      <c r="L132" s="33"/>
      <c r="M132" s="33"/>
      <c r="N132" s="33"/>
      <c r="O132" s="33"/>
      <c r="P132" s="33"/>
      <c r="Q132" s="33"/>
      <c r="R132" s="35"/>
      <c r="S132" s="35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6"/>
      <c r="AK132" s="33"/>
    </row>
    <row r="133" spans="1:38" hidden="1" x14ac:dyDescent="0.25">
      <c r="A133" s="37" t="s">
        <v>30</v>
      </c>
      <c r="B133" s="37" t="str">
        <f t="shared" si="4"/>
        <v>@IntIdA0B</v>
      </c>
      <c r="C133" s="39" t="e">
        <f>_xlfn.NUMBERVALUE(SUBSTITUTE(MID($A133, C$2, C$3 -  C$2), "_", ""), ".", ",")</f>
        <v>#VALUE!</v>
      </c>
      <c r="D133" s="39" t="e">
        <f>_xlfn.NUMBERVALUE(SUBSTITUTE(MID($A133, D$2, D$3 -  D$2), "_", ""), ".", ",")</f>
        <v>#VALUE!</v>
      </c>
      <c r="E133" s="39" t="e">
        <f>D133-C133</f>
        <v>#VALUE!</v>
      </c>
      <c r="F133" s="33"/>
      <c r="G133" s="34" t="e">
        <f>_xlfn.NUMBERVALUE(SUBSTITUTE(MID($A133, G$2, G$3 -  G$2), "_", ""), ".", ",")</f>
        <v>#VALUE!</v>
      </c>
      <c r="H133" s="34" t="e">
        <f>_xlfn.NUMBERVALUE(SUBSTITUTE(MID($A133, H$2, H$3 -  H$2), "_", ""), ".", ",")</f>
        <v>#VALUE!</v>
      </c>
      <c r="I133" s="33"/>
      <c r="J133" s="35"/>
      <c r="K133" s="35"/>
      <c r="L133" s="33"/>
      <c r="M133" s="33"/>
      <c r="N133" s="33"/>
      <c r="O133" s="33"/>
      <c r="P133" s="33"/>
      <c r="Q133" s="33"/>
      <c r="R133" s="35"/>
      <c r="S133" s="35"/>
      <c r="T133" s="33"/>
      <c r="U133" s="33"/>
      <c r="V133" s="33"/>
      <c r="W133" s="33"/>
      <c r="X133" s="33"/>
      <c r="Y133" s="33"/>
      <c r="Z133" s="41" t="e">
        <f>E133/E$129</f>
        <v>#VALUE!</v>
      </c>
      <c r="AA133" s="42" t="e">
        <f>H133/H$129</f>
        <v>#VALUE!</v>
      </c>
      <c r="AB133" s="42"/>
      <c r="AC133" s="42"/>
      <c r="AD133" s="42"/>
      <c r="AE133" s="42"/>
      <c r="AF133" s="33"/>
      <c r="AG133" s="33"/>
      <c r="AH133" s="36"/>
      <c r="AK133" s="39" t="e">
        <v>#VALUE!</v>
      </c>
    </row>
    <row r="134" spans="1:38" hidden="1" x14ac:dyDescent="0.25">
      <c r="A134" s="37" t="s">
        <v>1</v>
      </c>
      <c r="B134" s="37" t="str">
        <f t="shared" si="4"/>
        <v>----------</v>
      </c>
      <c r="C134" s="33"/>
      <c r="D134" s="33"/>
      <c r="E134" s="33"/>
      <c r="F134" s="33"/>
      <c r="G134" s="34"/>
      <c r="H134" s="34"/>
      <c r="I134" s="33"/>
      <c r="J134" s="35"/>
      <c r="K134" s="35"/>
      <c r="L134" s="33"/>
      <c r="M134" s="33"/>
      <c r="N134" s="33"/>
      <c r="O134" s="33"/>
      <c r="P134" s="33"/>
      <c r="Q134" s="33"/>
      <c r="R134" s="35"/>
      <c r="S134" s="35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6"/>
      <c r="AK134" s="33"/>
    </row>
    <row r="135" spans="1:38" x14ac:dyDescent="0.25">
      <c r="A135" s="37" t="s">
        <v>159</v>
      </c>
      <c r="B135" s="37" t="str">
        <f t="shared" si="4"/>
        <v>@IntIdL0B</v>
      </c>
      <c r="C135" s="39">
        <f>_xlfn.NUMBERVALUE(SUBSTITUTE(MID($A135, C$2, C$3 -  C$2), "_", ""), ".", ",")</f>
        <v>0</v>
      </c>
      <c r="D135" s="39">
        <f>_xlfn.NUMBERVALUE(SUBSTITUTE(MID($A135, D$2, D$3 -  D$2), "_", ""), ".", ",")</f>
        <v>0.09</v>
      </c>
      <c r="E135" s="39">
        <f>D135-C135</f>
        <v>0.09</v>
      </c>
      <c r="F135" s="33"/>
      <c r="G135" s="34">
        <f>_xlfn.NUMBERVALUE(SUBSTITUTE(MID($A135, G$2, G$3 -  G$2), "_", ""), ".", ",")</f>
        <v>0</v>
      </c>
      <c r="H135" s="34">
        <f>_xlfn.NUMBERVALUE(SUBSTITUTE(MID($A135, H$2, H$3 -  H$2), "_", ""), ".", ",")</f>
        <v>4269168</v>
      </c>
      <c r="I135" s="33"/>
      <c r="J135" s="35"/>
      <c r="K135" s="35"/>
      <c r="L135" s="33"/>
      <c r="M135" s="33"/>
      <c r="N135" s="33"/>
      <c r="O135" s="33"/>
      <c r="P135" s="33"/>
      <c r="Q135" s="33"/>
      <c r="R135" s="35"/>
      <c r="S135" s="35"/>
      <c r="T135" s="33"/>
      <c r="U135" s="33"/>
      <c r="V135" s="33"/>
      <c r="W135" s="33"/>
      <c r="X135" s="33"/>
      <c r="Y135" s="33"/>
      <c r="Z135" s="41">
        <f>E135/E$129</f>
        <v>0.81818181818181812</v>
      </c>
      <c r="AA135" s="42">
        <f>H135/H$129</f>
        <v>0.26398529012381405</v>
      </c>
      <c r="AB135" s="42"/>
      <c r="AC135" s="42"/>
      <c r="AD135" s="42"/>
      <c r="AE135" s="42"/>
      <c r="AF135" s="33"/>
      <c r="AG135" s="33"/>
      <c r="AH135" s="36"/>
      <c r="AK135" s="39">
        <v>0.18</v>
      </c>
      <c r="AL135" s="54">
        <f>AK135/D135</f>
        <v>2</v>
      </c>
    </row>
    <row r="136" spans="1:38" hidden="1" x14ac:dyDescent="0.25">
      <c r="A136" s="37" t="s">
        <v>1</v>
      </c>
      <c r="B136" s="37" t="str">
        <f t="shared" si="4"/>
        <v>----------</v>
      </c>
      <c r="C136" s="33"/>
      <c r="D136" s="33"/>
      <c r="E136" s="33"/>
      <c r="F136" s="33"/>
      <c r="G136" s="34"/>
      <c r="H136" s="34"/>
      <c r="I136" s="33"/>
      <c r="J136" s="35"/>
      <c r="K136" s="35"/>
      <c r="L136" s="33"/>
      <c r="M136" s="33"/>
      <c r="N136" s="33"/>
      <c r="O136" s="33"/>
      <c r="P136" s="33"/>
      <c r="Q136" s="33"/>
      <c r="R136" s="35"/>
      <c r="S136" s="35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6"/>
      <c r="AK136" s="33"/>
    </row>
    <row r="137" spans="1:38" x14ac:dyDescent="0.25">
      <c r="A137" s="37" t="s">
        <v>160</v>
      </c>
      <c r="B137" s="37" t="str">
        <f t="shared" si="4"/>
        <v>@IntIdF</v>
      </c>
      <c r="C137" s="38">
        <f>_xlfn.NUMBERVALUE(SUBSTITUTE(MID($A137, C$2, C$3 -  C$2), "_", ""), ".", ",")</f>
        <v>0</v>
      </c>
      <c r="D137" s="38">
        <f>_xlfn.NUMBERVALUE(SUBSTITUTE(MID($A137, D$2, D$3 -  D$2), "_", ""), ".", ",")</f>
        <v>0.1</v>
      </c>
      <c r="E137" s="38">
        <f>D137-C137</f>
        <v>0.1</v>
      </c>
      <c r="F137" s="33"/>
      <c r="G137" s="34">
        <f>_xlfn.NUMBERVALUE(SUBSTITUTE(MID($A137, G$2, G$3 -  G$2), "_", ""), ".", ",")</f>
        <v>0</v>
      </c>
      <c r="H137" s="34">
        <f>_xlfn.NUMBERVALUE(SUBSTITUTE(MID($A137, H$2, H$3 -  H$2), "_", ""), ".", ",")</f>
        <v>3798928</v>
      </c>
      <c r="I137" s="33"/>
      <c r="J137" s="35"/>
      <c r="K137" s="35"/>
      <c r="L137" s="33"/>
      <c r="M137" s="33"/>
      <c r="N137" s="33"/>
      <c r="O137" s="33"/>
      <c r="P137" s="33"/>
      <c r="Q137" s="33"/>
      <c r="R137" s="35"/>
      <c r="S137" s="35"/>
      <c r="T137" s="33"/>
      <c r="U137" s="33"/>
      <c r="V137" s="33"/>
      <c r="W137" s="33"/>
      <c r="X137" s="33"/>
      <c r="Y137" s="33"/>
      <c r="Z137" s="41">
        <f>E137/E$129</f>
        <v>0.90909090909090917</v>
      </c>
      <c r="AA137" s="42">
        <f>H137/H$129</f>
        <v>0.23490785798063715</v>
      </c>
      <c r="AB137" s="42"/>
      <c r="AC137" s="42"/>
      <c r="AD137" s="42"/>
      <c r="AE137" s="42"/>
      <c r="AF137" s="33"/>
      <c r="AG137" s="33"/>
      <c r="AH137" s="36"/>
      <c r="AK137" s="38">
        <v>0.2</v>
      </c>
      <c r="AL137" s="54">
        <f>AK137/D137</f>
        <v>2</v>
      </c>
    </row>
    <row r="138" spans="1:38" hidden="1" x14ac:dyDescent="0.25">
      <c r="A138" s="37" t="s">
        <v>1</v>
      </c>
      <c r="B138" s="37" t="str">
        <f t="shared" si="4"/>
        <v>----------</v>
      </c>
      <c r="C138" s="33"/>
      <c r="D138" s="33"/>
      <c r="E138" s="33"/>
      <c r="F138" s="33"/>
      <c r="G138" s="34"/>
      <c r="H138" s="34"/>
      <c r="I138" s="33"/>
      <c r="J138" s="35"/>
      <c r="K138" s="35"/>
      <c r="L138" s="33"/>
      <c r="M138" s="33"/>
      <c r="N138" s="33"/>
      <c r="O138" s="33"/>
      <c r="P138" s="33"/>
      <c r="Q138" s="33"/>
      <c r="R138" s="35"/>
      <c r="S138" s="35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6"/>
      <c r="AK138" s="33"/>
    </row>
    <row r="139" spans="1:38" hidden="1" x14ac:dyDescent="0.25">
      <c r="A139" s="37" t="s">
        <v>31</v>
      </c>
      <c r="B139" s="37" t="str">
        <f t="shared" si="4"/>
        <v>@IntIdF0B</v>
      </c>
      <c r="C139" s="38" t="e">
        <f>_xlfn.NUMBERVALUE(SUBSTITUTE(MID($A139, C$2, C$3 -  C$2), "_", ""), ".", ",")</f>
        <v>#VALUE!</v>
      </c>
      <c r="D139" s="38" t="e">
        <f>_xlfn.NUMBERVALUE(SUBSTITUTE(MID($A139, D$2, D$3 -  D$2), "_", ""), ".", ",")</f>
        <v>#VALUE!</v>
      </c>
      <c r="E139" s="38" t="e">
        <f>D139-C139</f>
        <v>#VALUE!</v>
      </c>
      <c r="F139" s="33"/>
      <c r="G139" s="34" t="e">
        <f>_xlfn.NUMBERVALUE(SUBSTITUTE(MID($A139, G$2, G$3 -  G$2), "_", ""), ".", ",")</f>
        <v>#VALUE!</v>
      </c>
      <c r="H139" s="34" t="e">
        <f>_xlfn.NUMBERVALUE(SUBSTITUTE(MID($A139, H$2, H$3 -  H$2), "_", ""), ".", ",")</f>
        <v>#VALUE!</v>
      </c>
      <c r="I139" s="33"/>
      <c r="J139" s="35"/>
      <c r="K139" s="35"/>
      <c r="L139" s="33"/>
      <c r="M139" s="33"/>
      <c r="N139" s="33"/>
      <c r="O139" s="33"/>
      <c r="P139" s="33"/>
      <c r="Q139" s="33"/>
      <c r="R139" s="35"/>
      <c r="S139" s="35"/>
      <c r="T139" s="33"/>
      <c r="U139" s="33"/>
      <c r="V139" s="33"/>
      <c r="W139" s="33"/>
      <c r="X139" s="33"/>
      <c r="Y139" s="33"/>
      <c r="Z139" s="41" t="e">
        <f>E139/E$129</f>
        <v>#VALUE!</v>
      </c>
      <c r="AA139" s="42" t="e">
        <f>H139/H$129</f>
        <v>#VALUE!</v>
      </c>
      <c r="AB139" s="42"/>
      <c r="AC139" s="42"/>
      <c r="AD139" s="42"/>
      <c r="AE139" s="42"/>
      <c r="AF139" s="33"/>
      <c r="AG139" s="33"/>
      <c r="AH139" s="36"/>
      <c r="AK139" s="38" t="e">
        <v>#VALUE!</v>
      </c>
    </row>
    <row r="140" spans="1:38" hidden="1" x14ac:dyDescent="0.25">
      <c r="A140" s="37" t="s">
        <v>1</v>
      </c>
      <c r="B140" s="37" t="str">
        <f t="shared" si="4"/>
        <v>----------</v>
      </c>
      <c r="C140" s="33"/>
      <c r="D140" s="33"/>
      <c r="E140" s="33"/>
      <c r="F140" s="33"/>
      <c r="G140" s="34"/>
      <c r="H140" s="34"/>
      <c r="I140" s="33"/>
      <c r="J140" s="35"/>
      <c r="K140" s="35"/>
      <c r="L140" s="33"/>
      <c r="M140" s="33"/>
      <c r="N140" s="33"/>
      <c r="O140" s="33"/>
      <c r="P140" s="33"/>
      <c r="Q140" s="33"/>
      <c r="R140" s="35"/>
      <c r="S140" s="35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6"/>
      <c r="AK140" s="33"/>
    </row>
    <row r="141" spans="1:38" x14ac:dyDescent="0.25">
      <c r="A141" s="37" t="s">
        <v>52</v>
      </c>
      <c r="B141" s="37" t="str">
        <f t="shared" si="4"/>
        <v>nog@Int</v>
      </c>
      <c r="C141" s="38">
        <f>_xlfn.NUMBERVALUE(SUBSTITUTE(MID($A141, C$2, C$3 -  C$2), "_", ""), ".", ",")</f>
        <v>0</v>
      </c>
      <c r="D141" s="38">
        <f>_xlfn.NUMBERVALUE(SUBSTITUTE(MID($A141, D$2, D$3 -  D$2), "_", ""), ".", ",")</f>
        <v>0.09</v>
      </c>
      <c r="E141" s="38">
        <f>D141-C141</f>
        <v>0.09</v>
      </c>
      <c r="F141" s="33"/>
      <c r="G141" s="34">
        <f>_xlfn.NUMBERVALUE(SUBSTITUTE(MID($A141, G$2, G$3 -  G$2), "_", ""), ".", ",")</f>
        <v>0</v>
      </c>
      <c r="H141" s="34">
        <f>_xlfn.NUMBERVALUE(SUBSTITUTE(MID($A141, H$2, H$3 -  H$2), "_", ""), ".", ",")</f>
        <v>2330368</v>
      </c>
      <c r="I141" s="33"/>
      <c r="J141" s="35"/>
      <c r="K141" s="35"/>
      <c r="L141" s="33"/>
      <c r="M141" s="33"/>
      <c r="N141" s="33"/>
      <c r="O141" s="33"/>
      <c r="P141" s="33"/>
      <c r="Q141" s="33"/>
      <c r="R141" s="35"/>
      <c r="S141" s="35"/>
      <c r="T141" s="33"/>
      <c r="U141" s="33"/>
      <c r="V141" s="33"/>
      <c r="W141" s="33"/>
      <c r="X141" s="33"/>
      <c r="Y141" s="33"/>
      <c r="Z141" s="41">
        <f>E141/E$129</f>
        <v>0.81818181818181812</v>
      </c>
      <c r="AA141" s="42">
        <f>H141/H$129</f>
        <v>0.14409900771655093</v>
      </c>
      <c r="AB141" s="42"/>
      <c r="AC141" s="42"/>
      <c r="AD141" s="42"/>
      <c r="AE141" s="42"/>
      <c r="AF141" s="33"/>
      <c r="AG141" s="33"/>
      <c r="AH141" s="36"/>
      <c r="AK141" s="38">
        <v>0.18</v>
      </c>
      <c r="AL141" s="54">
        <f>AK141/D141</f>
        <v>2</v>
      </c>
    </row>
    <row r="142" spans="1:38" hidden="1" x14ac:dyDescent="0.25">
      <c r="A142" s="37" t="s">
        <v>1</v>
      </c>
      <c r="B142" s="37" t="str">
        <f t="shared" si="4"/>
        <v>----------</v>
      </c>
      <c r="C142" s="33"/>
      <c r="D142" s="33"/>
      <c r="E142" s="33"/>
      <c r="F142" s="33"/>
      <c r="G142" s="34"/>
      <c r="H142" s="34"/>
      <c r="I142" s="33"/>
      <c r="J142" s="35"/>
      <c r="K142" s="35"/>
      <c r="L142" s="33"/>
      <c r="M142" s="33"/>
      <c r="N142" s="33"/>
      <c r="O142" s="33"/>
      <c r="P142" s="33"/>
      <c r="Q142" s="33"/>
      <c r="R142" s="35"/>
      <c r="S142" s="35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6"/>
      <c r="AK142" s="33"/>
    </row>
    <row r="143" spans="1:38" x14ac:dyDescent="0.25">
      <c r="A143" s="37" t="s">
        <v>53</v>
      </c>
      <c r="B143" s="37" t="str">
        <f t="shared" si="4"/>
        <v>@IntF</v>
      </c>
      <c r="C143" s="39">
        <f>_xlfn.NUMBERVALUE(SUBSTITUTE(MID($A143, C$2, C$3 -  C$2), "_", ""), ".", ",")</f>
        <v>0</v>
      </c>
      <c r="D143" s="39">
        <f>_xlfn.NUMBERVALUE(SUBSTITUTE(MID($A143, D$2, D$3 -  D$2), "_", ""), ".", ",")</f>
        <v>0.1</v>
      </c>
      <c r="E143" s="39">
        <f>D143-C143</f>
        <v>0.1</v>
      </c>
      <c r="F143" s="33"/>
      <c r="G143" s="34">
        <f>_xlfn.NUMBERVALUE(SUBSTITUTE(MID($A143, G$2, G$3 -  G$2), "_", ""), ".", ",")</f>
        <v>0</v>
      </c>
      <c r="H143" s="40">
        <f>_xlfn.NUMBERVALUE(SUBSTITUTE(MID($A143, H$2, H$3 -  H$2), "_", ""), ".", ",")</f>
        <v>1860128</v>
      </c>
      <c r="I143" s="33"/>
      <c r="J143" s="35"/>
      <c r="K143" s="35"/>
      <c r="L143" s="33"/>
      <c r="M143" s="33"/>
      <c r="N143" s="33"/>
      <c r="O143" s="33"/>
      <c r="P143" s="33"/>
      <c r="Q143" s="33"/>
      <c r="R143" s="35"/>
      <c r="S143" s="35"/>
      <c r="T143" s="33"/>
      <c r="U143" s="33"/>
      <c r="V143" s="33"/>
      <c r="W143" s="33"/>
      <c r="X143" s="33"/>
      <c r="Y143" s="33"/>
      <c r="Z143" s="41">
        <f>E143/E$129</f>
        <v>0.90909090909090917</v>
      </c>
      <c r="AA143" s="42">
        <f>H143/H$129</f>
        <v>0.11502157557337402</v>
      </c>
      <c r="AB143" s="42"/>
      <c r="AC143" s="42"/>
      <c r="AD143" s="42"/>
      <c r="AE143" s="42"/>
      <c r="AF143" s="33"/>
      <c r="AG143" s="33"/>
      <c r="AH143" s="36"/>
      <c r="AK143" s="39">
        <v>0.21</v>
      </c>
      <c r="AL143" s="54">
        <f>AK143/D143</f>
        <v>2.0999999999999996</v>
      </c>
    </row>
    <row r="144" spans="1:38" hidden="1" x14ac:dyDescent="0.25">
      <c r="A144" s="37" t="s">
        <v>1</v>
      </c>
      <c r="B144" s="37" t="str">
        <f t="shared" si="4"/>
        <v>----------</v>
      </c>
      <c r="C144" s="33"/>
      <c r="D144" s="33"/>
      <c r="E144" s="33"/>
      <c r="F144" s="33"/>
      <c r="G144" s="34"/>
      <c r="H144" s="34"/>
      <c r="I144" s="33"/>
      <c r="J144" s="35"/>
      <c r="K144" s="35"/>
      <c r="L144" s="33"/>
      <c r="M144" s="33"/>
      <c r="N144" s="33"/>
      <c r="O144" s="33"/>
      <c r="P144" s="33"/>
      <c r="Q144" s="33"/>
      <c r="R144" s="35"/>
      <c r="S144" s="35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6"/>
      <c r="AK144" s="33"/>
    </row>
    <row r="145" spans="1:38" hidden="1" x14ac:dyDescent="0.25">
      <c r="A145" s="37" t="s">
        <v>34</v>
      </c>
      <c r="B145" s="37" t="str">
        <f t="shared" si="4"/>
        <v>@IntF0B</v>
      </c>
      <c r="C145" s="39" t="e">
        <f>_xlfn.NUMBERVALUE(SUBSTITUTE(MID($A145, C$2, C$3 -  C$2), "_", ""), ".", ",")</f>
        <v>#VALUE!</v>
      </c>
      <c r="D145" s="39" t="e">
        <f>_xlfn.NUMBERVALUE(SUBSTITUTE(MID($A145, D$2, D$3 -  D$2), "_", ""), ".", ",")</f>
        <v>#VALUE!</v>
      </c>
      <c r="E145" s="39" t="e">
        <f>D145-C145</f>
        <v>#VALUE!</v>
      </c>
      <c r="F145" s="33"/>
      <c r="G145" s="34" t="e">
        <f>_xlfn.NUMBERVALUE(SUBSTITUTE(MID($A145, G$2, G$3 -  G$2), "_", ""), ".", ",")</f>
        <v>#VALUE!</v>
      </c>
      <c r="H145" s="34" t="e">
        <f>_xlfn.NUMBERVALUE(SUBSTITUTE(MID($A145, H$2, H$3 -  H$2), "_", ""), ".", ",")</f>
        <v>#VALUE!</v>
      </c>
      <c r="I145" s="33"/>
      <c r="J145" s="35"/>
      <c r="K145" s="35"/>
      <c r="L145" s="33"/>
      <c r="M145" s="33"/>
      <c r="N145" s="33"/>
      <c r="O145" s="33"/>
      <c r="P145" s="33"/>
      <c r="Q145" s="33"/>
      <c r="R145" s="35"/>
      <c r="S145" s="35"/>
      <c r="T145" s="33"/>
      <c r="U145" s="33"/>
      <c r="V145" s="33"/>
      <c r="W145" s="33"/>
      <c r="X145" s="33"/>
      <c r="Y145" s="33"/>
      <c r="Z145" s="41" t="e">
        <f>E145/E$129</f>
        <v>#VALUE!</v>
      </c>
      <c r="AA145" s="42" t="e">
        <f>H145/H$129</f>
        <v>#VALUE!</v>
      </c>
      <c r="AB145" s="42"/>
      <c r="AC145" s="42"/>
      <c r="AD145" s="42"/>
      <c r="AE145" s="42"/>
      <c r="AF145" s="33"/>
      <c r="AG145" s="33"/>
      <c r="AH145" s="36"/>
      <c r="AK145" s="39" t="e">
        <v>#VALUE!</v>
      </c>
    </row>
    <row r="146" spans="1:38" hidden="1" x14ac:dyDescent="0.25">
      <c r="A146" s="37" t="s">
        <v>1</v>
      </c>
      <c r="B146" s="37" t="str">
        <f t="shared" si="4"/>
        <v>----------</v>
      </c>
      <c r="C146" s="33"/>
      <c r="D146" s="33"/>
      <c r="E146" s="33"/>
      <c r="F146" s="33"/>
      <c r="G146" s="34"/>
      <c r="H146" s="34"/>
      <c r="I146" s="33"/>
      <c r="J146" s="35"/>
      <c r="K146" s="35"/>
      <c r="L146" s="33"/>
      <c r="M146" s="33"/>
      <c r="N146" s="33"/>
      <c r="O146" s="33"/>
      <c r="P146" s="33"/>
      <c r="Q146" s="33"/>
      <c r="R146" s="35"/>
      <c r="S146" s="35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6"/>
      <c r="AK146" s="33"/>
    </row>
    <row r="147" spans="1:38" x14ac:dyDescent="0.25">
      <c r="A147" s="37" t="s">
        <v>124</v>
      </c>
      <c r="B147" s="37" t="str">
        <f t="shared" si="4"/>
        <v>nog+intset</v>
      </c>
      <c r="C147" s="38">
        <f>_xlfn.NUMBERVALUE(SUBSTITUTE(MID($A147, C$2, C$3 -  C$2), "_", ""), ".", ",")</f>
        <v>0</v>
      </c>
      <c r="D147" s="38">
        <f>_xlfn.NUMBERVALUE(SUBSTITUTE(MID($A147, D$2, D$3 -  D$2), "_", ""), ".", ",")</f>
        <v>0.1</v>
      </c>
      <c r="E147" s="38">
        <f>D147-C147</f>
        <v>0.1</v>
      </c>
      <c r="F147" s="33"/>
      <c r="G147" s="34">
        <f>_xlfn.NUMBERVALUE(SUBSTITUTE(MID($A147, G$2, G$3 -  G$2), "_", ""), ".", ",")</f>
        <v>0</v>
      </c>
      <c r="H147" s="34">
        <f>_xlfn.NUMBERVALUE(SUBSTITUTE(MID($A147, H$2, H$3 -  H$2), "_", ""), ".", ",")</f>
        <v>1860128</v>
      </c>
      <c r="I147" s="33"/>
      <c r="J147" s="35"/>
      <c r="K147" s="35"/>
      <c r="L147" s="33"/>
      <c r="M147" s="33"/>
      <c r="N147" s="33"/>
      <c r="O147" s="33"/>
      <c r="P147" s="33"/>
      <c r="Q147" s="33"/>
      <c r="R147" s="35"/>
      <c r="S147" s="35"/>
      <c r="T147" s="33"/>
      <c r="U147" s="33"/>
      <c r="V147" s="33"/>
      <c r="W147" s="33"/>
      <c r="X147" s="33"/>
      <c r="Y147" s="33"/>
      <c r="Z147" s="41">
        <f>E147/E$129</f>
        <v>0.90909090909090917</v>
      </c>
      <c r="AA147" s="42">
        <f>H147/H$129</f>
        <v>0.11502157557337402</v>
      </c>
      <c r="AB147" s="42"/>
      <c r="AC147" s="42"/>
      <c r="AD147" s="42"/>
      <c r="AE147" s="42"/>
      <c r="AF147" s="33"/>
      <c r="AG147" s="33"/>
      <c r="AH147" s="36"/>
      <c r="AK147" s="38">
        <v>0.21</v>
      </c>
      <c r="AL147" s="54">
        <f>AK147/D147</f>
        <v>2.0999999999999996</v>
      </c>
    </row>
    <row r="148" spans="1:38" hidden="1" x14ac:dyDescent="0.25">
      <c r="A148" s="37" t="s">
        <v>1</v>
      </c>
      <c r="B148" s="37" t="str">
        <f t="shared" si="4"/>
        <v>----------</v>
      </c>
      <c r="C148" s="38"/>
      <c r="D148" s="38"/>
      <c r="E148" s="38"/>
      <c r="F148" s="33"/>
      <c r="G148" s="34"/>
      <c r="H148" s="34"/>
      <c r="I148" s="33"/>
      <c r="J148" s="35"/>
      <c r="K148" s="35"/>
      <c r="L148" s="33"/>
      <c r="M148" s="33"/>
      <c r="N148" s="33"/>
      <c r="O148" s="33"/>
      <c r="P148" s="33"/>
      <c r="Q148" s="33"/>
      <c r="R148" s="35"/>
      <c r="S148" s="35"/>
      <c r="T148" s="33"/>
      <c r="U148" s="33"/>
      <c r="V148" s="33"/>
      <c r="W148" s="33"/>
      <c r="X148" s="33"/>
      <c r="Y148" s="33"/>
      <c r="Z148" s="33"/>
      <c r="AA148" s="42"/>
      <c r="AB148" s="42"/>
      <c r="AC148" s="42"/>
      <c r="AD148" s="42"/>
      <c r="AE148" s="42"/>
      <c r="AF148" s="33"/>
      <c r="AG148" s="33"/>
      <c r="AH148" s="36"/>
      <c r="AK148" s="38"/>
    </row>
    <row r="149" spans="1:38" hidden="1" x14ac:dyDescent="0.25">
      <c r="A149" s="37" t="s">
        <v>20</v>
      </c>
      <c r="B149" s="37" t="str">
        <f t="shared" si="4"/>
        <v>nog+shift</v>
      </c>
      <c r="C149" s="38"/>
      <c r="D149" s="38"/>
      <c r="E149" s="38"/>
      <c r="F149" s="33"/>
      <c r="G149" s="34"/>
      <c r="H149" s="34"/>
      <c r="I149" s="33"/>
      <c r="J149" s="35"/>
      <c r="K149" s="35"/>
      <c r="L149" s="33"/>
      <c r="M149" s="33"/>
      <c r="N149" s="33"/>
      <c r="O149" s="33"/>
      <c r="P149" s="33"/>
      <c r="Q149" s="33"/>
      <c r="R149" s="35"/>
      <c r="S149" s="35"/>
      <c r="T149" s="33"/>
      <c r="U149" s="33"/>
      <c r="V149" s="33"/>
      <c r="W149" s="33"/>
      <c r="X149" s="33"/>
      <c r="Y149" s="33"/>
      <c r="Z149" s="33"/>
      <c r="AA149" s="42"/>
      <c r="AB149" s="42"/>
      <c r="AC149" s="42"/>
      <c r="AD149" s="42"/>
      <c r="AE149" s="42"/>
      <c r="AF149" s="33"/>
      <c r="AG149" s="33"/>
      <c r="AH149" s="36"/>
      <c r="AK149" s="38"/>
    </row>
    <row r="150" spans="1:38" hidden="1" x14ac:dyDescent="0.25">
      <c r="A150" s="37" t="s">
        <v>1</v>
      </c>
      <c r="B150" s="37" t="str">
        <f t="shared" si="4"/>
        <v>----------</v>
      </c>
      <c r="C150" s="33"/>
      <c r="D150" s="33"/>
      <c r="E150" s="33"/>
      <c r="F150" s="33"/>
      <c r="G150" s="34"/>
      <c r="H150" s="34"/>
      <c r="I150" s="33"/>
      <c r="J150" s="35"/>
      <c r="K150" s="35"/>
      <c r="L150" s="33"/>
      <c r="M150" s="33"/>
      <c r="N150" s="33"/>
      <c r="O150" s="33"/>
      <c r="P150" s="33"/>
      <c r="Q150" s="33"/>
      <c r="R150" s="35"/>
      <c r="S150" s="35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6"/>
      <c r="AK150" s="33"/>
    </row>
    <row r="151" spans="1:38" x14ac:dyDescent="0.25">
      <c r="A151" s="37" t="s">
        <v>54</v>
      </c>
      <c r="B151" s="37" t="str">
        <f t="shared" si="4"/>
        <v>igraph</v>
      </c>
      <c r="C151" s="39">
        <f>_xlfn.NUMBERVALUE(SUBSTITUTE(MID($A151, C$2, C$3 -  C$2), "_", ""), ".", ",")</f>
        <v>0.09</v>
      </c>
      <c r="D151" s="39">
        <f>_xlfn.NUMBERVALUE(SUBSTITUTE(MID($A151, D$2, D$3 -  D$2), "_", ""), ".", ",")</f>
        <v>0.11</v>
      </c>
      <c r="E151" s="39">
        <f>D151-C151</f>
        <v>2.0000000000000004E-2</v>
      </c>
      <c r="F151" s="33"/>
      <c r="G151" s="34">
        <f>_xlfn.NUMBERVALUE(SUBSTITUTE(MID($A151, G$2, G$3 -  G$2), "_", ""), ".", ",")</f>
        <v>2927552</v>
      </c>
      <c r="H151" s="34">
        <f>_xlfn.NUMBERVALUE(SUBSTITUTE(MID($A151, H$2, H$3 -  H$2), "_", ""), ".", ",")</f>
        <v>2927552</v>
      </c>
      <c r="I151" s="33"/>
      <c r="J151" s="43">
        <f>IFERROR(D143/D151, "")</f>
        <v>0.90909090909090917</v>
      </c>
      <c r="K151" s="43">
        <f>IFERROR(E143/E151, "")</f>
        <v>4.9999999999999991</v>
      </c>
      <c r="L151" s="33"/>
      <c r="M151" s="33"/>
      <c r="N151" s="33"/>
      <c r="O151" s="70">
        <f>IFERROR(H143/H151, "")</f>
        <v>0.63538683514417504</v>
      </c>
      <c r="P151" s="33"/>
      <c r="Q151" s="33"/>
      <c r="R151" s="43">
        <f>IFERROR(D135/D151, "")</f>
        <v>0.81818181818181812</v>
      </c>
      <c r="S151" s="43">
        <f>IFERROR(E135/E151, "")</f>
        <v>4.4999999999999991</v>
      </c>
      <c r="T151" s="33"/>
      <c r="U151" s="33"/>
      <c r="V151" s="33"/>
      <c r="W151" s="48">
        <f>IFERROR(H135/H151, "")</f>
        <v>1.4582723039590757</v>
      </c>
      <c r="X151" s="33"/>
      <c r="Y151" s="33"/>
      <c r="Z151" s="33"/>
      <c r="AA151" s="33"/>
      <c r="AB151" s="33"/>
      <c r="AC151" s="33"/>
      <c r="AD151" s="33"/>
      <c r="AE151" s="33"/>
      <c r="AF151" s="38">
        <f>C151 / (E129-E151)</f>
        <v>1</v>
      </c>
      <c r="AG151" s="33"/>
      <c r="AH151" s="55">
        <f>C151/C153</f>
        <v>3.7499999999999999E-2</v>
      </c>
      <c r="AK151" s="39">
        <v>0.23</v>
      </c>
      <c r="AL151" s="54">
        <f>AK151/D151</f>
        <v>2.0909090909090908</v>
      </c>
    </row>
    <row r="152" spans="1:38" hidden="1" x14ac:dyDescent="0.25">
      <c r="A152" s="37" t="s">
        <v>1</v>
      </c>
      <c r="B152" s="37" t="str">
        <f t="shared" si="4"/>
        <v>----------</v>
      </c>
      <c r="C152" s="32"/>
      <c r="D152" s="32"/>
      <c r="E152" s="32"/>
      <c r="F152" s="33"/>
      <c r="G152" s="34"/>
      <c r="H152" s="34"/>
      <c r="I152" s="33"/>
      <c r="J152" s="35"/>
      <c r="K152" s="35"/>
      <c r="L152" s="33"/>
      <c r="M152" s="33"/>
      <c r="N152" s="33"/>
      <c r="O152" s="35"/>
      <c r="P152" s="33"/>
      <c r="Q152" s="33"/>
      <c r="R152" s="35"/>
      <c r="S152" s="35"/>
      <c r="T152" s="33"/>
      <c r="U152" s="33"/>
      <c r="V152" s="33"/>
      <c r="W152" s="26"/>
      <c r="X152" s="33"/>
      <c r="Y152" s="33"/>
      <c r="Z152" s="33"/>
      <c r="AA152" s="33"/>
      <c r="AB152" s="33"/>
      <c r="AC152" s="33"/>
      <c r="AD152" s="33"/>
      <c r="AE152" s="33"/>
      <c r="AF152" s="38"/>
      <c r="AG152" s="33"/>
      <c r="AH152" s="36"/>
      <c r="AK152" s="32"/>
    </row>
    <row r="153" spans="1:38" x14ac:dyDescent="0.25">
      <c r="A153" s="37" t="s">
        <v>161</v>
      </c>
      <c r="B153" s="37" t="str">
        <f t="shared" si="4"/>
        <v>rustworkx</v>
      </c>
      <c r="C153" s="39">
        <f>_xlfn.NUMBERVALUE(SUBSTITUTE(MID($A153, C$2, C$3 -  C$2), "_", ""), ".", ",")</f>
        <v>2.4</v>
      </c>
      <c r="D153" s="61">
        <f>_xlfn.NUMBERVALUE(SUBSTITUTE(MID($A153, D$2, D$3 -  D$2), "_", ""), ".", ",")</f>
        <v>49.23</v>
      </c>
      <c r="E153" s="39">
        <f>D153-C153</f>
        <v>46.83</v>
      </c>
      <c r="F153" s="33"/>
      <c r="G153" s="34">
        <f>_xlfn.NUMBERVALUE(SUBSTITUTE(MID($A153, G$2, G$3 -  G$2), "_", ""), ".", ",")</f>
        <v>4698364</v>
      </c>
      <c r="H153" s="34">
        <f>_xlfn.NUMBERVALUE(SUBSTITUTE(MID($A153, H$2, H$3 -  H$2), "_", ""), ".", ",")</f>
        <v>4698364</v>
      </c>
      <c r="I153" s="33"/>
      <c r="J153" s="43">
        <f>IFERROR(D143/D153, "")</f>
        <v>2.0312817387771686E-3</v>
      </c>
      <c r="K153" s="43">
        <f>IFERROR(E143/E153, "")</f>
        <v>2.1353833013025838E-3</v>
      </c>
      <c r="L153" s="33"/>
      <c r="M153" s="33"/>
      <c r="N153" s="33"/>
      <c r="O153" s="70">
        <f>IFERROR(H143/H153, "")</f>
        <v>0.39590972517242173</v>
      </c>
      <c r="P153" s="33"/>
      <c r="Q153" s="33"/>
      <c r="R153" s="43">
        <f>IFERROR(D135/D153, "")</f>
        <v>1.8281535648994515E-3</v>
      </c>
      <c r="S153" s="43">
        <f>IFERROR(E135/E153, "")</f>
        <v>1.9218449711723255E-3</v>
      </c>
      <c r="T153" s="33"/>
      <c r="U153" s="33"/>
      <c r="V153" s="33"/>
      <c r="W153" s="48">
        <f>IFERROR(H135/H153, "")</f>
        <v>0.90864990451995631</v>
      </c>
      <c r="X153" s="33"/>
      <c r="Y153" s="33"/>
      <c r="Z153" s="33"/>
      <c r="AA153" s="33"/>
      <c r="AB153" s="33"/>
      <c r="AC153" s="33"/>
      <c r="AD153" s="33"/>
      <c r="AE153" s="33"/>
      <c r="AF153" s="38">
        <f>C153 / (E129-E153)</f>
        <v>-5.1369863013698627E-2</v>
      </c>
      <c r="AG153" s="33"/>
      <c r="AH153" s="36"/>
      <c r="AK153" s="39">
        <v>57.84</v>
      </c>
      <c r="AL153" s="54">
        <f>AK153/D153</f>
        <v>1.1748933577087144</v>
      </c>
    </row>
    <row r="154" spans="1:38" hidden="1" x14ac:dyDescent="0.25">
      <c r="A154" s="37" t="s">
        <v>1</v>
      </c>
      <c r="B154" s="37" t="str">
        <f t="shared" si="4"/>
        <v>----------</v>
      </c>
      <c r="C154" s="32"/>
      <c r="D154" s="62"/>
      <c r="E154" s="32"/>
      <c r="F154" s="33"/>
      <c r="G154" s="34"/>
      <c r="H154" s="34"/>
      <c r="I154" s="33"/>
      <c r="J154" s="35"/>
      <c r="K154" s="35"/>
      <c r="L154" s="33"/>
      <c r="M154" s="33"/>
      <c r="N154" s="33"/>
      <c r="O154" s="35"/>
      <c r="P154" s="33"/>
      <c r="Q154" s="33"/>
      <c r="R154" s="35"/>
      <c r="S154" s="35"/>
      <c r="T154" s="33"/>
      <c r="U154" s="33"/>
      <c r="V154" s="33"/>
      <c r="W154" s="35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6"/>
      <c r="AK154" s="32"/>
    </row>
    <row r="155" spans="1:38" x14ac:dyDescent="0.25">
      <c r="A155" s="37" t="s">
        <v>162</v>
      </c>
      <c r="B155" s="37" t="str">
        <f t="shared" si="4"/>
        <v>NetworkX</v>
      </c>
      <c r="C155" s="39">
        <f>_xlfn.NUMBERVALUE(SUBSTITUTE(MID($A155, C$2, C$3 -  C$2), "_", ""), ".", ",")</f>
        <v>0.32</v>
      </c>
      <c r="D155" s="61">
        <f>_xlfn.NUMBERVALUE(SUBSTITUTE(MID($A155, D$2, D$3 -  D$2), "_", ""), ".", ",")</f>
        <v>79.22</v>
      </c>
      <c r="E155" s="39">
        <f>D155-C155</f>
        <v>78.900000000000006</v>
      </c>
      <c r="F155" s="33"/>
      <c r="G155" s="34">
        <f>_xlfn.NUMBERVALUE(SUBSTITUTE(MID($A155, G$2, G$3 -  G$2), "_", ""), ".", ",")</f>
        <v>113316144</v>
      </c>
      <c r="H155" s="34">
        <f>_xlfn.NUMBERVALUE(SUBSTITUTE(MID($A155, H$2, H$3 -  H$2), "_", ""), ".", ",")</f>
        <v>9584256016</v>
      </c>
      <c r="I155" s="33"/>
      <c r="J155" s="33"/>
      <c r="K155" s="33"/>
      <c r="L155" s="70">
        <f t="shared" ref="L155:M155" si="5">IFERROR(D131/D155, "")</f>
        <v>1.1360767482958849E-3</v>
      </c>
      <c r="M155" s="43">
        <f t="shared" si="5"/>
        <v>1.1406844106463877E-3</v>
      </c>
      <c r="N155" s="33"/>
      <c r="O155" s="33"/>
      <c r="P155" s="43">
        <f>IFERROR(H143/H155, "")</f>
        <v>1.9408162687794379E-4</v>
      </c>
      <c r="Q155" s="33"/>
      <c r="R155" s="33"/>
      <c r="S155" s="33"/>
      <c r="T155" s="43">
        <f>IFERROR(D135/D155, "")</f>
        <v>1.1360767482958849E-3</v>
      </c>
      <c r="U155" s="43">
        <f>IFERROR(E135/E155, "")</f>
        <v>1.1406844106463877E-3</v>
      </c>
      <c r="V155" s="33"/>
      <c r="W155" s="33"/>
      <c r="X155" s="43">
        <f>IFERROR(H135/H155, "")</f>
        <v>4.4543551349974706E-4</v>
      </c>
      <c r="Y155" s="33"/>
      <c r="Z155" s="33"/>
      <c r="AA155" s="33"/>
      <c r="AB155" s="33"/>
      <c r="AC155" s="33"/>
      <c r="AD155" s="33"/>
      <c r="AE155" s="33"/>
      <c r="AF155" s="33"/>
      <c r="AG155" s="33"/>
      <c r="AH155" s="36"/>
      <c r="AK155" s="39">
        <v>82.67</v>
      </c>
      <c r="AL155" s="54">
        <f>AK155/D155</f>
        <v>1.0435496086846756</v>
      </c>
    </row>
    <row r="156" spans="1:38" hidden="1" x14ac:dyDescent="0.25">
      <c r="A156" s="37" t="s">
        <v>1</v>
      </c>
      <c r="B156" s="37"/>
      <c r="C156" s="33"/>
      <c r="D156" s="33"/>
      <c r="E156" s="33"/>
      <c r="F156" s="33"/>
      <c r="G156" s="34"/>
      <c r="H156" s="34"/>
      <c r="I156" s="33"/>
      <c r="J156" s="35"/>
      <c r="K156" s="35"/>
      <c r="L156" s="33"/>
      <c r="M156" s="33"/>
      <c r="N156" s="33"/>
      <c r="O156" s="33"/>
      <c r="P156" s="33"/>
      <c r="Q156" s="33"/>
      <c r="R156" s="35"/>
      <c r="S156" s="35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6"/>
      <c r="AK156" s="33"/>
    </row>
    <row r="157" spans="1:38" x14ac:dyDescent="0.25">
      <c r="A157" s="37"/>
      <c r="B157" s="37"/>
      <c r="C157" s="33"/>
      <c r="D157" s="33"/>
      <c r="E157" s="33"/>
      <c r="F157" s="33"/>
      <c r="G157" s="34"/>
      <c r="H157" s="34"/>
      <c r="I157" s="33"/>
      <c r="J157" s="35"/>
      <c r="K157" s="44"/>
      <c r="L157" s="33"/>
      <c r="M157" s="45"/>
      <c r="N157" s="33"/>
      <c r="O157" s="33"/>
      <c r="P157" s="46">
        <f>IFERROR(1/P155, "")</f>
        <v>5152.4712363880335</v>
      </c>
      <c r="Q157" s="33"/>
      <c r="R157" s="35"/>
      <c r="S157" s="44"/>
      <c r="T157" s="33"/>
      <c r="U157" s="45"/>
      <c r="V157" s="33"/>
      <c r="W157" s="33"/>
      <c r="X157" s="46">
        <f>IFERROR(1/X155, "")</f>
        <v>2244.9938760901423</v>
      </c>
      <c r="Y157" s="33"/>
      <c r="Z157" s="33"/>
      <c r="AA157" s="33"/>
      <c r="AB157" s="33"/>
      <c r="AC157" s="33"/>
      <c r="AD157" s="33"/>
      <c r="AE157" s="33"/>
      <c r="AF157" s="33"/>
      <c r="AG157" s="33"/>
      <c r="AH157" s="36"/>
      <c r="AK157" s="33"/>
    </row>
    <row r="158" spans="1:38" x14ac:dyDescent="0.25">
      <c r="A158" s="10" t="s">
        <v>153</v>
      </c>
      <c r="B158" s="10"/>
      <c r="G158" s="3"/>
      <c r="H158" s="3"/>
      <c r="J158" s="7"/>
      <c r="K158" s="7"/>
      <c r="R158" s="7"/>
      <c r="S158" s="7"/>
      <c r="AH158" s="15"/>
    </row>
    <row r="159" spans="1:38" x14ac:dyDescent="0.25">
      <c r="A159" s="2" t="s">
        <v>125</v>
      </c>
      <c r="B159" s="2" t="str">
        <f>TRIM(MID($A159, B$2, B$3 -  B$2))</f>
        <v>NoGraphs</v>
      </c>
      <c r="C159" s="1">
        <f>_xlfn.NUMBERVALUE(SUBSTITUTE(MID($A159, C$2, C$3 -  C$2), "_", ""), ".", ",")</f>
        <v>0</v>
      </c>
      <c r="D159" s="1">
        <f>_xlfn.NUMBERVALUE(SUBSTITUTE(MID($A159, D$2, D$3 -  D$2), "_", ""), ".", ",")</f>
        <v>1.29</v>
      </c>
      <c r="E159" s="1">
        <f>D159-C159</f>
        <v>1.29</v>
      </c>
      <c r="G159" s="3">
        <f>_xlfn.NUMBERVALUE(SUBSTITUTE(MID($A159, G$2, G$3 -  G$2), "_", ""), ".", ",")</f>
        <v>0</v>
      </c>
      <c r="H159" s="3">
        <f>_xlfn.NUMBERVALUE(SUBSTITUTE(MID($A159, H$2, H$3 -  H$2), "_", ""), ".", ",")</f>
        <v>130551348</v>
      </c>
      <c r="J159" s="7"/>
      <c r="K159" s="7"/>
      <c r="R159" s="7"/>
      <c r="S159" s="7"/>
      <c r="AH159" s="15"/>
      <c r="AK159" s="1">
        <v>2.62</v>
      </c>
      <c r="AL159" s="54">
        <f>AK159/D159</f>
        <v>2.0310077519379846</v>
      </c>
    </row>
    <row r="160" spans="1:38" hidden="1" x14ac:dyDescent="0.25">
      <c r="A160" s="2" t="s">
        <v>1</v>
      </c>
      <c r="B160" s="2" t="str">
        <f t="shared" ref="B160:B185" si="6">TRIM(MID($A160, B$2, B$3 -  B$2))</f>
        <v>----------</v>
      </c>
      <c r="G160" s="3"/>
      <c r="H160" s="3"/>
      <c r="J160" s="7"/>
      <c r="K160" s="7"/>
      <c r="R160" s="7"/>
      <c r="S160" s="7"/>
      <c r="AH160" s="15"/>
    </row>
    <row r="161" spans="1:38" x14ac:dyDescent="0.25">
      <c r="A161" s="2" t="s">
        <v>48</v>
      </c>
      <c r="B161" s="2" t="str">
        <f t="shared" si="6"/>
        <v>nog@IntId</v>
      </c>
      <c r="C161" s="9">
        <f>_xlfn.NUMBERVALUE(SUBSTITUTE(MID($A161, C$2, C$3 -  C$2), "_", ""), ".", ",")</f>
        <v>0</v>
      </c>
      <c r="D161" s="9">
        <f>_xlfn.NUMBERVALUE(SUBSTITUTE(MID($A161, D$2, D$3 -  D$2), "_", ""), ".", ",")</f>
        <v>1.03</v>
      </c>
      <c r="E161" s="9">
        <f>D161-C161</f>
        <v>1.03</v>
      </c>
      <c r="G161" s="3">
        <f>_xlfn.NUMBERVALUE(SUBSTITUTE(MID($A161, G$2, G$3 -  G$2), "_", ""), ".", ",")</f>
        <v>0</v>
      </c>
      <c r="H161" s="28">
        <f>_xlfn.NUMBERVALUE(SUBSTITUTE(MID($A161, H$2, H$3 -  H$2), "_", ""), ".", ",")</f>
        <v>49354272</v>
      </c>
      <c r="J161" s="7"/>
      <c r="K161" s="7"/>
      <c r="R161" s="7"/>
      <c r="S161" s="7"/>
      <c r="Z161" s="19">
        <f>E161/E$159</f>
        <v>0.79844961240310075</v>
      </c>
      <c r="AA161" s="5">
        <f>H161/H$159</f>
        <v>0.37804490536551183</v>
      </c>
      <c r="AB161" s="5"/>
      <c r="AC161" s="5"/>
      <c r="AD161" s="5"/>
      <c r="AE161" s="5"/>
      <c r="AH161" s="15"/>
      <c r="AK161" s="9">
        <v>2.19</v>
      </c>
      <c r="AL161" s="54">
        <f>AK161/D161</f>
        <v>2.1262135922330097</v>
      </c>
    </row>
    <row r="162" spans="1:38" hidden="1" x14ac:dyDescent="0.25">
      <c r="A162" s="2" t="s">
        <v>1</v>
      </c>
      <c r="B162" s="2" t="str">
        <f t="shared" si="6"/>
        <v>----------</v>
      </c>
      <c r="G162" s="3"/>
      <c r="H162" s="3"/>
      <c r="J162" s="7"/>
      <c r="K162" s="7"/>
      <c r="R162" s="7"/>
      <c r="S162" s="7"/>
      <c r="AH162" s="15"/>
    </row>
    <row r="163" spans="1:38" hidden="1" x14ac:dyDescent="0.25">
      <c r="A163" s="2" t="s">
        <v>30</v>
      </c>
      <c r="B163" s="2" t="str">
        <f t="shared" si="6"/>
        <v>@IntIdA0B</v>
      </c>
      <c r="C163" s="1" t="e">
        <f>_xlfn.NUMBERVALUE(SUBSTITUTE(MID($A163, C$2, C$3 -  C$2), "_", ""), ".", ",")</f>
        <v>#VALUE!</v>
      </c>
      <c r="D163" s="1" t="e">
        <f>_xlfn.NUMBERVALUE(SUBSTITUTE(MID($A163, D$2, D$3 -  D$2), "_", ""), ".", ",")</f>
        <v>#VALUE!</v>
      </c>
      <c r="E163" s="1" t="e">
        <f>D163-C163</f>
        <v>#VALUE!</v>
      </c>
      <c r="G163" s="3" t="e">
        <f>_xlfn.NUMBERVALUE(SUBSTITUTE(MID($A163, G$2, G$3 -  G$2), "_", ""), ".", ",")</f>
        <v>#VALUE!</v>
      </c>
      <c r="H163" s="3" t="e">
        <f>_xlfn.NUMBERVALUE(SUBSTITUTE(MID($A163, H$2, H$3 -  H$2), "_", ""), ".", ",")</f>
        <v>#VALUE!</v>
      </c>
      <c r="J163" s="7"/>
      <c r="K163" s="7"/>
      <c r="R163" s="7"/>
      <c r="S163" s="7"/>
      <c r="Z163" s="19" t="e">
        <f>E163/E$159</f>
        <v>#VALUE!</v>
      </c>
      <c r="AA163" s="5" t="e">
        <f>H163/H$159</f>
        <v>#VALUE!</v>
      </c>
      <c r="AB163" s="5"/>
      <c r="AC163" s="5"/>
      <c r="AD163" s="5"/>
      <c r="AE163" s="5"/>
      <c r="AH163" s="15"/>
      <c r="AK163" s="1" t="e">
        <v>#VALUE!</v>
      </c>
    </row>
    <row r="164" spans="1:38" hidden="1" x14ac:dyDescent="0.25">
      <c r="A164" s="2" t="s">
        <v>1</v>
      </c>
      <c r="B164" s="2" t="str">
        <f t="shared" si="6"/>
        <v>----------</v>
      </c>
      <c r="G164" s="3"/>
      <c r="H164" s="3"/>
      <c r="J164" s="7"/>
      <c r="K164" s="7"/>
      <c r="R164" s="7"/>
      <c r="S164" s="7"/>
      <c r="AH164" s="15"/>
    </row>
    <row r="165" spans="1:38" x14ac:dyDescent="0.25">
      <c r="A165" s="2" t="s">
        <v>49</v>
      </c>
      <c r="B165" s="2" t="str">
        <f t="shared" si="6"/>
        <v>@IntIdL0B</v>
      </c>
      <c r="C165" s="1">
        <f>_xlfn.NUMBERVALUE(SUBSTITUTE(MID($A165, C$2, C$3 -  C$2), "_", ""), ".", ",")</f>
        <v>0</v>
      </c>
      <c r="D165" s="1">
        <f>_xlfn.NUMBERVALUE(SUBSTITUTE(MID($A165, D$2, D$3 -  D$2), "_", ""), ".", ",")</f>
        <v>1.03</v>
      </c>
      <c r="E165" s="1">
        <f>D165-C165</f>
        <v>1.03</v>
      </c>
      <c r="G165" s="3">
        <f>_xlfn.NUMBERVALUE(SUBSTITUTE(MID($A165, G$2, G$3 -  G$2), "_", ""), ".", ",")</f>
        <v>0</v>
      </c>
      <c r="H165" s="3">
        <f>_xlfn.NUMBERVALUE(SUBSTITUTE(MID($A165, H$2, H$3 -  H$2), "_", ""), ".", ",")</f>
        <v>49353368</v>
      </c>
      <c r="J165" s="7"/>
      <c r="K165" s="7"/>
      <c r="R165" s="7"/>
      <c r="S165" s="7"/>
      <c r="Z165" s="19">
        <f>E165/E$159</f>
        <v>0.79844961240310075</v>
      </c>
      <c r="AA165" s="5">
        <f>H165/H$159</f>
        <v>0.37803798088703</v>
      </c>
      <c r="AB165" s="5"/>
      <c r="AC165" s="5"/>
      <c r="AD165" s="5"/>
      <c r="AE165" s="5"/>
      <c r="AH165" s="15"/>
      <c r="AK165" s="1">
        <v>2.2000000000000002</v>
      </c>
      <c r="AL165" s="54">
        <f>AK165/D165</f>
        <v>2.1359223300970873</v>
      </c>
    </row>
    <row r="166" spans="1:38" hidden="1" x14ac:dyDescent="0.25">
      <c r="A166" s="2" t="s">
        <v>1</v>
      </c>
      <c r="B166" s="2" t="str">
        <f t="shared" si="6"/>
        <v>----------</v>
      </c>
      <c r="G166" s="3"/>
      <c r="H166" s="3"/>
      <c r="J166" s="7"/>
      <c r="K166" s="7"/>
      <c r="R166" s="7"/>
      <c r="S166" s="7"/>
      <c r="AH166" s="15"/>
    </row>
    <row r="167" spans="1:38" x14ac:dyDescent="0.25">
      <c r="A167" s="2" t="s">
        <v>50</v>
      </c>
      <c r="B167" s="2" t="str">
        <f t="shared" si="6"/>
        <v>@IntIdF</v>
      </c>
      <c r="C167" s="1">
        <f>_xlfn.NUMBERVALUE(SUBSTITUTE(MID($A167, C$2, C$3 -  C$2), "_", ""), ".", ",")</f>
        <v>0</v>
      </c>
      <c r="D167" s="1">
        <f>_xlfn.NUMBERVALUE(SUBSTITUTE(MID($A167, D$2, D$3 -  D$2), "_", ""), ".", ",")</f>
        <v>1.1499999999999999</v>
      </c>
      <c r="E167" s="1">
        <f>D167-C167</f>
        <v>1.1499999999999999</v>
      </c>
      <c r="G167" s="3">
        <f>_xlfn.NUMBERVALUE(SUBSTITUTE(MID($A167, G$2, G$3 -  G$2), "_", ""), ".", ",")</f>
        <v>0</v>
      </c>
      <c r="H167" s="3">
        <f>_xlfn.NUMBERVALUE(SUBSTITUTE(MID($A167, H$2, H$3 -  H$2), "_", ""), ".", ",")</f>
        <v>44652028</v>
      </c>
      <c r="J167" s="7"/>
      <c r="K167" s="7"/>
      <c r="R167" s="7"/>
      <c r="S167" s="7"/>
      <c r="Z167" s="19">
        <f>E167/E$159</f>
        <v>0.89147286821705418</v>
      </c>
      <c r="AA167" s="5">
        <f>H167/H$159</f>
        <v>0.34202655647799207</v>
      </c>
      <c r="AB167" s="5"/>
      <c r="AC167" s="5"/>
      <c r="AD167" s="5"/>
      <c r="AE167" s="5"/>
      <c r="AH167" s="15"/>
      <c r="AK167" s="1">
        <v>2.4300000000000002</v>
      </c>
      <c r="AL167" s="54">
        <f>AK167/D167</f>
        <v>2.1130434782608698</v>
      </c>
    </row>
    <row r="168" spans="1:38" hidden="1" x14ac:dyDescent="0.25">
      <c r="A168" s="2" t="s">
        <v>1</v>
      </c>
      <c r="B168" s="2" t="str">
        <f t="shared" si="6"/>
        <v>----------</v>
      </c>
      <c r="G168" s="3"/>
      <c r="H168" s="3"/>
      <c r="J168" s="7"/>
      <c r="K168" s="7"/>
      <c r="R168" s="7"/>
      <c r="S168" s="7"/>
      <c r="AH168" s="15"/>
    </row>
    <row r="169" spans="1:38" hidden="1" x14ac:dyDescent="0.25">
      <c r="A169" s="2" t="s">
        <v>31</v>
      </c>
      <c r="B169" s="2" t="str">
        <f t="shared" si="6"/>
        <v>@IntIdF0B</v>
      </c>
      <c r="C169" s="1" t="e">
        <f>_xlfn.NUMBERVALUE(SUBSTITUTE(MID($A169, C$2, C$3 -  C$2), "_", ""), ".", ",")</f>
        <v>#VALUE!</v>
      </c>
      <c r="D169" s="1" t="e">
        <f>_xlfn.NUMBERVALUE(SUBSTITUTE(MID($A169, D$2, D$3 -  D$2), "_", ""), ".", ",")</f>
        <v>#VALUE!</v>
      </c>
      <c r="E169" s="1" t="e">
        <f>D169-C169</f>
        <v>#VALUE!</v>
      </c>
      <c r="G169" s="3" t="e">
        <f>_xlfn.NUMBERVALUE(SUBSTITUTE(MID($A169, G$2, G$3 -  G$2), "_", ""), ".", ",")</f>
        <v>#VALUE!</v>
      </c>
      <c r="H169" s="3" t="e">
        <f>_xlfn.NUMBERVALUE(SUBSTITUTE(MID($A169, H$2, H$3 -  H$2), "_", ""), ".", ",")</f>
        <v>#VALUE!</v>
      </c>
      <c r="J169" s="7"/>
      <c r="K169" s="7"/>
      <c r="R169" s="7"/>
      <c r="S169" s="7"/>
      <c r="Z169" s="19" t="e">
        <f>E169/E$159</f>
        <v>#VALUE!</v>
      </c>
      <c r="AA169" s="5" t="e">
        <f>H169/H$159</f>
        <v>#VALUE!</v>
      </c>
      <c r="AB169" s="5"/>
      <c r="AC169" s="5"/>
      <c r="AD169" s="5"/>
      <c r="AE169" s="5"/>
      <c r="AH169" s="15"/>
      <c r="AK169" s="1" t="e">
        <v>#VALUE!</v>
      </c>
    </row>
    <row r="170" spans="1:38" hidden="1" x14ac:dyDescent="0.25">
      <c r="A170" s="2" t="s">
        <v>1</v>
      </c>
      <c r="B170" s="2" t="str">
        <f t="shared" si="6"/>
        <v>----------</v>
      </c>
      <c r="G170" s="3"/>
      <c r="H170" s="3"/>
      <c r="J170" s="7"/>
      <c r="K170" s="7"/>
      <c r="R170" s="7"/>
      <c r="S170" s="7"/>
      <c r="AH170" s="15"/>
    </row>
    <row r="171" spans="1:38" x14ac:dyDescent="0.25">
      <c r="A171" s="2" t="s">
        <v>154</v>
      </c>
      <c r="B171" s="2" t="str">
        <f t="shared" si="6"/>
        <v>nog@Int</v>
      </c>
      <c r="C171" s="1">
        <f>_xlfn.NUMBERVALUE(SUBSTITUTE(MID($A171, C$2, C$3 -  C$2), "_", ""), ".", ",")</f>
        <v>0</v>
      </c>
      <c r="D171" s="1">
        <f>_xlfn.NUMBERVALUE(SUBSTITUTE(MID($A171, D$2, D$3 -  D$2), "_", ""), ".", ",")</f>
        <v>1.06</v>
      </c>
      <c r="E171" s="1">
        <f>D171-C171</f>
        <v>1.06</v>
      </c>
      <c r="G171" s="3">
        <f>_xlfn.NUMBERVALUE(SUBSTITUTE(MID($A171, G$2, G$3 -  G$2), "_", ""), ".", ",")</f>
        <v>0</v>
      </c>
      <c r="H171" s="3">
        <f>_xlfn.NUMBERVALUE(SUBSTITUTE(MID($A171, H$2, H$3 -  H$2), "_", ""), ".", ",")</f>
        <v>26989554</v>
      </c>
      <c r="J171" s="7"/>
      <c r="K171" s="7"/>
      <c r="R171" s="7"/>
      <c r="S171" s="7"/>
      <c r="Z171" s="19">
        <f>E171/E$159</f>
        <v>0.82170542635658916</v>
      </c>
      <c r="AA171" s="5">
        <f>H171/H$159</f>
        <v>0.20673516140178039</v>
      </c>
      <c r="AB171" s="5"/>
      <c r="AC171" s="5"/>
      <c r="AD171" s="5"/>
      <c r="AE171" s="5"/>
      <c r="AH171" s="15"/>
      <c r="AK171" s="1">
        <v>2.2200000000000002</v>
      </c>
      <c r="AL171" s="54">
        <f>AK171/D171</f>
        <v>2.0943396226415096</v>
      </c>
    </row>
    <row r="172" spans="1:38" hidden="1" x14ac:dyDescent="0.25">
      <c r="A172" s="2" t="s">
        <v>1</v>
      </c>
      <c r="B172" s="2" t="str">
        <f t="shared" si="6"/>
        <v>----------</v>
      </c>
      <c r="G172" s="3"/>
      <c r="H172" s="3"/>
      <c r="J172" s="7"/>
      <c r="K172" s="7"/>
      <c r="R172" s="7"/>
      <c r="S172" s="7"/>
      <c r="AH172" s="15"/>
    </row>
    <row r="173" spans="1:38" x14ac:dyDescent="0.25">
      <c r="A173" s="2" t="s">
        <v>155</v>
      </c>
      <c r="B173" s="2" t="str">
        <f t="shared" si="6"/>
        <v>@IntF</v>
      </c>
      <c r="C173" s="9">
        <f>_xlfn.NUMBERVALUE(SUBSTITUTE(MID($A173, C$2, C$3 -  C$2), "_", ""), ".", ",")</f>
        <v>0</v>
      </c>
      <c r="D173" s="9">
        <f>_xlfn.NUMBERVALUE(SUBSTITUTE(MID($A173, D$2, D$3 -  D$2), "_", ""), ".", ",")</f>
        <v>1.17</v>
      </c>
      <c r="E173" s="9">
        <f>D173-C173</f>
        <v>1.17</v>
      </c>
      <c r="G173" s="3">
        <f>_xlfn.NUMBERVALUE(SUBSTITUTE(MID($A173, G$2, G$3 -  G$2), "_", ""), ".", ",")</f>
        <v>0</v>
      </c>
      <c r="H173" s="28">
        <f>_xlfn.NUMBERVALUE(SUBSTITUTE(MID($A173, H$2, H$3 -  H$2), "_", ""), ".", ",")</f>
        <v>22287592</v>
      </c>
      <c r="J173" s="7"/>
      <c r="K173" s="7"/>
      <c r="R173" s="7"/>
      <c r="S173" s="7"/>
      <c r="Z173" s="19">
        <f>E173/E$159</f>
        <v>0.90697674418604646</v>
      </c>
      <c r="AA173" s="5">
        <f>H173/H$159</f>
        <v>0.17071897258387558</v>
      </c>
      <c r="AB173" s="5"/>
      <c r="AC173" s="5"/>
      <c r="AD173" s="5"/>
      <c r="AE173" s="5"/>
      <c r="AH173" s="15"/>
      <c r="AK173" s="9">
        <v>2.4500000000000002</v>
      </c>
      <c r="AL173" s="54">
        <f>AK173/D173</f>
        <v>2.0940170940170941</v>
      </c>
    </row>
    <row r="174" spans="1:38" hidden="1" x14ac:dyDescent="0.25">
      <c r="A174" s="2" t="s">
        <v>1</v>
      </c>
      <c r="B174" s="2" t="str">
        <f t="shared" si="6"/>
        <v>----------</v>
      </c>
      <c r="G174" s="3"/>
      <c r="H174" s="3"/>
      <c r="J174" s="7"/>
      <c r="K174" s="7"/>
      <c r="R174" s="7"/>
      <c r="S174" s="7"/>
      <c r="AH174" s="15"/>
    </row>
    <row r="175" spans="1:38" hidden="1" x14ac:dyDescent="0.25">
      <c r="A175" s="2" t="s">
        <v>34</v>
      </c>
      <c r="B175" s="2" t="str">
        <f t="shared" si="6"/>
        <v>@IntF0B</v>
      </c>
      <c r="C175" s="9" t="e">
        <f>_xlfn.NUMBERVALUE(SUBSTITUTE(MID($A175, C$2, C$3 -  C$2), "_", ""), ".", ",")</f>
        <v>#VALUE!</v>
      </c>
      <c r="D175" s="9" t="e">
        <f>_xlfn.NUMBERVALUE(SUBSTITUTE(MID($A175, D$2, D$3 -  D$2), "_", ""), ".", ",")</f>
        <v>#VALUE!</v>
      </c>
      <c r="E175" s="9" t="e">
        <f>D175-C175</f>
        <v>#VALUE!</v>
      </c>
      <c r="G175" s="3" t="e">
        <f>_xlfn.NUMBERVALUE(SUBSTITUTE(MID($A175, G$2, G$3 -  G$2), "_", ""), ".", ",")</f>
        <v>#VALUE!</v>
      </c>
      <c r="H175" s="3" t="e">
        <f>_xlfn.NUMBERVALUE(SUBSTITUTE(MID($A175, H$2, H$3 -  H$2), "_", ""), ".", ",")</f>
        <v>#VALUE!</v>
      </c>
      <c r="J175" s="7"/>
      <c r="K175" s="7"/>
      <c r="R175" s="7"/>
      <c r="S175" s="7"/>
      <c r="Z175" s="19" t="e">
        <f>E175/E$159</f>
        <v>#VALUE!</v>
      </c>
      <c r="AA175" s="5" t="e">
        <f>H175/H$159</f>
        <v>#VALUE!</v>
      </c>
      <c r="AB175" s="5"/>
      <c r="AC175" s="5"/>
      <c r="AD175" s="5"/>
      <c r="AE175" s="5"/>
      <c r="AH175" s="15"/>
      <c r="AK175" s="9" t="e">
        <v>#VALUE!</v>
      </c>
    </row>
    <row r="176" spans="1:38" hidden="1" x14ac:dyDescent="0.25">
      <c r="A176" s="2" t="s">
        <v>1</v>
      </c>
      <c r="B176" s="2" t="str">
        <f t="shared" si="6"/>
        <v>----------</v>
      </c>
      <c r="G176" s="3"/>
      <c r="H176" s="3"/>
      <c r="J176" s="7"/>
      <c r="K176" s="7"/>
      <c r="R176" s="7"/>
      <c r="S176" s="7"/>
      <c r="AH176" s="15"/>
    </row>
    <row r="177" spans="1:38" x14ac:dyDescent="0.25">
      <c r="A177" s="2" t="s">
        <v>126</v>
      </c>
      <c r="B177" s="2" t="str">
        <f t="shared" si="6"/>
        <v>nog+intset</v>
      </c>
      <c r="C177" s="1">
        <f>_xlfn.NUMBERVALUE(SUBSTITUTE(MID($A177, C$2, C$3 -  C$2), "_", ""), ".", ",")</f>
        <v>0</v>
      </c>
      <c r="D177" s="1">
        <f>_xlfn.NUMBERVALUE(SUBSTITUTE(MID($A177, D$2, D$3 -  D$2), "_", ""), ".", ",")</f>
        <v>1.1599999999999999</v>
      </c>
      <c r="E177" s="1">
        <f>D177-C177</f>
        <v>1.1599999999999999</v>
      </c>
      <c r="G177" s="3">
        <f>_xlfn.NUMBERVALUE(SUBSTITUTE(MID($A177, G$2, G$3 -  G$2), "_", ""), ".", ",")</f>
        <v>0</v>
      </c>
      <c r="H177" s="3">
        <f>_xlfn.NUMBERVALUE(SUBSTITUTE(MID($A177, H$2, H$3 -  H$2), "_", ""), ".", ",")</f>
        <v>22287592</v>
      </c>
      <c r="J177" s="7"/>
      <c r="K177" s="7"/>
      <c r="R177" s="7"/>
      <c r="S177" s="7"/>
      <c r="Z177" s="19">
        <f>E177/E$159</f>
        <v>0.89922480620155032</v>
      </c>
      <c r="AA177" s="5">
        <f>H177/H$159</f>
        <v>0.17071897258387558</v>
      </c>
      <c r="AB177" s="5"/>
      <c r="AC177" s="5"/>
      <c r="AD177" s="5"/>
      <c r="AE177" s="5"/>
      <c r="AH177" s="15"/>
      <c r="AK177" s="1">
        <v>2.63</v>
      </c>
      <c r="AL177" s="54">
        <f>AK177/D177</f>
        <v>2.2672413793103448</v>
      </c>
    </row>
    <row r="178" spans="1:38" hidden="1" x14ac:dyDescent="0.25">
      <c r="A178" s="2" t="s">
        <v>1</v>
      </c>
      <c r="B178" s="2" t="str">
        <f t="shared" si="6"/>
        <v>----------</v>
      </c>
      <c r="C178" s="1"/>
      <c r="D178" s="1"/>
      <c r="E178" s="1"/>
      <c r="G178" s="3"/>
      <c r="H178" s="3"/>
      <c r="J178" s="7"/>
      <c r="K178" s="7"/>
      <c r="R178" s="7"/>
      <c r="S178" s="7"/>
      <c r="AA178" s="5"/>
      <c r="AB178" s="5"/>
      <c r="AC178" s="5"/>
      <c r="AD178" s="5"/>
      <c r="AE178" s="5"/>
      <c r="AH178" s="15"/>
      <c r="AK178" s="1"/>
    </row>
    <row r="179" spans="1:38" hidden="1" x14ac:dyDescent="0.25">
      <c r="A179" s="2" t="s">
        <v>20</v>
      </c>
      <c r="B179" s="2" t="str">
        <f t="shared" si="6"/>
        <v>nog+shift</v>
      </c>
      <c r="C179" s="1"/>
      <c r="D179" s="1"/>
      <c r="E179" s="1"/>
      <c r="G179" s="3"/>
      <c r="H179" s="3"/>
      <c r="J179" s="7"/>
      <c r="K179" s="7"/>
      <c r="R179" s="7"/>
      <c r="S179" s="7"/>
      <c r="AA179" s="5"/>
      <c r="AB179" s="5"/>
      <c r="AC179" s="5"/>
      <c r="AD179" s="5"/>
      <c r="AE179" s="5"/>
      <c r="AH179" s="15"/>
      <c r="AK179" s="1"/>
    </row>
    <row r="180" spans="1:38" hidden="1" x14ac:dyDescent="0.25">
      <c r="A180" s="2" t="s">
        <v>1</v>
      </c>
      <c r="B180" s="2" t="str">
        <f t="shared" si="6"/>
        <v>----------</v>
      </c>
      <c r="G180" s="3"/>
      <c r="H180" s="3"/>
      <c r="J180" s="7"/>
      <c r="K180" s="7"/>
      <c r="R180" s="7"/>
      <c r="S180" s="7"/>
      <c r="AH180" s="15"/>
    </row>
    <row r="181" spans="1:38" x14ac:dyDescent="0.25">
      <c r="A181" s="2" t="s">
        <v>156</v>
      </c>
      <c r="B181" s="2" t="str">
        <f t="shared" si="6"/>
        <v>igraph</v>
      </c>
      <c r="C181" s="9">
        <f>_xlfn.NUMBERVALUE(SUBSTITUTE(MID($A181, C$2, C$3 -  C$2), "_", ""), ".", ",")</f>
        <v>8.2799999999999994</v>
      </c>
      <c r="D181" s="9">
        <f>_xlfn.NUMBERVALUE(SUBSTITUTE(MID($A181, D$2, D$3 -  D$2), "_", ""), ".", ",")</f>
        <v>8.52</v>
      </c>
      <c r="E181" s="9">
        <f>D181-C181</f>
        <v>0.24000000000000021</v>
      </c>
      <c r="G181" s="3">
        <f>_xlfn.NUMBERVALUE(SUBSTITUTE(MID($A181, G$2, G$3 -  G$2), "_", ""), ".", ",")</f>
        <v>21590880</v>
      </c>
      <c r="H181" s="3">
        <f>_xlfn.NUMBERVALUE(SUBSTITUTE(MID($A181, H$2, H$3 -  H$2), "_", ""), ".", ",")</f>
        <v>31823628</v>
      </c>
      <c r="J181" s="8">
        <f>IFERROR(D173/D181, "")</f>
        <v>0.13732394366197184</v>
      </c>
      <c r="K181" s="8">
        <f>IFERROR(E173/E181, "")</f>
        <v>4.8749999999999956</v>
      </c>
      <c r="O181" s="8">
        <f>IFERROR(H173/H181, "")</f>
        <v>0.70034730169671411</v>
      </c>
      <c r="R181" s="8">
        <f>IFERROR(D$165/D181, "")</f>
        <v>0.12089201877934273</v>
      </c>
      <c r="S181" s="8">
        <f>IFERROR(E$165/E181, "")</f>
        <v>4.2916666666666634</v>
      </c>
      <c r="W181" s="48">
        <f>IFERROR(H165/H181, "")</f>
        <v>1.5508404007236385</v>
      </c>
      <c r="AF181" s="1">
        <f>C181 / (E159-E181)</f>
        <v>7.8857142857142861</v>
      </c>
      <c r="AH181" s="25" t="e">
        <f>C181/C183</f>
        <v>#VALUE!</v>
      </c>
      <c r="AK181" s="9">
        <v>13.78</v>
      </c>
      <c r="AL181" s="54">
        <f>AK181/D181</f>
        <v>1.6173708920187793</v>
      </c>
    </row>
    <row r="182" spans="1:38" hidden="1" x14ac:dyDescent="0.25">
      <c r="A182" s="2" t="s">
        <v>1</v>
      </c>
      <c r="B182" s="2" t="str">
        <f t="shared" si="6"/>
        <v>----------</v>
      </c>
      <c r="C182" s="10"/>
      <c r="D182" s="10"/>
      <c r="E182" s="10"/>
      <c r="G182" s="3"/>
      <c r="H182" s="3"/>
      <c r="J182" s="7"/>
      <c r="K182" s="7"/>
      <c r="O182" s="7"/>
      <c r="R182" s="7"/>
      <c r="S182" s="7"/>
      <c r="W182" s="7"/>
      <c r="AF182" s="1"/>
      <c r="AK182" s="10"/>
    </row>
    <row r="183" spans="1:38" x14ac:dyDescent="0.25">
      <c r="A183" s="60" t="s">
        <v>130</v>
      </c>
      <c r="B183" s="2" t="str">
        <f t="shared" si="6"/>
        <v>rustworkx</v>
      </c>
      <c r="C183" s="9" t="e">
        <f>_xlfn.NUMBERVALUE(SUBSTITUTE(MID($A183, C$2, C$3 -  C$2), "_", ""), ".", ",")</f>
        <v>#VALUE!</v>
      </c>
      <c r="D183" s="11" t="e">
        <f>_xlfn.NUMBERVALUE(SUBSTITUTE(MID($A183, D$2, D$3 -  D$2), "_", ""), ".", ",")</f>
        <v>#VALUE!</v>
      </c>
      <c r="E183" s="9" t="e">
        <f>D183-C183</f>
        <v>#VALUE!</v>
      </c>
      <c r="G183" s="3" t="e">
        <f>_xlfn.NUMBERVALUE(SUBSTITUTE(MID($A183, G$2, G$3 -  G$2), "_", ""), ".", ",")</f>
        <v>#VALUE!</v>
      </c>
      <c r="H183" s="3" t="e">
        <f>_xlfn.NUMBERVALUE(SUBSTITUTE(MID($A183, H$2, H$3 -  H$2), "_", ""), ".", ",")</f>
        <v>#VALUE!</v>
      </c>
      <c r="J183" s="43" t="str">
        <f>IFERROR(D173/D183, "")</f>
        <v/>
      </c>
      <c r="K183" s="43" t="str">
        <f>IFERROR(E173/E183, "")</f>
        <v/>
      </c>
      <c r="R183" s="8" t="str">
        <f>IFERROR(D$165/D183, "")</f>
        <v/>
      </c>
      <c r="S183" s="8" t="str">
        <f>IFERROR(E$165/E183, "")</f>
        <v/>
      </c>
      <c r="AF183" s="1" t="e">
        <f>C183 / (E159-E183)</f>
        <v>#VALUE!</v>
      </c>
      <c r="AK183" s="11" t="e">
        <v>#VALUE!</v>
      </c>
      <c r="AL183" s="54" t="e">
        <f>AK183/D183</f>
        <v>#VALUE!</v>
      </c>
    </row>
    <row r="184" spans="1:38" hidden="1" x14ac:dyDescent="0.25">
      <c r="A184" s="60" t="s">
        <v>1</v>
      </c>
      <c r="B184" s="2" t="str">
        <f t="shared" si="6"/>
        <v>----------</v>
      </c>
      <c r="C184" s="10"/>
      <c r="D184" s="10"/>
      <c r="E184" s="10"/>
      <c r="G184" s="3"/>
      <c r="H184" s="3"/>
      <c r="AK184" s="10"/>
    </row>
    <row r="185" spans="1:38" x14ac:dyDescent="0.25">
      <c r="A185" s="60" t="s">
        <v>10</v>
      </c>
      <c r="B185" s="2" t="str">
        <f t="shared" si="6"/>
        <v>NetworkX</v>
      </c>
      <c r="C185" s="9" t="e">
        <f>_xlfn.NUMBERVALUE(SUBSTITUTE(MID($A185, C$2, C$3 -  C$2), "_", ""), ".", ",")</f>
        <v>#VALUE!</v>
      </c>
      <c r="D185" s="9" t="e">
        <f>_xlfn.NUMBERVALUE(SUBSTITUTE(MID($A185, D$2, D$3 -  D$2), "_", ""), ".", ",")</f>
        <v>#VALUE!</v>
      </c>
      <c r="E185" s="9" t="e">
        <f>D185-C185</f>
        <v>#VALUE!</v>
      </c>
      <c r="G185" s="3" t="e">
        <f>_xlfn.NUMBERVALUE(SUBSTITUTE(MID($A185, G$2, G$3 -  G$2), "_", ""), ".", ",")</f>
        <v>#VALUE!</v>
      </c>
      <c r="H185" s="3" t="e">
        <f>_xlfn.NUMBERVALUE(SUBSTITUTE(MID($A185, H$2, H$3 -  H$2), "_", ""), ".", ",")</f>
        <v>#VALUE!</v>
      </c>
      <c r="L185" s="8" t="str">
        <f>IFERROR(D173/D185, "")</f>
        <v/>
      </c>
      <c r="M185" s="8" t="str">
        <f>IFERROR(E173/E185, "")</f>
        <v/>
      </c>
      <c r="P185" s="8" t="str">
        <f>IFERROR(H173/H185, "")</f>
        <v/>
      </c>
      <c r="T185" s="8" t="str">
        <f>IFERROR(D165/D185, "")</f>
        <v/>
      </c>
      <c r="U185" s="8" t="str">
        <f>IFERROR(E165/E185, "")</f>
        <v/>
      </c>
      <c r="X185" s="8" t="str">
        <f>IFERROR(H165/H185, "")</f>
        <v/>
      </c>
      <c r="AK185" s="9" t="e">
        <v>#VALUE!</v>
      </c>
      <c r="AL185" s="54" t="e">
        <f>AK185/D185</f>
        <v>#VALUE!</v>
      </c>
    </row>
    <row r="186" spans="1:38" hidden="1" x14ac:dyDescent="0.25">
      <c r="A186" s="2" t="s">
        <v>1</v>
      </c>
      <c r="AK186" s="52" t="e">
        <v>#VALUE!</v>
      </c>
    </row>
    <row r="187" spans="1:38" x14ac:dyDescent="0.25">
      <c r="P187" s="14" t="str">
        <f>IFERROR(1/P185, "")</f>
        <v/>
      </c>
      <c r="X187" s="14" t="str">
        <f>IFERROR(1/X185, "")</f>
        <v/>
      </c>
    </row>
    <row r="188" spans="1:38" x14ac:dyDescent="0.25">
      <c r="I188" s="23" t="s">
        <v>28</v>
      </c>
      <c r="J188" s="77">
        <f>AVERAGE(J31,J33,J61,J63,J151,J153,J181)</f>
        <v>0.19011980788366342</v>
      </c>
      <c r="L188" s="77">
        <f>AVERAGE(L35,L65,L155)</f>
        <v>0.11256813875122683</v>
      </c>
      <c r="O188" s="13">
        <f>AVERAGE(O9:O187)</f>
        <v>0.24539821972562456</v>
      </c>
      <c r="P188" s="13">
        <f>AVERAGE(P9:P35,P38:P65,P68:P95,P98:P125,P129:P155,P159:P185)</f>
        <v>1.9195331642299271E-3</v>
      </c>
      <c r="R188" s="13">
        <f>AVERAGE(R9:R187)</f>
        <v>0.14953816605352666</v>
      </c>
      <c r="T188" s="13">
        <f>AVERAGE(T9:T187)</f>
        <v>0.14630176144607293</v>
      </c>
      <c r="W188" s="13">
        <f>AVERAGE(W9:W187)</f>
        <v>0.58239893918315611</v>
      </c>
      <c r="X188" s="13">
        <f>AVERAGE(X9:X35,X38:X65,X68:X95,X98:X125,X129:X155,X159:X185)</f>
        <v>5.2883573785983459E-3</v>
      </c>
    </row>
    <row r="189" spans="1:38" x14ac:dyDescent="0.25">
      <c r="N189" s="23" t="s">
        <v>171</v>
      </c>
      <c r="O189" s="63">
        <f>AVERAGE(O61,O91,O121)</f>
        <v>0.20826142102306697</v>
      </c>
    </row>
    <row r="190" spans="1:38" x14ac:dyDescent="0.25">
      <c r="N190" s="23" t="s">
        <v>170</v>
      </c>
      <c r="O190" s="63">
        <f>AVERAGE(O63,O93,O123)</f>
        <v>0.11119292774361778</v>
      </c>
    </row>
    <row r="191" spans="1:38" x14ac:dyDescent="0.25">
      <c r="N191" s="23" t="s">
        <v>172</v>
      </c>
      <c r="O191" s="63">
        <f>AVERAGE(O151,O181)</f>
        <v>0.66786706842044463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0EB-5322-4BD4-BD54-FAA1024E6E17}">
  <dimension ref="A1:G32"/>
  <sheetViews>
    <sheetView workbookViewId="0">
      <selection activeCell="B16" sqref="B16"/>
    </sheetView>
  </sheetViews>
  <sheetFormatPr baseColWidth="10" defaultRowHeight="15" x14ac:dyDescent="0.25"/>
  <cols>
    <col min="1" max="1" width="24.5703125" bestFit="1" customWidth="1"/>
    <col min="2" max="2" width="11.85546875" customWidth="1"/>
    <col min="3" max="3" width="8.42578125" bestFit="1" customWidth="1"/>
    <col min="8" max="8" width="24.5703125" bestFit="1" customWidth="1"/>
  </cols>
  <sheetData>
    <row r="1" spans="1:7" ht="18.75" x14ac:dyDescent="0.3">
      <c r="A1" s="16" t="s">
        <v>29</v>
      </c>
    </row>
    <row r="2" spans="1:7" ht="18.75" x14ac:dyDescent="0.3">
      <c r="A2" s="16"/>
    </row>
    <row r="3" spans="1:7" ht="18.75" x14ac:dyDescent="0.3">
      <c r="A3" s="16" t="s">
        <v>37</v>
      </c>
    </row>
    <row r="5" spans="1:7" x14ac:dyDescent="0.25">
      <c r="A5" s="20" t="s">
        <v>32</v>
      </c>
      <c r="B5" s="23" t="s">
        <v>21</v>
      </c>
      <c r="C5" s="23" t="s">
        <v>24</v>
      </c>
    </row>
    <row r="6" spans="1:7" x14ac:dyDescent="0.25">
      <c r="A6" t="s">
        <v>23</v>
      </c>
      <c r="B6" s="74">
        <f>'Analysis of the results'!Z47</f>
        <v>0.89344262295081978</v>
      </c>
      <c r="C6" s="74">
        <f>'Analysis of the results'!AA47</f>
        <v>5.7651727334399452E-2</v>
      </c>
    </row>
    <row r="7" spans="1:7" x14ac:dyDescent="0.25">
      <c r="A7" t="s">
        <v>25</v>
      </c>
      <c r="B7" s="74">
        <f>'Analysis of the results'!Z137</f>
        <v>0.90909090909090917</v>
      </c>
      <c r="C7" s="56">
        <f>'Analysis of the results'!AA137</f>
        <v>0.23490785798063715</v>
      </c>
    </row>
    <row r="8" spans="1:7" x14ac:dyDescent="0.25">
      <c r="A8" t="s">
        <v>26</v>
      </c>
      <c r="B8" s="74">
        <f>'Analysis of the results'!Z167</f>
        <v>0.89147286821705418</v>
      </c>
      <c r="C8" s="56">
        <f>'Analysis of the results'!AA167</f>
        <v>0.34202655647799207</v>
      </c>
    </row>
    <row r="9" spans="1:7" x14ac:dyDescent="0.25">
      <c r="A9" t="s">
        <v>177</v>
      </c>
      <c r="B9" s="74">
        <f>'Analysis of the results'!Z17</f>
        <v>1.357142857142857</v>
      </c>
      <c r="C9" s="56">
        <f>'Analysis of the results'!AA17</f>
        <v>2.2564360113267097E-3</v>
      </c>
    </row>
    <row r="10" spans="1:7" x14ac:dyDescent="0.25">
      <c r="A10" s="26" t="s">
        <v>178</v>
      </c>
      <c r="B10" s="75">
        <f>'Analysis of the results'!Z19</f>
        <v>1.125</v>
      </c>
      <c r="C10" s="76">
        <f>'Analysis of the results'!AA19</f>
        <v>1.7142498334246112E-2</v>
      </c>
    </row>
    <row r="11" spans="1:7" x14ac:dyDescent="0.25">
      <c r="A11" s="27"/>
      <c r="B11" s="22"/>
      <c r="C11" s="5"/>
      <c r="E11" s="27"/>
      <c r="F11" s="22"/>
      <c r="G11" s="5"/>
    </row>
    <row r="12" spans="1:7" x14ac:dyDescent="0.25">
      <c r="A12" s="20" t="s">
        <v>33</v>
      </c>
      <c r="B12" s="23" t="s">
        <v>21</v>
      </c>
      <c r="C12" s="23" t="s">
        <v>24</v>
      </c>
    </row>
    <row r="13" spans="1:7" x14ac:dyDescent="0.25">
      <c r="A13" t="s">
        <v>23</v>
      </c>
      <c r="B13" s="74">
        <f>'Analysis of the results'!Z53</f>
        <v>0.89344262295081978</v>
      </c>
      <c r="C13" s="74">
        <f>'Analysis of the results'!AA53</f>
        <v>5.7646943306075005E-2</v>
      </c>
    </row>
    <row r="14" spans="1:7" x14ac:dyDescent="0.25">
      <c r="A14" t="s">
        <v>25</v>
      </c>
      <c r="B14" s="74">
        <f>'Analysis of the results'!Z143</f>
        <v>0.90909090909090917</v>
      </c>
      <c r="C14" s="74">
        <f>'Analysis of the results'!AA143</f>
        <v>0.11502157557337402</v>
      </c>
    </row>
    <row r="15" spans="1:7" x14ac:dyDescent="0.25">
      <c r="A15" t="s">
        <v>26</v>
      </c>
      <c r="B15" s="74">
        <f>'Analysis of the results'!Z173</f>
        <v>0.90697674418604646</v>
      </c>
      <c r="C15" s="74">
        <f>'Analysis of the results'!AA173</f>
        <v>0.17071897258387558</v>
      </c>
    </row>
    <row r="16" spans="1:7" x14ac:dyDescent="0.25">
      <c r="A16" t="s">
        <v>177</v>
      </c>
      <c r="B16" s="74">
        <f>'Analysis of the results'!Z23</f>
        <v>1.3928571428571428</v>
      </c>
      <c r="C16" s="74">
        <f>'Analysis of the results'!AA23</f>
        <v>2.2507655963582372E-3</v>
      </c>
    </row>
    <row r="17" spans="1:6" x14ac:dyDescent="0.25">
      <c r="A17" s="26" t="s">
        <v>178</v>
      </c>
      <c r="B17" s="75">
        <f>'Analysis of the results'!Z25</f>
        <v>1.125</v>
      </c>
      <c r="C17" s="76">
        <f>'Analysis of the results'!AA25</f>
        <v>1.7137606211528215E-2</v>
      </c>
      <c r="E17" s="26"/>
    </row>
    <row r="18" spans="1:6" x14ac:dyDescent="0.25">
      <c r="B18" s="21"/>
    </row>
    <row r="19" spans="1:6" x14ac:dyDescent="0.25">
      <c r="A19" s="20" t="s">
        <v>27</v>
      </c>
      <c r="B19" s="23" t="s">
        <v>21</v>
      </c>
      <c r="C19" s="23" t="s">
        <v>24</v>
      </c>
      <c r="E19" s="26"/>
    </row>
    <row r="20" spans="1:6" x14ac:dyDescent="0.25">
      <c r="A20" t="s">
        <v>23</v>
      </c>
      <c r="B20" s="74">
        <f>'Analysis of the results'!Z57</f>
        <v>0.89344262295081978</v>
      </c>
      <c r="C20" s="56">
        <f>'Analysis of the results'!AA57</f>
        <v>5.7646943306075005E-2</v>
      </c>
      <c r="E20" s="26"/>
    </row>
    <row r="21" spans="1:6" x14ac:dyDescent="0.25">
      <c r="A21" t="s">
        <v>25</v>
      </c>
      <c r="B21" s="74">
        <f>'Analysis of the results'!Z147</f>
        <v>0.90909090909090917</v>
      </c>
      <c r="C21" s="56">
        <f>'Analysis of the results'!AA147</f>
        <v>0.11502157557337402</v>
      </c>
    </row>
    <row r="22" spans="1:6" x14ac:dyDescent="0.25">
      <c r="A22" t="s">
        <v>26</v>
      </c>
      <c r="B22" s="74">
        <f>'Analysis of the results'!Z177</f>
        <v>0.89922480620155032</v>
      </c>
      <c r="C22" s="56">
        <f>'Analysis of the results'!AA177</f>
        <v>0.17071897258387558</v>
      </c>
    </row>
    <row r="23" spans="1:6" x14ac:dyDescent="0.25">
      <c r="A23" s="26" t="s">
        <v>177</v>
      </c>
      <c r="B23" s="75">
        <f>'Analysis of the results'!Z27</f>
        <v>0.9642857142857143</v>
      </c>
      <c r="C23" s="76">
        <f>'Analysis of the results'!AA27</f>
        <v>2.3606993767519044E-3</v>
      </c>
      <c r="E23" s="22">
        <f>B23/B16</f>
        <v>0.6923076923076924</v>
      </c>
      <c r="F23" s="22">
        <f>100%-E23</f>
        <v>0.3076923076923076</v>
      </c>
    </row>
    <row r="25" spans="1:6" ht="18.75" x14ac:dyDescent="0.3">
      <c r="A25" s="16" t="s">
        <v>38</v>
      </c>
      <c r="B25" s="22"/>
      <c r="C25" s="5"/>
    </row>
    <row r="27" spans="1:6" x14ac:dyDescent="0.25">
      <c r="A27" s="20" t="s">
        <v>36</v>
      </c>
      <c r="B27" s="23" t="s">
        <v>21</v>
      </c>
      <c r="C27" s="23" t="s">
        <v>24</v>
      </c>
    </row>
    <row r="28" spans="1:6" x14ac:dyDescent="0.25">
      <c r="A28" t="s">
        <v>23</v>
      </c>
      <c r="B28" s="74">
        <f>'Analysis of the results'!Z45</f>
        <v>0.80327868852459017</v>
      </c>
      <c r="C28" s="74">
        <f>'Analysis of the results'!AA45</f>
        <v>0.1127751660526851</v>
      </c>
    </row>
    <row r="29" spans="1:6" x14ac:dyDescent="0.25">
      <c r="A29" t="s">
        <v>25</v>
      </c>
      <c r="B29" s="74">
        <f>'Analysis of the results'!Z135</f>
        <v>0.81818181818181812</v>
      </c>
      <c r="C29" s="56">
        <f>'Analysis of the results'!AA135</f>
        <v>0.26398529012381405</v>
      </c>
    </row>
    <row r="30" spans="1:6" x14ac:dyDescent="0.25">
      <c r="A30" t="s">
        <v>26</v>
      </c>
      <c r="B30" s="74">
        <f>'Analysis of the results'!Z165</f>
        <v>0.79844961240310075</v>
      </c>
      <c r="C30" s="56">
        <f>'Analysis of the results'!AA165</f>
        <v>0.37803798088703</v>
      </c>
    </row>
    <row r="31" spans="1:6" x14ac:dyDescent="0.25">
      <c r="A31" t="s">
        <v>177</v>
      </c>
      <c r="B31" s="74">
        <f>'Analysis of the results'!Z15</f>
        <v>1.0178571428571426</v>
      </c>
      <c r="C31" s="56">
        <f>'Analysis of the results'!AA15</f>
        <v>0.14985689290223317</v>
      </c>
    </row>
    <row r="32" spans="1:6" x14ac:dyDescent="0.25">
      <c r="C32" s="12"/>
    </row>
  </sheetData>
  <hyperlinks>
    <hyperlink ref="A19" r:id="rId1" display="nog@Int" xr:uid="{E9E9BF1B-B5E9-4239-BF05-7F28999D0B57}"/>
    <hyperlink ref="A12" r:id="rId2" xr:uid="{FE7D78A8-3E21-4A8A-8DDB-6942C3C585D5}"/>
    <hyperlink ref="A5" r:id="rId3" xr:uid="{41C401E3-F964-41E4-809B-FB49751FBB09}"/>
    <hyperlink ref="A27" r:id="rId4" xr:uid="{02B0D68C-A80C-474D-A1C1-02B1EDE50F17}"/>
  </hyperlinks>
  <pageMargins left="0.7" right="0.7" top="0.78740157499999996" bottom="0.78740157499999996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B3A3-F4EC-4502-AF13-B49D34E38ED3}">
  <dimension ref="A1:G67"/>
  <sheetViews>
    <sheetView workbookViewId="0">
      <selection activeCell="E5" sqref="E5"/>
    </sheetView>
  </sheetViews>
  <sheetFormatPr baseColWidth="10" defaultRowHeight="15" x14ac:dyDescent="0.25"/>
  <cols>
    <col min="1" max="1" width="5" customWidth="1"/>
  </cols>
  <sheetData>
    <row r="1" spans="1:7" ht="18.75" x14ac:dyDescent="0.3">
      <c r="A1" s="16" t="s">
        <v>18</v>
      </c>
    </row>
    <row r="2" spans="1:7" x14ac:dyDescent="0.25">
      <c r="A2" t="s">
        <v>181</v>
      </c>
    </row>
    <row r="4" spans="1:7" x14ac:dyDescent="0.25">
      <c r="A4" s="26" t="s">
        <v>19</v>
      </c>
      <c r="B4" s="78" t="s">
        <v>180</v>
      </c>
      <c r="C4" s="26" t="s">
        <v>0</v>
      </c>
      <c r="D4" s="26" t="s">
        <v>179</v>
      </c>
      <c r="E4" s="26" t="s">
        <v>186</v>
      </c>
      <c r="F4" s="26" t="s">
        <v>179</v>
      </c>
    </row>
    <row r="5" spans="1:7" x14ac:dyDescent="0.25">
      <c r="A5">
        <v>1</v>
      </c>
      <c r="B5" s="1">
        <f>'Analysis of the results'!$E$47*A5</f>
        <v>1.0900000000000001</v>
      </c>
      <c r="C5" s="1">
        <f>'Analysis of the results'!$C$61+'Analysis of the results'!$E$61*A5</f>
        <v>8.7899999999999991</v>
      </c>
      <c r="D5" s="1"/>
      <c r="E5" s="1">
        <f>'Analysis of the results'!D63</f>
        <v>24.82</v>
      </c>
      <c r="F5" s="1"/>
      <c r="G5" t="s">
        <v>183</v>
      </c>
    </row>
    <row r="6" spans="1:7" x14ac:dyDescent="0.25">
      <c r="A6" s="79" t="s">
        <v>182</v>
      </c>
      <c r="B6" s="1">
        <f>('Analysis of the results'!D107 - B5)/2</f>
        <v>1.0899999999999999</v>
      </c>
      <c r="C6" s="1">
        <v>0.15</v>
      </c>
      <c r="D6" s="1"/>
      <c r="E6" s="1">
        <v>7.0000000000000007E-2</v>
      </c>
      <c r="F6" s="1"/>
      <c r="G6" t="s">
        <v>185</v>
      </c>
    </row>
    <row r="7" spans="1:7" x14ac:dyDescent="0.25">
      <c r="A7" s="80"/>
      <c r="B7" s="1"/>
      <c r="C7" s="1"/>
      <c r="D7" s="1"/>
      <c r="E7" s="1"/>
      <c r="F7" s="1"/>
    </row>
    <row r="8" spans="1:7" x14ac:dyDescent="0.25">
      <c r="A8" s="80">
        <f>A5</f>
        <v>1</v>
      </c>
      <c r="B8" s="80">
        <f>B5</f>
        <v>1.0900000000000001</v>
      </c>
      <c r="C8" s="80">
        <f>C5</f>
        <v>8.7899999999999991</v>
      </c>
      <c r="D8" s="1"/>
      <c r="E8" s="80">
        <f>E5</f>
        <v>24.82</v>
      </c>
      <c r="F8" s="1"/>
      <c r="G8" t="s">
        <v>184</v>
      </c>
    </row>
    <row r="9" spans="1:7" x14ac:dyDescent="0.25">
      <c r="A9">
        <v>2</v>
      </c>
      <c r="B9" s="1">
        <f>B8+B$6</f>
        <v>2.1799999999999997</v>
      </c>
      <c r="C9" s="1">
        <f>C8+C$6</f>
        <v>8.94</v>
      </c>
      <c r="D9" s="1" t="b">
        <f t="shared" ref="D9:D39" si="0">C9&lt;$B9</f>
        <v>0</v>
      </c>
      <c r="E9" s="1">
        <f>E8+E$6</f>
        <v>24.89</v>
      </c>
      <c r="F9" s="1" t="b">
        <f t="shared" ref="F9:F39" si="1">E9&lt;$B9</f>
        <v>0</v>
      </c>
    </row>
    <row r="10" spans="1:7" x14ac:dyDescent="0.25">
      <c r="A10">
        <v>3</v>
      </c>
      <c r="B10" s="1">
        <f t="shared" ref="B10:B39" si="2">B9+B$6</f>
        <v>3.2699999999999996</v>
      </c>
      <c r="C10" s="1">
        <f t="shared" ref="C10:C39" si="3">C9+C$6</f>
        <v>9.09</v>
      </c>
      <c r="D10" s="1" t="b">
        <f t="shared" si="0"/>
        <v>0</v>
      </c>
      <c r="E10" s="1">
        <f t="shared" ref="E10:E39" si="4">E9+E$6</f>
        <v>24.96</v>
      </c>
      <c r="F10" s="1" t="b">
        <f t="shared" si="1"/>
        <v>0</v>
      </c>
    </row>
    <row r="11" spans="1:7" x14ac:dyDescent="0.25">
      <c r="A11">
        <v>4</v>
      </c>
      <c r="B11" s="1">
        <f t="shared" si="2"/>
        <v>4.3599999999999994</v>
      </c>
      <c r="C11" s="1">
        <f t="shared" si="3"/>
        <v>9.24</v>
      </c>
      <c r="D11" s="1" t="b">
        <f t="shared" si="0"/>
        <v>0</v>
      </c>
      <c r="E11" s="1">
        <f t="shared" si="4"/>
        <v>25.03</v>
      </c>
      <c r="F11" s="1" t="b">
        <f t="shared" si="1"/>
        <v>0</v>
      </c>
    </row>
    <row r="12" spans="1:7" x14ac:dyDescent="0.25">
      <c r="A12">
        <v>5</v>
      </c>
      <c r="B12" s="1">
        <f t="shared" si="2"/>
        <v>5.4499999999999993</v>
      </c>
      <c r="C12" s="1">
        <f t="shared" si="3"/>
        <v>9.39</v>
      </c>
      <c r="D12" s="1" t="b">
        <f t="shared" si="0"/>
        <v>0</v>
      </c>
      <c r="E12" s="1">
        <f t="shared" si="4"/>
        <v>25.1</v>
      </c>
      <c r="F12" s="1" t="b">
        <f t="shared" si="1"/>
        <v>0</v>
      </c>
    </row>
    <row r="13" spans="1:7" x14ac:dyDescent="0.25">
      <c r="A13">
        <v>6</v>
      </c>
      <c r="B13" s="1">
        <f t="shared" si="2"/>
        <v>6.5399999999999991</v>
      </c>
      <c r="C13" s="1">
        <f t="shared" si="3"/>
        <v>9.5400000000000009</v>
      </c>
      <c r="D13" s="1" t="b">
        <f t="shared" si="0"/>
        <v>0</v>
      </c>
      <c r="E13" s="1">
        <f t="shared" si="4"/>
        <v>25.17</v>
      </c>
      <c r="F13" s="1" t="b">
        <f t="shared" si="1"/>
        <v>0</v>
      </c>
    </row>
    <row r="14" spans="1:7" x14ac:dyDescent="0.25">
      <c r="A14">
        <v>7</v>
      </c>
      <c r="B14" s="1">
        <f t="shared" si="2"/>
        <v>7.629999999999999</v>
      </c>
      <c r="C14" s="1">
        <f t="shared" si="3"/>
        <v>9.6900000000000013</v>
      </c>
      <c r="D14" s="1" t="b">
        <f t="shared" si="0"/>
        <v>0</v>
      </c>
      <c r="E14" s="1">
        <f t="shared" si="4"/>
        <v>25.240000000000002</v>
      </c>
      <c r="F14" s="1" t="b">
        <f t="shared" si="1"/>
        <v>0</v>
      </c>
    </row>
    <row r="15" spans="1:7" x14ac:dyDescent="0.25">
      <c r="A15">
        <v>8</v>
      </c>
      <c r="B15" s="1">
        <f t="shared" si="2"/>
        <v>8.7199999999999989</v>
      </c>
      <c r="C15" s="1">
        <f t="shared" si="3"/>
        <v>9.8400000000000016</v>
      </c>
      <c r="D15" s="1" t="b">
        <f t="shared" si="0"/>
        <v>0</v>
      </c>
      <c r="E15" s="1">
        <f t="shared" si="4"/>
        <v>25.310000000000002</v>
      </c>
      <c r="F15" s="1" t="b">
        <f t="shared" si="1"/>
        <v>0</v>
      </c>
    </row>
    <row r="16" spans="1:7" x14ac:dyDescent="0.25">
      <c r="A16" s="27">
        <v>9</v>
      </c>
      <c r="B16" s="1">
        <f t="shared" si="2"/>
        <v>9.8099999999999987</v>
      </c>
      <c r="C16" s="1">
        <f t="shared" si="3"/>
        <v>9.990000000000002</v>
      </c>
      <c r="D16" s="1" t="b">
        <f t="shared" si="0"/>
        <v>0</v>
      </c>
      <c r="E16" s="1">
        <f t="shared" si="4"/>
        <v>25.380000000000003</v>
      </c>
      <c r="F16" s="1" t="b">
        <f t="shared" si="1"/>
        <v>0</v>
      </c>
    </row>
    <row r="17" spans="1:6" x14ac:dyDescent="0.25">
      <c r="A17" s="26">
        <v>10</v>
      </c>
      <c r="B17" s="1">
        <f t="shared" si="2"/>
        <v>10.899999999999999</v>
      </c>
      <c r="C17" s="1">
        <f t="shared" si="3"/>
        <v>10.140000000000002</v>
      </c>
      <c r="D17" s="24" t="b">
        <f t="shared" si="0"/>
        <v>1</v>
      </c>
      <c r="E17" s="1">
        <f t="shared" si="4"/>
        <v>25.450000000000003</v>
      </c>
      <c r="F17" s="1" t="b">
        <f t="shared" si="1"/>
        <v>0</v>
      </c>
    </row>
    <row r="18" spans="1:6" x14ac:dyDescent="0.25">
      <c r="A18">
        <v>11</v>
      </c>
      <c r="B18" s="1">
        <f t="shared" si="2"/>
        <v>11.989999999999998</v>
      </c>
      <c r="C18" s="1">
        <f t="shared" si="3"/>
        <v>10.290000000000003</v>
      </c>
      <c r="D18" s="1" t="b">
        <f t="shared" si="0"/>
        <v>1</v>
      </c>
      <c r="E18" s="1">
        <f t="shared" si="4"/>
        <v>25.520000000000003</v>
      </c>
      <c r="F18" s="1" t="b">
        <f t="shared" si="1"/>
        <v>0</v>
      </c>
    </row>
    <row r="19" spans="1:6" x14ac:dyDescent="0.25">
      <c r="A19">
        <v>12</v>
      </c>
      <c r="B19" s="1">
        <f t="shared" si="2"/>
        <v>13.079999999999998</v>
      </c>
      <c r="C19" s="1">
        <f t="shared" si="3"/>
        <v>10.440000000000003</v>
      </c>
      <c r="D19" s="1" t="b">
        <f t="shared" si="0"/>
        <v>1</v>
      </c>
      <c r="E19" s="1">
        <f t="shared" si="4"/>
        <v>25.590000000000003</v>
      </c>
      <c r="F19" s="1" t="b">
        <f t="shared" si="1"/>
        <v>0</v>
      </c>
    </row>
    <row r="20" spans="1:6" x14ac:dyDescent="0.25">
      <c r="A20">
        <v>13</v>
      </c>
      <c r="B20" s="1">
        <f t="shared" si="2"/>
        <v>14.169999999999998</v>
      </c>
      <c r="C20" s="1">
        <f t="shared" si="3"/>
        <v>10.590000000000003</v>
      </c>
      <c r="D20" s="1" t="b">
        <f t="shared" si="0"/>
        <v>1</v>
      </c>
      <c r="E20" s="1">
        <f t="shared" si="4"/>
        <v>25.660000000000004</v>
      </c>
      <c r="F20" s="1" t="b">
        <f t="shared" si="1"/>
        <v>0</v>
      </c>
    </row>
    <row r="21" spans="1:6" x14ac:dyDescent="0.25">
      <c r="A21">
        <v>14</v>
      </c>
      <c r="B21" s="1">
        <f t="shared" si="2"/>
        <v>15.259999999999998</v>
      </c>
      <c r="C21" s="1">
        <f t="shared" si="3"/>
        <v>10.740000000000004</v>
      </c>
      <c r="D21" s="1" t="b">
        <f t="shared" si="0"/>
        <v>1</v>
      </c>
      <c r="E21" s="1">
        <f t="shared" si="4"/>
        <v>25.730000000000004</v>
      </c>
      <c r="F21" s="1" t="b">
        <f t="shared" si="1"/>
        <v>0</v>
      </c>
    </row>
    <row r="22" spans="1:6" x14ac:dyDescent="0.25">
      <c r="A22">
        <v>15</v>
      </c>
      <c r="B22" s="1">
        <f t="shared" si="2"/>
        <v>16.349999999999998</v>
      </c>
      <c r="C22" s="1">
        <f t="shared" si="3"/>
        <v>10.890000000000004</v>
      </c>
      <c r="D22" s="1" t="b">
        <f t="shared" si="0"/>
        <v>1</v>
      </c>
      <c r="E22" s="1">
        <f t="shared" si="4"/>
        <v>25.800000000000004</v>
      </c>
      <c r="F22" s="1" t="b">
        <f t="shared" si="1"/>
        <v>0</v>
      </c>
    </row>
    <row r="23" spans="1:6" x14ac:dyDescent="0.25">
      <c r="A23">
        <v>16</v>
      </c>
      <c r="B23" s="1">
        <f t="shared" si="2"/>
        <v>17.439999999999998</v>
      </c>
      <c r="C23" s="1">
        <f t="shared" si="3"/>
        <v>11.040000000000004</v>
      </c>
      <c r="D23" s="1" t="b">
        <f t="shared" si="0"/>
        <v>1</v>
      </c>
      <c r="E23" s="1">
        <f t="shared" si="4"/>
        <v>25.870000000000005</v>
      </c>
      <c r="F23" s="1" t="b">
        <f t="shared" si="1"/>
        <v>0</v>
      </c>
    </row>
    <row r="24" spans="1:6" x14ac:dyDescent="0.25">
      <c r="A24">
        <v>17</v>
      </c>
      <c r="B24" s="1">
        <f t="shared" si="2"/>
        <v>18.529999999999998</v>
      </c>
      <c r="C24" s="1">
        <f t="shared" si="3"/>
        <v>11.190000000000005</v>
      </c>
      <c r="D24" s="1" t="b">
        <f t="shared" si="0"/>
        <v>1</v>
      </c>
      <c r="E24" s="1">
        <f t="shared" si="4"/>
        <v>25.940000000000005</v>
      </c>
      <c r="F24" s="1" t="b">
        <f t="shared" si="1"/>
        <v>0</v>
      </c>
    </row>
    <row r="25" spans="1:6" x14ac:dyDescent="0.25">
      <c r="A25">
        <v>18</v>
      </c>
      <c r="B25" s="1">
        <f t="shared" si="2"/>
        <v>19.619999999999997</v>
      </c>
      <c r="C25" s="1">
        <f t="shared" si="3"/>
        <v>11.340000000000005</v>
      </c>
      <c r="D25" s="1" t="b">
        <f t="shared" si="0"/>
        <v>1</v>
      </c>
      <c r="E25" s="1">
        <f t="shared" si="4"/>
        <v>26.010000000000005</v>
      </c>
      <c r="F25" s="1" t="b">
        <f t="shared" si="1"/>
        <v>0</v>
      </c>
    </row>
    <row r="26" spans="1:6" x14ac:dyDescent="0.25">
      <c r="A26">
        <v>19</v>
      </c>
      <c r="B26" s="1">
        <f t="shared" si="2"/>
        <v>20.709999999999997</v>
      </c>
      <c r="C26" s="1">
        <f t="shared" si="3"/>
        <v>11.490000000000006</v>
      </c>
      <c r="D26" s="1" t="b">
        <f t="shared" si="0"/>
        <v>1</v>
      </c>
      <c r="E26" s="1">
        <f t="shared" si="4"/>
        <v>26.080000000000005</v>
      </c>
      <c r="F26" s="1" t="b">
        <f t="shared" si="1"/>
        <v>0</v>
      </c>
    </row>
    <row r="27" spans="1:6" x14ac:dyDescent="0.25">
      <c r="A27">
        <v>20</v>
      </c>
      <c r="B27" s="1">
        <f t="shared" si="2"/>
        <v>21.799999999999997</v>
      </c>
      <c r="C27" s="1">
        <f t="shared" si="3"/>
        <v>11.640000000000006</v>
      </c>
      <c r="D27" s="1" t="b">
        <f t="shared" si="0"/>
        <v>1</v>
      </c>
      <c r="E27" s="1">
        <f t="shared" si="4"/>
        <v>26.150000000000006</v>
      </c>
      <c r="F27" s="1" t="b">
        <f t="shared" si="1"/>
        <v>0</v>
      </c>
    </row>
    <row r="28" spans="1:6" x14ac:dyDescent="0.25">
      <c r="A28">
        <v>21</v>
      </c>
      <c r="B28" s="1">
        <f t="shared" si="2"/>
        <v>22.889999999999997</v>
      </c>
      <c r="C28" s="1">
        <f t="shared" si="3"/>
        <v>11.790000000000006</v>
      </c>
      <c r="D28" s="1" t="b">
        <f t="shared" si="0"/>
        <v>1</v>
      </c>
      <c r="E28" s="1">
        <f t="shared" si="4"/>
        <v>26.220000000000006</v>
      </c>
      <c r="F28" s="1" t="b">
        <f t="shared" si="1"/>
        <v>0</v>
      </c>
    </row>
    <row r="29" spans="1:6" x14ac:dyDescent="0.25">
      <c r="A29">
        <v>22</v>
      </c>
      <c r="B29" s="1">
        <f t="shared" si="2"/>
        <v>23.979999999999997</v>
      </c>
      <c r="C29" s="1">
        <f t="shared" si="3"/>
        <v>11.940000000000007</v>
      </c>
      <c r="D29" s="1" t="b">
        <f t="shared" si="0"/>
        <v>1</v>
      </c>
      <c r="E29" s="1">
        <f t="shared" si="4"/>
        <v>26.290000000000006</v>
      </c>
      <c r="F29" s="1" t="b">
        <f t="shared" si="1"/>
        <v>0</v>
      </c>
    </row>
    <row r="30" spans="1:6" x14ac:dyDescent="0.25">
      <c r="A30">
        <v>23</v>
      </c>
      <c r="B30" s="1">
        <f t="shared" si="2"/>
        <v>25.069999999999997</v>
      </c>
      <c r="C30" s="1">
        <f t="shared" si="3"/>
        <v>12.090000000000007</v>
      </c>
      <c r="D30" s="1" t="b">
        <f t="shared" si="0"/>
        <v>1</v>
      </c>
      <c r="E30" s="1">
        <f t="shared" si="4"/>
        <v>26.360000000000007</v>
      </c>
      <c r="F30" s="1" t="b">
        <f t="shared" si="1"/>
        <v>0</v>
      </c>
    </row>
    <row r="31" spans="1:6" x14ac:dyDescent="0.25">
      <c r="A31">
        <v>24</v>
      </c>
      <c r="B31" s="1">
        <f t="shared" si="2"/>
        <v>26.159999999999997</v>
      </c>
      <c r="C31" s="1">
        <f t="shared" si="3"/>
        <v>12.240000000000007</v>
      </c>
      <c r="D31" s="1" t="b">
        <f t="shared" si="0"/>
        <v>1</v>
      </c>
      <c r="E31" s="1">
        <f t="shared" si="4"/>
        <v>26.430000000000007</v>
      </c>
      <c r="F31" s="1" t="b">
        <f t="shared" si="1"/>
        <v>0</v>
      </c>
    </row>
    <row r="32" spans="1:6" x14ac:dyDescent="0.25">
      <c r="A32" s="26">
        <v>25</v>
      </c>
      <c r="B32" s="1">
        <f t="shared" si="2"/>
        <v>27.249999999999996</v>
      </c>
      <c r="C32" s="1">
        <f t="shared" si="3"/>
        <v>12.390000000000008</v>
      </c>
      <c r="D32" s="1" t="b">
        <f t="shared" si="0"/>
        <v>1</v>
      </c>
      <c r="E32" s="1">
        <f t="shared" si="4"/>
        <v>26.500000000000007</v>
      </c>
      <c r="F32" s="24" t="b">
        <f t="shared" si="1"/>
        <v>1</v>
      </c>
    </row>
    <row r="33" spans="1:6" x14ac:dyDescent="0.25">
      <c r="A33" s="27">
        <v>26</v>
      </c>
      <c r="B33" s="1">
        <f t="shared" si="2"/>
        <v>28.339999999999996</v>
      </c>
      <c r="C33" s="1">
        <f t="shared" si="3"/>
        <v>12.540000000000008</v>
      </c>
      <c r="D33" s="1" t="b">
        <f t="shared" si="0"/>
        <v>1</v>
      </c>
      <c r="E33" s="1">
        <f t="shared" si="4"/>
        <v>26.570000000000007</v>
      </c>
      <c r="F33" s="81" t="b">
        <f t="shared" si="1"/>
        <v>1</v>
      </c>
    </row>
    <row r="34" spans="1:6" x14ac:dyDescent="0.25">
      <c r="A34">
        <v>27</v>
      </c>
      <c r="B34" s="1">
        <f t="shared" si="2"/>
        <v>29.429999999999996</v>
      </c>
      <c r="C34" s="1">
        <f t="shared" si="3"/>
        <v>12.690000000000008</v>
      </c>
      <c r="D34" s="1" t="b">
        <f t="shared" si="0"/>
        <v>1</v>
      </c>
      <c r="E34" s="1">
        <f t="shared" si="4"/>
        <v>26.640000000000008</v>
      </c>
      <c r="F34" s="1" t="b">
        <f t="shared" si="1"/>
        <v>1</v>
      </c>
    </row>
    <row r="35" spans="1:6" x14ac:dyDescent="0.25">
      <c r="A35">
        <v>28</v>
      </c>
      <c r="B35" s="1">
        <f t="shared" si="2"/>
        <v>30.519999999999996</v>
      </c>
      <c r="C35" s="1">
        <f t="shared" si="3"/>
        <v>12.840000000000009</v>
      </c>
      <c r="D35" s="1" t="b">
        <f t="shared" si="0"/>
        <v>1</v>
      </c>
      <c r="E35" s="1">
        <f t="shared" si="4"/>
        <v>26.710000000000008</v>
      </c>
      <c r="F35" s="1" t="b">
        <f t="shared" si="1"/>
        <v>1</v>
      </c>
    </row>
    <row r="36" spans="1:6" x14ac:dyDescent="0.25">
      <c r="A36">
        <v>29</v>
      </c>
      <c r="B36" s="1">
        <f t="shared" si="2"/>
        <v>31.609999999999996</v>
      </c>
      <c r="C36" s="1">
        <f t="shared" si="3"/>
        <v>12.990000000000009</v>
      </c>
      <c r="D36" s="1" t="b">
        <f t="shared" si="0"/>
        <v>1</v>
      </c>
      <c r="E36" s="1">
        <f t="shared" si="4"/>
        <v>26.780000000000008</v>
      </c>
      <c r="F36" s="1" t="b">
        <f t="shared" si="1"/>
        <v>1</v>
      </c>
    </row>
    <row r="37" spans="1:6" x14ac:dyDescent="0.25">
      <c r="A37">
        <v>30</v>
      </c>
      <c r="B37" s="1">
        <f t="shared" si="2"/>
        <v>32.699999999999996</v>
      </c>
      <c r="C37" s="1">
        <f t="shared" si="3"/>
        <v>13.140000000000009</v>
      </c>
      <c r="D37" s="1" t="b">
        <f t="shared" si="0"/>
        <v>1</v>
      </c>
      <c r="E37" s="1">
        <f t="shared" si="4"/>
        <v>26.850000000000009</v>
      </c>
      <c r="F37" s="1" t="b">
        <f t="shared" si="1"/>
        <v>1</v>
      </c>
    </row>
    <row r="38" spans="1:6" x14ac:dyDescent="0.25">
      <c r="A38" s="27">
        <v>31</v>
      </c>
      <c r="B38" s="1">
        <f t="shared" si="2"/>
        <v>33.789999999999992</v>
      </c>
      <c r="C38" s="1">
        <f t="shared" si="3"/>
        <v>13.29000000000001</v>
      </c>
      <c r="D38" s="1" t="b">
        <f t="shared" si="0"/>
        <v>1</v>
      </c>
      <c r="E38" s="1">
        <f t="shared" si="4"/>
        <v>26.920000000000009</v>
      </c>
      <c r="F38" s="1" t="b">
        <f t="shared" si="1"/>
        <v>1</v>
      </c>
    </row>
    <row r="39" spans="1:6" x14ac:dyDescent="0.25">
      <c r="A39">
        <v>32</v>
      </c>
      <c r="B39" s="1">
        <f t="shared" si="2"/>
        <v>34.879999999999995</v>
      </c>
      <c r="C39" s="1">
        <f t="shared" si="3"/>
        <v>13.44000000000001</v>
      </c>
      <c r="D39" s="1" t="b">
        <f t="shared" si="0"/>
        <v>1</v>
      </c>
      <c r="E39" s="1">
        <f t="shared" si="4"/>
        <v>26.990000000000009</v>
      </c>
      <c r="F39" s="1" t="b">
        <f t="shared" si="1"/>
        <v>1</v>
      </c>
    </row>
    <row r="40" spans="1:6" x14ac:dyDescent="0.25">
      <c r="B40" s="1"/>
      <c r="C40" s="1"/>
      <c r="D40" s="1"/>
      <c r="E40" s="1"/>
      <c r="F40" s="1"/>
    </row>
    <row r="41" spans="1:6" x14ac:dyDescent="0.25">
      <c r="B41" s="1"/>
      <c r="C41" s="1"/>
      <c r="D41" s="1"/>
      <c r="E41" s="1"/>
      <c r="F41" s="1"/>
    </row>
    <row r="42" spans="1:6" x14ac:dyDescent="0.25">
      <c r="B42" s="1"/>
      <c r="C42" s="1"/>
      <c r="D42" s="1"/>
      <c r="E42" s="1"/>
      <c r="F42" s="1"/>
    </row>
    <row r="43" spans="1:6" x14ac:dyDescent="0.25">
      <c r="B43" s="1"/>
      <c r="C43" s="1"/>
      <c r="D43" s="1"/>
      <c r="E43" s="1"/>
      <c r="F43" s="1"/>
    </row>
    <row r="44" spans="1:6" x14ac:dyDescent="0.25">
      <c r="B44" s="1"/>
      <c r="C44" s="1"/>
      <c r="D44" s="1"/>
      <c r="E44" s="1"/>
      <c r="F44" s="1"/>
    </row>
    <row r="45" spans="1:6" x14ac:dyDescent="0.25">
      <c r="B45" s="1"/>
      <c r="C45" s="1"/>
      <c r="D45" s="1"/>
      <c r="E45" s="1"/>
      <c r="F45" s="1"/>
    </row>
    <row r="46" spans="1:6" x14ac:dyDescent="0.25">
      <c r="B46" s="1"/>
      <c r="C46" s="1"/>
      <c r="D46" s="1"/>
      <c r="E46" s="1"/>
      <c r="F46" s="1"/>
    </row>
    <row r="47" spans="1:6" x14ac:dyDescent="0.25">
      <c r="B47" s="1"/>
      <c r="C47" s="1"/>
      <c r="D47" s="1"/>
      <c r="E47" s="1"/>
      <c r="F47" s="1"/>
    </row>
    <row r="48" spans="1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  <row r="50" spans="2:6" x14ac:dyDescent="0.25">
      <c r="B50" s="1"/>
      <c r="C50" s="1"/>
      <c r="D50" s="1"/>
      <c r="E50" s="1"/>
      <c r="F50" s="1"/>
    </row>
    <row r="51" spans="2:6" x14ac:dyDescent="0.25">
      <c r="B51" s="1"/>
      <c r="C51" s="1"/>
      <c r="D51" s="1"/>
      <c r="E51" s="1"/>
      <c r="F51" s="1"/>
    </row>
    <row r="52" spans="2:6" x14ac:dyDescent="0.25">
      <c r="B52" s="1"/>
      <c r="C52" s="1"/>
      <c r="D52" s="1"/>
      <c r="E52" s="1"/>
      <c r="F52" s="1"/>
    </row>
    <row r="53" spans="2:6" x14ac:dyDescent="0.25">
      <c r="B53" s="1"/>
      <c r="C53" s="1"/>
      <c r="D53" s="1"/>
      <c r="E53" s="1"/>
      <c r="F53" s="1"/>
    </row>
    <row r="54" spans="2:6" x14ac:dyDescent="0.25">
      <c r="B54" s="1"/>
      <c r="C54" s="1"/>
      <c r="D54" s="1"/>
      <c r="E54" s="1"/>
      <c r="F54" s="1"/>
    </row>
    <row r="55" spans="2:6" x14ac:dyDescent="0.25">
      <c r="B55" s="1"/>
      <c r="C55" s="1"/>
      <c r="D55" s="1"/>
      <c r="E55" s="1"/>
      <c r="F55" s="1"/>
    </row>
    <row r="56" spans="2:6" x14ac:dyDescent="0.25">
      <c r="B56" s="1"/>
      <c r="C56" s="1"/>
      <c r="D56" s="1"/>
      <c r="E56" s="1"/>
      <c r="F56" s="1"/>
    </row>
    <row r="57" spans="2:6" x14ac:dyDescent="0.25">
      <c r="B57" s="1"/>
      <c r="C57" s="1"/>
      <c r="D57" s="1"/>
      <c r="E57" s="1"/>
      <c r="F57" s="1"/>
    </row>
    <row r="58" spans="2:6" x14ac:dyDescent="0.25">
      <c r="B58" s="1"/>
      <c r="C58" s="1"/>
      <c r="D58" s="1"/>
      <c r="E58" s="1"/>
      <c r="F58" s="1"/>
    </row>
    <row r="59" spans="2:6" x14ac:dyDescent="0.25">
      <c r="B59" s="1"/>
      <c r="C59" s="1"/>
      <c r="D59" s="1"/>
      <c r="E59" s="1"/>
      <c r="F59" s="1"/>
    </row>
    <row r="60" spans="2:6" x14ac:dyDescent="0.25">
      <c r="B60" s="1"/>
      <c r="C60" s="1"/>
      <c r="D60" s="1"/>
      <c r="E60" s="1"/>
      <c r="F60" s="1"/>
    </row>
    <row r="61" spans="2:6" x14ac:dyDescent="0.25">
      <c r="B61" s="1"/>
      <c r="C61" s="1"/>
      <c r="D61" s="1"/>
      <c r="E61" s="1"/>
      <c r="F61" s="1"/>
    </row>
    <row r="62" spans="2:6" x14ac:dyDescent="0.25">
      <c r="B62" s="1"/>
      <c r="C62" s="1"/>
      <c r="D62" s="1"/>
      <c r="E62" s="1"/>
      <c r="F62" s="1"/>
    </row>
    <row r="63" spans="2:6" x14ac:dyDescent="0.25">
      <c r="B63" s="1"/>
      <c r="C63" s="1"/>
      <c r="D63" s="1"/>
      <c r="E63" s="1"/>
      <c r="F63" s="1"/>
    </row>
    <row r="64" spans="2:6" x14ac:dyDescent="0.25">
      <c r="B64" s="1"/>
      <c r="C64" s="1"/>
      <c r="D64" s="1"/>
      <c r="E64" s="1"/>
      <c r="F64" s="1"/>
    </row>
    <row r="65" spans="2:6" x14ac:dyDescent="0.25">
      <c r="B65" s="1"/>
      <c r="C65" s="1"/>
      <c r="D65" s="1"/>
      <c r="E65" s="1"/>
      <c r="F65" s="1"/>
    </row>
    <row r="66" spans="2:6" x14ac:dyDescent="0.25">
      <c r="B66" s="1"/>
      <c r="C66" s="1"/>
      <c r="D66" s="1"/>
      <c r="E66" s="1"/>
      <c r="F66" s="1"/>
    </row>
    <row r="67" spans="2:6" x14ac:dyDescent="0.25">
      <c r="B67" s="1"/>
      <c r="C67" s="1"/>
      <c r="D67" s="1"/>
      <c r="E67" s="1"/>
      <c r="F67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F3A5-4C9E-4B6E-985E-7DA8E349AC74}">
  <dimension ref="A1:P191"/>
  <sheetViews>
    <sheetView zoomScale="67" zoomScaleNormal="67" workbookViewId="0">
      <selection activeCell="O190" sqref="O190:O191"/>
    </sheetView>
  </sheetViews>
  <sheetFormatPr baseColWidth="10" defaultRowHeight="15" x14ac:dyDescent="0.25"/>
  <cols>
    <col min="1" max="1" width="80.140625" style="2" customWidth="1"/>
    <col min="2" max="2" width="22.5703125" style="2" customWidth="1"/>
    <col min="7" max="7" width="15.85546875" customWidth="1"/>
    <col min="8" max="8" width="15.7109375" customWidth="1"/>
    <col min="9" max="9" width="8.28515625" customWidth="1"/>
  </cols>
  <sheetData>
    <row r="1" spans="1:16" ht="18.75" x14ac:dyDescent="0.3">
      <c r="A1" s="16" t="s">
        <v>105</v>
      </c>
      <c r="B1" s="18" t="s">
        <v>16</v>
      </c>
    </row>
    <row r="2" spans="1:16" x14ac:dyDescent="0.25">
      <c r="B2" s="2">
        <v>3</v>
      </c>
      <c r="C2" s="4">
        <v>15</v>
      </c>
      <c r="D2" s="4">
        <v>23</v>
      </c>
      <c r="E2" s="4"/>
      <c r="F2" s="4"/>
      <c r="G2" s="4">
        <v>32</v>
      </c>
      <c r="H2" s="4">
        <v>48</v>
      </c>
    </row>
    <row r="3" spans="1:16" x14ac:dyDescent="0.25">
      <c r="A3" s="17"/>
      <c r="B3" s="17">
        <v>13</v>
      </c>
      <c r="C3" s="4">
        <v>20</v>
      </c>
      <c r="D3" s="4">
        <v>29</v>
      </c>
      <c r="E3" s="4"/>
      <c r="F3" s="4"/>
      <c r="G3" s="4">
        <v>45</v>
      </c>
      <c r="H3" s="4">
        <v>62</v>
      </c>
      <c r="J3" s="30" t="s">
        <v>106</v>
      </c>
      <c r="K3" s="30"/>
      <c r="L3" s="30"/>
      <c r="N3" s="30" t="s">
        <v>107</v>
      </c>
      <c r="O3" s="30"/>
      <c r="P3" s="30"/>
    </row>
    <row r="4" spans="1:16" x14ac:dyDescent="0.25">
      <c r="A4" s="2" t="s">
        <v>9</v>
      </c>
      <c r="C4" s="30" t="s">
        <v>55</v>
      </c>
      <c r="D4" s="30"/>
      <c r="E4" s="30"/>
      <c r="G4" s="30" t="s">
        <v>56</v>
      </c>
      <c r="H4" s="30"/>
      <c r="J4" s="30" t="s">
        <v>55</v>
      </c>
      <c r="K4" s="30"/>
      <c r="L4" s="30"/>
      <c r="N4" s="30" t="s">
        <v>55</v>
      </c>
      <c r="O4" s="30"/>
      <c r="P4" s="30"/>
    </row>
    <row r="5" spans="1:16" hidden="1" x14ac:dyDescent="0.25">
      <c r="A5" s="2" t="s">
        <v>1</v>
      </c>
    </row>
    <row r="6" spans="1:16" x14ac:dyDescent="0.25">
      <c r="A6" s="2" t="s">
        <v>2</v>
      </c>
      <c r="B6" s="10" t="s">
        <v>57</v>
      </c>
      <c r="C6" s="10" t="s">
        <v>6</v>
      </c>
      <c r="D6" s="10" t="s">
        <v>7</v>
      </c>
      <c r="E6" s="10" t="s">
        <v>5</v>
      </c>
      <c r="F6" s="10"/>
      <c r="G6" s="10"/>
      <c r="H6" s="10"/>
      <c r="I6" s="10"/>
    </row>
    <row r="7" spans="1:16" x14ac:dyDescent="0.25">
      <c r="C7" s="10"/>
      <c r="D7" s="10"/>
      <c r="E7" s="10"/>
      <c r="F7" s="10"/>
      <c r="G7" s="10"/>
      <c r="H7" s="10"/>
      <c r="I7" s="10"/>
    </row>
    <row r="8" spans="1:16" x14ac:dyDescent="0.25">
      <c r="A8" s="10" t="s">
        <v>137</v>
      </c>
      <c r="B8" s="10"/>
    </row>
    <row r="9" spans="1:16" x14ac:dyDescent="0.25">
      <c r="A9" s="2" t="s">
        <v>58</v>
      </c>
      <c r="B9" s="2" t="str">
        <f>TRIM(MID($A9, B$2, B$3 -  B$2))</f>
        <v>NoGraphs</v>
      </c>
      <c r="C9" s="1">
        <f>_xlfn.NUMBERVALUE(SUBSTITUTE(MID($A9, C$2, C$3 -  C$2), "_", ""), ".", ",")</f>
        <v>0</v>
      </c>
      <c r="D9" s="1">
        <f>_xlfn.NUMBERVALUE(SUBSTITUTE(MID($A9, D$2, D$3 -  D$2), "_", ""), ".", ",")</f>
        <v>0.19</v>
      </c>
      <c r="E9" s="1">
        <f>D9-C9</f>
        <v>0.19</v>
      </c>
      <c r="G9" s="3" t="e">
        <f>_xlfn.NUMBERVALUE(SUBSTITUTE(MID($A9, G$2, G$3 -  G$2), "_", ""), ".", ",")</f>
        <v>#VALUE!</v>
      </c>
      <c r="H9" s="3" t="e">
        <f>_xlfn.NUMBERVALUE(SUBSTITUTE(MID($A9, H$2, H$3 -  H$2), "_", ""), ".", ",")</f>
        <v>#VALUE!</v>
      </c>
      <c r="J9" s="1">
        <f>INDEX('Analysis of the results'!C9:C35,MATCH('Results PyPy311'!$B9, 'Analysis of the results'!$B9:$B35, ))</f>
        <v>0</v>
      </c>
      <c r="K9" s="1">
        <f>INDEX('Analysis of the results'!D9:D35,MATCH('Results PyPy311'!$B9, 'Analysis of the results'!$B9:$B35, ))</f>
        <v>0.56000000000000005</v>
      </c>
      <c r="L9" s="1">
        <f>INDEX('Analysis of the results'!E9:E35,MATCH('Results PyPy311'!$B9, 'Analysis of the results'!$B9:$B35, ))</f>
        <v>0.56000000000000005</v>
      </c>
      <c r="N9" s="50" t="str">
        <f>IFERROR(J9/C9, "-")</f>
        <v>-</v>
      </c>
      <c r="O9" s="50">
        <f t="shared" ref="O9:O31" si="0">IFERROR(K9/D9, "-")</f>
        <v>2.9473684210526319</v>
      </c>
      <c r="P9" s="50">
        <f t="shared" ref="P9:P31" si="1">IFERROR(L9/E9, "-")</f>
        <v>2.9473684210526319</v>
      </c>
    </row>
    <row r="10" spans="1:16" hidden="1" x14ac:dyDescent="0.25">
      <c r="A10" s="2" t="s">
        <v>1</v>
      </c>
      <c r="G10" s="3"/>
      <c r="H10" s="3"/>
      <c r="J10" s="1" t="e">
        <f>INDEX('Analysis of the results'!C10:C36,MATCH('Results PyPy311'!$B10, 'Analysis of the results'!$B10:$B36, ))</f>
        <v>#N/A</v>
      </c>
      <c r="K10" s="1" t="e">
        <f>INDEX('Analysis of the results'!D10:D36,MATCH('Results PyPy311'!$B10, 'Analysis of the results'!$B10:$B36, ))</f>
        <v>#N/A</v>
      </c>
      <c r="L10" s="1" t="e">
        <f>INDEX('Analysis of the results'!E10:E36,MATCH('Results PyPy311'!$B10, 'Analysis of the results'!$B10:$B36, ))</f>
        <v>#N/A</v>
      </c>
      <c r="N10" s="50" t="str">
        <f t="shared" ref="N10:N31" si="2">IFERROR(J10/C10, "-")</f>
        <v>-</v>
      </c>
      <c r="O10" s="50" t="str">
        <f t="shared" si="0"/>
        <v>-</v>
      </c>
      <c r="P10" s="50" t="str">
        <f t="shared" si="1"/>
        <v>-</v>
      </c>
    </row>
    <row r="11" spans="1:16" x14ac:dyDescent="0.25">
      <c r="A11" s="2" t="s">
        <v>59</v>
      </c>
      <c r="B11" s="2" t="str">
        <f>TRIM(MID($A11, B$2, B$3 -  B$2))</f>
        <v>nog@IntId</v>
      </c>
      <c r="C11" s="9">
        <f>_xlfn.NUMBERVALUE(SUBSTITUTE(MID($A11, C$2, C$3 -  C$2), "_", ""), ".", ",")</f>
        <v>0</v>
      </c>
      <c r="D11" s="9">
        <f>_xlfn.NUMBERVALUE(SUBSTITUTE(MID($A11, D$2, D$3 -  D$2), "_", ""), ".", ",")</f>
        <v>0.1</v>
      </c>
      <c r="E11" s="9">
        <f>D11-C11</f>
        <v>0.1</v>
      </c>
      <c r="G11" s="3" t="e">
        <f>_xlfn.NUMBERVALUE(SUBSTITUTE(MID($A11, G$2, G$3 -  G$2), "_", ""), ".", ",")</f>
        <v>#VALUE!</v>
      </c>
      <c r="H11" s="28" t="e">
        <f>_xlfn.NUMBERVALUE(SUBSTITUTE(MID($A11, H$2, H$3 -  H$2), "_", ""), ".", ",")</f>
        <v>#VALUE!</v>
      </c>
      <c r="J11" s="1">
        <f>INDEX('Analysis of the results'!C11:C37,MATCH('Results PyPy311'!$B11, 'Analysis of the results'!$B11:$B37, ))</f>
        <v>0</v>
      </c>
      <c r="K11" s="1">
        <f>INDEX('Analysis of the results'!D11:D37,MATCH('Results PyPy311'!$B11, 'Analysis of the results'!$B11:$B37, ))</f>
        <v>0.76</v>
      </c>
      <c r="L11" s="1">
        <f>INDEX('Analysis of the results'!E11:E37,MATCH('Results PyPy311'!$B11, 'Analysis of the results'!$B11:$B37, ))</f>
        <v>0.76</v>
      </c>
      <c r="N11" s="50" t="str">
        <f t="shared" si="2"/>
        <v>-</v>
      </c>
      <c r="O11" s="50">
        <f t="shared" si="0"/>
        <v>7.6</v>
      </c>
      <c r="P11" s="50">
        <f t="shared" si="1"/>
        <v>7.6</v>
      </c>
    </row>
    <row r="12" spans="1:16" hidden="1" x14ac:dyDescent="0.25">
      <c r="A12" s="2" t="s">
        <v>1</v>
      </c>
      <c r="G12" s="3"/>
      <c r="H12" s="3"/>
      <c r="J12" s="1" t="e">
        <f>INDEX('Analysis of the results'!C12:C38,MATCH('Results PyPy311'!$B12, 'Analysis of the results'!$B12:$B38, ))</f>
        <v>#N/A</v>
      </c>
      <c r="K12" s="1" t="e">
        <f>INDEX('Analysis of the results'!D12:D38,MATCH('Results PyPy311'!$B12, 'Analysis of the results'!$B12:$B38, ))</f>
        <v>#N/A</v>
      </c>
      <c r="L12" s="1" t="e">
        <f>INDEX('Analysis of the results'!E12:E38,MATCH('Results PyPy311'!$B12, 'Analysis of the results'!$B12:$B38, ))</f>
        <v>#N/A</v>
      </c>
      <c r="N12" s="50" t="str">
        <f t="shared" si="2"/>
        <v>-</v>
      </c>
      <c r="O12" s="50" t="str">
        <f t="shared" si="0"/>
        <v>-</v>
      </c>
      <c r="P12" s="50" t="str">
        <f t="shared" si="1"/>
        <v>-</v>
      </c>
    </row>
    <row r="13" spans="1:16" x14ac:dyDescent="0.25">
      <c r="A13" s="2" t="s">
        <v>60</v>
      </c>
      <c r="B13" s="2" t="str">
        <f>TRIM(MID($A13, B$2, B$3 -  B$2))</f>
        <v>@IntIdA0B</v>
      </c>
      <c r="C13" s="1">
        <f>_xlfn.NUMBERVALUE(SUBSTITUTE(MID($A13, C$2, C$3 -  C$2), "_", ""), ".", ",")</f>
        <v>0</v>
      </c>
      <c r="D13" s="1">
        <f>_xlfn.NUMBERVALUE(SUBSTITUTE(MID($A13, D$2, D$3 -  D$2), "_", ""), ".", ",")</f>
        <v>0.09</v>
      </c>
      <c r="E13" s="1">
        <f>D13-C13</f>
        <v>0.09</v>
      </c>
      <c r="G13" s="3" t="e">
        <f>_xlfn.NUMBERVALUE(SUBSTITUTE(MID($A13, G$2, G$3 -  G$2), "_", ""), ".", ",")</f>
        <v>#VALUE!</v>
      </c>
      <c r="H13" s="3" t="e">
        <f>_xlfn.NUMBERVALUE(SUBSTITUTE(MID($A13, H$2, H$3 -  H$2), "_", ""), ".", ",")</f>
        <v>#VALUE!</v>
      </c>
      <c r="J13" s="1">
        <f>INDEX('Analysis of the results'!C13:C39,MATCH('Results PyPy311'!$B13, 'Analysis of the results'!$B13:$B39, ))</f>
        <v>0</v>
      </c>
      <c r="K13" s="1">
        <f>INDEX('Analysis of the results'!D13:D39,MATCH('Results PyPy311'!$B13, 'Analysis of the results'!$B13:$B39, ))</f>
        <v>0.63</v>
      </c>
      <c r="L13" s="1">
        <f>INDEX('Analysis of the results'!E13:E39,MATCH('Results PyPy311'!$B13, 'Analysis of the results'!$B13:$B39, ))</f>
        <v>0.63</v>
      </c>
      <c r="N13" s="50" t="str">
        <f t="shared" si="2"/>
        <v>-</v>
      </c>
      <c r="O13" s="50">
        <f t="shared" si="0"/>
        <v>7</v>
      </c>
      <c r="P13" s="50">
        <f t="shared" si="1"/>
        <v>7</v>
      </c>
    </row>
    <row r="14" spans="1:16" hidden="1" x14ac:dyDescent="0.25">
      <c r="A14" s="2" t="s">
        <v>1</v>
      </c>
      <c r="G14" s="3"/>
      <c r="H14" s="3"/>
      <c r="J14" s="1" t="e">
        <f>INDEX('Analysis of the results'!C14:C40,MATCH('Results PyPy311'!$B14, 'Analysis of the results'!$B14:$B40, ))</f>
        <v>#N/A</v>
      </c>
      <c r="K14" s="1" t="e">
        <f>INDEX('Analysis of the results'!D14:D40,MATCH('Results PyPy311'!$B14, 'Analysis of the results'!$B14:$B40, ))</f>
        <v>#N/A</v>
      </c>
      <c r="L14" s="1" t="e">
        <f>INDEX('Analysis of the results'!E14:E40,MATCH('Results PyPy311'!$B14, 'Analysis of the results'!$B14:$B40, ))</f>
        <v>#N/A</v>
      </c>
      <c r="N14" s="50" t="str">
        <f t="shared" si="2"/>
        <v>-</v>
      </c>
      <c r="O14" s="50" t="str">
        <f t="shared" si="0"/>
        <v>-</v>
      </c>
      <c r="P14" s="50" t="str">
        <f t="shared" si="1"/>
        <v>-</v>
      </c>
    </row>
    <row r="15" spans="1:16" x14ac:dyDescent="0.25">
      <c r="A15" s="2" t="s">
        <v>61</v>
      </c>
      <c r="B15" s="2" t="str">
        <f>TRIM(MID($A15, B$2, B$3 -  B$2))</f>
        <v>@IntIdL0B</v>
      </c>
      <c r="C15" s="1">
        <f>_xlfn.NUMBERVALUE(SUBSTITUTE(MID($A15, C$2, C$3 -  C$2), "_", ""), ".", ",")</f>
        <v>0</v>
      </c>
      <c r="D15" s="1">
        <f>_xlfn.NUMBERVALUE(SUBSTITUTE(MID($A15, D$2, D$3 -  D$2), "_", ""), ".", ",")</f>
        <v>0.17</v>
      </c>
      <c r="E15" s="1">
        <f>D15-C15</f>
        <v>0.17</v>
      </c>
      <c r="G15" s="3" t="e">
        <f>_xlfn.NUMBERVALUE(SUBSTITUTE(MID($A15, G$2, G$3 -  G$2), "_", ""), ".", ",")</f>
        <v>#VALUE!</v>
      </c>
      <c r="H15" s="3" t="e">
        <f>_xlfn.NUMBERVALUE(SUBSTITUTE(MID($A15, H$2, H$3 -  H$2), "_", ""), ".", ",")</f>
        <v>#VALUE!</v>
      </c>
      <c r="J15" s="1">
        <f>INDEX('Analysis of the results'!C15:C41,MATCH('Results PyPy311'!$B15, 'Analysis of the results'!$B15:$B41, ))</f>
        <v>0</v>
      </c>
      <c r="K15" s="1">
        <f>INDEX('Analysis of the results'!D15:D41,MATCH('Results PyPy311'!$B15, 'Analysis of the results'!$B15:$B41, ))</f>
        <v>0.56999999999999995</v>
      </c>
      <c r="L15" s="1">
        <f>INDEX('Analysis of the results'!E15:E41,MATCH('Results PyPy311'!$B15, 'Analysis of the results'!$B15:$B41, ))</f>
        <v>0.56999999999999995</v>
      </c>
      <c r="N15" s="50" t="str">
        <f t="shared" si="2"/>
        <v>-</v>
      </c>
      <c r="O15" s="50">
        <f t="shared" si="0"/>
        <v>3.3529411764705879</v>
      </c>
      <c r="P15" s="50">
        <f t="shared" si="1"/>
        <v>3.3529411764705879</v>
      </c>
    </row>
    <row r="16" spans="1:16" hidden="1" x14ac:dyDescent="0.25">
      <c r="A16" s="2" t="s">
        <v>1</v>
      </c>
      <c r="G16" s="3"/>
      <c r="H16" s="3"/>
      <c r="J16" s="1" t="e">
        <f>INDEX('Analysis of the results'!C16:C42,MATCH('Results PyPy311'!$B16, 'Analysis of the results'!$B16:$B42, ))</f>
        <v>#N/A</v>
      </c>
      <c r="K16" s="1" t="e">
        <f>INDEX('Analysis of the results'!D16:D42,MATCH('Results PyPy311'!$B16, 'Analysis of the results'!$B16:$B42, ))</f>
        <v>#N/A</v>
      </c>
      <c r="L16" s="1" t="e">
        <f>INDEX('Analysis of the results'!E16:E42,MATCH('Results PyPy311'!$B16, 'Analysis of the results'!$B16:$B42, ))</f>
        <v>#N/A</v>
      </c>
      <c r="N16" s="50" t="str">
        <f t="shared" si="2"/>
        <v>-</v>
      </c>
      <c r="O16" s="50" t="str">
        <f t="shared" si="0"/>
        <v>-</v>
      </c>
      <c r="P16" s="50" t="str">
        <f t="shared" si="1"/>
        <v>-</v>
      </c>
    </row>
    <row r="17" spans="1:16" x14ac:dyDescent="0.25">
      <c r="A17" s="2" t="s">
        <v>62</v>
      </c>
      <c r="B17" s="2" t="str">
        <f>TRIM(MID($A17, B$2, B$3 -  B$2))</f>
        <v>@IntIdF</v>
      </c>
      <c r="C17" s="1">
        <f>_xlfn.NUMBERVALUE(SUBSTITUTE(MID($A17, C$2, C$3 -  C$2), "_", ""), ".", ",")</f>
        <v>0</v>
      </c>
      <c r="D17" s="1">
        <f>_xlfn.NUMBERVALUE(SUBSTITUTE(MID($A17, D$2, D$3 -  D$2), "_", ""), ".", ",")</f>
        <v>0.1</v>
      </c>
      <c r="E17" s="1">
        <f>D17-C17</f>
        <v>0.1</v>
      </c>
      <c r="G17" s="3" t="e">
        <f>_xlfn.NUMBERVALUE(SUBSTITUTE(MID($A17, G$2, G$3 -  G$2), "_", ""), ".", ",")</f>
        <v>#VALUE!</v>
      </c>
      <c r="H17" s="3" t="e">
        <f>_xlfn.NUMBERVALUE(SUBSTITUTE(MID($A17, H$2, H$3 -  H$2), "_", ""), ".", ",")</f>
        <v>#VALUE!</v>
      </c>
      <c r="J17" s="1">
        <f>INDEX('Analysis of the results'!C17:C43,MATCH('Results PyPy311'!$B17, 'Analysis of the results'!$B17:$B43, ))</f>
        <v>0</v>
      </c>
      <c r="K17" s="1">
        <f>INDEX('Analysis of the results'!D17:D43,MATCH('Results PyPy311'!$B17, 'Analysis of the results'!$B17:$B43, ))</f>
        <v>0.76</v>
      </c>
      <c r="L17" s="1">
        <f>INDEX('Analysis of the results'!E17:E43,MATCH('Results PyPy311'!$B17, 'Analysis of the results'!$B17:$B43, ))</f>
        <v>0.76</v>
      </c>
      <c r="N17" s="50" t="str">
        <f t="shared" si="2"/>
        <v>-</v>
      </c>
      <c r="O17" s="50">
        <f t="shared" si="0"/>
        <v>7.6</v>
      </c>
      <c r="P17" s="50">
        <f t="shared" si="1"/>
        <v>7.6</v>
      </c>
    </row>
    <row r="18" spans="1:16" hidden="1" x14ac:dyDescent="0.25">
      <c r="A18" s="2" t="s">
        <v>1</v>
      </c>
      <c r="B18" s="2" t="str">
        <f t="shared" ref="B18:B35" si="3">TRIM(MID($A18, B$2, B$3 -  B$2))</f>
        <v>----------</v>
      </c>
      <c r="G18" s="3"/>
      <c r="H18" s="3"/>
      <c r="J18" s="1">
        <f>INDEX('Analysis of the results'!C18:C44,MATCH('Results PyPy311'!$B18, 'Analysis of the results'!$B18:$B44, ))</f>
        <v>0</v>
      </c>
      <c r="K18" s="1">
        <f>INDEX('Analysis of the results'!D18:D44,MATCH('Results PyPy311'!$B18, 'Analysis of the results'!$B18:$B44, ))</f>
        <v>0</v>
      </c>
      <c r="L18" s="1">
        <f>INDEX('Analysis of the results'!E18:E44,MATCH('Results PyPy311'!$B18, 'Analysis of the results'!$B18:$B44, ))</f>
        <v>0</v>
      </c>
      <c r="N18" s="50" t="str">
        <f t="shared" si="2"/>
        <v>-</v>
      </c>
      <c r="O18" s="50" t="str">
        <f t="shared" si="0"/>
        <v>-</v>
      </c>
      <c r="P18" s="50" t="str">
        <f t="shared" si="1"/>
        <v>-</v>
      </c>
    </row>
    <row r="19" spans="1:16" x14ac:dyDescent="0.25">
      <c r="A19" s="2" t="s">
        <v>63</v>
      </c>
      <c r="B19" s="2" t="str">
        <f t="shared" si="3"/>
        <v>@IntIdF0B</v>
      </c>
      <c r="C19" s="1">
        <f>_xlfn.NUMBERVALUE(SUBSTITUTE(MID($A19, C$2, C$3 -  C$2), "_", ""), ".", ",")</f>
        <v>0</v>
      </c>
      <c r="D19" s="1">
        <f>_xlfn.NUMBERVALUE(SUBSTITUTE(MID($A19, D$2, D$3 -  D$2), "_", ""), ".", ",")</f>
        <v>0.09</v>
      </c>
      <c r="E19" s="1">
        <f>D19-C19</f>
        <v>0.09</v>
      </c>
      <c r="G19" s="3" t="e">
        <f>_xlfn.NUMBERVALUE(SUBSTITUTE(MID($A19, G$2, G$3 -  G$2), "_", ""), ".", ",")</f>
        <v>#VALUE!</v>
      </c>
      <c r="H19" s="3" t="e">
        <f>_xlfn.NUMBERVALUE(SUBSTITUTE(MID($A19, H$2, H$3 -  H$2), "_", ""), ".", ",")</f>
        <v>#VALUE!</v>
      </c>
      <c r="J19" s="1">
        <f>INDEX('Analysis of the results'!C19:C45,MATCH('Results PyPy311'!$B19, 'Analysis of the results'!$B19:$B45, ))</f>
        <v>0</v>
      </c>
      <c r="K19" s="1">
        <f>INDEX('Analysis of the results'!D19:D45,MATCH('Results PyPy311'!$B19, 'Analysis of the results'!$B19:$B45, ))</f>
        <v>0.63</v>
      </c>
      <c r="L19" s="1">
        <f>INDEX('Analysis of the results'!E19:E45,MATCH('Results PyPy311'!$B19, 'Analysis of the results'!$B19:$B45, ))</f>
        <v>0.63</v>
      </c>
      <c r="N19" s="50" t="str">
        <f t="shared" si="2"/>
        <v>-</v>
      </c>
      <c r="O19" s="50">
        <f t="shared" si="0"/>
        <v>7</v>
      </c>
      <c r="P19" s="50">
        <f t="shared" si="1"/>
        <v>7</v>
      </c>
    </row>
    <row r="20" spans="1:16" hidden="1" x14ac:dyDescent="0.25">
      <c r="A20" s="2" t="s">
        <v>1</v>
      </c>
      <c r="B20" s="2" t="str">
        <f t="shared" si="3"/>
        <v>----------</v>
      </c>
      <c r="G20" s="3"/>
      <c r="H20" s="3"/>
      <c r="J20" s="1">
        <f>INDEX('Analysis of the results'!C20:C46,MATCH('Results PyPy311'!$B20, 'Analysis of the results'!$B20:$B46, ))</f>
        <v>0</v>
      </c>
      <c r="K20" s="1">
        <f>INDEX('Analysis of the results'!D20:D46,MATCH('Results PyPy311'!$B20, 'Analysis of the results'!$B20:$B46, ))</f>
        <v>0</v>
      </c>
      <c r="L20" s="1">
        <f>INDEX('Analysis of the results'!E20:E46,MATCH('Results PyPy311'!$B20, 'Analysis of the results'!$B20:$B46, ))</f>
        <v>0</v>
      </c>
      <c r="N20" s="50" t="str">
        <f t="shared" si="2"/>
        <v>-</v>
      </c>
      <c r="O20" s="50" t="str">
        <f t="shared" si="0"/>
        <v>-</v>
      </c>
      <c r="P20" s="50" t="str">
        <f t="shared" si="1"/>
        <v>-</v>
      </c>
    </row>
    <row r="21" spans="1:16" x14ac:dyDescent="0.25">
      <c r="A21" s="2" t="s">
        <v>64</v>
      </c>
      <c r="B21" s="2" t="str">
        <f t="shared" si="3"/>
        <v>nog@Int</v>
      </c>
      <c r="C21" s="1">
        <f>_xlfn.NUMBERVALUE(SUBSTITUTE(MID($A21, C$2, C$3 -  C$2), "_", ""), ".", ",")</f>
        <v>0</v>
      </c>
      <c r="D21" s="1">
        <f>_xlfn.NUMBERVALUE(SUBSTITUTE(MID($A21, D$2, D$3 -  D$2), "_", ""), ".", ",")</f>
        <v>0.12</v>
      </c>
      <c r="E21" s="1">
        <f>D21-C21</f>
        <v>0.12</v>
      </c>
      <c r="G21" s="3" t="e">
        <f>_xlfn.NUMBERVALUE(SUBSTITUTE(MID($A21, G$2, G$3 -  G$2), "_", ""), ".", ",")</f>
        <v>#VALUE!</v>
      </c>
      <c r="H21" s="3" t="e">
        <f>_xlfn.NUMBERVALUE(SUBSTITUTE(MID($A21, H$2, H$3 -  H$2), "_", ""), ".", ",")</f>
        <v>#VALUE!</v>
      </c>
      <c r="J21" s="1">
        <f>INDEX('Analysis of the results'!C21:C47,MATCH('Results PyPy311'!$B21, 'Analysis of the results'!$B21:$B47, ))</f>
        <v>0</v>
      </c>
      <c r="K21" s="1">
        <f>INDEX('Analysis of the results'!D21:D47,MATCH('Results PyPy311'!$B21, 'Analysis of the results'!$B21:$B47, ))</f>
        <v>0.78</v>
      </c>
      <c r="L21" s="1">
        <f>INDEX('Analysis of the results'!E21:E47,MATCH('Results PyPy311'!$B21, 'Analysis of the results'!$B21:$B47, ))</f>
        <v>0.78</v>
      </c>
      <c r="N21" s="50" t="str">
        <f t="shared" si="2"/>
        <v>-</v>
      </c>
      <c r="O21" s="50">
        <f t="shared" si="0"/>
        <v>6.5000000000000009</v>
      </c>
      <c r="P21" s="50">
        <f t="shared" si="1"/>
        <v>6.5000000000000009</v>
      </c>
    </row>
    <row r="22" spans="1:16" hidden="1" x14ac:dyDescent="0.25">
      <c r="A22" s="2" t="s">
        <v>1</v>
      </c>
      <c r="B22" s="2" t="str">
        <f t="shared" si="3"/>
        <v>----------</v>
      </c>
      <c r="G22" s="3"/>
      <c r="H22" s="3"/>
      <c r="J22" s="1">
        <f>INDEX('Analysis of the results'!C22:C48,MATCH('Results PyPy311'!$B22, 'Analysis of the results'!$B22:$B48, ))</f>
        <v>0</v>
      </c>
      <c r="K22" s="1">
        <f>INDEX('Analysis of the results'!D22:D48,MATCH('Results PyPy311'!$B22, 'Analysis of the results'!$B22:$B48, ))</f>
        <v>0</v>
      </c>
      <c r="L22" s="1">
        <f>INDEX('Analysis of the results'!E22:E48,MATCH('Results PyPy311'!$B22, 'Analysis of the results'!$B22:$B48, ))</f>
        <v>0</v>
      </c>
      <c r="N22" s="50" t="str">
        <f t="shared" si="2"/>
        <v>-</v>
      </c>
      <c r="O22" s="50" t="str">
        <f t="shared" si="0"/>
        <v>-</v>
      </c>
      <c r="P22" s="50" t="str">
        <f t="shared" si="1"/>
        <v>-</v>
      </c>
    </row>
    <row r="23" spans="1:16" x14ac:dyDescent="0.25">
      <c r="A23" s="2" t="s">
        <v>65</v>
      </c>
      <c r="B23" s="2" t="str">
        <f t="shared" si="3"/>
        <v>@IntF</v>
      </c>
      <c r="C23" s="9">
        <f>_xlfn.NUMBERVALUE(SUBSTITUTE(MID($A23, C$2, C$3 -  C$2), "_", ""), ".", ",")</f>
        <v>0</v>
      </c>
      <c r="D23" s="9">
        <f>_xlfn.NUMBERVALUE(SUBSTITUTE(MID($A23, D$2, D$3 -  D$2), "_", ""), ".", ",")</f>
        <v>0.12</v>
      </c>
      <c r="E23" s="9">
        <f>D23-C23</f>
        <v>0.12</v>
      </c>
      <c r="G23" s="3" t="e">
        <f>_xlfn.NUMBERVALUE(SUBSTITUTE(MID($A23, G$2, G$3 -  G$2), "_", ""), ".", ",")</f>
        <v>#VALUE!</v>
      </c>
      <c r="H23" s="28" t="e">
        <f>_xlfn.NUMBERVALUE(SUBSTITUTE(MID($A23, H$2, H$3 -  H$2), "_", ""), ".", ",")</f>
        <v>#VALUE!</v>
      </c>
      <c r="J23" s="1">
        <f>INDEX('Analysis of the results'!C23:C49,MATCH('Results PyPy311'!$B23, 'Analysis of the results'!$B23:$B49, ))</f>
        <v>0</v>
      </c>
      <c r="K23" s="1">
        <f>INDEX('Analysis of the results'!D23:D49,MATCH('Results PyPy311'!$B23, 'Analysis of the results'!$B23:$B49, ))</f>
        <v>0.78</v>
      </c>
      <c r="L23" s="1">
        <f>INDEX('Analysis of the results'!E23:E49,MATCH('Results PyPy311'!$B23, 'Analysis of the results'!$B23:$B49, ))</f>
        <v>0.78</v>
      </c>
      <c r="N23" s="50" t="str">
        <f t="shared" si="2"/>
        <v>-</v>
      </c>
      <c r="O23" s="50">
        <f t="shared" si="0"/>
        <v>6.5000000000000009</v>
      </c>
      <c r="P23" s="50">
        <f t="shared" si="1"/>
        <v>6.5000000000000009</v>
      </c>
    </row>
    <row r="24" spans="1:16" hidden="1" x14ac:dyDescent="0.25">
      <c r="A24" s="2" t="s">
        <v>1</v>
      </c>
      <c r="B24" s="2" t="str">
        <f t="shared" si="3"/>
        <v>----------</v>
      </c>
      <c r="G24" s="3"/>
      <c r="H24" s="3"/>
      <c r="J24" s="1">
        <f>INDEX('Analysis of the results'!C24:C50,MATCH('Results PyPy311'!$B24, 'Analysis of the results'!$B24:$B50, ))</f>
        <v>0</v>
      </c>
      <c r="K24" s="1">
        <f>INDEX('Analysis of the results'!D24:D50,MATCH('Results PyPy311'!$B24, 'Analysis of the results'!$B24:$B50, ))</f>
        <v>0</v>
      </c>
      <c r="L24" s="1">
        <f>INDEX('Analysis of the results'!E24:E50,MATCH('Results PyPy311'!$B24, 'Analysis of the results'!$B24:$B50, ))</f>
        <v>0</v>
      </c>
      <c r="N24" s="50" t="str">
        <f t="shared" si="2"/>
        <v>-</v>
      </c>
      <c r="O24" s="50" t="str">
        <f t="shared" si="0"/>
        <v>-</v>
      </c>
      <c r="P24" s="50" t="str">
        <f t="shared" si="1"/>
        <v>-</v>
      </c>
    </row>
    <row r="25" spans="1:16" x14ac:dyDescent="0.25">
      <c r="A25" s="2" t="s">
        <v>66</v>
      </c>
      <c r="B25" s="2" t="str">
        <f t="shared" si="3"/>
        <v>@IntF0B</v>
      </c>
      <c r="C25" s="1">
        <f>_xlfn.NUMBERVALUE(SUBSTITUTE(MID($A25, C$2, C$3 -  C$2), "_", ""), ".", ",")</f>
        <v>0</v>
      </c>
      <c r="D25" s="1">
        <f>_xlfn.NUMBERVALUE(SUBSTITUTE(MID($A25, D$2, D$3 -  D$2), "_", ""), ".", ",")</f>
        <v>0.12</v>
      </c>
      <c r="E25" s="1">
        <f>D25-C25</f>
        <v>0.12</v>
      </c>
      <c r="G25" s="3" t="e">
        <f>_xlfn.NUMBERVALUE(SUBSTITUTE(MID($A25, G$2, G$3 -  G$2), "_", ""), ".", ",")</f>
        <v>#VALUE!</v>
      </c>
      <c r="H25" s="3" t="e">
        <f>_xlfn.NUMBERVALUE(SUBSTITUTE(MID($A25, H$2, H$3 -  H$2), "_", ""), ".", ",")</f>
        <v>#VALUE!</v>
      </c>
      <c r="J25" s="1">
        <f>INDEX('Analysis of the results'!C25:C51,MATCH('Results PyPy311'!$B25, 'Analysis of the results'!$B25:$B51, ))</f>
        <v>0</v>
      </c>
      <c r="K25" s="1">
        <f>INDEX('Analysis of the results'!D25:D51,MATCH('Results PyPy311'!$B25, 'Analysis of the results'!$B25:$B51, ))</f>
        <v>0.63</v>
      </c>
      <c r="L25" s="1">
        <f>INDEX('Analysis of the results'!E25:E51,MATCH('Results PyPy311'!$B25, 'Analysis of the results'!$B25:$B51, ))</f>
        <v>0.63</v>
      </c>
      <c r="N25" s="50" t="str">
        <f t="shared" si="2"/>
        <v>-</v>
      </c>
      <c r="O25" s="50">
        <f t="shared" si="0"/>
        <v>5.25</v>
      </c>
      <c r="P25" s="50">
        <f t="shared" si="1"/>
        <v>5.25</v>
      </c>
    </row>
    <row r="26" spans="1:16" hidden="1" x14ac:dyDescent="0.25">
      <c r="A26" s="2" t="s">
        <v>1</v>
      </c>
      <c r="B26" s="2" t="str">
        <f t="shared" si="3"/>
        <v>----------</v>
      </c>
      <c r="G26" s="3"/>
      <c r="H26" s="3"/>
      <c r="J26" s="1">
        <f>INDEX('Analysis of the results'!C26:C52,MATCH('Results PyPy311'!$B26, 'Analysis of the results'!$B26:$B52, ))</f>
        <v>0</v>
      </c>
      <c r="K26" s="1">
        <f>INDEX('Analysis of the results'!D26:D52,MATCH('Results PyPy311'!$B26, 'Analysis of the results'!$B26:$B52, ))</f>
        <v>0</v>
      </c>
      <c r="L26" s="1">
        <f>INDEX('Analysis of the results'!E26:E52,MATCH('Results PyPy311'!$B26, 'Analysis of the results'!$B26:$B52, ))</f>
        <v>0</v>
      </c>
      <c r="N26" s="50" t="str">
        <f t="shared" si="2"/>
        <v>-</v>
      </c>
      <c r="O26" s="50" t="str">
        <f t="shared" si="0"/>
        <v>-</v>
      </c>
      <c r="P26" s="50" t="str">
        <f t="shared" si="1"/>
        <v>-</v>
      </c>
    </row>
    <row r="27" spans="1:16" x14ac:dyDescent="0.25">
      <c r="A27" s="2" t="s">
        <v>20</v>
      </c>
      <c r="B27" s="2" t="str">
        <f t="shared" si="3"/>
        <v>nog+shift</v>
      </c>
      <c r="C27" s="1" t="e">
        <f>_xlfn.NUMBERVALUE(SUBSTITUTE(MID($A27, C$2, C$3 -  C$2), "_", ""), ".", ",")</f>
        <v>#VALUE!</v>
      </c>
      <c r="D27" s="1" t="e">
        <f>_xlfn.NUMBERVALUE(SUBSTITUTE(MID($A27, D$2, D$3 -  D$2), "_", ""), ".", ",")</f>
        <v>#VALUE!</v>
      </c>
      <c r="E27" s="1" t="e">
        <f>D27-C27</f>
        <v>#VALUE!</v>
      </c>
      <c r="G27" s="3" t="e">
        <f>_xlfn.NUMBERVALUE(SUBSTITUTE(MID($A27, G$2, G$3 -  G$2), "_", ""), ".", ",")</f>
        <v>#VALUE!</v>
      </c>
      <c r="H27" s="3" t="e">
        <f>_xlfn.NUMBERVALUE(SUBSTITUTE(MID($A27, H$2, H$3 -  H$2), "_", ""), ".", ",")</f>
        <v>#VALUE!</v>
      </c>
      <c r="J27" s="1">
        <f>INDEX('Analysis of the results'!C27:C53,MATCH('Results PyPy311'!$B27, 'Analysis of the results'!$B27:$B53, ))</f>
        <v>0</v>
      </c>
      <c r="K27" s="1">
        <f>INDEX('Analysis of the results'!D27:D53,MATCH('Results PyPy311'!$B27, 'Analysis of the results'!$B27:$B53, ))</f>
        <v>0</v>
      </c>
      <c r="L27" s="1">
        <f>INDEX('Analysis of the results'!E27:E53,MATCH('Results PyPy311'!$B27, 'Analysis of the results'!$B27:$B53, ))</f>
        <v>0</v>
      </c>
      <c r="N27" s="50" t="str">
        <f t="shared" si="2"/>
        <v>-</v>
      </c>
      <c r="O27" s="50" t="str">
        <f t="shared" si="0"/>
        <v>-</v>
      </c>
      <c r="P27" s="50" t="str">
        <f t="shared" si="1"/>
        <v>-</v>
      </c>
    </row>
    <row r="28" spans="1:16" hidden="1" x14ac:dyDescent="0.25">
      <c r="A28" s="2" t="s">
        <v>1</v>
      </c>
      <c r="B28" s="2" t="str">
        <f t="shared" si="3"/>
        <v>----------</v>
      </c>
      <c r="G28" s="3"/>
      <c r="H28" s="3"/>
      <c r="J28" s="1">
        <f>INDEX('Analysis of the results'!C28:C54,MATCH('Results PyPy311'!$B28, 'Analysis of the results'!$B28:$B54, ))</f>
        <v>0</v>
      </c>
      <c r="K28" s="1">
        <f>INDEX('Analysis of the results'!D28:D54,MATCH('Results PyPy311'!$B28, 'Analysis of the results'!$B28:$B54, ))</f>
        <v>0</v>
      </c>
      <c r="L28" s="1">
        <f>INDEX('Analysis of the results'!E28:E54,MATCH('Results PyPy311'!$B28, 'Analysis of the results'!$B28:$B54, ))</f>
        <v>0</v>
      </c>
      <c r="N28" s="50" t="str">
        <f t="shared" si="2"/>
        <v>-</v>
      </c>
      <c r="O28" s="50" t="str">
        <f t="shared" si="0"/>
        <v>-</v>
      </c>
      <c r="P28" s="50" t="str">
        <f t="shared" si="1"/>
        <v>-</v>
      </c>
    </row>
    <row r="29" spans="1:16" x14ac:dyDescent="0.25">
      <c r="A29" s="2" t="s">
        <v>67</v>
      </c>
      <c r="B29" s="2" t="str">
        <f t="shared" si="3"/>
        <v>igraph</v>
      </c>
      <c r="G29" s="3"/>
      <c r="H29" s="3"/>
      <c r="J29" s="1">
        <f>INDEX('Analysis of the results'!C29:C55,MATCH('Results PyPy311'!$B29, 'Analysis of the results'!$B29:$B55, ))</f>
        <v>8.7200000000000006</v>
      </c>
      <c r="K29" s="1">
        <f>INDEX('Analysis of the results'!D29:D55,MATCH('Results PyPy311'!$B29, 'Analysis of the results'!$B29:$B55, ))</f>
        <v>8.99</v>
      </c>
      <c r="L29" s="1">
        <f>INDEX('Analysis of the results'!E29:E55,MATCH('Results PyPy311'!$B29, 'Analysis of the results'!$B29:$B55, ))</f>
        <v>0.26999999999999957</v>
      </c>
      <c r="N29" s="50" t="str">
        <f t="shared" si="2"/>
        <v>-</v>
      </c>
      <c r="O29" s="50" t="str">
        <f t="shared" si="0"/>
        <v>-</v>
      </c>
      <c r="P29" s="50" t="str">
        <f t="shared" si="1"/>
        <v>-</v>
      </c>
    </row>
    <row r="30" spans="1:16" hidden="1" x14ac:dyDescent="0.25">
      <c r="A30" s="2" t="s">
        <v>1</v>
      </c>
      <c r="B30" s="2" t="str">
        <f t="shared" si="3"/>
        <v>----------</v>
      </c>
      <c r="G30" s="3"/>
      <c r="H30" s="3"/>
      <c r="J30" s="1">
        <f>INDEX('Analysis of the results'!C30:C56,MATCH('Results PyPy311'!$B30, 'Analysis of the results'!$B30:$B56, ))</f>
        <v>0</v>
      </c>
      <c r="K30" s="1">
        <f>INDEX('Analysis of the results'!D30:D56,MATCH('Results PyPy311'!$B30, 'Analysis of the results'!$B30:$B56, ))</f>
        <v>0</v>
      </c>
      <c r="L30" s="1">
        <f>INDEX('Analysis of the results'!E30:E56,MATCH('Results PyPy311'!$B30, 'Analysis of the results'!$B30:$B56, ))</f>
        <v>0</v>
      </c>
      <c r="N30" s="50" t="str">
        <f t="shared" si="2"/>
        <v>-</v>
      </c>
      <c r="O30" s="50" t="str">
        <f t="shared" si="0"/>
        <v>-</v>
      </c>
      <c r="P30" s="50" t="str">
        <f t="shared" si="1"/>
        <v>-</v>
      </c>
    </row>
    <row r="31" spans="1:16" x14ac:dyDescent="0.25">
      <c r="A31" s="2" t="s">
        <v>68</v>
      </c>
      <c r="B31" s="2" t="str">
        <f t="shared" si="3"/>
        <v>NetworkX</v>
      </c>
      <c r="C31" s="9">
        <f>_xlfn.NUMBERVALUE(SUBSTITUTE(MID($A31, C$2, C$3 -  C$2), "_", ""), ".", ",")</f>
        <v>2.4300000000000002</v>
      </c>
      <c r="D31" s="9">
        <f>_xlfn.NUMBERVALUE(SUBSTITUTE(MID($A31, D$2, D$3 -  D$2), "_", ""), ".", ",")</f>
        <v>2.91</v>
      </c>
      <c r="E31" s="9">
        <f>D31-C31</f>
        <v>0.48</v>
      </c>
      <c r="G31" s="3" t="e">
        <f>_xlfn.NUMBERVALUE(SUBSTITUTE(MID($A31, G$2, G$3 -  G$2), "_", ""), ".", ",")</f>
        <v>#VALUE!</v>
      </c>
      <c r="H31" s="3" t="e">
        <f>_xlfn.NUMBERVALUE(SUBSTITUTE(MID($A31, H$2, H$3 -  H$2), "_", ""), ".", ",")</f>
        <v>#VALUE!</v>
      </c>
      <c r="J31" s="1">
        <f>INDEX('Analysis of the results'!C31:C57,MATCH('Results PyPy311'!$B31, 'Analysis of the results'!$B31:$B57, ))</f>
        <v>4.57</v>
      </c>
      <c r="K31" s="1">
        <f>INDEX('Analysis of the results'!D31:D57,MATCH('Results PyPy311'!$B31, 'Analysis of the results'!$B31:$B57, ))</f>
        <v>5.33</v>
      </c>
      <c r="L31" s="1">
        <f>INDEX('Analysis of the results'!E31:E57,MATCH('Results PyPy311'!$B31, 'Analysis of the results'!$B31:$B57, ))</f>
        <v>0.75999999999999979</v>
      </c>
      <c r="N31" s="50">
        <f t="shared" si="2"/>
        <v>1.8806584362139918</v>
      </c>
      <c r="O31" s="50">
        <f t="shared" si="0"/>
        <v>1.831615120274914</v>
      </c>
      <c r="P31" s="50">
        <f t="shared" si="1"/>
        <v>1.583333333333333</v>
      </c>
    </row>
    <row r="32" spans="1:16" hidden="1" x14ac:dyDescent="0.25">
      <c r="A32" s="2" t="s">
        <v>1</v>
      </c>
      <c r="B32" s="2" t="str">
        <f t="shared" si="3"/>
        <v>----------</v>
      </c>
      <c r="C32" s="10"/>
      <c r="D32" s="10"/>
      <c r="E32" s="10"/>
      <c r="G32" s="3"/>
      <c r="H32" s="3"/>
      <c r="J32" s="1">
        <f>INDEX('Analysis of the results'!C32:C58,MATCH('Results PyPy311'!$B32, 'Analysis of the results'!$B32:$B58, ))</f>
        <v>0</v>
      </c>
      <c r="K32" s="1">
        <f>INDEX('Analysis of the results'!D32:D58,MATCH('Results PyPy311'!$B32, 'Analysis of the results'!$B32:$B58, ))</f>
        <v>0</v>
      </c>
      <c r="L32" s="1">
        <f>INDEX('Analysis of the results'!E32:E58,MATCH('Results PyPy311'!$B32, 'Analysis of the results'!$B32:$B58, ))</f>
        <v>0</v>
      </c>
    </row>
    <row r="33" spans="1:16" x14ac:dyDescent="0.25">
      <c r="B33" s="2" t="str">
        <f t="shared" si="3"/>
        <v/>
      </c>
      <c r="C33" s="9">
        <f>_xlfn.NUMBERVALUE(SUBSTITUTE(MID($A33, C$2, C$3 -  C$2), "_", ""), ".", ",")</f>
        <v>0</v>
      </c>
      <c r="D33" s="9">
        <f>_xlfn.NUMBERVALUE(SUBSTITUTE(MID($A33, D$2, D$3 -  D$2), "_", ""), ".", ",")</f>
        <v>0</v>
      </c>
      <c r="E33" s="9">
        <f>D33-C33</f>
        <v>0</v>
      </c>
      <c r="G33" s="3"/>
      <c r="H33" s="3"/>
      <c r="J33" s="1"/>
      <c r="K33" s="1"/>
      <c r="L33" s="1"/>
    </row>
    <row r="34" spans="1:16" hidden="1" x14ac:dyDescent="0.25">
      <c r="A34" s="2" t="s">
        <v>1</v>
      </c>
      <c r="B34" s="2" t="str">
        <f t="shared" si="3"/>
        <v>----------</v>
      </c>
      <c r="C34" s="10"/>
      <c r="D34" s="10"/>
      <c r="E34" s="10"/>
      <c r="G34" s="3"/>
      <c r="H34" s="3"/>
      <c r="J34" s="1"/>
      <c r="K34" s="1"/>
      <c r="L34" s="1"/>
    </row>
    <row r="35" spans="1:16" x14ac:dyDescent="0.25">
      <c r="B35" s="2" t="str">
        <f t="shared" si="3"/>
        <v/>
      </c>
      <c r="C35" s="9">
        <f>_xlfn.NUMBERVALUE(SUBSTITUTE(MID($A35, C$2, C$3 -  C$2), "_", ""), ".", ",")</f>
        <v>0</v>
      </c>
      <c r="D35" s="9">
        <f>_xlfn.NUMBERVALUE(SUBSTITUTE(MID($A35, D$2, D$3 -  D$2), "_", ""), ".", ",")</f>
        <v>0</v>
      </c>
      <c r="E35" s="9">
        <f>D35-C35</f>
        <v>0</v>
      </c>
      <c r="G35" s="3"/>
      <c r="H35" s="3"/>
      <c r="J35" s="1"/>
      <c r="K35" s="1"/>
      <c r="L35" s="1"/>
    </row>
    <row r="36" spans="1:16" hidden="1" x14ac:dyDescent="0.25">
      <c r="A36" s="2" t="s">
        <v>1</v>
      </c>
      <c r="G36" s="3"/>
      <c r="H36" s="3"/>
    </row>
    <row r="37" spans="1:16" x14ac:dyDescent="0.25">
      <c r="G37" s="3"/>
      <c r="H37" s="3"/>
    </row>
    <row r="38" spans="1:16" x14ac:dyDescent="0.25">
      <c r="A38" s="10" t="s">
        <v>169</v>
      </c>
      <c r="B38" s="10"/>
      <c r="G38" s="3"/>
      <c r="H38" s="3"/>
    </row>
    <row r="39" spans="1:16" x14ac:dyDescent="0.25">
      <c r="A39" s="2" t="s">
        <v>69</v>
      </c>
      <c r="B39" s="2" t="str">
        <f t="shared" ref="B39:B61" si="4">TRIM(MID($A39, B$2, B$3 -  B$2))</f>
        <v>NoGraphs</v>
      </c>
      <c r="C39" s="1">
        <f>_xlfn.NUMBERVALUE(SUBSTITUTE(MID($A39, C$2, C$3 -  C$2), "_", ""), ".", ",")</f>
        <v>0</v>
      </c>
      <c r="D39" s="1">
        <f>_xlfn.NUMBERVALUE(SUBSTITUTE(MID($A39, D$2, D$3 -  D$2), "_", ""), ".", ",")</f>
        <v>0.69</v>
      </c>
      <c r="E39" s="1">
        <f>D39-C39</f>
        <v>0.69</v>
      </c>
      <c r="G39" s="3" t="e">
        <f>_xlfn.NUMBERVALUE(SUBSTITUTE(MID($A39, G$2, G$3 -  G$2), "_", ""), ".", ",")</f>
        <v>#VALUE!</v>
      </c>
      <c r="H39" s="3" t="e">
        <f>_xlfn.NUMBERVALUE(SUBSTITUTE(MID($A39, H$2, H$3 -  H$2), "_", ""), ".", ",")</f>
        <v>#VALUE!</v>
      </c>
      <c r="J39" s="1">
        <f>INDEX('Analysis of the results'!C39:C65,MATCH('Results PyPy311'!$B39, 'Analysis of the results'!$B39:$B65, ))</f>
        <v>0</v>
      </c>
      <c r="K39" s="1">
        <f>'Analysis of the results'!D39</f>
        <v>1.22</v>
      </c>
      <c r="L39" s="1">
        <f>'Analysis of the results'!E39</f>
        <v>1.22</v>
      </c>
      <c r="N39" s="50" t="str">
        <f>IFERROR(J39/C39, "-")</f>
        <v>-</v>
      </c>
      <c r="O39" s="50">
        <f t="shared" ref="O39:O61" si="5">IFERROR(K39/D39, "-")</f>
        <v>1.7681159420289856</v>
      </c>
      <c r="P39" s="50">
        <f t="shared" ref="P39:P61" si="6">IFERROR(L39/E39, "-")</f>
        <v>1.7681159420289856</v>
      </c>
    </row>
    <row r="40" spans="1:16" hidden="1" x14ac:dyDescent="0.25">
      <c r="A40" s="2" t="s">
        <v>1</v>
      </c>
      <c r="B40" s="2" t="str">
        <f t="shared" si="4"/>
        <v>----------</v>
      </c>
      <c r="G40" s="3"/>
      <c r="H40" s="3"/>
      <c r="J40" s="1">
        <f>'Analysis of the results'!C40</f>
        <v>0</v>
      </c>
      <c r="K40" s="1">
        <f>'Analysis of the results'!D40</f>
        <v>0</v>
      </c>
      <c r="L40" s="1">
        <f>'Analysis of the results'!E40</f>
        <v>0</v>
      </c>
      <c r="N40" s="50" t="str">
        <f t="shared" ref="N40:N61" si="7">IFERROR(J40/C40, "-")</f>
        <v>-</v>
      </c>
      <c r="O40" s="50" t="str">
        <f t="shared" si="5"/>
        <v>-</v>
      </c>
      <c r="P40" s="50" t="str">
        <f t="shared" si="6"/>
        <v>-</v>
      </c>
    </row>
    <row r="41" spans="1:16" x14ac:dyDescent="0.25">
      <c r="A41" s="2" t="s">
        <v>70</v>
      </c>
      <c r="B41" s="2" t="str">
        <f t="shared" si="4"/>
        <v>nog@IntId</v>
      </c>
      <c r="C41" s="9">
        <f>_xlfn.NUMBERVALUE(SUBSTITUTE(MID($A41, C$2, C$3 -  C$2), "_", ""), ".", ",")</f>
        <v>0</v>
      </c>
      <c r="D41" s="9">
        <f>_xlfn.NUMBERVALUE(SUBSTITUTE(MID($A41, D$2, D$3 -  D$2), "_", ""), ".", ",")</f>
        <v>0.56999999999999995</v>
      </c>
      <c r="E41" s="9">
        <f>D41-C41</f>
        <v>0.56999999999999995</v>
      </c>
      <c r="G41" s="3" t="e">
        <f>_xlfn.NUMBERVALUE(SUBSTITUTE(MID($A41, G$2, G$3 -  G$2), "_", ""), ".", ",")</f>
        <v>#VALUE!</v>
      </c>
      <c r="H41" s="28" t="e">
        <f>_xlfn.NUMBERVALUE(SUBSTITUTE(MID($A41, H$2, H$3 -  H$2), "_", ""), ".", ",")</f>
        <v>#VALUE!</v>
      </c>
      <c r="J41" s="1">
        <f>'Analysis of the results'!C41</f>
        <v>0</v>
      </c>
      <c r="K41" s="1">
        <f>'Analysis of the results'!D41</f>
        <v>0.97</v>
      </c>
      <c r="L41" s="1">
        <f>'Analysis of the results'!E41</f>
        <v>0.97</v>
      </c>
      <c r="N41" s="50" t="str">
        <f t="shared" si="7"/>
        <v>-</v>
      </c>
      <c r="O41" s="50">
        <f t="shared" si="5"/>
        <v>1.7017543859649125</v>
      </c>
      <c r="P41" s="50">
        <f t="shared" si="6"/>
        <v>1.7017543859649125</v>
      </c>
    </row>
    <row r="42" spans="1:16" hidden="1" x14ac:dyDescent="0.25">
      <c r="A42" s="2" t="s">
        <v>1</v>
      </c>
      <c r="B42" s="2" t="str">
        <f t="shared" si="4"/>
        <v>----------</v>
      </c>
      <c r="G42" s="3"/>
      <c r="H42" s="3"/>
      <c r="J42" s="1">
        <f>'Analysis of the results'!C42</f>
        <v>0</v>
      </c>
      <c r="K42" s="1">
        <f>'Analysis of the results'!D42</f>
        <v>0</v>
      </c>
      <c r="L42" s="1">
        <f>'Analysis of the results'!E42</f>
        <v>0</v>
      </c>
      <c r="N42" s="50" t="str">
        <f t="shared" si="7"/>
        <v>-</v>
      </c>
      <c r="O42" s="50" t="str">
        <f t="shared" si="5"/>
        <v>-</v>
      </c>
      <c r="P42" s="50" t="str">
        <f t="shared" si="6"/>
        <v>-</v>
      </c>
    </row>
    <row r="43" spans="1:16" x14ac:dyDescent="0.25">
      <c r="A43" s="2" t="s">
        <v>30</v>
      </c>
      <c r="B43" s="2" t="str">
        <f t="shared" si="4"/>
        <v>@IntIdA0B</v>
      </c>
      <c r="C43" s="1" t="e">
        <f>_xlfn.NUMBERVALUE(SUBSTITUTE(MID($A43, C$2, C$3 -  C$2), "_", ""), ".", ",")</f>
        <v>#VALUE!</v>
      </c>
      <c r="D43" s="1" t="e">
        <f>_xlfn.NUMBERVALUE(SUBSTITUTE(MID($A43, D$2, D$3 -  D$2), "_", ""), ".", ",")</f>
        <v>#VALUE!</v>
      </c>
      <c r="E43" s="1" t="e">
        <f>D43-C43</f>
        <v>#VALUE!</v>
      </c>
      <c r="G43" s="3" t="e">
        <f>_xlfn.NUMBERVALUE(SUBSTITUTE(MID($A43, G$2, G$3 -  G$2), "_", ""), ".", ",")</f>
        <v>#VALUE!</v>
      </c>
      <c r="H43" s="3" t="e">
        <f>_xlfn.NUMBERVALUE(SUBSTITUTE(MID($A43, H$2, H$3 -  H$2), "_", ""), ".", ",")</f>
        <v>#VALUE!</v>
      </c>
      <c r="J43" s="1" t="e">
        <f>'Analysis of the results'!C43</f>
        <v>#VALUE!</v>
      </c>
      <c r="K43" s="1" t="e">
        <f>'Analysis of the results'!D43</f>
        <v>#VALUE!</v>
      </c>
      <c r="L43" s="1" t="e">
        <f>'Analysis of the results'!E43</f>
        <v>#VALUE!</v>
      </c>
      <c r="N43" s="50" t="str">
        <f t="shared" si="7"/>
        <v>-</v>
      </c>
      <c r="O43" s="50" t="str">
        <f t="shared" si="5"/>
        <v>-</v>
      </c>
      <c r="P43" s="50" t="str">
        <f t="shared" si="6"/>
        <v>-</v>
      </c>
    </row>
    <row r="44" spans="1:16" hidden="1" x14ac:dyDescent="0.25">
      <c r="A44" s="2" t="s">
        <v>1</v>
      </c>
      <c r="B44" s="2" t="str">
        <f t="shared" si="4"/>
        <v>----------</v>
      </c>
      <c r="G44" s="3"/>
      <c r="H44" s="3"/>
      <c r="J44" s="1">
        <f>'Analysis of the results'!C44</f>
        <v>0</v>
      </c>
      <c r="K44" s="1">
        <f>'Analysis of the results'!D44</f>
        <v>0</v>
      </c>
      <c r="L44" s="1">
        <f>'Analysis of the results'!E44</f>
        <v>0</v>
      </c>
      <c r="N44" s="50" t="str">
        <f t="shared" si="7"/>
        <v>-</v>
      </c>
      <c r="O44" s="50" t="str">
        <f t="shared" si="5"/>
        <v>-</v>
      </c>
      <c r="P44" s="50" t="str">
        <f t="shared" si="6"/>
        <v>-</v>
      </c>
    </row>
    <row r="45" spans="1:16" x14ac:dyDescent="0.25">
      <c r="A45" s="2" t="s">
        <v>71</v>
      </c>
      <c r="B45" s="2" t="str">
        <f t="shared" si="4"/>
        <v>@IntIdL0B</v>
      </c>
      <c r="C45" s="1">
        <f>_xlfn.NUMBERVALUE(SUBSTITUTE(MID($A45, C$2, C$3 -  C$2), "_", ""), ".", ",")</f>
        <v>0</v>
      </c>
      <c r="D45" s="1">
        <f>_xlfn.NUMBERVALUE(SUBSTITUTE(MID($A45, D$2, D$3 -  D$2), "_", ""), ".", ",")</f>
        <v>0.56999999999999995</v>
      </c>
      <c r="E45" s="1">
        <f>D45-C45</f>
        <v>0.56999999999999995</v>
      </c>
      <c r="G45" s="3" t="e">
        <f>_xlfn.NUMBERVALUE(SUBSTITUTE(MID($A45, G$2, G$3 -  G$2), "_", ""), ".", ",")</f>
        <v>#VALUE!</v>
      </c>
      <c r="H45" s="3" t="e">
        <f>_xlfn.NUMBERVALUE(SUBSTITUTE(MID($A45, H$2, H$3 -  H$2), "_", ""), ".", ",")</f>
        <v>#VALUE!</v>
      </c>
      <c r="J45" s="1">
        <f>'Analysis of the results'!C45</f>
        <v>0</v>
      </c>
      <c r="K45" s="1">
        <f>'Analysis of the results'!D45</f>
        <v>0.98</v>
      </c>
      <c r="L45" s="1">
        <f>'Analysis of the results'!E45</f>
        <v>0.98</v>
      </c>
      <c r="N45" s="50" t="str">
        <f t="shared" si="7"/>
        <v>-</v>
      </c>
      <c r="O45" s="50">
        <f t="shared" si="5"/>
        <v>1.7192982456140351</v>
      </c>
      <c r="P45" s="50">
        <f t="shared" si="6"/>
        <v>1.7192982456140351</v>
      </c>
    </row>
    <row r="46" spans="1:16" hidden="1" x14ac:dyDescent="0.25">
      <c r="A46" s="2" t="s">
        <v>1</v>
      </c>
      <c r="B46" s="2" t="str">
        <f t="shared" si="4"/>
        <v>----------</v>
      </c>
      <c r="G46" s="3"/>
      <c r="H46" s="3"/>
      <c r="J46" s="1">
        <f>'Analysis of the results'!C46</f>
        <v>0</v>
      </c>
      <c r="K46" s="1">
        <f>'Analysis of the results'!D46</f>
        <v>0</v>
      </c>
      <c r="L46" s="1">
        <f>'Analysis of the results'!E46</f>
        <v>0</v>
      </c>
      <c r="N46" s="50" t="str">
        <f t="shared" si="7"/>
        <v>-</v>
      </c>
      <c r="O46" s="50" t="str">
        <f t="shared" si="5"/>
        <v>-</v>
      </c>
      <c r="P46" s="50" t="str">
        <f t="shared" si="6"/>
        <v>-</v>
      </c>
    </row>
    <row r="47" spans="1:16" x14ac:dyDescent="0.25">
      <c r="A47" s="2" t="s">
        <v>72</v>
      </c>
      <c r="B47" s="2" t="str">
        <f t="shared" si="4"/>
        <v>@IntIdF</v>
      </c>
      <c r="C47" s="1">
        <f>_xlfn.NUMBERVALUE(SUBSTITUTE(MID($A47, C$2, C$3 -  C$2), "_", ""), ".", ",")</f>
        <v>0</v>
      </c>
      <c r="D47" s="1">
        <f>_xlfn.NUMBERVALUE(SUBSTITUTE(MID($A47, D$2, D$3 -  D$2), "_", ""), ".", ",")</f>
        <v>0.51</v>
      </c>
      <c r="E47" s="1">
        <f>D47-C47</f>
        <v>0.51</v>
      </c>
      <c r="G47" s="3" t="e">
        <f>_xlfn.NUMBERVALUE(SUBSTITUTE(MID($A47, G$2, G$3 -  G$2), "_", ""), ".", ",")</f>
        <v>#VALUE!</v>
      </c>
      <c r="H47" s="3" t="e">
        <f>_xlfn.NUMBERVALUE(SUBSTITUTE(MID($A47, H$2, H$3 -  H$2), "_", ""), ".", ",")</f>
        <v>#VALUE!</v>
      </c>
      <c r="J47" s="1">
        <f>'Analysis of the results'!C47</f>
        <v>0</v>
      </c>
      <c r="K47" s="1">
        <f>'Analysis of the results'!D47</f>
        <v>1.0900000000000001</v>
      </c>
      <c r="L47" s="1">
        <f>'Analysis of the results'!E47</f>
        <v>1.0900000000000001</v>
      </c>
      <c r="N47" s="50" t="str">
        <f t="shared" si="7"/>
        <v>-</v>
      </c>
      <c r="O47" s="50">
        <f t="shared" si="5"/>
        <v>2.1372549019607843</v>
      </c>
      <c r="P47" s="50">
        <f t="shared" si="6"/>
        <v>2.1372549019607843</v>
      </c>
    </row>
    <row r="48" spans="1:16" hidden="1" x14ac:dyDescent="0.25">
      <c r="A48" s="2" t="s">
        <v>1</v>
      </c>
      <c r="B48" s="2" t="str">
        <f t="shared" si="4"/>
        <v>----------</v>
      </c>
      <c r="G48" s="3"/>
      <c r="H48" s="3"/>
      <c r="J48" s="1">
        <f>'Analysis of the results'!C48</f>
        <v>0</v>
      </c>
      <c r="K48" s="1">
        <f>'Analysis of the results'!D48</f>
        <v>0</v>
      </c>
      <c r="L48" s="1">
        <f>'Analysis of the results'!E48</f>
        <v>0</v>
      </c>
      <c r="N48" s="50" t="str">
        <f t="shared" si="7"/>
        <v>-</v>
      </c>
      <c r="O48" s="50" t="str">
        <f t="shared" si="5"/>
        <v>-</v>
      </c>
      <c r="P48" s="50" t="str">
        <f t="shared" si="6"/>
        <v>-</v>
      </c>
    </row>
    <row r="49" spans="1:16" x14ac:dyDescent="0.25">
      <c r="A49" s="2" t="s">
        <v>31</v>
      </c>
      <c r="B49" s="2" t="str">
        <f t="shared" si="4"/>
        <v>@IntIdF0B</v>
      </c>
      <c r="C49" s="1" t="e">
        <f>_xlfn.NUMBERVALUE(SUBSTITUTE(MID($A49, C$2, C$3 -  C$2), "_", ""), ".", ",")</f>
        <v>#VALUE!</v>
      </c>
      <c r="D49" s="1" t="e">
        <f>_xlfn.NUMBERVALUE(SUBSTITUTE(MID($A49, D$2, D$3 -  D$2), "_", ""), ".", ",")</f>
        <v>#VALUE!</v>
      </c>
      <c r="E49" s="1" t="e">
        <f>D49-C49</f>
        <v>#VALUE!</v>
      </c>
      <c r="G49" s="3" t="e">
        <f>_xlfn.NUMBERVALUE(SUBSTITUTE(MID($A49, G$2, G$3 -  G$2), "_", ""), ".", ",")</f>
        <v>#VALUE!</v>
      </c>
      <c r="H49" s="3" t="e">
        <f>_xlfn.NUMBERVALUE(SUBSTITUTE(MID($A49, H$2, H$3 -  H$2), "_", ""), ".", ",")</f>
        <v>#VALUE!</v>
      </c>
      <c r="J49" s="1" t="e">
        <f>'Analysis of the results'!C49</f>
        <v>#VALUE!</v>
      </c>
      <c r="K49" s="1" t="e">
        <f>'Analysis of the results'!D49</f>
        <v>#VALUE!</v>
      </c>
      <c r="L49" s="1" t="e">
        <f>'Analysis of the results'!E49</f>
        <v>#VALUE!</v>
      </c>
      <c r="N49" s="50" t="str">
        <f t="shared" si="7"/>
        <v>-</v>
      </c>
      <c r="O49" s="50" t="str">
        <f t="shared" si="5"/>
        <v>-</v>
      </c>
      <c r="P49" s="50" t="str">
        <f t="shared" si="6"/>
        <v>-</v>
      </c>
    </row>
    <row r="50" spans="1:16" hidden="1" x14ac:dyDescent="0.25">
      <c r="A50" s="2" t="s">
        <v>1</v>
      </c>
      <c r="B50" s="2" t="str">
        <f t="shared" si="4"/>
        <v>----------</v>
      </c>
      <c r="G50" s="3"/>
      <c r="H50" s="3"/>
      <c r="J50" s="1">
        <f>'Analysis of the results'!C50</f>
        <v>0</v>
      </c>
      <c r="K50" s="1">
        <f>'Analysis of the results'!D50</f>
        <v>0</v>
      </c>
      <c r="L50" s="1">
        <f>'Analysis of the results'!E50</f>
        <v>0</v>
      </c>
      <c r="N50" s="50" t="str">
        <f t="shared" si="7"/>
        <v>-</v>
      </c>
      <c r="O50" s="50" t="str">
        <f t="shared" si="5"/>
        <v>-</v>
      </c>
      <c r="P50" s="50" t="str">
        <f t="shared" si="6"/>
        <v>-</v>
      </c>
    </row>
    <row r="51" spans="1:16" x14ac:dyDescent="0.25">
      <c r="A51" s="2" t="s">
        <v>73</v>
      </c>
      <c r="B51" s="2" t="str">
        <f t="shared" si="4"/>
        <v>nog@Int</v>
      </c>
      <c r="C51" s="1">
        <f>_xlfn.NUMBERVALUE(SUBSTITUTE(MID($A51, C$2, C$3 -  C$2), "_", ""), ".", ",")</f>
        <v>0</v>
      </c>
      <c r="D51" s="1">
        <f>_xlfn.NUMBERVALUE(SUBSTITUTE(MID($A51, D$2, D$3 -  D$2), "_", ""), ".", ",")</f>
        <v>0.56999999999999995</v>
      </c>
      <c r="E51" s="1">
        <f>D51-C51</f>
        <v>0.56999999999999995</v>
      </c>
      <c r="G51" s="3" t="e">
        <f>_xlfn.NUMBERVALUE(SUBSTITUTE(MID($A51, G$2, G$3 -  G$2), "_", ""), ".", ",")</f>
        <v>#VALUE!</v>
      </c>
      <c r="H51" s="3" t="e">
        <f>_xlfn.NUMBERVALUE(SUBSTITUTE(MID($A51, H$2, H$3 -  H$2), "_", ""), ".", ",")</f>
        <v>#VALUE!</v>
      </c>
      <c r="J51" s="1">
        <f>'Analysis of the results'!C51</f>
        <v>0</v>
      </c>
      <c r="K51" s="1">
        <f>'Analysis of the results'!D51</f>
        <v>0.98</v>
      </c>
      <c r="L51" s="1">
        <f>'Analysis of the results'!E51</f>
        <v>0.98</v>
      </c>
      <c r="N51" s="50" t="str">
        <f t="shared" si="7"/>
        <v>-</v>
      </c>
      <c r="O51" s="50">
        <f t="shared" si="5"/>
        <v>1.7192982456140351</v>
      </c>
      <c r="P51" s="50">
        <f t="shared" si="6"/>
        <v>1.7192982456140351</v>
      </c>
    </row>
    <row r="52" spans="1:16" hidden="1" x14ac:dyDescent="0.25">
      <c r="A52" s="2" t="s">
        <v>1</v>
      </c>
      <c r="B52" s="2" t="str">
        <f t="shared" si="4"/>
        <v>----------</v>
      </c>
      <c r="G52" s="3"/>
      <c r="H52" s="3"/>
      <c r="J52" s="1">
        <f>'Analysis of the results'!C52</f>
        <v>0</v>
      </c>
      <c r="K52" s="1">
        <f>'Analysis of the results'!D52</f>
        <v>0</v>
      </c>
      <c r="L52" s="1">
        <f>'Analysis of the results'!E52</f>
        <v>0</v>
      </c>
      <c r="N52" s="50" t="str">
        <f t="shared" si="7"/>
        <v>-</v>
      </c>
      <c r="O52" s="50" t="str">
        <f t="shared" si="5"/>
        <v>-</v>
      </c>
      <c r="P52" s="50" t="str">
        <f t="shared" si="6"/>
        <v>-</v>
      </c>
    </row>
    <row r="53" spans="1:16" x14ac:dyDescent="0.25">
      <c r="A53" s="2" t="s">
        <v>74</v>
      </c>
      <c r="B53" s="2" t="str">
        <f t="shared" si="4"/>
        <v>@IntF</v>
      </c>
      <c r="C53" s="9">
        <f>_xlfn.NUMBERVALUE(SUBSTITUTE(MID($A53, C$2, C$3 -  C$2), "_", ""), ".", ",")</f>
        <v>0</v>
      </c>
      <c r="D53" s="9">
        <f>_xlfn.NUMBERVALUE(SUBSTITUTE(MID($A53, D$2, D$3 -  D$2), "_", ""), ".", ",")</f>
        <v>0.51</v>
      </c>
      <c r="E53" s="9">
        <f>D53-C53</f>
        <v>0.51</v>
      </c>
      <c r="G53" s="3" t="e">
        <f>_xlfn.NUMBERVALUE(SUBSTITUTE(MID($A53, G$2, G$3 -  G$2), "_", ""), ".", ",")</f>
        <v>#VALUE!</v>
      </c>
      <c r="H53" s="28" t="e">
        <f>_xlfn.NUMBERVALUE(SUBSTITUTE(MID($A53, H$2, H$3 -  H$2), "_", ""), ".", ",")</f>
        <v>#VALUE!</v>
      </c>
      <c r="J53" s="1">
        <f>'Analysis of the results'!C53</f>
        <v>0</v>
      </c>
      <c r="K53" s="1">
        <f>'Analysis of the results'!D53</f>
        <v>1.0900000000000001</v>
      </c>
      <c r="L53" s="1">
        <f>'Analysis of the results'!E53</f>
        <v>1.0900000000000001</v>
      </c>
      <c r="N53" s="50" t="str">
        <f t="shared" si="7"/>
        <v>-</v>
      </c>
      <c r="O53" s="50">
        <f t="shared" si="5"/>
        <v>2.1372549019607843</v>
      </c>
      <c r="P53" s="50">
        <f t="shared" si="6"/>
        <v>2.1372549019607843</v>
      </c>
    </row>
    <row r="54" spans="1:16" hidden="1" x14ac:dyDescent="0.25">
      <c r="A54" s="2" t="s">
        <v>1</v>
      </c>
      <c r="B54" s="2" t="str">
        <f t="shared" si="4"/>
        <v>----------</v>
      </c>
      <c r="G54" s="3"/>
      <c r="H54" s="3"/>
      <c r="J54" s="1">
        <f>'Analysis of the results'!C54</f>
        <v>0</v>
      </c>
      <c r="K54" s="1">
        <f>'Analysis of the results'!D54</f>
        <v>0</v>
      </c>
      <c r="L54" s="1">
        <f>'Analysis of the results'!E54</f>
        <v>0</v>
      </c>
      <c r="N54" s="50" t="str">
        <f t="shared" si="7"/>
        <v>-</v>
      </c>
      <c r="O54" s="50" t="str">
        <f t="shared" si="5"/>
        <v>-</v>
      </c>
      <c r="P54" s="50" t="str">
        <f t="shared" si="6"/>
        <v>-</v>
      </c>
    </row>
    <row r="55" spans="1:16" x14ac:dyDescent="0.25">
      <c r="A55" s="2" t="s">
        <v>34</v>
      </c>
      <c r="B55" s="2" t="str">
        <f t="shared" si="4"/>
        <v>@IntF0B</v>
      </c>
      <c r="C55" s="1" t="e">
        <f>_xlfn.NUMBERVALUE(SUBSTITUTE(MID($A55, C$2, C$3 -  C$2), "_", ""), ".", ",")</f>
        <v>#VALUE!</v>
      </c>
      <c r="D55" s="1" t="e">
        <f>_xlfn.NUMBERVALUE(SUBSTITUTE(MID($A55, D$2, D$3 -  D$2), "_", ""), ".", ",")</f>
        <v>#VALUE!</v>
      </c>
      <c r="E55" s="1" t="e">
        <f>D55-C55</f>
        <v>#VALUE!</v>
      </c>
      <c r="G55" s="3" t="e">
        <f>_xlfn.NUMBERVALUE(SUBSTITUTE(MID($A55, G$2, G$3 -  G$2), "_", ""), ".", ",")</f>
        <v>#VALUE!</v>
      </c>
      <c r="H55" s="3" t="e">
        <f>_xlfn.NUMBERVALUE(SUBSTITUTE(MID($A55, H$2, H$3 -  H$2), "_", ""), ".", ",")</f>
        <v>#VALUE!</v>
      </c>
      <c r="J55" s="1" t="e">
        <f>'Analysis of the results'!C55</f>
        <v>#VALUE!</v>
      </c>
      <c r="K55" s="1" t="e">
        <f>'Analysis of the results'!D55</f>
        <v>#VALUE!</v>
      </c>
      <c r="L55" s="1" t="e">
        <f>'Analysis of the results'!E55</f>
        <v>#VALUE!</v>
      </c>
      <c r="N55" s="50" t="str">
        <f t="shared" si="7"/>
        <v>-</v>
      </c>
      <c r="O55" s="50" t="str">
        <f t="shared" si="5"/>
        <v>-</v>
      </c>
      <c r="P55" s="50" t="str">
        <f t="shared" si="6"/>
        <v>-</v>
      </c>
    </row>
    <row r="56" spans="1:16" hidden="1" x14ac:dyDescent="0.25">
      <c r="A56" s="2" t="s">
        <v>1</v>
      </c>
      <c r="B56" s="2" t="str">
        <f t="shared" si="4"/>
        <v>----------</v>
      </c>
      <c r="G56" s="3"/>
      <c r="H56" s="3"/>
      <c r="J56" s="1">
        <f>'Analysis of the results'!C56</f>
        <v>0</v>
      </c>
      <c r="K56" s="1">
        <f>'Analysis of the results'!D56</f>
        <v>0</v>
      </c>
      <c r="L56" s="1">
        <f>'Analysis of the results'!E56</f>
        <v>0</v>
      </c>
      <c r="N56" s="50" t="str">
        <f t="shared" si="7"/>
        <v>-</v>
      </c>
      <c r="O56" s="50" t="str">
        <f t="shared" si="5"/>
        <v>-</v>
      </c>
      <c r="P56" s="50" t="str">
        <f t="shared" si="6"/>
        <v>-</v>
      </c>
    </row>
    <row r="57" spans="1:16" x14ac:dyDescent="0.25">
      <c r="A57" s="2" t="s">
        <v>20</v>
      </c>
      <c r="B57" s="2" t="str">
        <f t="shared" si="4"/>
        <v>nog+shift</v>
      </c>
      <c r="C57" s="1" t="e">
        <f>_xlfn.NUMBERVALUE(SUBSTITUTE(MID($A57, C$2, C$3 -  C$2), "_", ""), ".", ",")</f>
        <v>#VALUE!</v>
      </c>
      <c r="D57" s="1" t="e">
        <f>_xlfn.NUMBERVALUE(SUBSTITUTE(MID($A57, D$2, D$3 -  D$2), "_", ""), ".", ",")</f>
        <v>#VALUE!</v>
      </c>
      <c r="E57" s="1" t="e">
        <f>D57-C57</f>
        <v>#VALUE!</v>
      </c>
      <c r="G57" s="3" t="e">
        <f>_xlfn.NUMBERVALUE(SUBSTITUTE(MID($A57, G$2, G$3 -  G$2), "_", ""), ".", ",")</f>
        <v>#VALUE!</v>
      </c>
      <c r="H57" s="3" t="e">
        <f>_xlfn.NUMBERVALUE(SUBSTITUTE(MID($A57, H$2, H$3 -  H$2), "_", ""), ".", ",")</f>
        <v>#VALUE!</v>
      </c>
      <c r="J57" s="1">
        <f>'Analysis of the results'!C57</f>
        <v>0</v>
      </c>
      <c r="K57" s="1">
        <f>'Analysis of the results'!D57</f>
        <v>1.0900000000000001</v>
      </c>
      <c r="L57" s="1">
        <f>'Analysis of the results'!E57</f>
        <v>1.0900000000000001</v>
      </c>
      <c r="N57" s="50" t="str">
        <f t="shared" si="7"/>
        <v>-</v>
      </c>
      <c r="O57" s="50" t="str">
        <f t="shared" si="5"/>
        <v>-</v>
      </c>
      <c r="P57" s="50" t="str">
        <f t="shared" si="6"/>
        <v>-</v>
      </c>
    </row>
    <row r="58" spans="1:16" hidden="1" x14ac:dyDescent="0.25">
      <c r="A58" s="2" t="s">
        <v>1</v>
      </c>
      <c r="B58" s="2" t="str">
        <f t="shared" si="4"/>
        <v>----------</v>
      </c>
      <c r="C58" s="1"/>
      <c r="D58" s="1"/>
      <c r="E58" s="1"/>
      <c r="G58" s="3"/>
      <c r="H58" s="3"/>
      <c r="J58" s="1">
        <f>'Analysis of the results'!C58</f>
        <v>0</v>
      </c>
      <c r="K58" s="1">
        <f>'Analysis of the results'!D58</f>
        <v>0</v>
      </c>
      <c r="L58" s="1">
        <f>'Analysis of the results'!E58</f>
        <v>0</v>
      </c>
      <c r="N58" s="50" t="str">
        <f t="shared" si="7"/>
        <v>-</v>
      </c>
      <c r="O58" s="50" t="str">
        <f t="shared" si="5"/>
        <v>-</v>
      </c>
      <c r="P58" s="50" t="str">
        <f t="shared" si="6"/>
        <v>-</v>
      </c>
    </row>
    <row r="59" spans="1:16" x14ac:dyDescent="0.25">
      <c r="A59" s="2" t="s">
        <v>75</v>
      </c>
      <c r="B59" s="2" t="str">
        <f t="shared" si="4"/>
        <v>igraph</v>
      </c>
      <c r="C59" s="1"/>
      <c r="D59" s="1"/>
      <c r="E59" s="1"/>
      <c r="G59" s="3"/>
      <c r="H59" s="3"/>
      <c r="J59" s="1">
        <f>'Analysis of the results'!C59</f>
        <v>0</v>
      </c>
      <c r="K59" s="1">
        <f>'Analysis of the results'!D59</f>
        <v>0</v>
      </c>
      <c r="L59" s="1">
        <f>'Analysis of the results'!E59</f>
        <v>0</v>
      </c>
      <c r="N59" s="50" t="str">
        <f t="shared" si="7"/>
        <v>-</v>
      </c>
      <c r="O59" s="50" t="str">
        <f t="shared" si="5"/>
        <v>-</v>
      </c>
      <c r="P59" s="50" t="str">
        <f t="shared" si="6"/>
        <v>-</v>
      </c>
    </row>
    <row r="60" spans="1:16" hidden="1" x14ac:dyDescent="0.25">
      <c r="A60" s="2" t="s">
        <v>1</v>
      </c>
      <c r="B60" s="2" t="str">
        <f t="shared" si="4"/>
        <v>----------</v>
      </c>
      <c r="G60" s="3"/>
      <c r="H60" s="3"/>
      <c r="J60" s="1">
        <f>'Analysis of the results'!C60</f>
        <v>0</v>
      </c>
      <c r="K60" s="1">
        <f>'Analysis of the results'!D60</f>
        <v>0</v>
      </c>
      <c r="L60" s="1">
        <f>'Analysis of the results'!E60</f>
        <v>0</v>
      </c>
      <c r="N60" s="50" t="str">
        <f t="shared" si="7"/>
        <v>-</v>
      </c>
      <c r="O60" s="50" t="str">
        <f t="shared" si="5"/>
        <v>-</v>
      </c>
      <c r="P60" s="50" t="str">
        <f t="shared" si="6"/>
        <v>-</v>
      </c>
    </row>
    <row r="61" spans="1:16" x14ac:dyDescent="0.25">
      <c r="A61" s="2" t="s">
        <v>76</v>
      </c>
      <c r="B61" s="2" t="str">
        <f t="shared" si="4"/>
        <v>NetworkX</v>
      </c>
      <c r="C61" s="9">
        <f>_xlfn.NUMBERVALUE(SUBSTITUTE(MID($A61, C$2, C$3 -  C$2), "_", ""), ".", ",")</f>
        <v>2.5099999999999998</v>
      </c>
      <c r="D61" s="9">
        <f>_xlfn.NUMBERVALUE(SUBSTITUTE(MID($A61, D$2, D$3 -  D$2), "_", ""), ".", ",")</f>
        <v>3.61</v>
      </c>
      <c r="E61" s="9">
        <f>D61-C61</f>
        <v>1.1000000000000001</v>
      </c>
      <c r="G61" s="3" t="e">
        <f>_xlfn.NUMBERVALUE(SUBSTITUTE(MID($A61, G$2, G$3 -  G$2), "_", ""), ".", ",")</f>
        <v>#VALUE!</v>
      </c>
      <c r="H61" s="3" t="e">
        <f>_xlfn.NUMBERVALUE(SUBSTITUTE(MID($A61, H$2, H$3 -  H$2), "_", ""), ".", ",")</f>
        <v>#VALUE!</v>
      </c>
      <c r="J61" s="1">
        <f>'Analysis of the results'!C61</f>
        <v>8.57</v>
      </c>
      <c r="K61" s="1">
        <f>'Analysis of the results'!D61</f>
        <v>8.7899999999999991</v>
      </c>
      <c r="L61" s="1">
        <f>'Analysis of the results'!E61</f>
        <v>0.21999999999999886</v>
      </c>
      <c r="N61" s="50">
        <f t="shared" si="7"/>
        <v>3.4143426294820722</v>
      </c>
      <c r="O61" s="50">
        <f t="shared" si="5"/>
        <v>2.4349030470914128</v>
      </c>
      <c r="P61" s="50">
        <f t="shared" si="6"/>
        <v>0.19999999999999896</v>
      </c>
    </row>
    <row r="62" spans="1:16" hidden="1" x14ac:dyDescent="0.25">
      <c r="A62" s="2" t="s">
        <v>1</v>
      </c>
      <c r="C62" s="10"/>
      <c r="D62" s="10"/>
      <c r="E62" s="10"/>
      <c r="G62" s="3"/>
      <c r="H62" s="3"/>
      <c r="J62" s="1">
        <f>'Analysis of the results'!C62</f>
        <v>0</v>
      </c>
      <c r="K62" s="1">
        <f>'Analysis of the results'!D62</f>
        <v>0</v>
      </c>
      <c r="L62" s="1">
        <f>'Analysis of the results'!E62</f>
        <v>0</v>
      </c>
    </row>
    <row r="63" spans="1:16" x14ac:dyDescent="0.25">
      <c r="C63" s="9">
        <f>_xlfn.NUMBERVALUE(SUBSTITUTE(MID($A63, C$2, C$3 -  C$2), "_", ""), ".", ",")</f>
        <v>0</v>
      </c>
      <c r="D63" s="9">
        <f>_xlfn.NUMBERVALUE(SUBSTITUTE(MID($A63, D$2, D$3 -  D$2), "_", ""), ".", ",")</f>
        <v>0</v>
      </c>
      <c r="E63" s="9">
        <f>D63-C63</f>
        <v>0</v>
      </c>
      <c r="G63" s="3"/>
      <c r="H63" s="3"/>
      <c r="J63" s="1"/>
      <c r="K63" s="1"/>
      <c r="L63" s="1"/>
    </row>
    <row r="64" spans="1:16" hidden="1" x14ac:dyDescent="0.25">
      <c r="A64" s="2" t="s">
        <v>1</v>
      </c>
      <c r="C64" s="10"/>
      <c r="D64" s="10"/>
      <c r="E64" s="10"/>
      <c r="G64" s="3"/>
      <c r="H64" s="3"/>
      <c r="J64" s="1"/>
      <c r="K64" s="1"/>
      <c r="L64" s="1"/>
    </row>
    <row r="65" spans="1:16" x14ac:dyDescent="0.25">
      <c r="C65" s="9">
        <f>_xlfn.NUMBERVALUE(SUBSTITUTE(MID($A65, C$2, C$3 -  C$2), "_", ""), ".", ",")</f>
        <v>0</v>
      </c>
      <c r="D65" s="9">
        <f>_xlfn.NUMBERVALUE(SUBSTITUTE(MID($A65, D$2, D$3 -  D$2), "_", ""), ".", ",")</f>
        <v>0</v>
      </c>
      <c r="E65" s="9">
        <f>D65-C65</f>
        <v>0</v>
      </c>
      <c r="G65" s="3"/>
      <c r="H65" s="3"/>
      <c r="J65" s="1"/>
      <c r="K65" s="1"/>
      <c r="L65" s="1"/>
    </row>
    <row r="66" spans="1:16" hidden="1" x14ac:dyDescent="0.25">
      <c r="A66" s="2" t="s">
        <v>1</v>
      </c>
      <c r="G66" s="3"/>
      <c r="H66" s="3"/>
    </row>
    <row r="67" spans="1:16" x14ac:dyDescent="0.25">
      <c r="G67" s="3"/>
      <c r="H67" s="3"/>
    </row>
    <row r="68" spans="1:16" x14ac:dyDescent="0.25">
      <c r="A68" s="32" t="s">
        <v>138</v>
      </c>
      <c r="B68" s="32"/>
      <c r="C68" s="33"/>
      <c r="D68" s="33"/>
      <c r="E68" s="33"/>
      <c r="F68" s="33"/>
      <c r="G68" s="34"/>
      <c r="H68" s="34"/>
      <c r="I68" s="33"/>
    </row>
    <row r="69" spans="1:16" x14ac:dyDescent="0.25">
      <c r="A69" s="37" t="s">
        <v>77</v>
      </c>
      <c r="B69" s="2" t="str">
        <f t="shared" ref="B69:B91" si="8">TRIM(MID($A69, B$2, B$3 -  B$2))</f>
        <v>NoGraphs</v>
      </c>
      <c r="C69" s="38">
        <f>_xlfn.NUMBERVALUE(SUBSTITUTE(MID($A69, C$2, C$3 -  C$2), "_", ""), ".", ",")</f>
        <v>0</v>
      </c>
      <c r="D69" s="38">
        <f>_xlfn.NUMBERVALUE(SUBSTITUTE(MID($A69, D$2, D$3 -  D$2), "_", ""), ".", ",")</f>
        <v>0.67</v>
      </c>
      <c r="E69" s="38">
        <f>D69-C69</f>
        <v>0.67</v>
      </c>
      <c r="F69" s="33"/>
      <c r="G69" s="34" t="e">
        <f>_xlfn.NUMBERVALUE(SUBSTITUTE(MID($A69, G$2, G$3 -  G$2), "_", ""), ".", ",")</f>
        <v>#VALUE!</v>
      </c>
      <c r="H69" s="34" t="e">
        <f>_xlfn.NUMBERVALUE(SUBSTITUTE(MID($A69, H$2, H$3 -  H$2), "_", ""), ".", ",")</f>
        <v>#VALUE!</v>
      </c>
      <c r="I69" s="33"/>
      <c r="J69" s="1">
        <f>INDEX('Analysis of the results'!C69:C95,MATCH('Results PyPy311'!$B69, 'Analysis of the results'!$B69:$B95, ))</f>
        <v>0</v>
      </c>
      <c r="K69" s="1">
        <f>INDEX('Analysis of the results'!D69:D95,MATCH('Results PyPy311'!$B69, 'Analysis of the results'!$B69:$B95, ))</f>
        <v>1.21</v>
      </c>
      <c r="L69" s="1">
        <f>INDEX('Analysis of the results'!E69:E95,MATCH('Results PyPy311'!$B69, 'Analysis of the results'!$B69:$B95, ))</f>
        <v>1.21</v>
      </c>
      <c r="N69" s="50" t="str">
        <f>IFERROR(J69/C69, "-")</f>
        <v>-</v>
      </c>
      <c r="O69" s="50">
        <f t="shared" ref="O69:O91" si="9">IFERROR(K69/D69, "-")</f>
        <v>1.8059701492537312</v>
      </c>
      <c r="P69" s="50">
        <f t="shared" ref="P69:P91" si="10">IFERROR(L69/E69, "-")</f>
        <v>1.8059701492537312</v>
      </c>
    </row>
    <row r="70" spans="1:16" hidden="1" x14ac:dyDescent="0.25">
      <c r="A70" s="37" t="s">
        <v>1</v>
      </c>
      <c r="B70" s="2" t="str">
        <f t="shared" si="8"/>
        <v>----------</v>
      </c>
      <c r="C70" s="33"/>
      <c r="D70" s="33"/>
      <c r="E70" s="33"/>
      <c r="F70" s="33"/>
      <c r="G70" s="34"/>
      <c r="H70" s="34"/>
      <c r="I70" s="33"/>
      <c r="J70" s="1">
        <f>INDEX('Analysis of the results'!C70:C96,MATCH('Results PyPy311'!$B70, 'Analysis of the results'!$B70:$B96, ))</f>
        <v>0</v>
      </c>
      <c r="K70" s="1">
        <f>INDEX('Analysis of the results'!D70:D96,MATCH('Results PyPy311'!$B70, 'Analysis of the results'!$B70:$B96, ))</f>
        <v>0</v>
      </c>
      <c r="L70" s="1">
        <f>INDEX('Analysis of the results'!E70:E96,MATCH('Results PyPy311'!$B70, 'Analysis of the results'!$B70:$B96, ))</f>
        <v>0</v>
      </c>
      <c r="N70" s="50" t="str">
        <f t="shared" ref="N70:N91" si="11">IFERROR(J70/C70, "-")</f>
        <v>-</v>
      </c>
      <c r="O70" s="50" t="str">
        <f t="shared" si="9"/>
        <v>-</v>
      </c>
      <c r="P70" s="50" t="str">
        <f t="shared" si="10"/>
        <v>-</v>
      </c>
    </row>
    <row r="71" spans="1:16" x14ac:dyDescent="0.25">
      <c r="A71" s="37" t="s">
        <v>70</v>
      </c>
      <c r="B71" s="2" t="str">
        <f t="shared" si="8"/>
        <v>nog@IntId</v>
      </c>
      <c r="C71" s="39">
        <f>_xlfn.NUMBERVALUE(SUBSTITUTE(MID($A71, C$2, C$3 -  C$2), "_", ""), ".", ",")</f>
        <v>0</v>
      </c>
      <c r="D71" s="39">
        <f>_xlfn.NUMBERVALUE(SUBSTITUTE(MID($A71, D$2, D$3 -  D$2), "_", ""), ".", ",")</f>
        <v>0.56999999999999995</v>
      </c>
      <c r="E71" s="39">
        <f>D71-C71</f>
        <v>0.56999999999999995</v>
      </c>
      <c r="F71" s="33"/>
      <c r="G71" s="34" t="e">
        <f>_xlfn.NUMBERVALUE(SUBSTITUTE(MID($A71, G$2, G$3 -  G$2), "_", ""), ".", ",")</f>
        <v>#VALUE!</v>
      </c>
      <c r="H71" s="40" t="e">
        <f>_xlfn.NUMBERVALUE(SUBSTITUTE(MID($A71, H$2, H$3 -  H$2), "_", ""), ".", ",")</f>
        <v>#VALUE!</v>
      </c>
      <c r="I71" s="33"/>
      <c r="J71" s="1">
        <f>INDEX('Analysis of the results'!C71:C97,MATCH('Results PyPy311'!$B71, 'Analysis of the results'!$B71:$B97, ))</f>
        <v>0</v>
      </c>
      <c r="K71" s="1">
        <f>INDEX('Analysis of the results'!D71:D97,MATCH('Results PyPy311'!$B71, 'Analysis of the results'!$B71:$B97, ))</f>
        <v>0.97</v>
      </c>
      <c r="L71" s="1">
        <f>INDEX('Analysis of the results'!E71:E97,MATCH('Results PyPy311'!$B71, 'Analysis of the results'!$B71:$B97, ))</f>
        <v>0.97</v>
      </c>
      <c r="N71" s="50" t="str">
        <f t="shared" si="11"/>
        <v>-</v>
      </c>
      <c r="O71" s="50">
        <f t="shared" si="9"/>
        <v>1.7017543859649125</v>
      </c>
      <c r="P71" s="50">
        <f t="shared" si="10"/>
        <v>1.7017543859649125</v>
      </c>
    </row>
    <row r="72" spans="1:16" hidden="1" x14ac:dyDescent="0.25">
      <c r="A72" s="37" t="s">
        <v>1</v>
      </c>
      <c r="B72" s="2" t="str">
        <f t="shared" si="8"/>
        <v>----------</v>
      </c>
      <c r="C72" s="33"/>
      <c r="D72" s="33"/>
      <c r="E72" s="33"/>
      <c r="F72" s="33"/>
      <c r="G72" s="34"/>
      <c r="H72" s="34"/>
      <c r="I72" s="33"/>
      <c r="J72" s="1">
        <f>INDEX('Analysis of the results'!C72:C98,MATCH('Results PyPy311'!$B72, 'Analysis of the results'!$B72:$B98, ))</f>
        <v>0</v>
      </c>
      <c r="K72" s="1">
        <f>INDEX('Analysis of the results'!D72:D98,MATCH('Results PyPy311'!$B72, 'Analysis of the results'!$B72:$B98, ))</f>
        <v>0</v>
      </c>
      <c r="L72" s="1">
        <f>INDEX('Analysis of the results'!E72:E98,MATCH('Results PyPy311'!$B72, 'Analysis of the results'!$B72:$B98, ))</f>
        <v>0</v>
      </c>
      <c r="N72" s="50" t="str">
        <f t="shared" si="11"/>
        <v>-</v>
      </c>
      <c r="O72" s="50" t="str">
        <f t="shared" si="9"/>
        <v>-</v>
      </c>
      <c r="P72" s="50" t="str">
        <f t="shared" si="10"/>
        <v>-</v>
      </c>
    </row>
    <row r="73" spans="1:16" x14ac:dyDescent="0.25">
      <c r="A73" s="37" t="s">
        <v>30</v>
      </c>
      <c r="B73" s="2" t="str">
        <f t="shared" si="8"/>
        <v>@IntIdA0B</v>
      </c>
      <c r="C73" s="38" t="e">
        <f>_xlfn.NUMBERVALUE(SUBSTITUTE(MID($A73, C$2, C$3 -  C$2), "_", ""), ".", ",")</f>
        <v>#VALUE!</v>
      </c>
      <c r="D73" s="38" t="e">
        <f>_xlfn.NUMBERVALUE(SUBSTITUTE(MID($A73, D$2, D$3 -  D$2), "_", ""), ".", ",")</f>
        <v>#VALUE!</v>
      </c>
      <c r="E73" s="38" t="e">
        <f>D73-C73</f>
        <v>#VALUE!</v>
      </c>
      <c r="F73" s="33"/>
      <c r="G73" s="34" t="e">
        <f>_xlfn.NUMBERVALUE(SUBSTITUTE(MID($A73, G$2, G$3 -  G$2), "_", ""), ".", ",")</f>
        <v>#VALUE!</v>
      </c>
      <c r="H73" s="34" t="e">
        <f>_xlfn.NUMBERVALUE(SUBSTITUTE(MID($A73, H$2, H$3 -  H$2), "_", ""), ".", ",")</f>
        <v>#VALUE!</v>
      </c>
      <c r="I73" s="33"/>
      <c r="J73" s="1" t="e">
        <f>INDEX('Analysis of the results'!C73:C99,MATCH('Results PyPy311'!$B73, 'Analysis of the results'!$B73:$B99, ))</f>
        <v>#VALUE!</v>
      </c>
      <c r="K73" s="1" t="e">
        <f>INDEX('Analysis of the results'!D73:D99,MATCH('Results PyPy311'!$B73, 'Analysis of the results'!$B73:$B99, ))</f>
        <v>#VALUE!</v>
      </c>
      <c r="L73" s="1" t="e">
        <f>INDEX('Analysis of the results'!E73:E99,MATCH('Results PyPy311'!$B73, 'Analysis of the results'!$B73:$B99, ))</f>
        <v>#VALUE!</v>
      </c>
      <c r="N73" s="50" t="str">
        <f t="shared" si="11"/>
        <v>-</v>
      </c>
      <c r="O73" s="50" t="str">
        <f t="shared" si="9"/>
        <v>-</v>
      </c>
      <c r="P73" s="50" t="str">
        <f t="shared" si="10"/>
        <v>-</v>
      </c>
    </row>
    <row r="74" spans="1:16" hidden="1" x14ac:dyDescent="0.25">
      <c r="A74" s="37" t="s">
        <v>1</v>
      </c>
      <c r="B74" s="2" t="str">
        <f t="shared" si="8"/>
        <v>----------</v>
      </c>
      <c r="C74" s="33"/>
      <c r="D74" s="33"/>
      <c r="E74" s="33"/>
      <c r="F74" s="33"/>
      <c r="G74" s="34"/>
      <c r="H74" s="34"/>
      <c r="I74" s="33"/>
      <c r="J74" s="1">
        <f>INDEX('Analysis of the results'!C74:C100,MATCH('Results PyPy311'!$B74, 'Analysis of the results'!$B74:$B100, ))</f>
        <v>0</v>
      </c>
      <c r="K74" s="1">
        <f>INDEX('Analysis of the results'!D74:D100,MATCH('Results PyPy311'!$B74, 'Analysis of the results'!$B74:$B100, ))</f>
        <v>0</v>
      </c>
      <c r="L74" s="1">
        <f>INDEX('Analysis of the results'!E74:E100,MATCH('Results PyPy311'!$B74, 'Analysis of the results'!$B74:$B100, ))</f>
        <v>0</v>
      </c>
      <c r="N74" s="50" t="str">
        <f t="shared" si="11"/>
        <v>-</v>
      </c>
      <c r="O74" s="50" t="str">
        <f t="shared" si="9"/>
        <v>-</v>
      </c>
      <c r="P74" s="50" t="str">
        <f t="shared" si="10"/>
        <v>-</v>
      </c>
    </row>
    <row r="75" spans="1:16" x14ac:dyDescent="0.25">
      <c r="A75" s="37" t="s">
        <v>71</v>
      </c>
      <c r="B75" s="2" t="str">
        <f t="shared" si="8"/>
        <v>@IntIdL0B</v>
      </c>
      <c r="C75" s="38">
        <f>_xlfn.NUMBERVALUE(SUBSTITUTE(MID($A75, C$2, C$3 -  C$2), "_", ""), ".", ",")</f>
        <v>0</v>
      </c>
      <c r="D75" s="38">
        <f>_xlfn.NUMBERVALUE(SUBSTITUTE(MID($A75, D$2, D$3 -  D$2), "_", ""), ".", ",")</f>
        <v>0.56999999999999995</v>
      </c>
      <c r="E75" s="38">
        <f>D75-C75</f>
        <v>0.56999999999999995</v>
      </c>
      <c r="F75" s="33"/>
      <c r="G75" s="34" t="e">
        <f>_xlfn.NUMBERVALUE(SUBSTITUTE(MID($A75, G$2, G$3 -  G$2), "_", ""), ".", ",")</f>
        <v>#VALUE!</v>
      </c>
      <c r="H75" s="34" t="e">
        <f>_xlfn.NUMBERVALUE(SUBSTITUTE(MID($A75, H$2, H$3 -  H$2), "_", ""), ".", ",")</f>
        <v>#VALUE!</v>
      </c>
      <c r="I75" s="33"/>
      <c r="J75" s="1">
        <f>INDEX('Analysis of the results'!C75:C101,MATCH('Results PyPy311'!$B75, 'Analysis of the results'!$B75:$B101, ))</f>
        <v>0</v>
      </c>
      <c r="K75" s="1">
        <f>INDEX('Analysis of the results'!D75:D101,MATCH('Results PyPy311'!$B75, 'Analysis of the results'!$B75:$B101, ))</f>
        <v>0.97</v>
      </c>
      <c r="L75" s="1">
        <f>INDEX('Analysis of the results'!E75:E101,MATCH('Results PyPy311'!$B75, 'Analysis of the results'!$B75:$B101, ))</f>
        <v>0.97</v>
      </c>
      <c r="N75" s="50" t="str">
        <f t="shared" si="11"/>
        <v>-</v>
      </c>
      <c r="O75" s="50">
        <f t="shared" si="9"/>
        <v>1.7017543859649125</v>
      </c>
      <c r="P75" s="50">
        <f t="shared" si="10"/>
        <v>1.7017543859649125</v>
      </c>
    </row>
    <row r="76" spans="1:16" hidden="1" x14ac:dyDescent="0.25">
      <c r="A76" s="37" t="s">
        <v>1</v>
      </c>
      <c r="B76" s="2" t="str">
        <f t="shared" si="8"/>
        <v>----------</v>
      </c>
      <c r="C76" s="33"/>
      <c r="D76" s="33"/>
      <c r="E76" s="33"/>
      <c r="F76" s="33"/>
      <c r="G76" s="34"/>
      <c r="H76" s="34"/>
      <c r="I76" s="33"/>
      <c r="J76" s="1">
        <f>INDEX('Analysis of the results'!C76:C102,MATCH('Results PyPy311'!$B76, 'Analysis of the results'!$B76:$B102, ))</f>
        <v>0</v>
      </c>
      <c r="K76" s="1">
        <f>INDEX('Analysis of the results'!D76:D102,MATCH('Results PyPy311'!$B76, 'Analysis of the results'!$B76:$B102, ))</f>
        <v>0</v>
      </c>
      <c r="L76" s="1">
        <f>INDEX('Analysis of the results'!E76:E102,MATCH('Results PyPy311'!$B76, 'Analysis of the results'!$B76:$B102, ))</f>
        <v>0</v>
      </c>
      <c r="N76" s="50" t="str">
        <f t="shared" si="11"/>
        <v>-</v>
      </c>
      <c r="O76" s="50" t="str">
        <f t="shared" si="9"/>
        <v>-</v>
      </c>
      <c r="P76" s="50" t="str">
        <f t="shared" si="10"/>
        <v>-</v>
      </c>
    </row>
    <row r="77" spans="1:16" x14ac:dyDescent="0.25">
      <c r="A77" s="37" t="s">
        <v>78</v>
      </c>
      <c r="B77" s="2" t="str">
        <f t="shared" si="8"/>
        <v>@IntIdF</v>
      </c>
      <c r="C77" s="38">
        <f>_xlfn.NUMBERVALUE(SUBSTITUTE(MID($A77, C$2, C$3 -  C$2), "_", ""), ".", ",")</f>
        <v>0</v>
      </c>
      <c r="D77" s="38">
        <f>_xlfn.NUMBERVALUE(SUBSTITUTE(MID($A77, D$2, D$3 -  D$2), "_", ""), ".", ",")</f>
        <v>0.52</v>
      </c>
      <c r="E77" s="38">
        <f>D77-C77</f>
        <v>0.52</v>
      </c>
      <c r="F77" s="33"/>
      <c r="G77" s="34" t="e">
        <f>_xlfn.NUMBERVALUE(SUBSTITUTE(MID($A77, G$2, G$3 -  G$2), "_", ""), ".", ",")</f>
        <v>#VALUE!</v>
      </c>
      <c r="H77" s="34" t="e">
        <f>_xlfn.NUMBERVALUE(SUBSTITUTE(MID($A77, H$2, H$3 -  H$2), "_", ""), ".", ",")</f>
        <v>#VALUE!</v>
      </c>
      <c r="I77" s="33"/>
      <c r="J77" s="1">
        <f>INDEX('Analysis of the results'!C77:C103,MATCH('Results PyPy311'!$B77, 'Analysis of the results'!$B77:$B103, ))</f>
        <v>0</v>
      </c>
      <c r="K77" s="1">
        <f>INDEX('Analysis of the results'!D77:D103,MATCH('Results PyPy311'!$B77, 'Analysis of the results'!$B77:$B103, ))</f>
        <v>1.1299999999999999</v>
      </c>
      <c r="L77" s="1">
        <f>INDEX('Analysis of the results'!E77:E103,MATCH('Results PyPy311'!$B77, 'Analysis of the results'!$B77:$B103, ))</f>
        <v>1.1299999999999999</v>
      </c>
      <c r="N77" s="50" t="str">
        <f t="shared" si="11"/>
        <v>-</v>
      </c>
      <c r="O77" s="50">
        <f t="shared" si="9"/>
        <v>2.1730769230769229</v>
      </c>
      <c r="P77" s="50">
        <f t="shared" si="10"/>
        <v>2.1730769230769229</v>
      </c>
    </row>
    <row r="78" spans="1:16" hidden="1" x14ac:dyDescent="0.25">
      <c r="A78" s="37" t="s">
        <v>1</v>
      </c>
      <c r="B78" s="2" t="str">
        <f t="shared" si="8"/>
        <v>----------</v>
      </c>
      <c r="C78" s="33"/>
      <c r="D78" s="33"/>
      <c r="E78" s="33"/>
      <c r="F78" s="33"/>
      <c r="G78" s="34"/>
      <c r="H78" s="34"/>
      <c r="I78" s="33"/>
      <c r="J78" s="1">
        <f>INDEX('Analysis of the results'!C78:C104,MATCH('Results PyPy311'!$B78, 'Analysis of the results'!$B78:$B104, ))</f>
        <v>0</v>
      </c>
      <c r="K78" s="1">
        <f>INDEX('Analysis of the results'!D78:D104,MATCH('Results PyPy311'!$B78, 'Analysis of the results'!$B78:$B104, ))</f>
        <v>0</v>
      </c>
      <c r="L78" s="1">
        <f>INDEX('Analysis of the results'!E78:E104,MATCH('Results PyPy311'!$B78, 'Analysis of the results'!$B78:$B104, ))</f>
        <v>0</v>
      </c>
      <c r="N78" s="50" t="str">
        <f t="shared" si="11"/>
        <v>-</v>
      </c>
      <c r="O78" s="50" t="str">
        <f t="shared" si="9"/>
        <v>-</v>
      </c>
      <c r="P78" s="50" t="str">
        <f t="shared" si="10"/>
        <v>-</v>
      </c>
    </row>
    <row r="79" spans="1:16" x14ac:dyDescent="0.25">
      <c r="A79" s="37" t="s">
        <v>31</v>
      </c>
      <c r="B79" s="2" t="str">
        <f t="shared" si="8"/>
        <v>@IntIdF0B</v>
      </c>
      <c r="C79" s="38" t="e">
        <f>_xlfn.NUMBERVALUE(SUBSTITUTE(MID($A79, C$2, C$3 -  C$2), "_", ""), ".", ",")</f>
        <v>#VALUE!</v>
      </c>
      <c r="D79" s="38" t="e">
        <f>_xlfn.NUMBERVALUE(SUBSTITUTE(MID($A79, D$2, D$3 -  D$2), "_", ""), ".", ",")</f>
        <v>#VALUE!</v>
      </c>
      <c r="E79" s="38" t="e">
        <f>D79-C79</f>
        <v>#VALUE!</v>
      </c>
      <c r="F79" s="33"/>
      <c r="G79" s="34" t="e">
        <f>_xlfn.NUMBERVALUE(SUBSTITUTE(MID($A79, G$2, G$3 -  G$2), "_", ""), ".", ",")</f>
        <v>#VALUE!</v>
      </c>
      <c r="H79" s="34" t="e">
        <f>_xlfn.NUMBERVALUE(SUBSTITUTE(MID($A79, H$2, H$3 -  H$2), "_", ""), ".", ",")</f>
        <v>#VALUE!</v>
      </c>
      <c r="I79" s="33"/>
      <c r="J79" s="1" t="e">
        <f>INDEX('Analysis of the results'!C79:C105,MATCH('Results PyPy311'!$B79, 'Analysis of the results'!$B79:$B105, ))</f>
        <v>#VALUE!</v>
      </c>
      <c r="K79" s="1" t="e">
        <f>INDEX('Analysis of the results'!D79:D105,MATCH('Results PyPy311'!$B79, 'Analysis of the results'!$B79:$B105, ))</f>
        <v>#VALUE!</v>
      </c>
      <c r="L79" s="1" t="e">
        <f>INDEX('Analysis of the results'!E79:E105,MATCH('Results PyPy311'!$B79, 'Analysis of the results'!$B79:$B105, ))</f>
        <v>#VALUE!</v>
      </c>
      <c r="N79" s="50" t="str">
        <f t="shared" si="11"/>
        <v>-</v>
      </c>
      <c r="O79" s="50" t="str">
        <f t="shared" si="9"/>
        <v>-</v>
      </c>
      <c r="P79" s="50" t="str">
        <f t="shared" si="10"/>
        <v>-</v>
      </c>
    </row>
    <row r="80" spans="1:16" hidden="1" x14ac:dyDescent="0.25">
      <c r="A80" s="37" t="s">
        <v>1</v>
      </c>
      <c r="B80" s="2" t="str">
        <f t="shared" si="8"/>
        <v>----------</v>
      </c>
      <c r="C80" s="33"/>
      <c r="D80" s="33"/>
      <c r="E80" s="33"/>
      <c r="F80" s="33"/>
      <c r="G80" s="34"/>
      <c r="H80" s="34"/>
      <c r="I80" s="33"/>
      <c r="J80" s="1">
        <f>INDEX('Analysis of the results'!C80:C106,MATCH('Results PyPy311'!$B80, 'Analysis of the results'!$B80:$B106, ))</f>
        <v>0</v>
      </c>
      <c r="K80" s="1">
        <f>INDEX('Analysis of the results'!D80:D106,MATCH('Results PyPy311'!$B80, 'Analysis of the results'!$B80:$B106, ))</f>
        <v>0</v>
      </c>
      <c r="L80" s="1">
        <f>INDEX('Analysis of the results'!E80:E106,MATCH('Results PyPy311'!$B80, 'Analysis of the results'!$B80:$B106, ))</f>
        <v>0</v>
      </c>
      <c r="N80" s="50" t="str">
        <f t="shared" si="11"/>
        <v>-</v>
      </c>
      <c r="O80" s="50" t="str">
        <f t="shared" si="9"/>
        <v>-</v>
      </c>
      <c r="P80" s="50" t="str">
        <f t="shared" si="10"/>
        <v>-</v>
      </c>
    </row>
    <row r="81" spans="1:16" x14ac:dyDescent="0.25">
      <c r="A81" s="37" t="s">
        <v>73</v>
      </c>
      <c r="B81" s="2" t="str">
        <f t="shared" si="8"/>
        <v>nog@Int</v>
      </c>
      <c r="C81" s="38">
        <f>_xlfn.NUMBERVALUE(SUBSTITUTE(MID($A81, C$2, C$3 -  C$2), "_", ""), ".", ",")</f>
        <v>0</v>
      </c>
      <c r="D81" s="38">
        <f>_xlfn.NUMBERVALUE(SUBSTITUTE(MID($A81, D$2, D$3 -  D$2), "_", ""), ".", ",")</f>
        <v>0.56999999999999995</v>
      </c>
      <c r="E81" s="38">
        <f>D81-C81</f>
        <v>0.56999999999999995</v>
      </c>
      <c r="F81" s="33"/>
      <c r="G81" s="34" t="e">
        <f>_xlfn.NUMBERVALUE(SUBSTITUTE(MID($A81, G$2, G$3 -  G$2), "_", ""), ".", ",")</f>
        <v>#VALUE!</v>
      </c>
      <c r="H81" s="34" t="e">
        <f>_xlfn.NUMBERVALUE(SUBSTITUTE(MID($A81, H$2, H$3 -  H$2), "_", ""), ".", ",")</f>
        <v>#VALUE!</v>
      </c>
      <c r="I81" s="33"/>
      <c r="J81" s="1">
        <f>INDEX('Analysis of the results'!C81:C107,MATCH('Results PyPy311'!$B81, 'Analysis of the results'!$B81:$B107, ))</f>
        <v>0</v>
      </c>
      <c r="K81" s="1">
        <f>INDEX('Analysis of the results'!D81:D107,MATCH('Results PyPy311'!$B81, 'Analysis of the results'!$B81:$B107, ))</f>
        <v>0.97</v>
      </c>
      <c r="L81" s="1">
        <f>INDEX('Analysis of the results'!E81:E107,MATCH('Results PyPy311'!$B81, 'Analysis of the results'!$B81:$B107, ))</f>
        <v>0.97</v>
      </c>
      <c r="N81" s="50" t="str">
        <f t="shared" si="11"/>
        <v>-</v>
      </c>
      <c r="O81" s="50">
        <f t="shared" si="9"/>
        <v>1.7017543859649125</v>
      </c>
      <c r="P81" s="50">
        <f t="shared" si="10"/>
        <v>1.7017543859649125</v>
      </c>
    </row>
    <row r="82" spans="1:16" hidden="1" x14ac:dyDescent="0.25">
      <c r="A82" s="37" t="s">
        <v>1</v>
      </c>
      <c r="B82" s="2" t="str">
        <f t="shared" si="8"/>
        <v>----------</v>
      </c>
      <c r="C82" s="33"/>
      <c r="D82" s="33"/>
      <c r="E82" s="33"/>
      <c r="F82" s="33"/>
      <c r="G82" s="34"/>
      <c r="H82" s="34"/>
      <c r="I82" s="33"/>
      <c r="J82" s="1">
        <f>INDEX('Analysis of the results'!C82:C108,MATCH('Results PyPy311'!$B82, 'Analysis of the results'!$B82:$B108, ))</f>
        <v>0</v>
      </c>
      <c r="K82" s="1">
        <f>INDEX('Analysis of the results'!D82:D108,MATCH('Results PyPy311'!$B82, 'Analysis of the results'!$B82:$B108, ))</f>
        <v>0</v>
      </c>
      <c r="L82" s="1">
        <f>INDEX('Analysis of the results'!E82:E108,MATCH('Results PyPy311'!$B82, 'Analysis of the results'!$B82:$B108, ))</f>
        <v>0</v>
      </c>
      <c r="N82" s="50" t="str">
        <f t="shared" si="11"/>
        <v>-</v>
      </c>
      <c r="O82" s="50" t="str">
        <f t="shared" si="9"/>
        <v>-</v>
      </c>
      <c r="P82" s="50" t="str">
        <f t="shared" si="10"/>
        <v>-</v>
      </c>
    </row>
    <row r="83" spans="1:16" x14ac:dyDescent="0.25">
      <c r="A83" s="37" t="s">
        <v>74</v>
      </c>
      <c r="B83" s="2" t="str">
        <f t="shared" si="8"/>
        <v>@IntF</v>
      </c>
      <c r="C83" s="39">
        <f>_xlfn.NUMBERVALUE(SUBSTITUTE(MID($A83, C$2, C$3 -  C$2), "_", ""), ".", ",")</f>
        <v>0</v>
      </c>
      <c r="D83" s="39">
        <f>_xlfn.NUMBERVALUE(SUBSTITUTE(MID($A83, D$2, D$3 -  D$2), "_", ""), ".", ",")</f>
        <v>0.51</v>
      </c>
      <c r="E83" s="39">
        <f>D83-C83</f>
        <v>0.51</v>
      </c>
      <c r="F83" s="33"/>
      <c r="G83" s="34" t="e">
        <f>_xlfn.NUMBERVALUE(SUBSTITUTE(MID($A83, G$2, G$3 -  G$2), "_", ""), ".", ",")</f>
        <v>#VALUE!</v>
      </c>
      <c r="H83" s="40" t="e">
        <f>_xlfn.NUMBERVALUE(SUBSTITUTE(MID($A83, H$2, H$3 -  H$2), "_", ""), ".", ",")</f>
        <v>#VALUE!</v>
      </c>
      <c r="I83" s="33"/>
      <c r="J83" s="1">
        <f>INDEX('Analysis of the results'!C83:C109,MATCH('Results PyPy311'!$B83, 'Analysis of the results'!$B83:$B109, ))</f>
        <v>0</v>
      </c>
      <c r="K83" s="1">
        <f>INDEX('Analysis of the results'!D83:D109,MATCH('Results PyPy311'!$B83, 'Analysis of the results'!$B83:$B109, ))</f>
        <v>1.1200000000000001</v>
      </c>
      <c r="L83" s="1">
        <f>INDEX('Analysis of the results'!E83:E109,MATCH('Results PyPy311'!$B83, 'Analysis of the results'!$B83:$B109, ))</f>
        <v>1.1200000000000001</v>
      </c>
      <c r="N83" s="50" t="str">
        <f t="shared" si="11"/>
        <v>-</v>
      </c>
      <c r="O83" s="50">
        <f t="shared" si="9"/>
        <v>2.1960784313725492</v>
      </c>
      <c r="P83" s="50">
        <f t="shared" si="10"/>
        <v>2.1960784313725492</v>
      </c>
    </row>
    <row r="84" spans="1:16" hidden="1" x14ac:dyDescent="0.25">
      <c r="A84" s="37" t="s">
        <v>1</v>
      </c>
      <c r="B84" s="2" t="str">
        <f t="shared" si="8"/>
        <v>----------</v>
      </c>
      <c r="C84" s="33"/>
      <c r="D84" s="33"/>
      <c r="E84" s="33"/>
      <c r="F84" s="33"/>
      <c r="G84" s="34"/>
      <c r="H84" s="34"/>
      <c r="I84" s="33"/>
      <c r="J84" s="1">
        <f>INDEX('Analysis of the results'!C84:C110,MATCH('Results PyPy311'!$B84, 'Analysis of the results'!$B84:$B110, ))</f>
        <v>0</v>
      </c>
      <c r="K84" s="1">
        <f>INDEX('Analysis of the results'!D84:D110,MATCH('Results PyPy311'!$B84, 'Analysis of the results'!$B84:$B110, ))</f>
        <v>0</v>
      </c>
      <c r="L84" s="1">
        <f>INDEX('Analysis of the results'!E84:E110,MATCH('Results PyPy311'!$B84, 'Analysis of the results'!$B84:$B110, ))</f>
        <v>0</v>
      </c>
      <c r="N84" s="50" t="str">
        <f t="shared" si="11"/>
        <v>-</v>
      </c>
      <c r="O84" s="50" t="str">
        <f t="shared" si="9"/>
        <v>-</v>
      </c>
      <c r="P84" s="50" t="str">
        <f t="shared" si="10"/>
        <v>-</v>
      </c>
    </row>
    <row r="85" spans="1:16" x14ac:dyDescent="0.25">
      <c r="A85" s="37" t="s">
        <v>34</v>
      </c>
      <c r="B85" s="2" t="str">
        <f t="shared" si="8"/>
        <v>@IntF0B</v>
      </c>
      <c r="C85" s="39" t="e">
        <f>_xlfn.NUMBERVALUE(SUBSTITUTE(MID($A85, C$2, C$3 -  C$2), "_", ""), ".", ",")</f>
        <v>#VALUE!</v>
      </c>
      <c r="D85" s="39" t="e">
        <f>_xlfn.NUMBERVALUE(SUBSTITUTE(MID($A85, D$2, D$3 -  D$2), "_", ""), ".", ",")</f>
        <v>#VALUE!</v>
      </c>
      <c r="E85" s="39" t="e">
        <f>D85-C85</f>
        <v>#VALUE!</v>
      </c>
      <c r="F85" s="33"/>
      <c r="G85" s="34" t="e">
        <f>_xlfn.NUMBERVALUE(SUBSTITUTE(MID($A85, G$2, G$3 -  G$2), "_", ""), ".", ",")</f>
        <v>#VALUE!</v>
      </c>
      <c r="H85" s="34" t="e">
        <f>_xlfn.NUMBERVALUE(SUBSTITUTE(MID($A85, H$2, H$3 -  H$2), "_", ""), ".", ",")</f>
        <v>#VALUE!</v>
      </c>
      <c r="I85" s="33"/>
      <c r="J85" s="1" t="e">
        <f>INDEX('Analysis of the results'!C85:C111,MATCH('Results PyPy311'!$B85, 'Analysis of the results'!$B85:$B111, ))</f>
        <v>#VALUE!</v>
      </c>
      <c r="K85" s="1" t="e">
        <f>INDEX('Analysis of the results'!D85:D111,MATCH('Results PyPy311'!$B85, 'Analysis of the results'!$B85:$B111, ))</f>
        <v>#VALUE!</v>
      </c>
      <c r="L85" s="1" t="e">
        <f>INDEX('Analysis of the results'!E85:E111,MATCH('Results PyPy311'!$B85, 'Analysis of the results'!$B85:$B111, ))</f>
        <v>#VALUE!</v>
      </c>
      <c r="N85" s="50" t="str">
        <f t="shared" si="11"/>
        <v>-</v>
      </c>
      <c r="O85" s="50" t="str">
        <f t="shared" si="9"/>
        <v>-</v>
      </c>
      <c r="P85" s="50" t="str">
        <f t="shared" si="10"/>
        <v>-</v>
      </c>
    </row>
    <row r="86" spans="1:16" hidden="1" x14ac:dyDescent="0.25">
      <c r="A86" s="37" t="s">
        <v>1</v>
      </c>
      <c r="B86" s="2" t="str">
        <f t="shared" si="8"/>
        <v>----------</v>
      </c>
      <c r="C86" s="33"/>
      <c r="D86" s="33"/>
      <c r="E86" s="33"/>
      <c r="F86" s="33"/>
      <c r="G86" s="34"/>
      <c r="H86" s="34"/>
      <c r="I86" s="33"/>
      <c r="J86" s="1">
        <f>INDEX('Analysis of the results'!C86:C112,MATCH('Results PyPy311'!$B86, 'Analysis of the results'!$B86:$B112, ))</f>
        <v>0</v>
      </c>
      <c r="K86" s="1">
        <f>INDEX('Analysis of the results'!D86:D112,MATCH('Results PyPy311'!$B86, 'Analysis of the results'!$B86:$B112, ))</f>
        <v>0</v>
      </c>
      <c r="L86" s="1">
        <f>INDEX('Analysis of the results'!E86:E112,MATCH('Results PyPy311'!$B86, 'Analysis of the results'!$B86:$B112, ))</f>
        <v>0</v>
      </c>
      <c r="N86" s="50" t="str">
        <f t="shared" si="11"/>
        <v>-</v>
      </c>
      <c r="O86" s="50" t="str">
        <f t="shared" si="9"/>
        <v>-</v>
      </c>
      <c r="P86" s="50" t="str">
        <f t="shared" si="10"/>
        <v>-</v>
      </c>
    </row>
    <row r="87" spans="1:16" x14ac:dyDescent="0.25">
      <c r="A87" s="37" t="s">
        <v>79</v>
      </c>
      <c r="B87" s="2" t="str">
        <f t="shared" si="8"/>
        <v>nog+shift</v>
      </c>
      <c r="C87" s="38">
        <f>_xlfn.NUMBERVALUE(SUBSTITUTE(MID($A87, C$2, C$3 -  C$2), "_", ""), ".", ",")</f>
        <v>0</v>
      </c>
      <c r="D87" s="38">
        <f>_xlfn.NUMBERVALUE(SUBSTITUTE(MID($A87, D$2, D$3 -  D$2), "_", ""), ".", ",")</f>
        <v>0.51</v>
      </c>
      <c r="E87" s="38">
        <f>D87-C87</f>
        <v>0.51</v>
      </c>
      <c r="F87" s="33"/>
      <c r="G87" s="34" t="e">
        <f>_xlfn.NUMBERVALUE(SUBSTITUTE(MID($A87, G$2, G$3 -  G$2), "_", ""), ".", ",")</f>
        <v>#VALUE!</v>
      </c>
      <c r="H87" s="34" t="e">
        <f>_xlfn.NUMBERVALUE(SUBSTITUTE(MID($A87, H$2, H$3 -  H$2), "_", ""), ".", ",")</f>
        <v>#VALUE!</v>
      </c>
      <c r="I87" s="33"/>
      <c r="J87" s="1">
        <f>INDEX('Analysis of the results'!C87:C113,MATCH('Results PyPy311'!$B87, 'Analysis of the results'!$B87:$B113, ))</f>
        <v>0</v>
      </c>
      <c r="K87" s="1">
        <f>INDEX('Analysis of the results'!D87:D113,MATCH('Results PyPy311'!$B87, 'Analysis of the results'!$B87:$B113, ))</f>
        <v>1.28</v>
      </c>
      <c r="L87" s="1">
        <f>INDEX('Analysis of the results'!E87:E113,MATCH('Results PyPy311'!$B87, 'Analysis of the results'!$B87:$B113, ))</f>
        <v>1.28</v>
      </c>
      <c r="N87" s="50" t="str">
        <f t="shared" si="11"/>
        <v>-</v>
      </c>
      <c r="O87" s="50">
        <f t="shared" si="9"/>
        <v>2.5098039215686274</v>
      </c>
      <c r="P87" s="50">
        <f t="shared" si="10"/>
        <v>2.5098039215686274</v>
      </c>
    </row>
    <row r="88" spans="1:16" hidden="1" x14ac:dyDescent="0.25">
      <c r="A88" s="37" t="s">
        <v>1</v>
      </c>
      <c r="B88" s="2" t="str">
        <f t="shared" si="8"/>
        <v>----------</v>
      </c>
      <c r="C88" s="38"/>
      <c r="D88" s="38"/>
      <c r="E88" s="38"/>
      <c r="F88" s="33"/>
      <c r="G88" s="34"/>
      <c r="H88" s="34"/>
      <c r="I88" s="33"/>
      <c r="J88" s="1">
        <f>INDEX('Analysis of the results'!C88:C114,MATCH('Results PyPy311'!$B88, 'Analysis of the results'!$B88:$B114, ))</f>
        <v>0</v>
      </c>
      <c r="K88" s="1">
        <f>INDEX('Analysis of the results'!D88:D114,MATCH('Results PyPy311'!$B88, 'Analysis of the results'!$B88:$B114, ))</f>
        <v>0</v>
      </c>
      <c r="L88" s="1">
        <f>INDEX('Analysis of the results'!E88:E114,MATCH('Results PyPy311'!$B88, 'Analysis of the results'!$B88:$B114, ))</f>
        <v>0</v>
      </c>
      <c r="N88" s="50" t="str">
        <f t="shared" si="11"/>
        <v>-</v>
      </c>
      <c r="O88" s="50" t="str">
        <f t="shared" si="9"/>
        <v>-</v>
      </c>
      <c r="P88" s="50" t="str">
        <f t="shared" si="10"/>
        <v>-</v>
      </c>
    </row>
    <row r="89" spans="1:16" x14ac:dyDescent="0.25">
      <c r="A89" s="37" t="s">
        <v>80</v>
      </c>
      <c r="B89" s="2" t="str">
        <f t="shared" si="8"/>
        <v>igraph</v>
      </c>
      <c r="C89" s="38">
        <f>_xlfn.NUMBERVALUE(SUBSTITUTE(MID($A89, C$2, C$3 -  C$2), "_", ""), ".", ",")</f>
        <v>58.05</v>
      </c>
      <c r="D89" s="38">
        <f>_xlfn.NUMBERVALUE(SUBSTITUTE(MID($A89, D$2, D$3 -  D$2), "_", ""), ".", ",")</f>
        <v>259.10000000000002</v>
      </c>
      <c r="E89" s="38">
        <f>D89-C89</f>
        <v>201.05</v>
      </c>
      <c r="F89" s="33"/>
      <c r="G89" s="34" t="e">
        <f>_xlfn.NUMBERVALUE(SUBSTITUTE(MID($A89, G$2, G$3 -  G$2), "_", ""), ".", ",")</f>
        <v>#VALUE!</v>
      </c>
      <c r="H89" s="34" t="e">
        <f>_xlfn.NUMBERVALUE(SUBSTITUTE(MID($A89, H$2, H$3 -  H$2), "_", ""), ".", ",")</f>
        <v>#VALUE!</v>
      </c>
      <c r="I89" s="33"/>
      <c r="J89" s="1">
        <f>INDEX('Analysis of the results'!C89:C115,MATCH('Results PyPy311'!$B89, 'Analysis of the results'!$B89:$B115, ))</f>
        <v>74.06</v>
      </c>
      <c r="K89" s="1">
        <f>INDEX('Analysis of the results'!D89:D115,MATCH('Results PyPy311'!$B89, 'Analysis of the results'!$B89:$B115, ))</f>
        <v>74.349999999999994</v>
      </c>
      <c r="L89" s="1">
        <f>INDEX('Analysis of the results'!E89:E115,MATCH('Results PyPy311'!$B89, 'Analysis of the results'!$B89:$B115, ))</f>
        <v>0.28999999999999204</v>
      </c>
      <c r="N89" s="50">
        <f t="shared" si="11"/>
        <v>1.2757967269595178</v>
      </c>
      <c r="O89" s="50">
        <f t="shared" si="9"/>
        <v>0.28695484368969504</v>
      </c>
      <c r="P89" s="50">
        <f t="shared" si="10"/>
        <v>1.4424272569012286E-3</v>
      </c>
    </row>
    <row r="90" spans="1:16" hidden="1" x14ac:dyDescent="0.25">
      <c r="A90" s="37" t="s">
        <v>1</v>
      </c>
      <c r="B90" s="2" t="str">
        <f t="shared" si="8"/>
        <v>----------</v>
      </c>
      <c r="C90" s="33"/>
      <c r="D90" s="33"/>
      <c r="E90" s="33"/>
      <c r="F90" s="33"/>
      <c r="G90" s="34"/>
      <c r="H90" s="34"/>
      <c r="I90" s="33"/>
      <c r="J90" s="1">
        <f>INDEX('Analysis of the results'!C90:C116,MATCH('Results PyPy311'!$B90, 'Analysis of the results'!$B90:$B116, ))</f>
        <v>0</v>
      </c>
      <c r="K90" s="1">
        <f>INDEX('Analysis of the results'!D90:D116,MATCH('Results PyPy311'!$B90, 'Analysis of the results'!$B90:$B116, ))</f>
        <v>0</v>
      </c>
      <c r="L90" s="1">
        <f>INDEX('Analysis of the results'!E90:E116,MATCH('Results PyPy311'!$B90, 'Analysis of the results'!$B90:$B116, ))</f>
        <v>0</v>
      </c>
      <c r="N90" s="50" t="str">
        <f t="shared" si="11"/>
        <v>-</v>
      </c>
      <c r="O90" s="50" t="str">
        <f t="shared" si="9"/>
        <v>-</v>
      </c>
      <c r="P90" s="50" t="str">
        <f t="shared" si="10"/>
        <v>-</v>
      </c>
    </row>
    <row r="91" spans="1:16" x14ac:dyDescent="0.25">
      <c r="A91" s="37" t="s">
        <v>81</v>
      </c>
      <c r="B91" s="2" t="str">
        <f t="shared" si="8"/>
        <v>NetworkX</v>
      </c>
      <c r="C91" s="39">
        <f>_xlfn.NUMBERVALUE(SUBSTITUTE(MID($A91, C$2, C$3 -  C$2), "_", ""), ".", ",")</f>
        <v>7.86</v>
      </c>
      <c r="D91" s="39">
        <f>_xlfn.NUMBERVALUE(SUBSTITUTE(MID($A91, D$2, D$3 -  D$2), "_", ""), ".", ",")</f>
        <v>10.210000000000001</v>
      </c>
      <c r="E91" s="39">
        <f>D91-C91</f>
        <v>2.3500000000000005</v>
      </c>
      <c r="F91" s="33"/>
      <c r="G91" s="34" t="e">
        <f>_xlfn.NUMBERVALUE(SUBSTITUTE(MID($A91, G$2, G$3 -  G$2), "_", ""), ".", ",")</f>
        <v>#VALUE!</v>
      </c>
      <c r="H91" s="34" t="e">
        <f>_xlfn.NUMBERVALUE(SUBSTITUTE(MID($A91, H$2, H$3 -  H$2), "_", ""), ".", ",")</f>
        <v>#VALUE!</v>
      </c>
      <c r="I91" s="33"/>
      <c r="J91" s="1">
        <f>INDEX('Analysis of the results'!C91:C117,MATCH('Results PyPy311'!$B91, 'Analysis of the results'!$B91:$B117, ))</f>
        <v>13.78</v>
      </c>
      <c r="K91" s="1">
        <f>INDEX('Analysis of the results'!D91:D117,MATCH('Results PyPy311'!$B91, 'Analysis of the results'!$B91:$B117, ))</f>
        <v>16.329999999999998</v>
      </c>
      <c r="L91" s="1">
        <f>INDEX('Analysis of the results'!E91:E117,MATCH('Results PyPy311'!$B91, 'Analysis of the results'!$B91:$B117, ))</f>
        <v>2.5499999999999989</v>
      </c>
      <c r="N91" s="50">
        <f t="shared" si="11"/>
        <v>1.753180661577608</v>
      </c>
      <c r="O91" s="50">
        <f t="shared" si="9"/>
        <v>1.5994123408423111</v>
      </c>
      <c r="P91" s="50">
        <f t="shared" si="10"/>
        <v>1.0851063829787226</v>
      </c>
    </row>
    <row r="92" spans="1:16" hidden="1" x14ac:dyDescent="0.25">
      <c r="A92" s="37" t="s">
        <v>1</v>
      </c>
      <c r="B92" s="37"/>
      <c r="C92" s="32"/>
      <c r="D92" s="32"/>
      <c r="E92" s="32"/>
      <c r="F92" s="33"/>
      <c r="G92" s="34"/>
      <c r="H92" s="34"/>
      <c r="I92" s="33"/>
      <c r="J92" s="1" t="e">
        <f>INDEX('Analysis of the results'!C92:C118,MATCH('Results PyPy311'!$B92, 'Analysis of the results'!$B92:$B118, ))</f>
        <v>#N/A</v>
      </c>
      <c r="K92" s="1" t="e">
        <f>INDEX('Analysis of the results'!D92:D118,MATCH('Results PyPy311'!$B92, 'Analysis of the results'!$B92:$B118, ))</f>
        <v>#N/A</v>
      </c>
      <c r="L92" s="1" t="e">
        <f>INDEX('Analysis of the results'!E92:E118,MATCH('Results PyPy311'!$B92, 'Analysis of the results'!$B92:$B118, ))</f>
        <v>#N/A</v>
      </c>
    </row>
    <row r="93" spans="1:16" x14ac:dyDescent="0.25">
      <c r="A93" s="37"/>
      <c r="B93" s="37"/>
      <c r="C93" s="39">
        <f>_xlfn.NUMBERVALUE(SUBSTITUTE(MID($A93, C$2, C$3 -  C$2), "_", ""), ".", ",")</f>
        <v>0</v>
      </c>
      <c r="D93" s="39">
        <f>_xlfn.NUMBERVALUE(SUBSTITUTE(MID($A93, D$2, D$3 -  D$2), "_", ""), ".", ",")</f>
        <v>0</v>
      </c>
      <c r="E93" s="39">
        <f>D93-C93</f>
        <v>0</v>
      </c>
      <c r="F93" s="33"/>
      <c r="G93" s="34"/>
      <c r="H93" s="34"/>
      <c r="I93" s="33"/>
      <c r="J93" s="1"/>
      <c r="K93" s="1"/>
      <c r="L93" s="1"/>
    </row>
    <row r="94" spans="1:16" hidden="1" x14ac:dyDescent="0.25">
      <c r="A94" s="37" t="s">
        <v>1</v>
      </c>
      <c r="B94" s="37"/>
      <c r="C94" s="32"/>
      <c r="D94" s="32"/>
      <c r="E94" s="32"/>
      <c r="F94" s="33"/>
      <c r="G94" s="34"/>
      <c r="H94" s="34"/>
      <c r="I94" s="33"/>
      <c r="J94" s="1"/>
      <c r="K94" s="1"/>
      <c r="L94" s="1"/>
    </row>
    <row r="95" spans="1:16" x14ac:dyDescent="0.25">
      <c r="A95" s="37"/>
      <c r="B95" s="37"/>
      <c r="C95" s="39">
        <f>_xlfn.NUMBERVALUE(SUBSTITUTE(MID($A95, C$2, C$3 -  C$2), "_", ""), ".", ",")</f>
        <v>0</v>
      </c>
      <c r="D95" s="39">
        <f>_xlfn.NUMBERVALUE(SUBSTITUTE(MID($A95, D$2, D$3 -  D$2), "_", ""), ".", ",")</f>
        <v>0</v>
      </c>
      <c r="E95" s="39">
        <f>D95-C95</f>
        <v>0</v>
      </c>
      <c r="F95" s="33"/>
      <c r="G95" s="34"/>
      <c r="H95" s="34"/>
      <c r="I95" s="33"/>
      <c r="J95" s="1"/>
      <c r="K95" s="1"/>
      <c r="L95" s="1"/>
    </row>
    <row r="96" spans="1:16" hidden="1" x14ac:dyDescent="0.25">
      <c r="A96" s="37" t="s">
        <v>1</v>
      </c>
      <c r="B96" s="37"/>
      <c r="C96" s="33"/>
      <c r="D96" s="33"/>
      <c r="E96" s="33"/>
      <c r="F96" s="33"/>
      <c r="G96" s="34"/>
      <c r="H96" s="34"/>
      <c r="I96" s="33"/>
    </row>
    <row r="97" spans="1:16" x14ac:dyDescent="0.25">
      <c r="A97" s="37"/>
      <c r="B97" s="37"/>
      <c r="C97" s="33"/>
      <c r="D97" s="33"/>
      <c r="E97" s="33"/>
      <c r="F97" s="33"/>
      <c r="G97" s="34"/>
      <c r="H97" s="34"/>
      <c r="I97" s="33"/>
    </row>
    <row r="98" spans="1:16" x14ac:dyDescent="0.25">
      <c r="A98" s="32" t="s">
        <v>145</v>
      </c>
      <c r="B98" s="32"/>
      <c r="C98" s="33"/>
      <c r="D98" s="33"/>
      <c r="E98" s="33"/>
      <c r="F98" s="33"/>
      <c r="G98" s="34"/>
      <c r="H98" s="34"/>
      <c r="I98" s="33"/>
    </row>
    <row r="99" spans="1:16" x14ac:dyDescent="0.25">
      <c r="A99" s="37" t="s">
        <v>82</v>
      </c>
      <c r="B99" s="2" t="str">
        <f t="shared" ref="B99:B121" si="12">TRIM(MID($A99, B$2, B$3 -  B$2))</f>
        <v>NoGraphs</v>
      </c>
      <c r="C99" s="38">
        <f>_xlfn.NUMBERVALUE(SUBSTITUTE(MID($A99, C$2, C$3 -  C$2), "_", ""), ".", ",")</f>
        <v>0</v>
      </c>
      <c r="D99" s="38">
        <f>_xlfn.NUMBERVALUE(SUBSTITUTE(MID($A99, D$2, D$3 -  D$2), "_", ""), ".", ",")</f>
        <v>2.04</v>
      </c>
      <c r="E99" s="38">
        <f>D99-C99</f>
        <v>2.04</v>
      </c>
      <c r="F99" s="33"/>
      <c r="G99" s="34" t="e">
        <f>_xlfn.NUMBERVALUE(SUBSTITUTE(MID($A99, G$2, G$3 -  G$2), "_", ""), ".", ",")</f>
        <v>#VALUE!</v>
      </c>
      <c r="H99" s="34" t="e">
        <f>_xlfn.NUMBERVALUE(SUBSTITUTE(MID($A99, H$2, H$3 -  H$2), "_", ""), ".", ",")</f>
        <v>#VALUE!</v>
      </c>
      <c r="I99" s="33"/>
      <c r="J99" s="1">
        <f>INDEX('Analysis of the results'!C99:C125,MATCH('Results PyPy311'!$B99, 'Analysis of the results'!$B99:$B125, ))</f>
        <v>0</v>
      </c>
      <c r="K99" s="1">
        <f>INDEX('Analysis of the results'!D99:D125,MATCH('Results PyPy311'!$B99, 'Analysis of the results'!$B99:$B125, ))</f>
        <v>3.66</v>
      </c>
      <c r="L99" s="1">
        <f>INDEX('Analysis of the results'!E99:E125,MATCH('Results PyPy311'!$B99, 'Analysis of the results'!$B99:$B125, ))</f>
        <v>3.66</v>
      </c>
      <c r="N99" s="50" t="str">
        <f>IFERROR(J99/C99, "-")</f>
        <v>-</v>
      </c>
      <c r="O99" s="50">
        <f t="shared" ref="O99:O121" si="13">IFERROR(K99/D99, "-")</f>
        <v>1.7941176470588236</v>
      </c>
      <c r="P99" s="50">
        <f t="shared" ref="P99:P121" si="14">IFERROR(L99/E99, "-")</f>
        <v>1.7941176470588236</v>
      </c>
    </row>
    <row r="100" spans="1:16" hidden="1" x14ac:dyDescent="0.25">
      <c r="A100" s="37" t="s">
        <v>1</v>
      </c>
      <c r="B100" s="2" t="str">
        <f t="shared" si="12"/>
        <v>----------</v>
      </c>
      <c r="C100" s="33"/>
      <c r="D100" s="33"/>
      <c r="E100" s="33"/>
      <c r="F100" s="33"/>
      <c r="G100" s="34"/>
      <c r="H100" s="34"/>
      <c r="I100" s="33"/>
      <c r="J100" s="1">
        <f>INDEX('Analysis of the results'!C100:C126,MATCH('Results PyPy311'!$B100, 'Analysis of the results'!$B100:$B126, ))</f>
        <v>0</v>
      </c>
      <c r="K100" s="1">
        <f>INDEX('Analysis of the results'!D100:D126,MATCH('Results PyPy311'!$B100, 'Analysis of the results'!$B100:$B126, ))</f>
        <v>0</v>
      </c>
      <c r="L100" s="1">
        <f>INDEX('Analysis of the results'!E100:E126,MATCH('Results PyPy311'!$B100, 'Analysis of the results'!$B100:$B126, ))</f>
        <v>0</v>
      </c>
      <c r="N100" s="50" t="str">
        <f t="shared" ref="N100:N121" si="15">IFERROR(J100/C100, "-")</f>
        <v>-</v>
      </c>
      <c r="O100" s="50" t="str">
        <f t="shared" si="13"/>
        <v>-</v>
      </c>
      <c r="P100" s="50" t="str">
        <f t="shared" si="14"/>
        <v>-</v>
      </c>
    </row>
    <row r="101" spans="1:16" x14ac:dyDescent="0.25">
      <c r="A101" s="37" t="s">
        <v>83</v>
      </c>
      <c r="B101" s="2" t="str">
        <f t="shared" si="12"/>
        <v>nog@IntId</v>
      </c>
      <c r="C101" s="39">
        <f>_xlfn.NUMBERVALUE(SUBSTITUTE(MID($A101, C$2, C$3 -  C$2), "_", ""), ".", ",")</f>
        <v>0</v>
      </c>
      <c r="D101" s="39">
        <f>_xlfn.NUMBERVALUE(SUBSTITUTE(MID($A101, D$2, D$3 -  D$2), "_", ""), ".", ",")</f>
        <v>1.73</v>
      </c>
      <c r="E101" s="39">
        <f>D101-C101</f>
        <v>1.73</v>
      </c>
      <c r="F101" s="33"/>
      <c r="G101" s="34" t="e">
        <f>_xlfn.NUMBERVALUE(SUBSTITUTE(MID($A101, G$2, G$3 -  G$2), "_", ""), ".", ",")</f>
        <v>#VALUE!</v>
      </c>
      <c r="H101" s="40" t="e">
        <f>_xlfn.NUMBERVALUE(SUBSTITUTE(MID($A101, H$2, H$3 -  H$2), "_", ""), ".", ",")</f>
        <v>#VALUE!</v>
      </c>
      <c r="I101" s="33"/>
      <c r="J101" s="1">
        <f>INDEX('Analysis of the results'!C101:C127,MATCH('Results PyPy311'!$B101, 'Analysis of the results'!$B101:$B127, ))</f>
        <v>0</v>
      </c>
      <c r="K101" s="1">
        <f>INDEX('Analysis of the results'!D101:D127,MATCH('Results PyPy311'!$B101, 'Analysis of the results'!$B101:$B127, ))</f>
        <v>2.91</v>
      </c>
      <c r="L101" s="1">
        <f>INDEX('Analysis of the results'!E101:E127,MATCH('Results PyPy311'!$B101, 'Analysis of the results'!$B101:$B127, ))</f>
        <v>2.91</v>
      </c>
      <c r="N101" s="50" t="str">
        <f t="shared" si="15"/>
        <v>-</v>
      </c>
      <c r="O101" s="50">
        <f t="shared" si="13"/>
        <v>1.6820809248554913</v>
      </c>
      <c r="P101" s="50">
        <f t="shared" si="14"/>
        <v>1.6820809248554913</v>
      </c>
    </row>
    <row r="102" spans="1:16" hidden="1" x14ac:dyDescent="0.25">
      <c r="A102" s="37" t="s">
        <v>1</v>
      </c>
      <c r="B102" s="2" t="str">
        <f t="shared" si="12"/>
        <v>----------</v>
      </c>
      <c r="C102" s="33"/>
      <c r="D102" s="33"/>
      <c r="E102" s="33"/>
      <c r="F102" s="33"/>
      <c r="G102" s="34"/>
      <c r="H102" s="34"/>
      <c r="I102" s="33"/>
      <c r="J102" s="1">
        <f>INDEX('Analysis of the results'!C102:C128,MATCH('Results PyPy311'!$B102, 'Analysis of the results'!$B102:$B128, ))</f>
        <v>0</v>
      </c>
      <c r="K102" s="1">
        <f>INDEX('Analysis of the results'!D102:D128,MATCH('Results PyPy311'!$B102, 'Analysis of the results'!$B102:$B128, ))</f>
        <v>0</v>
      </c>
      <c r="L102" s="1">
        <f>INDEX('Analysis of the results'!E102:E128,MATCH('Results PyPy311'!$B102, 'Analysis of the results'!$B102:$B128, ))</f>
        <v>0</v>
      </c>
      <c r="N102" s="50" t="str">
        <f t="shared" si="15"/>
        <v>-</v>
      </c>
      <c r="O102" s="50" t="str">
        <f t="shared" si="13"/>
        <v>-</v>
      </c>
      <c r="P102" s="50" t="str">
        <f t="shared" si="14"/>
        <v>-</v>
      </c>
    </row>
    <row r="103" spans="1:16" x14ac:dyDescent="0.25">
      <c r="A103" s="37" t="s">
        <v>30</v>
      </c>
      <c r="B103" s="2" t="str">
        <f t="shared" si="12"/>
        <v>@IntIdA0B</v>
      </c>
      <c r="C103" s="38" t="e">
        <f>_xlfn.NUMBERVALUE(SUBSTITUTE(MID($A103, C$2, C$3 -  C$2), "_", ""), ".", ",")</f>
        <v>#VALUE!</v>
      </c>
      <c r="D103" s="38" t="e">
        <f>_xlfn.NUMBERVALUE(SUBSTITUTE(MID($A103, D$2, D$3 -  D$2), "_", ""), ".", ",")</f>
        <v>#VALUE!</v>
      </c>
      <c r="E103" s="38" t="e">
        <f>D103-C103</f>
        <v>#VALUE!</v>
      </c>
      <c r="F103" s="33"/>
      <c r="G103" s="34" t="e">
        <f>_xlfn.NUMBERVALUE(SUBSTITUTE(MID($A103, G$2, G$3 -  G$2), "_", ""), ".", ",")</f>
        <v>#VALUE!</v>
      </c>
      <c r="H103" s="34" t="e">
        <f>_xlfn.NUMBERVALUE(SUBSTITUTE(MID($A103, H$2, H$3 -  H$2), "_", ""), ".", ",")</f>
        <v>#VALUE!</v>
      </c>
      <c r="I103" s="33"/>
      <c r="J103" s="1" t="e">
        <f>INDEX('Analysis of the results'!C103:C129,MATCH('Results PyPy311'!$B103, 'Analysis of the results'!$B103:$B129, ))</f>
        <v>#VALUE!</v>
      </c>
      <c r="K103" s="1" t="e">
        <f>INDEX('Analysis of the results'!D103:D129,MATCH('Results PyPy311'!$B103, 'Analysis of the results'!$B103:$B129, ))</f>
        <v>#VALUE!</v>
      </c>
      <c r="L103" s="1" t="e">
        <f>INDEX('Analysis of the results'!E103:E129,MATCH('Results PyPy311'!$B103, 'Analysis of the results'!$B103:$B129, ))</f>
        <v>#VALUE!</v>
      </c>
      <c r="N103" s="50" t="str">
        <f t="shared" si="15"/>
        <v>-</v>
      </c>
      <c r="O103" s="50" t="str">
        <f t="shared" si="13"/>
        <v>-</v>
      </c>
      <c r="P103" s="50" t="str">
        <f t="shared" si="14"/>
        <v>-</v>
      </c>
    </row>
    <row r="104" spans="1:16" hidden="1" x14ac:dyDescent="0.25">
      <c r="A104" s="37" t="s">
        <v>1</v>
      </c>
      <c r="B104" s="2" t="str">
        <f t="shared" si="12"/>
        <v>----------</v>
      </c>
      <c r="C104" s="33"/>
      <c r="D104" s="33"/>
      <c r="E104" s="33"/>
      <c r="F104" s="33"/>
      <c r="G104" s="34"/>
      <c r="H104" s="34"/>
      <c r="I104" s="33"/>
      <c r="J104" s="1">
        <f>INDEX('Analysis of the results'!C104:C130,MATCH('Results PyPy311'!$B104, 'Analysis of the results'!$B104:$B130, ))</f>
        <v>0</v>
      </c>
      <c r="K104" s="1">
        <f>INDEX('Analysis of the results'!D104:D130,MATCH('Results PyPy311'!$B104, 'Analysis of the results'!$B104:$B130, ))</f>
        <v>0</v>
      </c>
      <c r="L104" s="1">
        <f>INDEX('Analysis of the results'!E104:E130,MATCH('Results PyPy311'!$B104, 'Analysis of the results'!$B104:$B130, ))</f>
        <v>0</v>
      </c>
      <c r="N104" s="50" t="str">
        <f t="shared" si="15"/>
        <v>-</v>
      </c>
      <c r="O104" s="50" t="str">
        <f t="shared" si="13"/>
        <v>-</v>
      </c>
      <c r="P104" s="50" t="str">
        <f t="shared" si="14"/>
        <v>-</v>
      </c>
    </row>
    <row r="105" spans="1:16" x14ac:dyDescent="0.25">
      <c r="A105" s="37" t="s">
        <v>84</v>
      </c>
      <c r="B105" s="2" t="str">
        <f t="shared" si="12"/>
        <v>@IntIdL0B</v>
      </c>
      <c r="C105" s="38">
        <f>_xlfn.NUMBERVALUE(SUBSTITUTE(MID($A105, C$2, C$3 -  C$2), "_", ""), ".", ",")</f>
        <v>0</v>
      </c>
      <c r="D105" s="38">
        <f>_xlfn.NUMBERVALUE(SUBSTITUTE(MID($A105, D$2, D$3 -  D$2), "_", ""), ".", ",")</f>
        <v>1.73</v>
      </c>
      <c r="E105" s="38">
        <f>D105-C105</f>
        <v>1.73</v>
      </c>
      <c r="F105" s="33"/>
      <c r="G105" s="34" t="e">
        <f>_xlfn.NUMBERVALUE(SUBSTITUTE(MID($A105, G$2, G$3 -  G$2), "_", ""), ".", ",")</f>
        <v>#VALUE!</v>
      </c>
      <c r="H105" s="34" t="e">
        <f>_xlfn.NUMBERVALUE(SUBSTITUTE(MID($A105, H$2, H$3 -  H$2), "_", ""), ".", ",")</f>
        <v>#VALUE!</v>
      </c>
      <c r="I105" s="33"/>
      <c r="J105" s="1">
        <f>INDEX('Analysis of the results'!C105:C131,MATCH('Results PyPy311'!$B105, 'Analysis of the results'!$B105:$B131, ))</f>
        <v>0</v>
      </c>
      <c r="K105" s="1">
        <f>INDEX('Analysis of the results'!D105:D131,MATCH('Results PyPy311'!$B105, 'Analysis of the results'!$B105:$B131, ))</f>
        <v>2.92</v>
      </c>
      <c r="L105" s="1">
        <f>INDEX('Analysis of the results'!E105:E131,MATCH('Results PyPy311'!$B105, 'Analysis of the results'!$B105:$B131, ))</f>
        <v>2.92</v>
      </c>
      <c r="N105" s="50" t="str">
        <f t="shared" si="15"/>
        <v>-</v>
      </c>
      <c r="O105" s="50">
        <f t="shared" si="13"/>
        <v>1.6878612716763006</v>
      </c>
      <c r="P105" s="50">
        <f t="shared" si="14"/>
        <v>1.6878612716763006</v>
      </c>
    </row>
    <row r="106" spans="1:16" hidden="1" x14ac:dyDescent="0.25">
      <c r="A106" s="37" t="s">
        <v>1</v>
      </c>
      <c r="B106" s="2" t="str">
        <f t="shared" si="12"/>
        <v>----------</v>
      </c>
      <c r="C106" s="33"/>
      <c r="D106" s="33"/>
      <c r="E106" s="33"/>
      <c r="F106" s="33"/>
      <c r="G106" s="34"/>
      <c r="H106" s="34"/>
      <c r="I106" s="33"/>
      <c r="J106" s="1">
        <f>INDEX('Analysis of the results'!C106:C132,MATCH('Results PyPy311'!$B106, 'Analysis of the results'!$B106:$B132, ))</f>
        <v>0</v>
      </c>
      <c r="K106" s="1">
        <f>INDEX('Analysis of the results'!D106:D132,MATCH('Results PyPy311'!$B106, 'Analysis of the results'!$B106:$B132, ))</f>
        <v>0</v>
      </c>
      <c r="L106" s="1">
        <f>INDEX('Analysis of the results'!E106:E132,MATCH('Results PyPy311'!$B106, 'Analysis of the results'!$B106:$B132, ))</f>
        <v>0</v>
      </c>
      <c r="N106" s="50" t="str">
        <f t="shared" si="15"/>
        <v>-</v>
      </c>
      <c r="O106" s="50" t="str">
        <f t="shared" si="13"/>
        <v>-</v>
      </c>
      <c r="P106" s="50" t="str">
        <f t="shared" si="14"/>
        <v>-</v>
      </c>
    </row>
    <row r="107" spans="1:16" x14ac:dyDescent="0.25">
      <c r="A107" s="37" t="s">
        <v>85</v>
      </c>
      <c r="B107" s="2" t="str">
        <f t="shared" si="12"/>
        <v>@IntIdF</v>
      </c>
      <c r="C107" s="38">
        <f>_xlfn.NUMBERVALUE(SUBSTITUTE(MID($A107, C$2, C$3 -  C$2), "_", ""), ".", ",")</f>
        <v>0</v>
      </c>
      <c r="D107" s="38">
        <f>_xlfn.NUMBERVALUE(SUBSTITUTE(MID($A107, D$2, D$3 -  D$2), "_", ""), ".", ",")</f>
        <v>1.5</v>
      </c>
      <c r="E107" s="38">
        <f>D107-C107</f>
        <v>1.5</v>
      </c>
      <c r="F107" s="33"/>
      <c r="G107" s="34" t="e">
        <f>_xlfn.NUMBERVALUE(SUBSTITUTE(MID($A107, G$2, G$3 -  G$2), "_", ""), ".", ",")</f>
        <v>#VALUE!</v>
      </c>
      <c r="H107" s="34" t="e">
        <f>_xlfn.NUMBERVALUE(SUBSTITUTE(MID($A107, H$2, H$3 -  H$2), "_", ""), ".", ",")</f>
        <v>#VALUE!</v>
      </c>
      <c r="I107" s="33"/>
      <c r="J107" s="1">
        <f>INDEX('Analysis of the results'!C107:C133,MATCH('Results PyPy311'!$B107, 'Analysis of the results'!$B107:$B133, ))</f>
        <v>0</v>
      </c>
      <c r="K107" s="1">
        <f>INDEX('Analysis of the results'!D107:D133,MATCH('Results PyPy311'!$B107, 'Analysis of the results'!$B107:$B133, ))</f>
        <v>3.27</v>
      </c>
      <c r="L107" s="1">
        <f>INDEX('Analysis of the results'!E107:E133,MATCH('Results PyPy311'!$B107, 'Analysis of the results'!$B107:$B133, ))</f>
        <v>3.27</v>
      </c>
      <c r="N107" s="50" t="str">
        <f t="shared" si="15"/>
        <v>-</v>
      </c>
      <c r="O107" s="50">
        <f t="shared" si="13"/>
        <v>2.1800000000000002</v>
      </c>
      <c r="P107" s="50">
        <f t="shared" si="14"/>
        <v>2.1800000000000002</v>
      </c>
    </row>
    <row r="108" spans="1:16" hidden="1" x14ac:dyDescent="0.25">
      <c r="A108" s="37" t="s">
        <v>1</v>
      </c>
      <c r="B108" s="2" t="str">
        <f t="shared" si="12"/>
        <v>----------</v>
      </c>
      <c r="C108" s="33"/>
      <c r="D108" s="33"/>
      <c r="E108" s="33"/>
      <c r="F108" s="33"/>
      <c r="G108" s="34"/>
      <c r="H108" s="34"/>
      <c r="I108" s="33"/>
      <c r="J108" s="1">
        <f>INDEX('Analysis of the results'!C108:C134,MATCH('Results PyPy311'!$B108, 'Analysis of the results'!$B108:$B134, ))</f>
        <v>0</v>
      </c>
      <c r="K108" s="1">
        <f>INDEX('Analysis of the results'!D108:D134,MATCH('Results PyPy311'!$B108, 'Analysis of the results'!$B108:$B134, ))</f>
        <v>0</v>
      </c>
      <c r="L108" s="1">
        <f>INDEX('Analysis of the results'!E108:E134,MATCH('Results PyPy311'!$B108, 'Analysis of the results'!$B108:$B134, ))</f>
        <v>0</v>
      </c>
      <c r="N108" s="50" t="str">
        <f t="shared" si="15"/>
        <v>-</v>
      </c>
      <c r="O108" s="50" t="str">
        <f t="shared" si="13"/>
        <v>-</v>
      </c>
      <c r="P108" s="50" t="str">
        <f t="shared" si="14"/>
        <v>-</v>
      </c>
    </row>
    <row r="109" spans="1:16" x14ac:dyDescent="0.25">
      <c r="A109" s="37" t="s">
        <v>31</v>
      </c>
      <c r="B109" s="2" t="str">
        <f t="shared" si="12"/>
        <v>@IntIdF0B</v>
      </c>
      <c r="C109" s="38" t="e">
        <f>_xlfn.NUMBERVALUE(SUBSTITUTE(MID($A109, C$2, C$3 -  C$2), "_", ""), ".", ",")</f>
        <v>#VALUE!</v>
      </c>
      <c r="D109" s="38" t="e">
        <f>_xlfn.NUMBERVALUE(SUBSTITUTE(MID($A109, D$2, D$3 -  D$2), "_", ""), ".", ",")</f>
        <v>#VALUE!</v>
      </c>
      <c r="E109" s="38" t="e">
        <f>D109-C109</f>
        <v>#VALUE!</v>
      </c>
      <c r="F109" s="33"/>
      <c r="G109" s="34" t="e">
        <f>_xlfn.NUMBERVALUE(SUBSTITUTE(MID($A109, G$2, G$3 -  G$2), "_", ""), ".", ",")</f>
        <v>#VALUE!</v>
      </c>
      <c r="H109" s="34" t="e">
        <f>_xlfn.NUMBERVALUE(SUBSTITUTE(MID($A109, H$2, H$3 -  H$2), "_", ""), ".", ",")</f>
        <v>#VALUE!</v>
      </c>
      <c r="I109" s="33"/>
      <c r="J109" s="1" t="e">
        <f>INDEX('Analysis of the results'!C109:C135,MATCH('Results PyPy311'!$B109, 'Analysis of the results'!$B109:$B135, ))</f>
        <v>#VALUE!</v>
      </c>
      <c r="K109" s="1" t="e">
        <f>INDEX('Analysis of the results'!D109:D135,MATCH('Results PyPy311'!$B109, 'Analysis of the results'!$B109:$B135, ))</f>
        <v>#VALUE!</v>
      </c>
      <c r="L109" s="1" t="e">
        <f>INDEX('Analysis of the results'!E109:E135,MATCH('Results PyPy311'!$B109, 'Analysis of the results'!$B109:$B135, ))</f>
        <v>#VALUE!</v>
      </c>
      <c r="N109" s="50" t="str">
        <f t="shared" si="15"/>
        <v>-</v>
      </c>
      <c r="O109" s="50" t="str">
        <f t="shared" si="13"/>
        <v>-</v>
      </c>
      <c r="P109" s="50" t="str">
        <f t="shared" si="14"/>
        <v>-</v>
      </c>
    </row>
    <row r="110" spans="1:16" hidden="1" x14ac:dyDescent="0.25">
      <c r="A110" s="37" t="s">
        <v>1</v>
      </c>
      <c r="B110" s="2" t="str">
        <f t="shared" si="12"/>
        <v>----------</v>
      </c>
      <c r="C110" s="33"/>
      <c r="D110" s="33"/>
      <c r="E110" s="33"/>
      <c r="F110" s="33"/>
      <c r="G110" s="34"/>
      <c r="H110" s="34"/>
      <c r="I110" s="33"/>
      <c r="J110" s="1">
        <f>INDEX('Analysis of the results'!C110:C136,MATCH('Results PyPy311'!$B110, 'Analysis of the results'!$B110:$B136, ))</f>
        <v>0</v>
      </c>
      <c r="K110" s="1">
        <f>INDEX('Analysis of the results'!D110:D136,MATCH('Results PyPy311'!$B110, 'Analysis of the results'!$B110:$B136, ))</f>
        <v>0</v>
      </c>
      <c r="L110" s="1">
        <f>INDEX('Analysis of the results'!E110:E136,MATCH('Results PyPy311'!$B110, 'Analysis of the results'!$B110:$B136, ))</f>
        <v>0</v>
      </c>
      <c r="N110" s="50" t="str">
        <f t="shared" si="15"/>
        <v>-</v>
      </c>
      <c r="O110" s="50" t="str">
        <f t="shared" si="13"/>
        <v>-</v>
      </c>
      <c r="P110" s="50" t="str">
        <f t="shared" si="14"/>
        <v>-</v>
      </c>
    </row>
    <row r="111" spans="1:16" x14ac:dyDescent="0.25">
      <c r="A111" s="37" t="s">
        <v>86</v>
      </c>
      <c r="B111" s="2" t="str">
        <f t="shared" si="12"/>
        <v>nog@Int</v>
      </c>
      <c r="C111" s="38">
        <f>_xlfn.NUMBERVALUE(SUBSTITUTE(MID($A111, C$2, C$3 -  C$2), "_", ""), ".", ",")</f>
        <v>0</v>
      </c>
      <c r="D111" s="38">
        <f>_xlfn.NUMBERVALUE(SUBSTITUTE(MID($A111, D$2, D$3 -  D$2), "_", ""), ".", ",")</f>
        <v>1.72</v>
      </c>
      <c r="E111" s="38">
        <f>D111-C111</f>
        <v>1.72</v>
      </c>
      <c r="F111" s="33"/>
      <c r="G111" s="34" t="e">
        <f>_xlfn.NUMBERVALUE(SUBSTITUTE(MID($A111, G$2, G$3 -  G$2), "_", ""), ".", ",")</f>
        <v>#VALUE!</v>
      </c>
      <c r="H111" s="34" t="e">
        <f>_xlfn.NUMBERVALUE(SUBSTITUTE(MID($A111, H$2, H$3 -  H$2), "_", ""), ".", ",")</f>
        <v>#VALUE!</v>
      </c>
      <c r="I111" s="33"/>
      <c r="J111" s="1">
        <f>INDEX('Analysis of the results'!C111:C137,MATCH('Results PyPy311'!$B111, 'Analysis of the results'!$B111:$B137, ))</f>
        <v>0</v>
      </c>
      <c r="K111" s="1">
        <f>INDEX('Analysis of the results'!D111:D137,MATCH('Results PyPy311'!$B111, 'Analysis of the results'!$B111:$B137, ))</f>
        <v>2.91</v>
      </c>
      <c r="L111" s="1">
        <f>INDEX('Analysis of the results'!E111:E137,MATCH('Results PyPy311'!$B111, 'Analysis of the results'!$B111:$B137, ))</f>
        <v>2.91</v>
      </c>
      <c r="N111" s="50" t="str">
        <f t="shared" si="15"/>
        <v>-</v>
      </c>
      <c r="O111" s="50">
        <f t="shared" si="13"/>
        <v>1.6918604651162792</v>
      </c>
      <c r="P111" s="50">
        <f t="shared" si="14"/>
        <v>1.6918604651162792</v>
      </c>
    </row>
    <row r="112" spans="1:16" hidden="1" x14ac:dyDescent="0.25">
      <c r="A112" s="37" t="s">
        <v>1</v>
      </c>
      <c r="B112" s="2" t="str">
        <f t="shared" si="12"/>
        <v>----------</v>
      </c>
      <c r="C112" s="33"/>
      <c r="D112" s="33"/>
      <c r="E112" s="33"/>
      <c r="F112" s="33"/>
      <c r="G112" s="34"/>
      <c r="H112" s="34"/>
      <c r="I112" s="33"/>
      <c r="J112" s="1">
        <f>INDEX('Analysis of the results'!C112:C138,MATCH('Results PyPy311'!$B112, 'Analysis of the results'!$B112:$B138, ))</f>
        <v>0</v>
      </c>
      <c r="K112" s="1">
        <f>INDEX('Analysis of the results'!D112:D138,MATCH('Results PyPy311'!$B112, 'Analysis of the results'!$B112:$B138, ))</f>
        <v>0</v>
      </c>
      <c r="L112" s="1">
        <f>INDEX('Analysis of the results'!E112:E138,MATCH('Results PyPy311'!$B112, 'Analysis of the results'!$B112:$B138, ))</f>
        <v>0</v>
      </c>
      <c r="N112" s="50" t="str">
        <f t="shared" si="15"/>
        <v>-</v>
      </c>
      <c r="O112" s="50" t="str">
        <f t="shared" si="13"/>
        <v>-</v>
      </c>
      <c r="P112" s="50" t="str">
        <f t="shared" si="14"/>
        <v>-</v>
      </c>
    </row>
    <row r="113" spans="1:16" x14ac:dyDescent="0.25">
      <c r="A113" s="37" t="s">
        <v>87</v>
      </c>
      <c r="B113" s="2" t="str">
        <f t="shared" si="12"/>
        <v>@IntF</v>
      </c>
      <c r="C113" s="39">
        <f>_xlfn.NUMBERVALUE(SUBSTITUTE(MID($A113, C$2, C$3 -  C$2), "_", ""), ".", ",")</f>
        <v>0</v>
      </c>
      <c r="D113" s="39">
        <f>_xlfn.NUMBERVALUE(SUBSTITUTE(MID($A113, D$2, D$3 -  D$2), "_", ""), ".", ",")</f>
        <v>1.51</v>
      </c>
      <c r="E113" s="39">
        <f>D113-C113</f>
        <v>1.51</v>
      </c>
      <c r="F113" s="33"/>
      <c r="G113" s="34" t="e">
        <f>_xlfn.NUMBERVALUE(SUBSTITUTE(MID($A113, G$2, G$3 -  G$2), "_", ""), ".", ",")</f>
        <v>#VALUE!</v>
      </c>
      <c r="H113" s="40" t="e">
        <f>_xlfn.NUMBERVALUE(SUBSTITUTE(MID($A113, H$2, H$3 -  H$2), "_", ""), ".", ",")</f>
        <v>#VALUE!</v>
      </c>
      <c r="I113" s="33"/>
      <c r="J113" s="1">
        <f>INDEX('Analysis of the results'!C113:C139,MATCH('Results PyPy311'!$B113, 'Analysis of the results'!$B113:$B139, ))</f>
        <v>0</v>
      </c>
      <c r="K113" s="1">
        <f>INDEX('Analysis of the results'!D113:D139,MATCH('Results PyPy311'!$B113, 'Analysis of the results'!$B113:$B139, ))</f>
        <v>3.27</v>
      </c>
      <c r="L113" s="1">
        <f>INDEX('Analysis of the results'!E113:E139,MATCH('Results PyPy311'!$B113, 'Analysis of the results'!$B113:$B139, ))</f>
        <v>3.27</v>
      </c>
      <c r="N113" s="50" t="str">
        <f t="shared" si="15"/>
        <v>-</v>
      </c>
      <c r="O113" s="50">
        <f t="shared" si="13"/>
        <v>2.1655629139072849</v>
      </c>
      <c r="P113" s="50">
        <f t="shared" si="14"/>
        <v>2.1655629139072849</v>
      </c>
    </row>
    <row r="114" spans="1:16" hidden="1" x14ac:dyDescent="0.25">
      <c r="A114" s="37" t="s">
        <v>1</v>
      </c>
      <c r="B114" s="2" t="str">
        <f t="shared" si="12"/>
        <v>----------</v>
      </c>
      <c r="C114" s="33"/>
      <c r="D114" s="33"/>
      <c r="E114" s="33"/>
      <c r="F114" s="33"/>
      <c r="G114" s="34"/>
      <c r="H114" s="34"/>
      <c r="I114" s="33"/>
      <c r="J114" s="1">
        <f>INDEX('Analysis of the results'!C114:C140,MATCH('Results PyPy311'!$B114, 'Analysis of the results'!$B114:$B140, ))</f>
        <v>0</v>
      </c>
      <c r="K114" s="1">
        <f>INDEX('Analysis of the results'!D114:D140,MATCH('Results PyPy311'!$B114, 'Analysis of the results'!$B114:$B140, ))</f>
        <v>0</v>
      </c>
      <c r="L114" s="1">
        <f>INDEX('Analysis of the results'!E114:E140,MATCH('Results PyPy311'!$B114, 'Analysis of the results'!$B114:$B140, ))</f>
        <v>0</v>
      </c>
      <c r="N114" s="50" t="str">
        <f t="shared" si="15"/>
        <v>-</v>
      </c>
      <c r="O114" s="50" t="str">
        <f t="shared" si="13"/>
        <v>-</v>
      </c>
      <c r="P114" s="50" t="str">
        <f t="shared" si="14"/>
        <v>-</v>
      </c>
    </row>
    <row r="115" spans="1:16" x14ac:dyDescent="0.25">
      <c r="A115" s="37" t="s">
        <v>34</v>
      </c>
      <c r="B115" s="2" t="str">
        <f t="shared" si="12"/>
        <v>@IntF0B</v>
      </c>
      <c r="C115" s="39" t="e">
        <f>_xlfn.NUMBERVALUE(SUBSTITUTE(MID($A115, C$2, C$3 -  C$2), "_", ""), ".", ",")</f>
        <v>#VALUE!</v>
      </c>
      <c r="D115" s="39" t="e">
        <f>_xlfn.NUMBERVALUE(SUBSTITUTE(MID($A115, D$2, D$3 -  D$2), "_", ""), ".", ",")</f>
        <v>#VALUE!</v>
      </c>
      <c r="E115" s="39" t="e">
        <f>D115-C115</f>
        <v>#VALUE!</v>
      </c>
      <c r="F115" s="33"/>
      <c r="G115" s="34" t="e">
        <f>_xlfn.NUMBERVALUE(SUBSTITUTE(MID($A115, G$2, G$3 -  G$2), "_", ""), ".", ",")</f>
        <v>#VALUE!</v>
      </c>
      <c r="H115" s="34" t="e">
        <f>_xlfn.NUMBERVALUE(SUBSTITUTE(MID($A115, H$2, H$3 -  H$2), "_", ""), ".", ",")</f>
        <v>#VALUE!</v>
      </c>
      <c r="I115" s="33"/>
      <c r="J115" s="1" t="e">
        <f>INDEX('Analysis of the results'!C115:C141,MATCH('Results PyPy311'!$B115, 'Analysis of the results'!$B115:$B141, ))</f>
        <v>#VALUE!</v>
      </c>
      <c r="K115" s="1" t="e">
        <f>INDEX('Analysis of the results'!D115:D141,MATCH('Results PyPy311'!$B115, 'Analysis of the results'!$B115:$B141, ))</f>
        <v>#VALUE!</v>
      </c>
      <c r="L115" s="1" t="e">
        <f>INDEX('Analysis of the results'!E115:E141,MATCH('Results PyPy311'!$B115, 'Analysis of the results'!$B115:$B141, ))</f>
        <v>#VALUE!</v>
      </c>
      <c r="N115" s="50" t="str">
        <f t="shared" si="15"/>
        <v>-</v>
      </c>
      <c r="O115" s="50" t="str">
        <f t="shared" si="13"/>
        <v>-</v>
      </c>
      <c r="P115" s="50" t="str">
        <f t="shared" si="14"/>
        <v>-</v>
      </c>
    </row>
    <row r="116" spans="1:16" hidden="1" x14ac:dyDescent="0.25">
      <c r="A116" s="37" t="s">
        <v>1</v>
      </c>
      <c r="B116" s="2" t="str">
        <f t="shared" si="12"/>
        <v>----------</v>
      </c>
      <c r="C116" s="33"/>
      <c r="D116" s="33"/>
      <c r="E116" s="33"/>
      <c r="F116" s="33"/>
      <c r="G116" s="34"/>
      <c r="H116" s="34"/>
      <c r="I116" s="33"/>
      <c r="J116" s="1">
        <f>INDEX('Analysis of the results'!C116:C142,MATCH('Results PyPy311'!$B116, 'Analysis of the results'!$B116:$B142, ))</f>
        <v>0</v>
      </c>
      <c r="K116" s="1">
        <f>INDEX('Analysis of the results'!D116:D142,MATCH('Results PyPy311'!$B116, 'Analysis of the results'!$B116:$B142, ))</f>
        <v>0</v>
      </c>
      <c r="L116" s="1">
        <f>INDEX('Analysis of the results'!E116:E142,MATCH('Results PyPy311'!$B116, 'Analysis of the results'!$B116:$B142, ))</f>
        <v>0</v>
      </c>
      <c r="N116" s="50" t="str">
        <f t="shared" si="15"/>
        <v>-</v>
      </c>
      <c r="O116" s="50" t="str">
        <f t="shared" si="13"/>
        <v>-</v>
      </c>
      <c r="P116" s="50" t="str">
        <f t="shared" si="14"/>
        <v>-</v>
      </c>
    </row>
    <row r="117" spans="1:16" x14ac:dyDescent="0.25">
      <c r="A117" s="37" t="s">
        <v>20</v>
      </c>
      <c r="B117" s="2" t="str">
        <f t="shared" si="12"/>
        <v>nog+shift</v>
      </c>
      <c r="C117" s="38" t="e">
        <f>_xlfn.NUMBERVALUE(SUBSTITUTE(MID($A117, C$2, C$3 -  C$2), "_", ""), ".", ",")</f>
        <v>#VALUE!</v>
      </c>
      <c r="D117" s="38" t="e">
        <f>_xlfn.NUMBERVALUE(SUBSTITUTE(MID($A117, D$2, D$3 -  D$2), "_", ""), ".", ",")</f>
        <v>#VALUE!</v>
      </c>
      <c r="E117" s="38" t="e">
        <f>D117-C117</f>
        <v>#VALUE!</v>
      </c>
      <c r="F117" s="33"/>
      <c r="G117" s="34" t="e">
        <f>_xlfn.NUMBERVALUE(SUBSTITUTE(MID($A117, G$2, G$3 -  G$2), "_", ""), ".", ",")</f>
        <v>#VALUE!</v>
      </c>
      <c r="H117" s="34" t="e">
        <f>_xlfn.NUMBERVALUE(SUBSTITUTE(MID($A117, H$2, H$3 -  H$2), "_", ""), ".", ",")</f>
        <v>#VALUE!</v>
      </c>
      <c r="I117" s="33"/>
      <c r="J117" s="1">
        <f>INDEX('Analysis of the results'!C117:C143,MATCH('Results PyPy311'!$B117, 'Analysis of the results'!$B117:$B143, ))</f>
        <v>0</v>
      </c>
      <c r="K117" s="1">
        <f>INDEX('Analysis of the results'!D117:D143,MATCH('Results PyPy311'!$B117, 'Analysis of the results'!$B117:$B143, ))</f>
        <v>0</v>
      </c>
      <c r="L117" s="1">
        <f>INDEX('Analysis of the results'!E117:E143,MATCH('Results PyPy311'!$B117, 'Analysis of the results'!$B117:$B143, ))</f>
        <v>0</v>
      </c>
      <c r="N117" s="50" t="str">
        <f t="shared" si="15"/>
        <v>-</v>
      </c>
      <c r="O117" s="50" t="str">
        <f t="shared" si="13"/>
        <v>-</v>
      </c>
      <c r="P117" s="50" t="str">
        <f t="shared" si="14"/>
        <v>-</v>
      </c>
    </row>
    <row r="118" spans="1:16" hidden="1" x14ac:dyDescent="0.25">
      <c r="A118" s="37" t="s">
        <v>1</v>
      </c>
      <c r="B118" s="2" t="str">
        <f t="shared" si="12"/>
        <v>----------</v>
      </c>
      <c r="C118" s="38"/>
      <c r="D118" s="38"/>
      <c r="E118" s="38"/>
      <c r="F118" s="33"/>
      <c r="G118" s="34"/>
      <c r="H118" s="34"/>
      <c r="I118" s="33"/>
      <c r="J118" s="1">
        <f>INDEX('Analysis of the results'!C118:C144,MATCH('Results PyPy311'!$B118, 'Analysis of the results'!$B118:$B144, ))</f>
        <v>0</v>
      </c>
      <c r="K118" s="1">
        <f>INDEX('Analysis of the results'!D118:D144,MATCH('Results PyPy311'!$B118, 'Analysis of the results'!$B118:$B144, ))</f>
        <v>0</v>
      </c>
      <c r="L118" s="1">
        <f>INDEX('Analysis of the results'!E118:E144,MATCH('Results PyPy311'!$B118, 'Analysis of the results'!$B118:$B144, ))</f>
        <v>0</v>
      </c>
      <c r="N118" s="50" t="str">
        <f t="shared" si="15"/>
        <v>-</v>
      </c>
      <c r="O118" s="50" t="str">
        <f t="shared" si="13"/>
        <v>-</v>
      </c>
      <c r="P118" s="50" t="str">
        <f t="shared" si="14"/>
        <v>-</v>
      </c>
    </row>
    <row r="119" spans="1:16" x14ac:dyDescent="0.25">
      <c r="A119" s="37" t="s">
        <v>88</v>
      </c>
      <c r="B119" s="2" t="str">
        <f t="shared" si="12"/>
        <v>igraph</v>
      </c>
      <c r="C119" s="38"/>
      <c r="D119" s="38"/>
      <c r="E119" s="38"/>
      <c r="F119" s="33"/>
      <c r="G119" s="34"/>
      <c r="H119" s="34"/>
      <c r="I119" s="33"/>
      <c r="J119" s="1">
        <f>INDEX('Analysis of the results'!C119:C145,MATCH('Results PyPy311'!$B119, 'Analysis of the results'!$B119:$B145, ))</f>
        <v>8.31</v>
      </c>
      <c r="K119" s="1">
        <f>INDEX('Analysis of the results'!D119:D145,MATCH('Results PyPy311'!$B119, 'Analysis of the results'!$B119:$B145, ))</f>
        <v>8.99</v>
      </c>
      <c r="L119" s="1">
        <f>INDEX('Analysis of the results'!E119:E145,MATCH('Results PyPy311'!$B119, 'Analysis of the results'!$B119:$B145, ))</f>
        <v>0.67999999999999972</v>
      </c>
      <c r="N119" s="50" t="str">
        <f t="shared" si="15"/>
        <v>-</v>
      </c>
      <c r="O119" s="50" t="str">
        <f t="shared" si="13"/>
        <v>-</v>
      </c>
      <c r="P119" s="50" t="str">
        <f t="shared" si="14"/>
        <v>-</v>
      </c>
    </row>
    <row r="120" spans="1:16" hidden="1" x14ac:dyDescent="0.25">
      <c r="A120" s="37" t="s">
        <v>1</v>
      </c>
      <c r="B120" s="2" t="str">
        <f t="shared" si="12"/>
        <v>----------</v>
      </c>
      <c r="C120" s="33"/>
      <c r="D120" s="33"/>
      <c r="E120" s="33"/>
      <c r="F120" s="33"/>
      <c r="G120" s="34"/>
      <c r="H120" s="34"/>
      <c r="I120" s="33"/>
      <c r="J120" s="1">
        <f>INDEX('Analysis of the results'!C120:C146,MATCH('Results PyPy311'!$B120, 'Analysis of the results'!$B120:$B146, ))</f>
        <v>0</v>
      </c>
      <c r="K120" s="1">
        <f>INDEX('Analysis of the results'!D120:D146,MATCH('Results PyPy311'!$B120, 'Analysis of the results'!$B120:$B146, ))</f>
        <v>0</v>
      </c>
      <c r="L120" s="1">
        <f>INDEX('Analysis of the results'!E120:E146,MATCH('Results PyPy311'!$B120, 'Analysis of the results'!$B120:$B146, ))</f>
        <v>0</v>
      </c>
      <c r="N120" s="50" t="str">
        <f t="shared" si="15"/>
        <v>-</v>
      </c>
      <c r="O120" s="50" t="str">
        <f t="shared" si="13"/>
        <v>-</v>
      </c>
      <c r="P120" s="50" t="str">
        <f t="shared" si="14"/>
        <v>-</v>
      </c>
    </row>
    <row r="121" spans="1:16" x14ac:dyDescent="0.25">
      <c r="A121" s="37" t="s">
        <v>89</v>
      </c>
      <c r="B121" s="2" t="str">
        <f t="shared" si="12"/>
        <v>NetworkX</v>
      </c>
      <c r="C121" s="39">
        <f>_xlfn.NUMBERVALUE(SUBSTITUTE(MID($A121, C$2, C$3 -  C$2), "_", ""), ".", ",")</f>
        <v>2.54</v>
      </c>
      <c r="D121" s="39">
        <f>_xlfn.NUMBERVALUE(SUBSTITUTE(MID($A121, D$2, D$3 -  D$2), "_", ""), ".", ",")</f>
        <v>5.52</v>
      </c>
      <c r="E121" s="39">
        <f>D121-C121</f>
        <v>2.9799999999999995</v>
      </c>
      <c r="F121" s="33"/>
      <c r="G121" s="34" t="e">
        <f>_xlfn.NUMBERVALUE(SUBSTITUTE(MID($A121, G$2, G$3 -  G$2), "_", ""), ".", ",")</f>
        <v>#VALUE!</v>
      </c>
      <c r="H121" s="34" t="e">
        <f>_xlfn.NUMBERVALUE(SUBSTITUTE(MID($A121, H$2, H$3 -  H$2), "_", ""), ".", ",")</f>
        <v>#VALUE!</v>
      </c>
      <c r="I121" s="33"/>
      <c r="J121" s="1">
        <f>INDEX('Analysis of the results'!C121:C147,MATCH('Results PyPy311'!$B121, 'Analysis of the results'!$B121:$B147, ))</f>
        <v>4.5</v>
      </c>
      <c r="K121" s="1">
        <f>INDEX('Analysis of the results'!D121:D147,MATCH('Results PyPy311'!$B121, 'Analysis of the results'!$B121:$B147, ))</f>
        <v>7.43</v>
      </c>
      <c r="L121" s="1">
        <f>INDEX('Analysis of the results'!E121:E147,MATCH('Results PyPy311'!$B121, 'Analysis of the results'!$B121:$B147, ))</f>
        <v>2.9299999999999997</v>
      </c>
      <c r="N121" s="50">
        <f t="shared" si="15"/>
        <v>1.7716535433070866</v>
      </c>
      <c r="O121" s="50">
        <f t="shared" si="13"/>
        <v>1.3460144927536233</v>
      </c>
      <c r="P121" s="50">
        <f t="shared" si="14"/>
        <v>0.98322147651006719</v>
      </c>
    </row>
    <row r="122" spans="1:16" hidden="1" x14ac:dyDescent="0.25">
      <c r="A122" s="37" t="s">
        <v>1</v>
      </c>
      <c r="B122" s="37"/>
      <c r="C122" s="32"/>
      <c r="D122" s="32"/>
      <c r="E122" s="32"/>
      <c r="F122" s="33"/>
      <c r="G122" s="34"/>
      <c r="H122" s="34"/>
      <c r="I122" s="33"/>
      <c r="N122" s="49" t="str">
        <f t="shared" ref="N122" si="16">IFERROR(C122/J122-1, "-")</f>
        <v>-</v>
      </c>
      <c r="O122" s="49" t="str">
        <f t="shared" ref="O122" si="17">IFERROR(D122/K122-1, "-")</f>
        <v>-</v>
      </c>
      <c r="P122" s="49" t="str">
        <f t="shared" ref="P122" si="18">IFERROR(E122/L122-1, "-")</f>
        <v>-</v>
      </c>
    </row>
    <row r="123" spans="1:16" x14ac:dyDescent="0.25">
      <c r="A123" s="37"/>
      <c r="B123" s="37"/>
      <c r="C123" s="39">
        <f>_xlfn.NUMBERVALUE(SUBSTITUTE(MID($A123, C$2, C$3 -  C$2), "_", ""), ".", ",")</f>
        <v>0</v>
      </c>
      <c r="D123" s="39">
        <f>_xlfn.NUMBERVALUE(SUBSTITUTE(MID($A123, D$2, D$3 -  D$2), "_", ""), ".", ",")</f>
        <v>0</v>
      </c>
      <c r="E123" s="39">
        <f>D123-C123</f>
        <v>0</v>
      </c>
      <c r="F123" s="33"/>
      <c r="G123" s="34"/>
      <c r="H123" s="34"/>
      <c r="I123" s="33"/>
      <c r="N123" s="49"/>
      <c r="O123" s="49"/>
      <c r="P123" s="49"/>
    </row>
    <row r="124" spans="1:16" hidden="1" x14ac:dyDescent="0.25">
      <c r="A124" s="37" t="s">
        <v>1</v>
      </c>
      <c r="B124" s="37"/>
      <c r="C124" s="32"/>
      <c r="D124" s="32"/>
      <c r="E124" s="32"/>
      <c r="F124" s="33"/>
      <c r="G124" s="34"/>
      <c r="H124" s="34"/>
      <c r="I124" s="33"/>
    </row>
    <row r="125" spans="1:16" x14ac:dyDescent="0.25">
      <c r="A125" s="37"/>
      <c r="B125" s="37"/>
      <c r="C125" s="39">
        <f>_xlfn.NUMBERVALUE(SUBSTITUTE(MID($A125, C$2, C$3 -  C$2), "_", ""), ".", ",")</f>
        <v>0</v>
      </c>
      <c r="D125" s="39">
        <f>_xlfn.NUMBERVALUE(SUBSTITUTE(MID($A125, D$2, D$3 -  D$2), "_", ""), ".", ",")</f>
        <v>0</v>
      </c>
      <c r="E125" s="39">
        <f>D125-C125</f>
        <v>0</v>
      </c>
      <c r="F125" s="33"/>
      <c r="G125" s="34"/>
      <c r="H125" s="34"/>
      <c r="I125" s="33"/>
    </row>
    <row r="126" spans="1:16" hidden="1" x14ac:dyDescent="0.25">
      <c r="A126" s="37" t="s">
        <v>1</v>
      </c>
      <c r="B126" s="37"/>
      <c r="C126" s="33"/>
      <c r="D126" s="33"/>
      <c r="E126" s="33"/>
      <c r="F126" s="33"/>
      <c r="G126" s="34"/>
      <c r="H126" s="34"/>
      <c r="I126" s="33"/>
    </row>
    <row r="127" spans="1:16" x14ac:dyDescent="0.25">
      <c r="A127" s="37"/>
      <c r="B127" s="37"/>
      <c r="C127" s="33"/>
      <c r="D127" s="33"/>
      <c r="E127" s="33"/>
      <c r="F127" s="33"/>
      <c r="G127" s="34"/>
      <c r="H127" s="34"/>
      <c r="I127" s="33"/>
    </row>
    <row r="128" spans="1:16" x14ac:dyDescent="0.25">
      <c r="A128" s="32" t="s">
        <v>157</v>
      </c>
      <c r="B128" s="32"/>
      <c r="C128" s="33"/>
      <c r="D128" s="33"/>
      <c r="E128" s="33"/>
      <c r="F128" s="33"/>
      <c r="G128" s="34"/>
      <c r="H128" s="34"/>
      <c r="I128" s="33"/>
    </row>
    <row r="129" spans="1:16" x14ac:dyDescent="0.25">
      <c r="A129" s="37" t="s">
        <v>90</v>
      </c>
      <c r="B129" s="2" t="str">
        <f t="shared" ref="B129:B151" si="19">TRIM(MID($A129, B$2, B$3 -  B$2))</f>
        <v>NoGraphs</v>
      </c>
      <c r="C129" s="38">
        <f>_xlfn.NUMBERVALUE(SUBSTITUTE(MID($A129, C$2, C$3 -  C$2), "_", ""), ".", ",")</f>
        <v>0</v>
      </c>
      <c r="D129" s="38">
        <f>_xlfn.NUMBERVALUE(SUBSTITUTE(MID($A129, D$2, D$3 -  D$2), "_", ""), ".", ",")</f>
        <v>7.0000000000000007E-2</v>
      </c>
      <c r="E129" s="38">
        <f>D129-C129</f>
        <v>7.0000000000000007E-2</v>
      </c>
      <c r="F129" s="33"/>
      <c r="G129" s="34" t="e">
        <f>_xlfn.NUMBERVALUE(SUBSTITUTE(MID($A129, G$2, G$3 -  G$2), "_", ""), ".", ",")</f>
        <v>#VALUE!</v>
      </c>
      <c r="H129" s="34" t="e">
        <f>_xlfn.NUMBERVALUE(SUBSTITUTE(MID($A129, H$2, H$3 -  H$2), "_", ""), ".", ",")</f>
        <v>#VALUE!</v>
      </c>
      <c r="I129" s="33"/>
      <c r="J129" s="1">
        <f>INDEX('Analysis of the results'!C129:C155,MATCH('Results PyPy311'!$B129, 'Analysis of the results'!$B129:$B155, ))</f>
        <v>0</v>
      </c>
      <c r="K129" s="1">
        <f>INDEX('Analysis of the results'!D129:D155,MATCH('Results PyPy311'!$B129, 'Analysis of the results'!$B129:$B155, ))</f>
        <v>0.11</v>
      </c>
      <c r="L129" s="1">
        <f>INDEX('Analysis of the results'!E129:E155,MATCH('Results PyPy311'!$B129, 'Analysis of the results'!$B129:$B155, ))</f>
        <v>0.11</v>
      </c>
      <c r="N129" s="50" t="str">
        <f>IFERROR(J129/C129, "-")</f>
        <v>-</v>
      </c>
      <c r="O129" s="50">
        <f t="shared" ref="O129:O151" si="20">IFERROR(K129/D129, "-")</f>
        <v>1.5714285714285714</v>
      </c>
      <c r="P129" s="50">
        <f t="shared" ref="P129:P151" si="21">IFERROR(L129/E129, "-")</f>
        <v>1.5714285714285714</v>
      </c>
    </row>
    <row r="130" spans="1:16" hidden="1" x14ac:dyDescent="0.25">
      <c r="A130" s="37" t="s">
        <v>1</v>
      </c>
      <c r="B130" s="2" t="str">
        <f t="shared" si="19"/>
        <v>----------</v>
      </c>
      <c r="C130" s="33"/>
      <c r="D130" s="33"/>
      <c r="E130" s="33"/>
      <c r="F130" s="33"/>
      <c r="G130" s="34"/>
      <c r="H130" s="34"/>
      <c r="I130" s="33"/>
      <c r="J130" s="1">
        <f>INDEX('Analysis of the results'!C130:C156,MATCH('Results PyPy311'!$B130, 'Analysis of the results'!$B130:$B156, ))</f>
        <v>0</v>
      </c>
      <c r="K130" s="1">
        <f>INDEX('Analysis of the results'!D130:D156,MATCH('Results PyPy311'!$B130, 'Analysis of the results'!$B130:$B156, ))</f>
        <v>0</v>
      </c>
      <c r="L130" s="1">
        <f>INDEX('Analysis of the results'!E130:E156,MATCH('Results PyPy311'!$B130, 'Analysis of the results'!$B130:$B156, ))</f>
        <v>0</v>
      </c>
      <c r="N130" s="50" t="str">
        <f t="shared" ref="N130:N151" si="22">IFERROR(J130/C130, "-")</f>
        <v>-</v>
      </c>
      <c r="O130" s="50" t="str">
        <f t="shared" si="20"/>
        <v>-</v>
      </c>
      <c r="P130" s="50" t="str">
        <f t="shared" si="21"/>
        <v>-</v>
      </c>
    </row>
    <row r="131" spans="1:16" x14ac:dyDescent="0.25">
      <c r="A131" s="37" t="s">
        <v>91</v>
      </c>
      <c r="B131" s="2" t="str">
        <f t="shared" si="19"/>
        <v>nog@IntId</v>
      </c>
      <c r="C131" s="39">
        <f>_xlfn.NUMBERVALUE(SUBSTITUTE(MID($A131, C$2, C$3 -  C$2), "_", ""), ".", ",")</f>
        <v>0</v>
      </c>
      <c r="D131" s="39">
        <f>_xlfn.NUMBERVALUE(SUBSTITUTE(MID($A131, D$2, D$3 -  D$2), "_", ""), ".", ",")</f>
        <v>0.05</v>
      </c>
      <c r="E131" s="39">
        <f>D131-C131</f>
        <v>0.05</v>
      </c>
      <c r="F131" s="33"/>
      <c r="G131" s="34" t="e">
        <f>_xlfn.NUMBERVALUE(SUBSTITUTE(MID($A131, G$2, G$3 -  G$2), "_", ""), ".", ",")</f>
        <v>#VALUE!</v>
      </c>
      <c r="H131" s="40" t="e">
        <f>_xlfn.NUMBERVALUE(SUBSTITUTE(MID($A131, H$2, H$3 -  H$2), "_", ""), ".", ",")</f>
        <v>#VALUE!</v>
      </c>
      <c r="I131" s="33"/>
      <c r="J131" s="1">
        <f>INDEX('Analysis of the results'!C131:C157,MATCH('Results PyPy311'!$B131, 'Analysis of the results'!$B131:$B157, ))</f>
        <v>0</v>
      </c>
      <c r="K131" s="1">
        <f>INDEX('Analysis of the results'!D131:D157,MATCH('Results PyPy311'!$B131, 'Analysis of the results'!$B131:$B157, ))</f>
        <v>0.09</v>
      </c>
      <c r="L131" s="1">
        <f>INDEX('Analysis of the results'!E131:E157,MATCH('Results PyPy311'!$B131, 'Analysis of the results'!$B131:$B157, ))</f>
        <v>0.09</v>
      </c>
      <c r="N131" s="50" t="str">
        <f t="shared" si="22"/>
        <v>-</v>
      </c>
      <c r="O131" s="50">
        <f t="shared" si="20"/>
        <v>1.7999999999999998</v>
      </c>
      <c r="P131" s="50">
        <f t="shared" si="21"/>
        <v>1.7999999999999998</v>
      </c>
    </row>
    <row r="132" spans="1:16" hidden="1" x14ac:dyDescent="0.25">
      <c r="A132" s="37" t="s">
        <v>1</v>
      </c>
      <c r="B132" s="2" t="str">
        <f t="shared" si="19"/>
        <v>----------</v>
      </c>
      <c r="C132" s="33"/>
      <c r="D132" s="33"/>
      <c r="E132" s="33"/>
      <c r="F132" s="33"/>
      <c r="G132" s="34"/>
      <c r="H132" s="34"/>
      <c r="I132" s="33"/>
      <c r="J132" s="1">
        <f>INDEX('Analysis of the results'!C132:C158,MATCH('Results PyPy311'!$B132, 'Analysis of the results'!$B132:$B158, ))</f>
        <v>0</v>
      </c>
      <c r="K132" s="1">
        <f>INDEX('Analysis of the results'!D132:D158,MATCH('Results PyPy311'!$B132, 'Analysis of the results'!$B132:$B158, ))</f>
        <v>0</v>
      </c>
      <c r="L132" s="1">
        <f>INDEX('Analysis of the results'!E132:E158,MATCH('Results PyPy311'!$B132, 'Analysis of the results'!$B132:$B158, ))</f>
        <v>0</v>
      </c>
      <c r="N132" s="50" t="str">
        <f t="shared" si="22"/>
        <v>-</v>
      </c>
      <c r="O132" s="50" t="str">
        <f t="shared" si="20"/>
        <v>-</v>
      </c>
      <c r="P132" s="50" t="str">
        <f t="shared" si="21"/>
        <v>-</v>
      </c>
    </row>
    <row r="133" spans="1:16" x14ac:dyDescent="0.25">
      <c r="A133" s="37" t="s">
        <v>30</v>
      </c>
      <c r="B133" s="2" t="str">
        <f t="shared" si="19"/>
        <v>@IntIdA0B</v>
      </c>
      <c r="C133" s="39" t="e">
        <f>_xlfn.NUMBERVALUE(SUBSTITUTE(MID($A133, C$2, C$3 -  C$2), "_", ""), ".", ",")</f>
        <v>#VALUE!</v>
      </c>
      <c r="D133" s="39" t="e">
        <f>_xlfn.NUMBERVALUE(SUBSTITUTE(MID($A133, D$2, D$3 -  D$2), "_", ""), ".", ",")</f>
        <v>#VALUE!</v>
      </c>
      <c r="E133" s="39" t="e">
        <f>D133-C133</f>
        <v>#VALUE!</v>
      </c>
      <c r="F133" s="33"/>
      <c r="G133" s="34" t="e">
        <f>_xlfn.NUMBERVALUE(SUBSTITUTE(MID($A133, G$2, G$3 -  G$2), "_", ""), ".", ",")</f>
        <v>#VALUE!</v>
      </c>
      <c r="H133" s="34" t="e">
        <f>_xlfn.NUMBERVALUE(SUBSTITUTE(MID($A133, H$2, H$3 -  H$2), "_", ""), ".", ",")</f>
        <v>#VALUE!</v>
      </c>
      <c r="I133" s="33"/>
      <c r="J133" s="1" t="e">
        <f>INDEX('Analysis of the results'!C133:C159,MATCH('Results PyPy311'!$B133, 'Analysis of the results'!$B133:$B159, ))</f>
        <v>#VALUE!</v>
      </c>
      <c r="K133" s="1" t="e">
        <f>INDEX('Analysis of the results'!D133:D159,MATCH('Results PyPy311'!$B133, 'Analysis of the results'!$B133:$B159, ))</f>
        <v>#VALUE!</v>
      </c>
      <c r="L133" s="1" t="e">
        <f>INDEX('Analysis of the results'!E133:E159,MATCH('Results PyPy311'!$B133, 'Analysis of the results'!$B133:$B159, ))</f>
        <v>#VALUE!</v>
      </c>
      <c r="N133" s="50" t="str">
        <f t="shared" si="22"/>
        <v>-</v>
      </c>
      <c r="O133" s="50" t="str">
        <f t="shared" si="20"/>
        <v>-</v>
      </c>
      <c r="P133" s="50" t="str">
        <f t="shared" si="21"/>
        <v>-</v>
      </c>
    </row>
    <row r="134" spans="1:16" hidden="1" x14ac:dyDescent="0.25">
      <c r="A134" s="37" t="s">
        <v>1</v>
      </c>
      <c r="B134" s="2" t="str">
        <f t="shared" si="19"/>
        <v>----------</v>
      </c>
      <c r="C134" s="33"/>
      <c r="D134" s="33"/>
      <c r="E134" s="33"/>
      <c r="F134" s="33"/>
      <c r="G134" s="34"/>
      <c r="H134" s="34"/>
      <c r="I134" s="33"/>
      <c r="J134" s="1">
        <f>INDEX('Analysis of the results'!C134:C160,MATCH('Results PyPy311'!$B134, 'Analysis of the results'!$B134:$B160, ))</f>
        <v>0</v>
      </c>
      <c r="K134" s="1">
        <f>INDEX('Analysis of the results'!D134:D160,MATCH('Results PyPy311'!$B134, 'Analysis of the results'!$B134:$B160, ))</f>
        <v>0</v>
      </c>
      <c r="L134" s="1">
        <f>INDEX('Analysis of the results'!E134:E160,MATCH('Results PyPy311'!$B134, 'Analysis of the results'!$B134:$B160, ))</f>
        <v>0</v>
      </c>
      <c r="N134" s="50" t="str">
        <f t="shared" si="22"/>
        <v>-</v>
      </c>
      <c r="O134" s="50" t="str">
        <f t="shared" si="20"/>
        <v>-</v>
      </c>
      <c r="P134" s="50" t="str">
        <f t="shared" si="21"/>
        <v>-</v>
      </c>
    </row>
    <row r="135" spans="1:16" x14ac:dyDescent="0.25">
      <c r="A135" s="37" t="s">
        <v>92</v>
      </c>
      <c r="B135" s="2" t="str">
        <f t="shared" si="19"/>
        <v>@IntIdL0B</v>
      </c>
      <c r="C135" s="39">
        <f>_xlfn.NUMBERVALUE(SUBSTITUTE(MID($A135, C$2, C$3 -  C$2), "_", ""), ".", ",")</f>
        <v>0</v>
      </c>
      <c r="D135" s="39">
        <f>_xlfn.NUMBERVALUE(SUBSTITUTE(MID($A135, D$2, D$3 -  D$2), "_", ""), ".", ",")</f>
        <v>0.05</v>
      </c>
      <c r="E135" s="39">
        <f>D135-C135</f>
        <v>0.05</v>
      </c>
      <c r="F135" s="33"/>
      <c r="G135" s="34" t="e">
        <f>_xlfn.NUMBERVALUE(SUBSTITUTE(MID($A135, G$2, G$3 -  G$2), "_", ""), ".", ",")</f>
        <v>#VALUE!</v>
      </c>
      <c r="H135" s="34" t="e">
        <f>_xlfn.NUMBERVALUE(SUBSTITUTE(MID($A135, H$2, H$3 -  H$2), "_", ""), ".", ",")</f>
        <v>#VALUE!</v>
      </c>
      <c r="I135" s="33"/>
      <c r="J135" s="1">
        <f>INDEX('Analysis of the results'!C135:C161,MATCH('Results PyPy311'!$B135, 'Analysis of the results'!$B135:$B161, ))</f>
        <v>0</v>
      </c>
      <c r="K135" s="1">
        <f>INDEX('Analysis of the results'!D135:D161,MATCH('Results PyPy311'!$B135, 'Analysis of the results'!$B135:$B161, ))</f>
        <v>0.09</v>
      </c>
      <c r="L135" s="1">
        <f>INDEX('Analysis of the results'!E135:E161,MATCH('Results PyPy311'!$B135, 'Analysis of the results'!$B135:$B161, ))</f>
        <v>0.09</v>
      </c>
      <c r="N135" s="50" t="str">
        <f t="shared" si="22"/>
        <v>-</v>
      </c>
      <c r="O135" s="50">
        <f t="shared" si="20"/>
        <v>1.7999999999999998</v>
      </c>
      <c r="P135" s="50">
        <f t="shared" si="21"/>
        <v>1.7999999999999998</v>
      </c>
    </row>
    <row r="136" spans="1:16" hidden="1" x14ac:dyDescent="0.25">
      <c r="A136" s="37" t="s">
        <v>1</v>
      </c>
      <c r="B136" s="2" t="str">
        <f t="shared" si="19"/>
        <v>----------</v>
      </c>
      <c r="C136" s="33"/>
      <c r="D136" s="33"/>
      <c r="E136" s="33"/>
      <c r="F136" s="33"/>
      <c r="G136" s="34"/>
      <c r="H136" s="34"/>
      <c r="I136" s="33"/>
      <c r="J136" s="1">
        <f>INDEX('Analysis of the results'!C136:C162,MATCH('Results PyPy311'!$B136, 'Analysis of the results'!$B136:$B162, ))</f>
        <v>0</v>
      </c>
      <c r="K136" s="1">
        <f>INDEX('Analysis of the results'!D136:D162,MATCH('Results PyPy311'!$B136, 'Analysis of the results'!$B136:$B162, ))</f>
        <v>0</v>
      </c>
      <c r="L136" s="1">
        <f>INDEX('Analysis of the results'!E136:E162,MATCH('Results PyPy311'!$B136, 'Analysis of the results'!$B136:$B162, ))</f>
        <v>0</v>
      </c>
      <c r="N136" s="50" t="str">
        <f t="shared" si="22"/>
        <v>-</v>
      </c>
      <c r="O136" s="50" t="str">
        <f t="shared" si="20"/>
        <v>-</v>
      </c>
      <c r="P136" s="50" t="str">
        <f t="shared" si="21"/>
        <v>-</v>
      </c>
    </row>
    <row r="137" spans="1:16" x14ac:dyDescent="0.25">
      <c r="A137" s="37" t="s">
        <v>93</v>
      </c>
      <c r="B137" s="2" t="str">
        <f t="shared" si="19"/>
        <v>@IntIdF</v>
      </c>
      <c r="C137" s="38">
        <f>_xlfn.NUMBERVALUE(SUBSTITUTE(MID($A137, C$2, C$3 -  C$2), "_", ""), ".", ",")</f>
        <v>0</v>
      </c>
      <c r="D137" s="38">
        <f>_xlfn.NUMBERVALUE(SUBSTITUTE(MID($A137, D$2, D$3 -  D$2), "_", ""), ".", ",")</f>
        <v>0.05</v>
      </c>
      <c r="E137" s="38">
        <f>D137-C137</f>
        <v>0.05</v>
      </c>
      <c r="F137" s="33"/>
      <c r="G137" s="34" t="e">
        <f>_xlfn.NUMBERVALUE(SUBSTITUTE(MID($A137, G$2, G$3 -  G$2), "_", ""), ".", ",")</f>
        <v>#VALUE!</v>
      </c>
      <c r="H137" s="34" t="e">
        <f>_xlfn.NUMBERVALUE(SUBSTITUTE(MID($A137, H$2, H$3 -  H$2), "_", ""), ".", ",")</f>
        <v>#VALUE!</v>
      </c>
      <c r="I137" s="33"/>
      <c r="J137" s="1">
        <f>INDEX('Analysis of the results'!C137:C163,MATCH('Results PyPy311'!$B137, 'Analysis of the results'!$B137:$B163, ))</f>
        <v>0</v>
      </c>
      <c r="K137" s="1">
        <f>INDEX('Analysis of the results'!D137:D163,MATCH('Results PyPy311'!$B137, 'Analysis of the results'!$B137:$B163, ))</f>
        <v>0.1</v>
      </c>
      <c r="L137" s="1">
        <f>INDEX('Analysis of the results'!E137:E163,MATCH('Results PyPy311'!$B137, 'Analysis of the results'!$B137:$B163, ))</f>
        <v>0.1</v>
      </c>
      <c r="N137" s="50" t="str">
        <f t="shared" si="22"/>
        <v>-</v>
      </c>
      <c r="O137" s="50">
        <f t="shared" si="20"/>
        <v>2</v>
      </c>
      <c r="P137" s="50">
        <f t="shared" si="21"/>
        <v>2</v>
      </c>
    </row>
    <row r="138" spans="1:16" hidden="1" x14ac:dyDescent="0.25">
      <c r="A138" s="37" t="s">
        <v>1</v>
      </c>
      <c r="B138" s="2" t="str">
        <f t="shared" si="19"/>
        <v>----------</v>
      </c>
      <c r="C138" s="33"/>
      <c r="D138" s="33"/>
      <c r="E138" s="33"/>
      <c r="F138" s="33"/>
      <c r="G138" s="34"/>
      <c r="H138" s="34"/>
      <c r="I138" s="33"/>
      <c r="J138" s="1">
        <f>INDEX('Analysis of the results'!C138:C164,MATCH('Results PyPy311'!$B138, 'Analysis of the results'!$B138:$B164, ))</f>
        <v>0</v>
      </c>
      <c r="K138" s="1">
        <f>INDEX('Analysis of the results'!D138:D164,MATCH('Results PyPy311'!$B138, 'Analysis of the results'!$B138:$B164, ))</f>
        <v>0</v>
      </c>
      <c r="L138" s="1">
        <f>INDEX('Analysis of the results'!E138:E164,MATCH('Results PyPy311'!$B138, 'Analysis of the results'!$B138:$B164, ))</f>
        <v>0</v>
      </c>
      <c r="N138" s="50" t="str">
        <f t="shared" si="22"/>
        <v>-</v>
      </c>
      <c r="O138" s="50" t="str">
        <f t="shared" si="20"/>
        <v>-</v>
      </c>
      <c r="P138" s="50" t="str">
        <f t="shared" si="21"/>
        <v>-</v>
      </c>
    </row>
    <row r="139" spans="1:16" x14ac:dyDescent="0.25">
      <c r="A139" s="37" t="s">
        <v>31</v>
      </c>
      <c r="B139" s="2" t="str">
        <f t="shared" si="19"/>
        <v>@IntIdF0B</v>
      </c>
      <c r="C139" s="38" t="e">
        <f>_xlfn.NUMBERVALUE(SUBSTITUTE(MID($A139, C$2, C$3 -  C$2), "_", ""), ".", ",")</f>
        <v>#VALUE!</v>
      </c>
      <c r="D139" s="38" t="e">
        <f>_xlfn.NUMBERVALUE(SUBSTITUTE(MID($A139, D$2, D$3 -  D$2), "_", ""), ".", ",")</f>
        <v>#VALUE!</v>
      </c>
      <c r="E139" s="38" t="e">
        <f>D139-C139</f>
        <v>#VALUE!</v>
      </c>
      <c r="F139" s="33"/>
      <c r="G139" s="34" t="e">
        <f>_xlfn.NUMBERVALUE(SUBSTITUTE(MID($A139, G$2, G$3 -  G$2), "_", ""), ".", ",")</f>
        <v>#VALUE!</v>
      </c>
      <c r="H139" s="34" t="e">
        <f>_xlfn.NUMBERVALUE(SUBSTITUTE(MID($A139, H$2, H$3 -  H$2), "_", ""), ".", ",")</f>
        <v>#VALUE!</v>
      </c>
      <c r="I139" s="33"/>
      <c r="J139" s="1" t="e">
        <f>INDEX('Analysis of the results'!C139:C165,MATCH('Results PyPy311'!$B139, 'Analysis of the results'!$B139:$B165, ))</f>
        <v>#VALUE!</v>
      </c>
      <c r="K139" s="1" t="e">
        <f>INDEX('Analysis of the results'!D139:D165,MATCH('Results PyPy311'!$B139, 'Analysis of the results'!$B139:$B165, ))</f>
        <v>#VALUE!</v>
      </c>
      <c r="L139" s="1" t="e">
        <f>INDEX('Analysis of the results'!E139:E165,MATCH('Results PyPy311'!$B139, 'Analysis of the results'!$B139:$B165, ))</f>
        <v>#VALUE!</v>
      </c>
      <c r="N139" s="50" t="str">
        <f t="shared" si="22"/>
        <v>-</v>
      </c>
      <c r="O139" s="50" t="str">
        <f t="shared" si="20"/>
        <v>-</v>
      </c>
      <c r="P139" s="50" t="str">
        <f t="shared" si="21"/>
        <v>-</v>
      </c>
    </row>
    <row r="140" spans="1:16" hidden="1" x14ac:dyDescent="0.25">
      <c r="A140" s="37" t="s">
        <v>1</v>
      </c>
      <c r="B140" s="2" t="str">
        <f t="shared" si="19"/>
        <v>----------</v>
      </c>
      <c r="C140" s="33"/>
      <c r="D140" s="33"/>
      <c r="E140" s="33"/>
      <c r="F140" s="33"/>
      <c r="G140" s="34"/>
      <c r="H140" s="34"/>
      <c r="I140" s="33"/>
      <c r="J140" s="1">
        <f>INDEX('Analysis of the results'!C140:C166,MATCH('Results PyPy311'!$B140, 'Analysis of the results'!$B140:$B166, ))</f>
        <v>0</v>
      </c>
      <c r="K140" s="1">
        <f>INDEX('Analysis of the results'!D140:D166,MATCH('Results PyPy311'!$B140, 'Analysis of the results'!$B140:$B166, ))</f>
        <v>0</v>
      </c>
      <c r="L140" s="1">
        <f>INDEX('Analysis of the results'!E140:E166,MATCH('Results PyPy311'!$B140, 'Analysis of the results'!$B140:$B166, ))</f>
        <v>0</v>
      </c>
      <c r="N140" s="50" t="str">
        <f t="shared" si="22"/>
        <v>-</v>
      </c>
      <c r="O140" s="50" t="str">
        <f t="shared" si="20"/>
        <v>-</v>
      </c>
      <c r="P140" s="50" t="str">
        <f t="shared" si="21"/>
        <v>-</v>
      </c>
    </row>
    <row r="141" spans="1:16" x14ac:dyDescent="0.25">
      <c r="A141" s="37" t="s">
        <v>94</v>
      </c>
      <c r="B141" s="2" t="str">
        <f t="shared" si="19"/>
        <v>nog@Int</v>
      </c>
      <c r="C141" s="38">
        <f>_xlfn.NUMBERVALUE(SUBSTITUTE(MID($A141, C$2, C$3 -  C$2), "_", ""), ".", ",")</f>
        <v>0</v>
      </c>
      <c r="D141" s="38">
        <f>_xlfn.NUMBERVALUE(SUBSTITUTE(MID($A141, D$2, D$3 -  D$2), "_", ""), ".", ",")</f>
        <v>0.05</v>
      </c>
      <c r="E141" s="38">
        <f>D141-C141</f>
        <v>0.05</v>
      </c>
      <c r="F141" s="33"/>
      <c r="G141" s="34" t="e">
        <f>_xlfn.NUMBERVALUE(SUBSTITUTE(MID($A141, G$2, G$3 -  G$2), "_", ""), ".", ",")</f>
        <v>#VALUE!</v>
      </c>
      <c r="H141" s="34" t="e">
        <f>_xlfn.NUMBERVALUE(SUBSTITUTE(MID($A141, H$2, H$3 -  H$2), "_", ""), ".", ",")</f>
        <v>#VALUE!</v>
      </c>
      <c r="I141" s="33"/>
      <c r="J141" s="1">
        <f>INDEX('Analysis of the results'!C141:C167,MATCH('Results PyPy311'!$B141, 'Analysis of the results'!$B141:$B167, ))</f>
        <v>0</v>
      </c>
      <c r="K141" s="1">
        <f>INDEX('Analysis of the results'!D141:D167,MATCH('Results PyPy311'!$B141, 'Analysis of the results'!$B141:$B167, ))</f>
        <v>0.09</v>
      </c>
      <c r="L141" s="1">
        <f>INDEX('Analysis of the results'!E141:E167,MATCH('Results PyPy311'!$B141, 'Analysis of the results'!$B141:$B167, ))</f>
        <v>0.09</v>
      </c>
      <c r="N141" s="50" t="str">
        <f t="shared" si="22"/>
        <v>-</v>
      </c>
      <c r="O141" s="50">
        <f t="shared" si="20"/>
        <v>1.7999999999999998</v>
      </c>
      <c r="P141" s="50">
        <f t="shared" si="21"/>
        <v>1.7999999999999998</v>
      </c>
    </row>
    <row r="142" spans="1:16" hidden="1" x14ac:dyDescent="0.25">
      <c r="A142" s="37" t="s">
        <v>1</v>
      </c>
      <c r="B142" s="2" t="str">
        <f t="shared" si="19"/>
        <v>----------</v>
      </c>
      <c r="C142" s="33"/>
      <c r="D142" s="33"/>
      <c r="E142" s="33"/>
      <c r="F142" s="33"/>
      <c r="G142" s="34"/>
      <c r="H142" s="34"/>
      <c r="I142" s="33"/>
      <c r="J142" s="1">
        <f>INDEX('Analysis of the results'!C142:C168,MATCH('Results PyPy311'!$B142, 'Analysis of the results'!$B142:$B168, ))</f>
        <v>0</v>
      </c>
      <c r="K142" s="1">
        <f>INDEX('Analysis of the results'!D142:D168,MATCH('Results PyPy311'!$B142, 'Analysis of the results'!$B142:$B168, ))</f>
        <v>0</v>
      </c>
      <c r="L142" s="1">
        <f>INDEX('Analysis of the results'!E142:E168,MATCH('Results PyPy311'!$B142, 'Analysis of the results'!$B142:$B168, ))</f>
        <v>0</v>
      </c>
      <c r="N142" s="50" t="str">
        <f t="shared" si="22"/>
        <v>-</v>
      </c>
      <c r="O142" s="50" t="str">
        <f t="shared" si="20"/>
        <v>-</v>
      </c>
      <c r="P142" s="50" t="str">
        <f t="shared" si="21"/>
        <v>-</v>
      </c>
    </row>
    <row r="143" spans="1:16" x14ac:dyDescent="0.25">
      <c r="A143" s="37" t="s">
        <v>95</v>
      </c>
      <c r="B143" s="2" t="str">
        <f t="shared" si="19"/>
        <v>@IntF</v>
      </c>
      <c r="C143" s="39">
        <f>_xlfn.NUMBERVALUE(SUBSTITUTE(MID($A143, C$2, C$3 -  C$2), "_", ""), ".", ",")</f>
        <v>0</v>
      </c>
      <c r="D143" s="39">
        <f>_xlfn.NUMBERVALUE(SUBSTITUTE(MID($A143, D$2, D$3 -  D$2), "_", ""), ".", ",")</f>
        <v>0.04</v>
      </c>
      <c r="E143" s="39">
        <f>D143-C143</f>
        <v>0.04</v>
      </c>
      <c r="F143" s="33"/>
      <c r="G143" s="34" t="e">
        <f>_xlfn.NUMBERVALUE(SUBSTITUTE(MID($A143, G$2, G$3 -  G$2), "_", ""), ".", ",")</f>
        <v>#VALUE!</v>
      </c>
      <c r="H143" s="40" t="e">
        <f>_xlfn.NUMBERVALUE(SUBSTITUTE(MID($A143, H$2, H$3 -  H$2), "_", ""), ".", ",")</f>
        <v>#VALUE!</v>
      </c>
      <c r="I143" s="33"/>
      <c r="J143" s="1">
        <f>INDEX('Analysis of the results'!C143:C169,MATCH('Results PyPy311'!$B143, 'Analysis of the results'!$B143:$B169, ))</f>
        <v>0</v>
      </c>
      <c r="K143" s="1">
        <f>INDEX('Analysis of the results'!D143:D169,MATCH('Results PyPy311'!$B143, 'Analysis of the results'!$B143:$B169, ))</f>
        <v>0.1</v>
      </c>
      <c r="L143" s="1">
        <f>INDEX('Analysis of the results'!E143:E169,MATCH('Results PyPy311'!$B143, 'Analysis of the results'!$B143:$B169, ))</f>
        <v>0.1</v>
      </c>
      <c r="N143" s="50" t="str">
        <f t="shared" si="22"/>
        <v>-</v>
      </c>
      <c r="O143" s="50">
        <f t="shared" si="20"/>
        <v>2.5</v>
      </c>
      <c r="P143" s="50">
        <f t="shared" si="21"/>
        <v>2.5</v>
      </c>
    </row>
    <row r="144" spans="1:16" hidden="1" x14ac:dyDescent="0.25">
      <c r="A144" s="37" t="s">
        <v>1</v>
      </c>
      <c r="B144" s="2" t="str">
        <f t="shared" si="19"/>
        <v>----------</v>
      </c>
      <c r="C144" s="33"/>
      <c r="D144" s="33"/>
      <c r="E144" s="33"/>
      <c r="F144" s="33"/>
      <c r="G144" s="34"/>
      <c r="H144" s="34"/>
      <c r="I144" s="33"/>
      <c r="J144" s="1">
        <f>INDEX('Analysis of the results'!C144:C170,MATCH('Results PyPy311'!$B144, 'Analysis of the results'!$B144:$B170, ))</f>
        <v>0</v>
      </c>
      <c r="K144" s="1">
        <f>INDEX('Analysis of the results'!D144:D170,MATCH('Results PyPy311'!$B144, 'Analysis of the results'!$B144:$B170, ))</f>
        <v>0</v>
      </c>
      <c r="L144" s="1">
        <f>INDEX('Analysis of the results'!E144:E170,MATCH('Results PyPy311'!$B144, 'Analysis of the results'!$B144:$B170, ))</f>
        <v>0</v>
      </c>
      <c r="N144" s="50" t="str">
        <f t="shared" si="22"/>
        <v>-</v>
      </c>
      <c r="O144" s="50" t="str">
        <f t="shared" si="20"/>
        <v>-</v>
      </c>
      <c r="P144" s="50" t="str">
        <f t="shared" si="21"/>
        <v>-</v>
      </c>
    </row>
    <row r="145" spans="1:16" x14ac:dyDescent="0.25">
      <c r="A145" s="37" t="s">
        <v>34</v>
      </c>
      <c r="B145" s="2" t="str">
        <f t="shared" si="19"/>
        <v>@IntF0B</v>
      </c>
      <c r="C145" s="39" t="e">
        <f>_xlfn.NUMBERVALUE(SUBSTITUTE(MID($A145, C$2, C$3 -  C$2), "_", ""), ".", ",")</f>
        <v>#VALUE!</v>
      </c>
      <c r="D145" s="39" t="e">
        <f>_xlfn.NUMBERVALUE(SUBSTITUTE(MID($A145, D$2, D$3 -  D$2), "_", ""), ".", ",")</f>
        <v>#VALUE!</v>
      </c>
      <c r="E145" s="39" t="e">
        <f>D145-C145</f>
        <v>#VALUE!</v>
      </c>
      <c r="F145" s="33"/>
      <c r="G145" s="34" t="e">
        <f>_xlfn.NUMBERVALUE(SUBSTITUTE(MID($A145, G$2, G$3 -  G$2), "_", ""), ".", ",")</f>
        <v>#VALUE!</v>
      </c>
      <c r="H145" s="34" t="e">
        <f>_xlfn.NUMBERVALUE(SUBSTITUTE(MID($A145, H$2, H$3 -  H$2), "_", ""), ".", ",")</f>
        <v>#VALUE!</v>
      </c>
      <c r="I145" s="33"/>
      <c r="J145" s="1" t="e">
        <f>INDEX('Analysis of the results'!C145:C171,MATCH('Results PyPy311'!$B145, 'Analysis of the results'!$B145:$B171, ))</f>
        <v>#VALUE!</v>
      </c>
      <c r="K145" s="1" t="e">
        <f>INDEX('Analysis of the results'!D145:D171,MATCH('Results PyPy311'!$B145, 'Analysis of the results'!$B145:$B171, ))</f>
        <v>#VALUE!</v>
      </c>
      <c r="L145" s="1" t="e">
        <f>INDEX('Analysis of the results'!E145:E171,MATCH('Results PyPy311'!$B145, 'Analysis of the results'!$B145:$B171, ))</f>
        <v>#VALUE!</v>
      </c>
      <c r="N145" s="50" t="str">
        <f t="shared" si="22"/>
        <v>-</v>
      </c>
      <c r="O145" s="50" t="str">
        <f t="shared" si="20"/>
        <v>-</v>
      </c>
      <c r="P145" s="50" t="str">
        <f t="shared" si="21"/>
        <v>-</v>
      </c>
    </row>
    <row r="146" spans="1:16" hidden="1" x14ac:dyDescent="0.25">
      <c r="A146" s="37" t="s">
        <v>1</v>
      </c>
      <c r="B146" s="2" t="str">
        <f t="shared" si="19"/>
        <v>----------</v>
      </c>
      <c r="C146" s="33"/>
      <c r="D146" s="33"/>
      <c r="E146" s="33"/>
      <c r="F146" s="33"/>
      <c r="G146" s="34"/>
      <c r="H146" s="34"/>
      <c r="I146" s="33"/>
      <c r="J146" s="1">
        <f>INDEX('Analysis of the results'!C146:C172,MATCH('Results PyPy311'!$B146, 'Analysis of the results'!$B146:$B172, ))</f>
        <v>0</v>
      </c>
      <c r="K146" s="1">
        <f>INDEX('Analysis of the results'!D146:D172,MATCH('Results PyPy311'!$B146, 'Analysis of the results'!$B146:$B172, ))</f>
        <v>0</v>
      </c>
      <c r="L146" s="1">
        <f>INDEX('Analysis of the results'!E146:E172,MATCH('Results PyPy311'!$B146, 'Analysis of the results'!$B146:$B172, ))</f>
        <v>0</v>
      </c>
      <c r="N146" s="50" t="str">
        <f t="shared" si="22"/>
        <v>-</v>
      </c>
      <c r="O146" s="50" t="str">
        <f t="shared" si="20"/>
        <v>-</v>
      </c>
      <c r="P146" s="50" t="str">
        <f t="shared" si="21"/>
        <v>-</v>
      </c>
    </row>
    <row r="147" spans="1:16" x14ac:dyDescent="0.25">
      <c r="A147" s="37" t="s">
        <v>20</v>
      </c>
      <c r="B147" s="2" t="str">
        <f t="shared" si="19"/>
        <v>nog+shift</v>
      </c>
      <c r="C147" s="38" t="e">
        <f>_xlfn.NUMBERVALUE(SUBSTITUTE(MID($A147, C$2, C$3 -  C$2), "_", ""), ".", ",")</f>
        <v>#VALUE!</v>
      </c>
      <c r="D147" s="38" t="e">
        <f>_xlfn.NUMBERVALUE(SUBSTITUTE(MID($A147, D$2, D$3 -  D$2), "_", ""), ".", ",")</f>
        <v>#VALUE!</v>
      </c>
      <c r="E147" s="38" t="e">
        <f>D147-C147</f>
        <v>#VALUE!</v>
      </c>
      <c r="F147" s="33"/>
      <c r="G147" s="34" t="e">
        <f>_xlfn.NUMBERVALUE(SUBSTITUTE(MID($A147, G$2, G$3 -  G$2), "_", ""), ".", ",")</f>
        <v>#VALUE!</v>
      </c>
      <c r="H147" s="34" t="e">
        <f>_xlfn.NUMBERVALUE(SUBSTITUTE(MID($A147, H$2, H$3 -  H$2), "_", ""), ".", ",")</f>
        <v>#VALUE!</v>
      </c>
      <c r="I147" s="33"/>
      <c r="J147" s="1">
        <f>INDEX('Analysis of the results'!C147:C173,MATCH('Results PyPy311'!$B147, 'Analysis of the results'!$B147:$B173, ))</f>
        <v>0</v>
      </c>
      <c r="K147" s="1">
        <f>INDEX('Analysis of the results'!D147:D173,MATCH('Results PyPy311'!$B147, 'Analysis of the results'!$B147:$B173, ))</f>
        <v>0</v>
      </c>
      <c r="L147" s="1">
        <f>INDEX('Analysis of the results'!E147:E173,MATCH('Results PyPy311'!$B147, 'Analysis of the results'!$B147:$B173, ))</f>
        <v>0</v>
      </c>
      <c r="N147" s="50" t="str">
        <f t="shared" si="22"/>
        <v>-</v>
      </c>
      <c r="O147" s="50" t="str">
        <f t="shared" si="20"/>
        <v>-</v>
      </c>
      <c r="P147" s="50" t="str">
        <f t="shared" si="21"/>
        <v>-</v>
      </c>
    </row>
    <row r="148" spans="1:16" hidden="1" x14ac:dyDescent="0.25">
      <c r="A148" s="37" t="s">
        <v>1</v>
      </c>
      <c r="B148" s="2" t="str">
        <f t="shared" si="19"/>
        <v>----------</v>
      </c>
      <c r="C148" s="38"/>
      <c r="D148" s="38"/>
      <c r="E148" s="38"/>
      <c r="F148" s="33"/>
      <c r="G148" s="34"/>
      <c r="H148" s="34"/>
      <c r="I148" s="33"/>
      <c r="J148" s="1">
        <f>INDEX('Analysis of the results'!C148:C174,MATCH('Results PyPy311'!$B148, 'Analysis of the results'!$B148:$B174, ))</f>
        <v>0</v>
      </c>
      <c r="K148" s="1">
        <f>INDEX('Analysis of the results'!D148:D174,MATCH('Results PyPy311'!$B148, 'Analysis of the results'!$B148:$B174, ))</f>
        <v>0</v>
      </c>
      <c r="L148" s="1">
        <f>INDEX('Analysis of the results'!E148:E174,MATCH('Results PyPy311'!$B148, 'Analysis of the results'!$B148:$B174, ))</f>
        <v>0</v>
      </c>
      <c r="N148" s="50" t="str">
        <f t="shared" si="22"/>
        <v>-</v>
      </c>
      <c r="O148" s="50" t="str">
        <f t="shared" si="20"/>
        <v>-</v>
      </c>
      <c r="P148" s="50" t="str">
        <f t="shared" si="21"/>
        <v>-</v>
      </c>
    </row>
    <row r="149" spans="1:16" x14ac:dyDescent="0.25">
      <c r="A149" s="37" t="s">
        <v>96</v>
      </c>
      <c r="B149" s="2" t="str">
        <f t="shared" si="19"/>
        <v>igraph</v>
      </c>
      <c r="C149" s="38"/>
      <c r="D149" s="38"/>
      <c r="E149" s="38"/>
      <c r="F149" s="33"/>
      <c r="G149" s="34"/>
      <c r="H149" s="34"/>
      <c r="I149" s="33"/>
      <c r="J149" s="1">
        <f>INDEX('Analysis of the results'!C149:C175,MATCH('Results PyPy311'!$B149, 'Analysis of the results'!$B149:$B175, ))</f>
        <v>0.09</v>
      </c>
      <c r="K149" s="1">
        <f>INDEX('Analysis of the results'!D149:D175,MATCH('Results PyPy311'!$B149, 'Analysis of the results'!$B149:$B175, ))</f>
        <v>0.11</v>
      </c>
      <c r="L149" s="1">
        <f>INDEX('Analysis of the results'!E149:E175,MATCH('Results PyPy311'!$B149, 'Analysis of the results'!$B149:$B175, ))</f>
        <v>2.0000000000000004E-2</v>
      </c>
      <c r="N149" s="50" t="str">
        <f t="shared" si="22"/>
        <v>-</v>
      </c>
      <c r="O149" s="50" t="str">
        <f t="shared" si="20"/>
        <v>-</v>
      </c>
      <c r="P149" s="50" t="str">
        <f t="shared" si="21"/>
        <v>-</v>
      </c>
    </row>
    <row r="150" spans="1:16" hidden="1" x14ac:dyDescent="0.25">
      <c r="A150" s="37" t="s">
        <v>1</v>
      </c>
      <c r="B150" s="2" t="str">
        <f t="shared" si="19"/>
        <v>----------</v>
      </c>
      <c r="C150" s="33"/>
      <c r="D150" s="33"/>
      <c r="E150" s="33"/>
      <c r="F150" s="33"/>
      <c r="G150" s="34"/>
      <c r="H150" s="34"/>
      <c r="I150" s="33"/>
      <c r="J150" s="1">
        <f>INDEX('Analysis of the results'!C150:C176,MATCH('Results PyPy311'!$B150, 'Analysis of the results'!$B150:$B176, ))</f>
        <v>0</v>
      </c>
      <c r="K150" s="1">
        <f>INDEX('Analysis of the results'!D150:D176,MATCH('Results PyPy311'!$B150, 'Analysis of the results'!$B150:$B176, ))</f>
        <v>0</v>
      </c>
      <c r="L150" s="1">
        <f>INDEX('Analysis of the results'!E150:E176,MATCH('Results PyPy311'!$B150, 'Analysis of the results'!$B150:$B176, ))</f>
        <v>0</v>
      </c>
      <c r="N150" s="50" t="str">
        <f t="shared" si="22"/>
        <v>-</v>
      </c>
      <c r="O150" s="50" t="str">
        <f t="shared" si="20"/>
        <v>-</v>
      </c>
      <c r="P150" s="50" t="str">
        <f t="shared" si="21"/>
        <v>-</v>
      </c>
    </row>
    <row r="151" spans="1:16" x14ac:dyDescent="0.25">
      <c r="A151" s="37" t="s">
        <v>97</v>
      </c>
      <c r="B151" s="2" t="str">
        <f t="shared" si="19"/>
        <v>NetworkX</v>
      </c>
      <c r="C151" s="39">
        <f>_xlfn.NUMBERVALUE(SUBSTITUTE(MID($A151, C$2, C$3 -  C$2), "_", ""), ".", ",")</f>
        <v>0.24</v>
      </c>
      <c r="D151" s="39">
        <f>_xlfn.NUMBERVALUE(SUBSTITUTE(MID($A151, D$2, D$3 -  D$2), "_", ""), ".", ",")</f>
        <v>61.93</v>
      </c>
      <c r="E151" s="39">
        <f>D151-C151</f>
        <v>61.69</v>
      </c>
      <c r="F151" s="33"/>
      <c r="G151" s="34" t="e">
        <f>_xlfn.NUMBERVALUE(SUBSTITUTE(MID($A151, G$2, G$3 -  G$2), "_", ""), ".", ",")</f>
        <v>#VALUE!</v>
      </c>
      <c r="H151" s="34" t="e">
        <f>_xlfn.NUMBERVALUE(SUBSTITUTE(MID($A151, H$2, H$3 -  H$2), "_", ""), ".", ",")</f>
        <v>#VALUE!</v>
      </c>
      <c r="I151" s="33"/>
      <c r="J151" s="1">
        <f>INDEX('Analysis of the results'!C151:C177,MATCH('Results PyPy311'!$B151, 'Analysis of the results'!$B151:$B177, ))</f>
        <v>0.32</v>
      </c>
      <c r="K151" s="1">
        <f>INDEX('Analysis of the results'!D151:D177,MATCH('Results PyPy311'!$B151, 'Analysis of the results'!$B151:$B177, ))</f>
        <v>79.22</v>
      </c>
      <c r="L151" s="1">
        <f>INDEX('Analysis of the results'!E151:E177,MATCH('Results PyPy311'!$B151, 'Analysis of the results'!$B151:$B177, ))</f>
        <v>78.900000000000006</v>
      </c>
      <c r="N151" s="50">
        <f t="shared" si="22"/>
        <v>1.3333333333333335</v>
      </c>
      <c r="O151" s="50">
        <f t="shared" si="20"/>
        <v>1.2791861779428386</v>
      </c>
      <c r="P151" s="50">
        <f t="shared" si="21"/>
        <v>1.2789755227751662</v>
      </c>
    </row>
    <row r="152" spans="1:16" hidden="1" x14ac:dyDescent="0.25">
      <c r="A152" s="37" t="s">
        <v>1</v>
      </c>
      <c r="B152" s="37"/>
      <c r="C152" s="32"/>
      <c r="D152" s="32"/>
      <c r="E152" s="32"/>
      <c r="F152" s="33"/>
      <c r="G152" s="34"/>
      <c r="H152" s="34"/>
      <c r="I152" s="33"/>
    </row>
    <row r="153" spans="1:16" x14ac:dyDescent="0.25">
      <c r="A153" s="37"/>
      <c r="B153" s="37"/>
      <c r="C153" s="39">
        <f>_xlfn.NUMBERVALUE(SUBSTITUTE(MID($A153, C$2, C$3 -  C$2), "_", ""), ".", ",")</f>
        <v>0</v>
      </c>
      <c r="D153" s="39">
        <f>_xlfn.NUMBERVALUE(SUBSTITUTE(MID($A153, D$2, D$3 -  D$2), "_", ""), ".", ",")</f>
        <v>0</v>
      </c>
      <c r="E153" s="39">
        <f>D153-C153</f>
        <v>0</v>
      </c>
      <c r="F153" s="33"/>
      <c r="G153" s="34"/>
      <c r="H153" s="34"/>
      <c r="I153" s="33"/>
    </row>
    <row r="154" spans="1:16" hidden="1" x14ac:dyDescent="0.25">
      <c r="A154" s="37" t="s">
        <v>1</v>
      </c>
      <c r="B154" s="37"/>
      <c r="C154" s="32"/>
      <c r="D154" s="32"/>
      <c r="E154" s="32"/>
      <c r="F154" s="33"/>
      <c r="G154" s="34"/>
      <c r="H154" s="34"/>
      <c r="I154" s="33"/>
    </row>
    <row r="155" spans="1:16" x14ac:dyDescent="0.25">
      <c r="A155" s="37"/>
      <c r="B155" s="37"/>
      <c r="C155" s="39">
        <f>_xlfn.NUMBERVALUE(SUBSTITUTE(MID($A155, C$2, C$3 -  C$2), "_", ""), ".", ",")</f>
        <v>0</v>
      </c>
      <c r="D155" s="39">
        <f>_xlfn.NUMBERVALUE(SUBSTITUTE(MID($A155, D$2, D$3 -  D$2), "_", ""), ".", ",")</f>
        <v>0</v>
      </c>
      <c r="E155" s="39">
        <f>D155-C155</f>
        <v>0</v>
      </c>
      <c r="F155" s="33"/>
      <c r="G155" s="34"/>
      <c r="H155" s="34"/>
      <c r="I155" s="33"/>
    </row>
    <row r="156" spans="1:16" hidden="1" x14ac:dyDescent="0.25">
      <c r="A156" s="37" t="s">
        <v>1</v>
      </c>
      <c r="B156" s="37"/>
      <c r="C156" s="33"/>
      <c r="D156" s="33"/>
      <c r="E156" s="33"/>
      <c r="F156" s="33"/>
      <c r="G156" s="34"/>
      <c r="H156" s="34"/>
      <c r="I156" s="33"/>
    </row>
    <row r="157" spans="1:16" x14ac:dyDescent="0.25">
      <c r="A157" s="37"/>
      <c r="B157" s="37"/>
      <c r="C157" s="33"/>
      <c r="D157" s="33"/>
      <c r="E157" s="33"/>
      <c r="F157" s="33"/>
      <c r="G157" s="34"/>
      <c r="H157" s="34"/>
      <c r="I157" s="33"/>
    </row>
    <row r="158" spans="1:16" x14ac:dyDescent="0.25">
      <c r="A158" s="10" t="s">
        <v>153</v>
      </c>
      <c r="B158" s="10"/>
      <c r="G158" s="3"/>
      <c r="H158" s="3"/>
    </row>
    <row r="159" spans="1:16" x14ac:dyDescent="0.25">
      <c r="A159" s="2" t="s">
        <v>98</v>
      </c>
      <c r="B159" s="2" t="str">
        <f t="shared" ref="B159:B181" si="23">TRIM(MID($A159, B$2, B$3 -  B$2))</f>
        <v>NoGraphs</v>
      </c>
      <c r="C159" s="1">
        <f>_xlfn.NUMBERVALUE(SUBSTITUTE(MID($A159, C$2, C$3 -  C$2), "_", ""), ".", ",")</f>
        <v>0</v>
      </c>
      <c r="D159" s="1">
        <f>_xlfn.NUMBERVALUE(SUBSTITUTE(MID($A159, D$2, D$3 -  D$2), "_", ""), ".", ",")</f>
        <v>0.84</v>
      </c>
      <c r="E159" s="1">
        <f>D159-C159</f>
        <v>0.84</v>
      </c>
      <c r="G159" s="3" t="e">
        <f>_xlfn.NUMBERVALUE(SUBSTITUTE(MID($A159, G$2, G$3 -  G$2), "_", ""), ".", ",")</f>
        <v>#VALUE!</v>
      </c>
      <c r="H159" s="3" t="e">
        <f>_xlfn.NUMBERVALUE(SUBSTITUTE(MID($A159, H$2, H$3 -  H$2), "_", ""), ".", ",")</f>
        <v>#VALUE!</v>
      </c>
      <c r="J159" s="1">
        <f>INDEX('Analysis of the results'!C159:C185,MATCH('Results PyPy311'!$B159, 'Analysis of the results'!$B159:$B185, ))</f>
        <v>0</v>
      </c>
      <c r="K159" s="1">
        <f>INDEX('Analysis of the results'!D159:D185,MATCH('Results PyPy311'!$B159, 'Analysis of the results'!$B159:$B185, ))</f>
        <v>1.29</v>
      </c>
      <c r="L159" s="1">
        <f>INDEX('Analysis of the results'!E159:E185,MATCH('Results PyPy311'!$B159, 'Analysis of the results'!$B159:$B185, ))</f>
        <v>1.29</v>
      </c>
      <c r="N159" s="50" t="str">
        <f>IFERROR(J159/C159, "-")</f>
        <v>-</v>
      </c>
      <c r="O159" s="50">
        <f t="shared" ref="O159:O181" si="24">IFERROR(K159/D159, "-")</f>
        <v>1.5357142857142858</v>
      </c>
      <c r="P159" s="50">
        <f t="shared" ref="P159:P181" si="25">IFERROR(L159/E159, "-")</f>
        <v>1.5357142857142858</v>
      </c>
    </row>
    <row r="160" spans="1:16" hidden="1" x14ac:dyDescent="0.25">
      <c r="A160" s="2" t="s">
        <v>1</v>
      </c>
      <c r="B160" s="2" t="str">
        <f t="shared" si="23"/>
        <v>----------</v>
      </c>
      <c r="G160" s="3"/>
      <c r="H160" s="3"/>
      <c r="J160" s="1">
        <f>INDEX('Analysis of the results'!C160:C186,MATCH('Results PyPy311'!$B160, 'Analysis of the results'!$B160:$B186, ))</f>
        <v>0</v>
      </c>
      <c r="K160" s="1">
        <f>INDEX('Analysis of the results'!D160:D186,MATCH('Results PyPy311'!$B160, 'Analysis of the results'!$B160:$B186, ))</f>
        <v>0</v>
      </c>
      <c r="L160" s="1">
        <f>INDEX('Analysis of the results'!E160:E186,MATCH('Results PyPy311'!$B160, 'Analysis of the results'!$B160:$B186, ))</f>
        <v>0</v>
      </c>
      <c r="N160" s="50" t="str">
        <f t="shared" ref="N160:N181" si="26">IFERROR(J160/C160, "-")</f>
        <v>-</v>
      </c>
      <c r="O160" s="50" t="str">
        <f t="shared" si="24"/>
        <v>-</v>
      </c>
      <c r="P160" s="50" t="str">
        <f t="shared" si="25"/>
        <v>-</v>
      </c>
    </row>
    <row r="161" spans="1:16" x14ac:dyDescent="0.25">
      <c r="A161" s="2" t="s">
        <v>99</v>
      </c>
      <c r="B161" s="2" t="str">
        <f t="shared" si="23"/>
        <v>nog@IntId</v>
      </c>
      <c r="C161" s="9">
        <f>_xlfn.NUMBERVALUE(SUBSTITUTE(MID($A161, C$2, C$3 -  C$2), "_", ""), ".", ",")</f>
        <v>0</v>
      </c>
      <c r="D161" s="9">
        <f>_xlfn.NUMBERVALUE(SUBSTITUTE(MID($A161, D$2, D$3 -  D$2), "_", ""), ".", ",")</f>
        <v>0.68</v>
      </c>
      <c r="E161" s="9">
        <f>D161-C161</f>
        <v>0.68</v>
      </c>
      <c r="G161" s="3" t="e">
        <f>_xlfn.NUMBERVALUE(SUBSTITUTE(MID($A161, G$2, G$3 -  G$2), "_", ""), ".", ",")</f>
        <v>#VALUE!</v>
      </c>
      <c r="H161" s="28" t="e">
        <f>_xlfn.NUMBERVALUE(SUBSTITUTE(MID($A161, H$2, H$3 -  H$2), "_", ""), ".", ",")</f>
        <v>#VALUE!</v>
      </c>
      <c r="J161" s="1">
        <f>INDEX('Analysis of the results'!C161:C187,MATCH('Results PyPy311'!$B161, 'Analysis of the results'!$B161:$B187, ))</f>
        <v>0</v>
      </c>
      <c r="K161" s="1">
        <f>INDEX('Analysis of the results'!D161:D187,MATCH('Results PyPy311'!$B161, 'Analysis of the results'!$B161:$B187, ))</f>
        <v>1.03</v>
      </c>
      <c r="L161" s="1">
        <f>INDEX('Analysis of the results'!E161:E187,MATCH('Results PyPy311'!$B161, 'Analysis of the results'!$B161:$B187, ))</f>
        <v>1.03</v>
      </c>
      <c r="N161" s="50" t="str">
        <f t="shared" si="26"/>
        <v>-</v>
      </c>
      <c r="O161" s="50">
        <f t="shared" si="24"/>
        <v>1.5147058823529411</v>
      </c>
      <c r="P161" s="50">
        <f t="shared" si="25"/>
        <v>1.5147058823529411</v>
      </c>
    </row>
    <row r="162" spans="1:16" hidden="1" x14ac:dyDescent="0.25">
      <c r="A162" s="2" t="s">
        <v>1</v>
      </c>
      <c r="B162" s="2" t="str">
        <f t="shared" si="23"/>
        <v>----------</v>
      </c>
      <c r="G162" s="3"/>
      <c r="H162" s="3"/>
      <c r="J162" s="1">
        <f>INDEX('Analysis of the results'!C162:C188,MATCH('Results PyPy311'!$B162, 'Analysis of the results'!$B162:$B188, ))</f>
        <v>0</v>
      </c>
      <c r="K162" s="1">
        <f>INDEX('Analysis of the results'!D162:D188,MATCH('Results PyPy311'!$B162, 'Analysis of the results'!$B162:$B188, ))</f>
        <v>0</v>
      </c>
      <c r="L162" s="1">
        <f>INDEX('Analysis of the results'!E162:E188,MATCH('Results PyPy311'!$B162, 'Analysis of the results'!$B162:$B188, ))</f>
        <v>0</v>
      </c>
      <c r="N162" s="50" t="str">
        <f t="shared" si="26"/>
        <v>-</v>
      </c>
      <c r="O162" s="50" t="str">
        <f t="shared" si="24"/>
        <v>-</v>
      </c>
      <c r="P162" s="50" t="str">
        <f t="shared" si="25"/>
        <v>-</v>
      </c>
    </row>
    <row r="163" spans="1:16" x14ac:dyDescent="0.25">
      <c r="A163" s="2" t="s">
        <v>30</v>
      </c>
      <c r="B163" s="2" t="str">
        <f t="shared" si="23"/>
        <v>@IntIdA0B</v>
      </c>
      <c r="C163" s="1" t="e">
        <f>_xlfn.NUMBERVALUE(SUBSTITUTE(MID($A163, C$2, C$3 -  C$2), "_", ""), ".", ",")</f>
        <v>#VALUE!</v>
      </c>
      <c r="D163" s="1" t="e">
        <f>_xlfn.NUMBERVALUE(SUBSTITUTE(MID($A163, D$2, D$3 -  D$2), "_", ""), ".", ",")</f>
        <v>#VALUE!</v>
      </c>
      <c r="E163" s="1" t="e">
        <f>D163-C163</f>
        <v>#VALUE!</v>
      </c>
      <c r="G163" s="3" t="e">
        <f>_xlfn.NUMBERVALUE(SUBSTITUTE(MID($A163, G$2, G$3 -  G$2), "_", ""), ".", ",")</f>
        <v>#VALUE!</v>
      </c>
      <c r="H163" s="3" t="e">
        <f>_xlfn.NUMBERVALUE(SUBSTITUTE(MID($A163, H$2, H$3 -  H$2), "_", ""), ".", ",")</f>
        <v>#VALUE!</v>
      </c>
      <c r="J163" s="1" t="e">
        <f>INDEX('Analysis of the results'!C163:C189,MATCH('Results PyPy311'!$B163, 'Analysis of the results'!$B163:$B189, ))</f>
        <v>#VALUE!</v>
      </c>
      <c r="K163" s="1" t="e">
        <f>INDEX('Analysis of the results'!D163:D189,MATCH('Results PyPy311'!$B163, 'Analysis of the results'!$B163:$B189, ))</f>
        <v>#VALUE!</v>
      </c>
      <c r="L163" s="1" t="e">
        <f>INDEX('Analysis of the results'!E163:E189,MATCH('Results PyPy311'!$B163, 'Analysis of the results'!$B163:$B189, ))</f>
        <v>#VALUE!</v>
      </c>
      <c r="N163" s="50" t="str">
        <f t="shared" si="26"/>
        <v>-</v>
      </c>
      <c r="O163" s="50" t="str">
        <f t="shared" si="24"/>
        <v>-</v>
      </c>
      <c r="P163" s="50" t="str">
        <f t="shared" si="25"/>
        <v>-</v>
      </c>
    </row>
    <row r="164" spans="1:16" hidden="1" x14ac:dyDescent="0.25">
      <c r="A164" s="2" t="s">
        <v>1</v>
      </c>
      <c r="B164" s="2" t="str">
        <f t="shared" si="23"/>
        <v>----------</v>
      </c>
      <c r="G164" s="3"/>
      <c r="H164" s="3"/>
      <c r="J164" s="1">
        <f>INDEX('Analysis of the results'!C164:C190,MATCH('Results PyPy311'!$B164, 'Analysis of the results'!$B164:$B190, ))</f>
        <v>0</v>
      </c>
      <c r="K164" s="1">
        <f>INDEX('Analysis of the results'!D164:D190,MATCH('Results PyPy311'!$B164, 'Analysis of the results'!$B164:$B190, ))</f>
        <v>0</v>
      </c>
      <c r="L164" s="1">
        <f>INDEX('Analysis of the results'!E164:E190,MATCH('Results PyPy311'!$B164, 'Analysis of the results'!$B164:$B190, ))</f>
        <v>0</v>
      </c>
      <c r="N164" s="50" t="str">
        <f t="shared" si="26"/>
        <v>-</v>
      </c>
      <c r="O164" s="50" t="str">
        <f t="shared" si="24"/>
        <v>-</v>
      </c>
      <c r="P164" s="50" t="str">
        <f t="shared" si="25"/>
        <v>-</v>
      </c>
    </row>
    <row r="165" spans="1:16" x14ac:dyDescent="0.25">
      <c r="A165" s="2" t="s">
        <v>100</v>
      </c>
      <c r="B165" s="2" t="str">
        <f t="shared" si="23"/>
        <v>@IntIdL0B</v>
      </c>
      <c r="C165" s="1">
        <f>_xlfn.NUMBERVALUE(SUBSTITUTE(MID($A165, C$2, C$3 -  C$2), "_", ""), ".", ",")</f>
        <v>0</v>
      </c>
      <c r="D165" s="1">
        <f>_xlfn.NUMBERVALUE(SUBSTITUTE(MID($A165, D$2, D$3 -  D$2), "_", ""), ".", ",")</f>
        <v>0.68</v>
      </c>
      <c r="E165" s="1">
        <f>D165-C165</f>
        <v>0.68</v>
      </c>
      <c r="G165" s="3" t="e">
        <f>_xlfn.NUMBERVALUE(SUBSTITUTE(MID($A165, G$2, G$3 -  G$2), "_", ""), ".", ",")</f>
        <v>#VALUE!</v>
      </c>
      <c r="H165" s="3" t="e">
        <f>_xlfn.NUMBERVALUE(SUBSTITUTE(MID($A165, H$2, H$3 -  H$2), "_", ""), ".", ",")</f>
        <v>#VALUE!</v>
      </c>
      <c r="J165" s="1">
        <f>INDEX('Analysis of the results'!C165:C191,MATCH('Results PyPy311'!$B165, 'Analysis of the results'!$B165:$B191, ))</f>
        <v>0</v>
      </c>
      <c r="K165" s="1">
        <f>INDEX('Analysis of the results'!D165:D191,MATCH('Results PyPy311'!$B165, 'Analysis of the results'!$B165:$B191, ))</f>
        <v>1.03</v>
      </c>
      <c r="L165" s="1">
        <f>INDEX('Analysis of the results'!E165:E191,MATCH('Results PyPy311'!$B165, 'Analysis of the results'!$B165:$B191, ))</f>
        <v>1.03</v>
      </c>
      <c r="N165" s="50" t="str">
        <f t="shared" si="26"/>
        <v>-</v>
      </c>
      <c r="O165" s="50">
        <f t="shared" si="24"/>
        <v>1.5147058823529411</v>
      </c>
      <c r="P165" s="50">
        <f t="shared" si="25"/>
        <v>1.5147058823529411</v>
      </c>
    </row>
    <row r="166" spans="1:16" hidden="1" x14ac:dyDescent="0.25">
      <c r="A166" s="2" t="s">
        <v>1</v>
      </c>
      <c r="B166" s="2" t="str">
        <f t="shared" si="23"/>
        <v>----------</v>
      </c>
      <c r="G166" s="3"/>
      <c r="H166" s="3"/>
      <c r="J166" s="1">
        <f>INDEX('Analysis of the results'!C166:C192,MATCH('Results PyPy311'!$B166, 'Analysis of the results'!$B166:$B192, ))</f>
        <v>0</v>
      </c>
      <c r="K166" s="1">
        <f>INDEX('Analysis of the results'!D166:D192,MATCH('Results PyPy311'!$B166, 'Analysis of the results'!$B166:$B192, ))</f>
        <v>0</v>
      </c>
      <c r="L166" s="1">
        <f>INDEX('Analysis of the results'!E166:E192,MATCH('Results PyPy311'!$B166, 'Analysis of the results'!$B166:$B192, ))</f>
        <v>0</v>
      </c>
      <c r="N166" s="50" t="str">
        <f t="shared" si="26"/>
        <v>-</v>
      </c>
      <c r="O166" s="50" t="str">
        <f t="shared" si="24"/>
        <v>-</v>
      </c>
      <c r="P166" s="50" t="str">
        <f t="shared" si="25"/>
        <v>-</v>
      </c>
    </row>
    <row r="167" spans="1:16" x14ac:dyDescent="0.25">
      <c r="A167" s="2" t="s">
        <v>101</v>
      </c>
      <c r="B167" s="2" t="str">
        <f t="shared" si="23"/>
        <v>@IntIdF</v>
      </c>
      <c r="C167" s="1">
        <f>_xlfn.NUMBERVALUE(SUBSTITUTE(MID($A167, C$2, C$3 -  C$2), "_", ""), ".", ",")</f>
        <v>0</v>
      </c>
      <c r="D167" s="1">
        <f>_xlfn.NUMBERVALUE(SUBSTITUTE(MID($A167, D$2, D$3 -  D$2), "_", ""), ".", ",")</f>
        <v>0.63</v>
      </c>
      <c r="E167" s="1">
        <f>D167-C167</f>
        <v>0.63</v>
      </c>
      <c r="G167" s="3" t="e">
        <f>_xlfn.NUMBERVALUE(SUBSTITUTE(MID($A167, G$2, G$3 -  G$2), "_", ""), ".", ",")</f>
        <v>#VALUE!</v>
      </c>
      <c r="H167" s="3" t="e">
        <f>_xlfn.NUMBERVALUE(SUBSTITUTE(MID($A167, H$2, H$3 -  H$2), "_", ""), ".", ",")</f>
        <v>#VALUE!</v>
      </c>
      <c r="J167" s="1">
        <f>INDEX('Analysis of the results'!C167:C193,MATCH('Results PyPy311'!$B167, 'Analysis of the results'!$B167:$B193, ))</f>
        <v>0</v>
      </c>
      <c r="K167" s="1">
        <f>INDEX('Analysis of the results'!D167:D193,MATCH('Results PyPy311'!$B167, 'Analysis of the results'!$B167:$B193, ))</f>
        <v>1.1499999999999999</v>
      </c>
      <c r="L167" s="1">
        <f>INDEX('Analysis of the results'!E167:E193,MATCH('Results PyPy311'!$B167, 'Analysis of the results'!$B167:$B193, ))</f>
        <v>1.1499999999999999</v>
      </c>
      <c r="N167" s="50" t="str">
        <f t="shared" si="26"/>
        <v>-</v>
      </c>
      <c r="O167" s="50">
        <f t="shared" si="24"/>
        <v>1.8253968253968254</v>
      </c>
      <c r="P167" s="50">
        <f t="shared" si="25"/>
        <v>1.8253968253968254</v>
      </c>
    </row>
    <row r="168" spans="1:16" hidden="1" x14ac:dyDescent="0.25">
      <c r="A168" s="2" t="s">
        <v>1</v>
      </c>
      <c r="B168" s="2" t="str">
        <f t="shared" si="23"/>
        <v>----------</v>
      </c>
      <c r="G168" s="3"/>
      <c r="H168" s="3"/>
      <c r="J168" s="1">
        <f>INDEX('Analysis of the results'!C168:C194,MATCH('Results PyPy311'!$B168, 'Analysis of the results'!$B168:$B194, ))</f>
        <v>0</v>
      </c>
      <c r="K168" s="1">
        <f>INDEX('Analysis of the results'!D168:D194,MATCH('Results PyPy311'!$B168, 'Analysis of the results'!$B168:$B194, ))</f>
        <v>0</v>
      </c>
      <c r="L168" s="1">
        <f>INDEX('Analysis of the results'!E168:E194,MATCH('Results PyPy311'!$B168, 'Analysis of the results'!$B168:$B194, ))</f>
        <v>0</v>
      </c>
      <c r="N168" s="50" t="str">
        <f t="shared" si="26"/>
        <v>-</v>
      </c>
      <c r="O168" s="50" t="str">
        <f t="shared" si="24"/>
        <v>-</v>
      </c>
      <c r="P168" s="50" t="str">
        <f t="shared" si="25"/>
        <v>-</v>
      </c>
    </row>
    <row r="169" spans="1:16" x14ac:dyDescent="0.25">
      <c r="A169" s="2" t="s">
        <v>31</v>
      </c>
      <c r="B169" s="2" t="str">
        <f t="shared" si="23"/>
        <v>@IntIdF0B</v>
      </c>
      <c r="C169" s="1" t="e">
        <f>_xlfn.NUMBERVALUE(SUBSTITUTE(MID($A169, C$2, C$3 -  C$2), "_", ""), ".", ",")</f>
        <v>#VALUE!</v>
      </c>
      <c r="D169" s="1" t="e">
        <f>_xlfn.NUMBERVALUE(SUBSTITUTE(MID($A169, D$2, D$3 -  D$2), "_", ""), ".", ",")</f>
        <v>#VALUE!</v>
      </c>
      <c r="E169" s="1" t="e">
        <f>D169-C169</f>
        <v>#VALUE!</v>
      </c>
      <c r="G169" s="3" t="e">
        <f>_xlfn.NUMBERVALUE(SUBSTITUTE(MID($A169, G$2, G$3 -  G$2), "_", ""), ".", ",")</f>
        <v>#VALUE!</v>
      </c>
      <c r="H169" s="3" t="e">
        <f>_xlfn.NUMBERVALUE(SUBSTITUTE(MID($A169, H$2, H$3 -  H$2), "_", ""), ".", ",")</f>
        <v>#VALUE!</v>
      </c>
      <c r="J169" s="1" t="e">
        <f>INDEX('Analysis of the results'!C169:C195,MATCH('Results PyPy311'!$B169, 'Analysis of the results'!$B169:$B195, ))</f>
        <v>#VALUE!</v>
      </c>
      <c r="K169" s="1" t="e">
        <f>INDEX('Analysis of the results'!D169:D195,MATCH('Results PyPy311'!$B169, 'Analysis of the results'!$B169:$B195, ))</f>
        <v>#VALUE!</v>
      </c>
      <c r="L169" s="1" t="e">
        <f>INDEX('Analysis of the results'!E169:E195,MATCH('Results PyPy311'!$B169, 'Analysis of the results'!$B169:$B195, ))</f>
        <v>#VALUE!</v>
      </c>
      <c r="N169" s="50" t="str">
        <f t="shared" si="26"/>
        <v>-</v>
      </c>
      <c r="O169" s="50" t="str">
        <f t="shared" si="24"/>
        <v>-</v>
      </c>
      <c r="P169" s="50" t="str">
        <f t="shared" si="25"/>
        <v>-</v>
      </c>
    </row>
    <row r="170" spans="1:16" hidden="1" x14ac:dyDescent="0.25">
      <c r="A170" s="2" t="s">
        <v>1</v>
      </c>
      <c r="B170" s="2" t="str">
        <f t="shared" si="23"/>
        <v>----------</v>
      </c>
      <c r="G170" s="3"/>
      <c r="H170" s="3"/>
      <c r="J170" s="1">
        <f>INDEX('Analysis of the results'!C170:C196,MATCH('Results PyPy311'!$B170, 'Analysis of the results'!$B170:$B196, ))</f>
        <v>0</v>
      </c>
      <c r="K170" s="1">
        <f>INDEX('Analysis of the results'!D170:D196,MATCH('Results PyPy311'!$B170, 'Analysis of the results'!$B170:$B196, ))</f>
        <v>0</v>
      </c>
      <c r="L170" s="1">
        <f>INDEX('Analysis of the results'!E170:E196,MATCH('Results PyPy311'!$B170, 'Analysis of the results'!$B170:$B196, ))</f>
        <v>0</v>
      </c>
      <c r="N170" s="50" t="str">
        <f t="shared" si="26"/>
        <v>-</v>
      </c>
      <c r="O170" s="50" t="str">
        <f t="shared" si="24"/>
        <v>-</v>
      </c>
      <c r="P170" s="50" t="str">
        <f t="shared" si="25"/>
        <v>-</v>
      </c>
    </row>
    <row r="171" spans="1:16" x14ac:dyDescent="0.25">
      <c r="A171" s="2" t="s">
        <v>102</v>
      </c>
      <c r="B171" s="2" t="str">
        <f t="shared" si="23"/>
        <v>nog@Int</v>
      </c>
      <c r="C171" s="1">
        <f>_xlfn.NUMBERVALUE(SUBSTITUTE(MID($A171, C$2, C$3 -  C$2), "_", ""), ".", ",")</f>
        <v>0</v>
      </c>
      <c r="D171" s="1">
        <f>_xlfn.NUMBERVALUE(SUBSTITUTE(MID($A171, D$2, D$3 -  D$2), "_", ""), ".", ",")</f>
        <v>0.61</v>
      </c>
      <c r="E171" s="1">
        <f>D171-C171</f>
        <v>0.61</v>
      </c>
      <c r="G171" s="3" t="e">
        <f>_xlfn.NUMBERVALUE(SUBSTITUTE(MID($A171, G$2, G$3 -  G$2), "_", ""), ".", ",")</f>
        <v>#VALUE!</v>
      </c>
      <c r="H171" s="3" t="e">
        <f>_xlfn.NUMBERVALUE(SUBSTITUTE(MID($A171, H$2, H$3 -  H$2), "_", ""), ".", ",")</f>
        <v>#VALUE!</v>
      </c>
      <c r="J171" s="1">
        <f>INDEX('Analysis of the results'!C171:C197,MATCH('Results PyPy311'!$B171, 'Analysis of the results'!$B171:$B197, ))</f>
        <v>0</v>
      </c>
      <c r="K171" s="1">
        <f>INDEX('Analysis of the results'!D171:D197,MATCH('Results PyPy311'!$B171, 'Analysis of the results'!$B171:$B197, ))</f>
        <v>1.06</v>
      </c>
      <c r="L171" s="1">
        <f>INDEX('Analysis of the results'!E171:E197,MATCH('Results PyPy311'!$B171, 'Analysis of the results'!$B171:$B197, ))</f>
        <v>1.06</v>
      </c>
      <c r="N171" s="50" t="str">
        <f t="shared" si="26"/>
        <v>-</v>
      </c>
      <c r="O171" s="50">
        <f t="shared" si="24"/>
        <v>1.737704918032787</v>
      </c>
      <c r="P171" s="50">
        <f t="shared" si="25"/>
        <v>1.737704918032787</v>
      </c>
    </row>
    <row r="172" spans="1:16" hidden="1" x14ac:dyDescent="0.25">
      <c r="A172" s="2" t="s">
        <v>1</v>
      </c>
      <c r="B172" s="2" t="str">
        <f t="shared" si="23"/>
        <v>----------</v>
      </c>
      <c r="G172" s="3"/>
      <c r="H172" s="3"/>
      <c r="J172" s="1">
        <f>INDEX('Analysis of the results'!C172:C198,MATCH('Results PyPy311'!$B172, 'Analysis of the results'!$B172:$B198, ))</f>
        <v>0</v>
      </c>
      <c r="K172" s="1">
        <f>INDEX('Analysis of the results'!D172:D198,MATCH('Results PyPy311'!$B172, 'Analysis of the results'!$B172:$B198, ))</f>
        <v>0</v>
      </c>
      <c r="L172" s="1">
        <f>INDEX('Analysis of the results'!E172:E198,MATCH('Results PyPy311'!$B172, 'Analysis of the results'!$B172:$B198, ))</f>
        <v>0</v>
      </c>
      <c r="N172" s="50" t="str">
        <f t="shared" si="26"/>
        <v>-</v>
      </c>
      <c r="O172" s="50" t="str">
        <f t="shared" si="24"/>
        <v>-</v>
      </c>
      <c r="P172" s="50" t="str">
        <f t="shared" si="25"/>
        <v>-</v>
      </c>
    </row>
    <row r="173" spans="1:16" x14ac:dyDescent="0.25">
      <c r="A173" s="2" t="s">
        <v>103</v>
      </c>
      <c r="B173" s="2" t="str">
        <f t="shared" si="23"/>
        <v>@IntF</v>
      </c>
      <c r="C173" s="9">
        <f>_xlfn.NUMBERVALUE(SUBSTITUTE(MID($A173, C$2, C$3 -  C$2), "_", ""), ".", ",")</f>
        <v>0</v>
      </c>
      <c r="D173" s="9">
        <f>_xlfn.NUMBERVALUE(SUBSTITUTE(MID($A173, D$2, D$3 -  D$2), "_", ""), ".", ",")</f>
        <v>0.53</v>
      </c>
      <c r="E173" s="9">
        <f>D173-C173</f>
        <v>0.53</v>
      </c>
      <c r="G173" s="3" t="e">
        <f>_xlfn.NUMBERVALUE(SUBSTITUTE(MID($A173, G$2, G$3 -  G$2), "_", ""), ".", ",")</f>
        <v>#VALUE!</v>
      </c>
      <c r="H173" s="28" t="e">
        <f>_xlfn.NUMBERVALUE(SUBSTITUTE(MID($A173, H$2, H$3 -  H$2), "_", ""), ".", ",")</f>
        <v>#VALUE!</v>
      </c>
      <c r="J173" s="1">
        <f>INDEX('Analysis of the results'!C173:C199,MATCH('Results PyPy311'!$B173, 'Analysis of the results'!$B173:$B199, ))</f>
        <v>0</v>
      </c>
      <c r="K173" s="1">
        <f>INDEX('Analysis of the results'!D173:D199,MATCH('Results PyPy311'!$B173, 'Analysis of the results'!$B173:$B199, ))</f>
        <v>1.17</v>
      </c>
      <c r="L173" s="1">
        <f>INDEX('Analysis of the results'!E173:E199,MATCH('Results PyPy311'!$B173, 'Analysis of the results'!$B173:$B199, ))</f>
        <v>1.17</v>
      </c>
      <c r="N173" s="50" t="str">
        <f t="shared" si="26"/>
        <v>-</v>
      </c>
      <c r="O173" s="50">
        <f t="shared" si="24"/>
        <v>2.2075471698113205</v>
      </c>
      <c r="P173" s="50">
        <f t="shared" si="25"/>
        <v>2.2075471698113205</v>
      </c>
    </row>
    <row r="174" spans="1:16" hidden="1" x14ac:dyDescent="0.25">
      <c r="A174" s="2" t="s">
        <v>1</v>
      </c>
      <c r="B174" s="2" t="str">
        <f t="shared" si="23"/>
        <v>----------</v>
      </c>
      <c r="G174" s="3"/>
      <c r="H174" s="3"/>
      <c r="J174" s="1">
        <f>INDEX('Analysis of the results'!C174:C200,MATCH('Results PyPy311'!$B174, 'Analysis of the results'!$B174:$B200, ))</f>
        <v>0</v>
      </c>
      <c r="K174" s="1">
        <f>INDEX('Analysis of the results'!D174:D200,MATCH('Results PyPy311'!$B174, 'Analysis of the results'!$B174:$B200, ))</f>
        <v>0</v>
      </c>
      <c r="L174" s="1">
        <f>INDEX('Analysis of the results'!E174:E200,MATCH('Results PyPy311'!$B174, 'Analysis of the results'!$B174:$B200, ))</f>
        <v>0</v>
      </c>
      <c r="N174" s="50" t="str">
        <f t="shared" si="26"/>
        <v>-</v>
      </c>
      <c r="O174" s="50" t="str">
        <f t="shared" si="24"/>
        <v>-</v>
      </c>
      <c r="P174" s="50" t="str">
        <f t="shared" si="25"/>
        <v>-</v>
      </c>
    </row>
    <row r="175" spans="1:16" x14ac:dyDescent="0.25">
      <c r="A175" s="2" t="s">
        <v>34</v>
      </c>
      <c r="B175" s="2" t="str">
        <f t="shared" si="23"/>
        <v>@IntF0B</v>
      </c>
      <c r="C175" s="9" t="e">
        <f>_xlfn.NUMBERVALUE(SUBSTITUTE(MID($A175, C$2, C$3 -  C$2), "_", ""), ".", ",")</f>
        <v>#VALUE!</v>
      </c>
      <c r="D175" s="9" t="e">
        <f>_xlfn.NUMBERVALUE(SUBSTITUTE(MID($A175, D$2, D$3 -  D$2), "_", ""), ".", ",")</f>
        <v>#VALUE!</v>
      </c>
      <c r="E175" s="9" t="e">
        <f>D175-C175</f>
        <v>#VALUE!</v>
      </c>
      <c r="G175" s="3" t="e">
        <f>_xlfn.NUMBERVALUE(SUBSTITUTE(MID($A175, G$2, G$3 -  G$2), "_", ""), ".", ",")</f>
        <v>#VALUE!</v>
      </c>
      <c r="H175" s="3" t="e">
        <f>_xlfn.NUMBERVALUE(SUBSTITUTE(MID($A175, H$2, H$3 -  H$2), "_", ""), ".", ",")</f>
        <v>#VALUE!</v>
      </c>
      <c r="J175" s="1" t="e">
        <f>INDEX('Analysis of the results'!C175:C201,MATCH('Results PyPy311'!$B175, 'Analysis of the results'!$B175:$B201, ))</f>
        <v>#VALUE!</v>
      </c>
      <c r="K175" s="1" t="e">
        <f>INDEX('Analysis of the results'!D175:D201,MATCH('Results PyPy311'!$B175, 'Analysis of the results'!$B175:$B201, ))</f>
        <v>#VALUE!</v>
      </c>
      <c r="L175" s="1" t="e">
        <f>INDEX('Analysis of the results'!E175:E201,MATCH('Results PyPy311'!$B175, 'Analysis of the results'!$B175:$B201, ))</f>
        <v>#VALUE!</v>
      </c>
      <c r="N175" s="50" t="str">
        <f t="shared" si="26"/>
        <v>-</v>
      </c>
      <c r="O175" s="50" t="str">
        <f t="shared" si="24"/>
        <v>-</v>
      </c>
      <c r="P175" s="50" t="str">
        <f t="shared" si="25"/>
        <v>-</v>
      </c>
    </row>
    <row r="176" spans="1:16" hidden="1" x14ac:dyDescent="0.25">
      <c r="A176" s="2" t="s">
        <v>1</v>
      </c>
      <c r="B176" s="2" t="str">
        <f t="shared" si="23"/>
        <v>----------</v>
      </c>
      <c r="G176" s="3"/>
      <c r="H176" s="3"/>
      <c r="J176" s="1">
        <f>INDEX('Analysis of the results'!C176:C202,MATCH('Results PyPy311'!$B176, 'Analysis of the results'!$B176:$B202, ))</f>
        <v>0</v>
      </c>
      <c r="K176" s="1">
        <f>INDEX('Analysis of the results'!D176:D202,MATCH('Results PyPy311'!$B176, 'Analysis of the results'!$B176:$B202, ))</f>
        <v>0</v>
      </c>
      <c r="L176" s="1">
        <f>INDEX('Analysis of the results'!E176:E202,MATCH('Results PyPy311'!$B176, 'Analysis of the results'!$B176:$B202, ))</f>
        <v>0</v>
      </c>
      <c r="N176" s="50" t="str">
        <f t="shared" si="26"/>
        <v>-</v>
      </c>
      <c r="O176" s="50" t="str">
        <f t="shared" si="24"/>
        <v>-</v>
      </c>
      <c r="P176" s="50" t="str">
        <f t="shared" si="25"/>
        <v>-</v>
      </c>
    </row>
    <row r="177" spans="1:16" x14ac:dyDescent="0.25">
      <c r="A177" s="2" t="s">
        <v>20</v>
      </c>
      <c r="B177" s="2" t="str">
        <f t="shared" si="23"/>
        <v>nog+shift</v>
      </c>
      <c r="C177" s="1" t="e">
        <f>_xlfn.NUMBERVALUE(SUBSTITUTE(MID($A177, C$2, C$3 -  C$2), "_", ""), ".", ",")</f>
        <v>#VALUE!</v>
      </c>
      <c r="D177" s="1" t="e">
        <f>_xlfn.NUMBERVALUE(SUBSTITUTE(MID($A177, D$2, D$3 -  D$2), "_", ""), ".", ",")</f>
        <v>#VALUE!</v>
      </c>
      <c r="E177" s="1" t="e">
        <f>D177-C177</f>
        <v>#VALUE!</v>
      </c>
      <c r="G177" s="3" t="e">
        <f>_xlfn.NUMBERVALUE(SUBSTITUTE(MID($A177, G$2, G$3 -  G$2), "_", ""), ".", ",")</f>
        <v>#VALUE!</v>
      </c>
      <c r="H177" s="3" t="e">
        <f>_xlfn.NUMBERVALUE(SUBSTITUTE(MID($A177, H$2, H$3 -  H$2), "_", ""), ".", ",")</f>
        <v>#VALUE!</v>
      </c>
      <c r="J177" s="1">
        <f>INDEX('Analysis of the results'!C177:C203,MATCH('Results PyPy311'!$B177, 'Analysis of the results'!$B177:$B203, ))</f>
        <v>0</v>
      </c>
      <c r="K177" s="1">
        <f>INDEX('Analysis of the results'!D177:D203,MATCH('Results PyPy311'!$B177, 'Analysis of the results'!$B177:$B203, ))</f>
        <v>0</v>
      </c>
      <c r="L177" s="1">
        <f>INDEX('Analysis of the results'!E177:E203,MATCH('Results PyPy311'!$B177, 'Analysis of the results'!$B177:$B203, ))</f>
        <v>0</v>
      </c>
      <c r="N177" s="50" t="str">
        <f t="shared" si="26"/>
        <v>-</v>
      </c>
      <c r="O177" s="50" t="str">
        <f t="shared" si="24"/>
        <v>-</v>
      </c>
      <c r="P177" s="50" t="str">
        <f t="shared" si="25"/>
        <v>-</v>
      </c>
    </row>
    <row r="178" spans="1:16" hidden="1" x14ac:dyDescent="0.25">
      <c r="A178" s="2" t="s">
        <v>1</v>
      </c>
      <c r="B178" s="2" t="str">
        <f t="shared" si="23"/>
        <v>----------</v>
      </c>
      <c r="C178" s="1"/>
      <c r="D178" s="1"/>
      <c r="E178" s="1"/>
      <c r="G178" s="3"/>
      <c r="H178" s="3"/>
      <c r="J178" s="1">
        <f>INDEX('Analysis of the results'!C178:C204,MATCH('Results PyPy311'!$B178, 'Analysis of the results'!$B178:$B204, ))</f>
        <v>0</v>
      </c>
      <c r="K178" s="1">
        <f>INDEX('Analysis of the results'!D178:D204,MATCH('Results PyPy311'!$B178, 'Analysis of the results'!$B178:$B204, ))</f>
        <v>0</v>
      </c>
      <c r="L178" s="1">
        <f>INDEX('Analysis of the results'!E178:E204,MATCH('Results PyPy311'!$B178, 'Analysis of the results'!$B178:$B204, ))</f>
        <v>0</v>
      </c>
      <c r="N178" s="50" t="str">
        <f t="shared" si="26"/>
        <v>-</v>
      </c>
      <c r="O178" s="50" t="str">
        <f t="shared" si="24"/>
        <v>-</v>
      </c>
      <c r="P178" s="50" t="str">
        <f t="shared" si="25"/>
        <v>-</v>
      </c>
    </row>
    <row r="179" spans="1:16" x14ac:dyDescent="0.25">
      <c r="A179" s="2" t="s">
        <v>104</v>
      </c>
      <c r="B179" s="2" t="str">
        <f t="shared" si="23"/>
        <v>igraph</v>
      </c>
      <c r="C179" s="1"/>
      <c r="D179" s="1"/>
      <c r="E179" s="1"/>
      <c r="G179" s="3"/>
      <c r="H179" s="3"/>
      <c r="J179" s="1">
        <f>INDEX('Analysis of the results'!C179:C205,MATCH('Results PyPy311'!$B179, 'Analysis of the results'!$B179:$B205, ))</f>
        <v>8.2799999999999994</v>
      </c>
      <c r="K179" s="1">
        <f>INDEX('Analysis of the results'!D179:D205,MATCH('Results PyPy311'!$B179, 'Analysis of the results'!$B179:$B205, ))</f>
        <v>8.52</v>
      </c>
      <c r="L179" s="1">
        <f>INDEX('Analysis of the results'!E179:E205,MATCH('Results PyPy311'!$B179, 'Analysis of the results'!$B179:$B205, ))</f>
        <v>0.24000000000000021</v>
      </c>
      <c r="N179" s="50" t="str">
        <f t="shared" si="26"/>
        <v>-</v>
      </c>
      <c r="O179" s="50" t="str">
        <f t="shared" si="24"/>
        <v>-</v>
      </c>
      <c r="P179" s="50" t="str">
        <f t="shared" si="25"/>
        <v>-</v>
      </c>
    </row>
    <row r="180" spans="1:16" hidden="1" x14ac:dyDescent="0.25">
      <c r="A180" s="2" t="s">
        <v>1</v>
      </c>
      <c r="B180" s="2" t="str">
        <f t="shared" si="23"/>
        <v>----------</v>
      </c>
      <c r="G180" s="3"/>
      <c r="H180" s="3"/>
      <c r="J180" s="1">
        <f>INDEX('Analysis of the results'!C180:C206,MATCH('Results PyPy311'!$B180, 'Analysis of the results'!$B180:$B206, ))</f>
        <v>0</v>
      </c>
      <c r="K180" s="1">
        <f>INDEX('Analysis of the results'!D180:D206,MATCH('Results PyPy311'!$B180, 'Analysis of the results'!$B180:$B206, ))</f>
        <v>0</v>
      </c>
      <c r="L180" s="1">
        <f>INDEX('Analysis of the results'!E180:E206,MATCH('Results PyPy311'!$B180, 'Analysis of the results'!$B180:$B206, ))</f>
        <v>0</v>
      </c>
      <c r="N180" s="50" t="str">
        <f t="shared" si="26"/>
        <v>-</v>
      </c>
      <c r="O180" s="50" t="str">
        <f t="shared" si="24"/>
        <v>-</v>
      </c>
      <c r="P180" s="50" t="str">
        <f t="shared" si="25"/>
        <v>-</v>
      </c>
    </row>
    <row r="181" spans="1:16" x14ac:dyDescent="0.25">
      <c r="A181" s="2" t="s">
        <v>10</v>
      </c>
      <c r="B181" s="2" t="str">
        <f t="shared" si="23"/>
        <v>NetworkX</v>
      </c>
      <c r="C181" s="9" t="e">
        <f>_xlfn.NUMBERVALUE(SUBSTITUTE(MID($A181, C$2, C$3 -  C$2), "_", ""), ".", ",")</f>
        <v>#VALUE!</v>
      </c>
      <c r="D181" s="9" t="e">
        <f>_xlfn.NUMBERVALUE(SUBSTITUTE(MID($A181, D$2, D$3 -  D$2), "_", ""), ".", ",")</f>
        <v>#VALUE!</v>
      </c>
      <c r="E181" s="9" t="e">
        <f>D181-C181</f>
        <v>#VALUE!</v>
      </c>
      <c r="G181" s="3" t="e">
        <f>_xlfn.NUMBERVALUE(SUBSTITUTE(MID($A181, G$2, G$3 -  G$2), "_", ""), ".", ",")</f>
        <v>#VALUE!</v>
      </c>
      <c r="H181" s="3" t="e">
        <f>_xlfn.NUMBERVALUE(SUBSTITUTE(MID($A181, H$2, H$3 -  H$2), "_", ""), ".", ",")</f>
        <v>#VALUE!</v>
      </c>
      <c r="J181" s="1" t="e">
        <f>INDEX('Analysis of the results'!C181:C207,MATCH('Results PyPy311'!$B181, 'Analysis of the results'!$B181:$B207, ))</f>
        <v>#VALUE!</v>
      </c>
      <c r="K181" s="1" t="e">
        <f>INDEX('Analysis of the results'!D181:D207,MATCH('Results PyPy311'!$B181, 'Analysis of the results'!$B181:$B207, ))</f>
        <v>#VALUE!</v>
      </c>
      <c r="L181" s="1" t="e">
        <f>INDEX('Analysis of the results'!E181:E207,MATCH('Results PyPy311'!$B181, 'Analysis of the results'!$B181:$B207, ))</f>
        <v>#VALUE!</v>
      </c>
      <c r="N181" s="50" t="str">
        <f t="shared" si="26"/>
        <v>-</v>
      </c>
      <c r="O181" s="50" t="str">
        <f t="shared" si="24"/>
        <v>-</v>
      </c>
      <c r="P181" s="50" t="str">
        <f t="shared" si="25"/>
        <v>-</v>
      </c>
    </row>
    <row r="182" spans="1:16" hidden="1" x14ac:dyDescent="0.25">
      <c r="A182" s="2" t="s">
        <v>1</v>
      </c>
      <c r="C182" s="10"/>
      <c r="D182" s="10"/>
      <c r="E182" s="10"/>
      <c r="G182" s="3"/>
      <c r="H182" s="3"/>
    </row>
    <row r="183" spans="1:16" x14ac:dyDescent="0.25">
      <c r="C183" s="9">
        <f>_xlfn.NUMBERVALUE(SUBSTITUTE(MID($A183, C$2, C$3 -  C$2), "_", ""), ".", ",")</f>
        <v>0</v>
      </c>
      <c r="D183" s="11">
        <f>_xlfn.NUMBERVALUE(SUBSTITUTE(MID($A183, D$2, D$3 -  D$2), "_", ""), ".", ",")</f>
        <v>0</v>
      </c>
      <c r="E183" s="9">
        <f>D183-C183</f>
        <v>0</v>
      </c>
      <c r="G183" s="3"/>
      <c r="H183" s="3"/>
    </row>
    <row r="184" spans="1:16" hidden="1" x14ac:dyDescent="0.25">
      <c r="A184" s="2" t="s">
        <v>1</v>
      </c>
      <c r="C184" s="10"/>
      <c r="D184" s="10"/>
      <c r="E184" s="10"/>
      <c r="G184" s="3"/>
      <c r="H184" s="3"/>
    </row>
    <row r="185" spans="1:16" x14ac:dyDescent="0.25">
      <c r="C185" s="9">
        <f>_xlfn.NUMBERVALUE(SUBSTITUTE(MID($A185, C$2, C$3 -  C$2), "_", ""), ".", ",")</f>
        <v>0</v>
      </c>
      <c r="D185" s="9">
        <f>_xlfn.NUMBERVALUE(SUBSTITUTE(MID($A185, D$2, D$3 -  D$2), "_", ""), ".", ",")</f>
        <v>0</v>
      </c>
      <c r="E185" s="9">
        <f>D185-C185</f>
        <v>0</v>
      </c>
      <c r="G185" s="3"/>
      <c r="H185" s="3"/>
      <c r="O185" s="51">
        <f>AVERAGE(O9:O181)</f>
        <v>2.6197880779159131</v>
      </c>
      <c r="P185" s="10" t="s">
        <v>108</v>
      </c>
    </row>
    <row r="186" spans="1:16" hidden="1" x14ac:dyDescent="0.25">
      <c r="A186" s="2" t="s">
        <v>1</v>
      </c>
    </row>
    <row r="187" spans="1:16" x14ac:dyDescent="0.25">
      <c r="O187" s="71">
        <f>AVERAGE(O9:O28,O39:O57,O69:O88,O99:O117,O129:O147,O159:O177)</f>
        <v>2.7933041390384301</v>
      </c>
      <c r="P187" s="10" t="s">
        <v>109</v>
      </c>
    </row>
    <row r="188" spans="1:16" x14ac:dyDescent="0.25">
      <c r="O188" s="71">
        <f>MIN(O9:O28,O39:O57,O69:O88,O99:O117,O129:O147,O159:O177)</f>
        <v>1.5147058823529411</v>
      </c>
      <c r="P188" t="s">
        <v>174</v>
      </c>
    </row>
    <row r="189" spans="1:16" x14ac:dyDescent="0.25">
      <c r="O189" s="71">
        <f>MAX(O9:O28,O39:O57,O69:O88,O99:O117,O129:O147,O159:O177)</f>
        <v>7.6</v>
      </c>
      <c r="P189" s="10" t="s">
        <v>175</v>
      </c>
    </row>
    <row r="190" spans="1:16" x14ac:dyDescent="0.25">
      <c r="I190" s="23"/>
      <c r="O190" s="71">
        <f>AVERAGE(O29,O59,O89,O119,O149,O179)</f>
        <v>0.28695484368969504</v>
      </c>
      <c r="P190" s="10" t="s">
        <v>110</v>
      </c>
    </row>
    <row r="191" spans="1:16" x14ac:dyDescent="0.25">
      <c r="O191" s="71">
        <f>AVERAGE(O31,O61,O91,O121,O151,O181)</f>
        <v>1.6982262357810201</v>
      </c>
      <c r="P191" s="10" t="s">
        <v>111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Analysis of the results</vt:lpstr>
      <vt:lpstr>Summary of gear results</vt:lpstr>
      <vt:lpstr>Runs for adv. of other libs</vt:lpstr>
      <vt:lpstr>Results PyPy311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2022-06-13T20:12:56Z</dcterms:created>
  <dcterms:modified xsi:type="dcterms:W3CDTF">2023-06-04T16:45:58Z</dcterms:modified>
</cp:coreProperties>
</file>