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eadley/CloudStation/home/school/MSc/study/MATH5872 - dissertation in data science and analytics/source/redist/"/>
    </mc:Choice>
  </mc:AlternateContent>
  <xr:revisionPtr revIDLastSave="0" documentId="13_ncr:1_{909BC591-2BC0-3949-BF1F-A85D629B9C37}" xr6:coauthVersionLast="45" xr6:coauthVersionMax="45" xr10:uidLastSave="{00000000-0000-0000-0000-000000000000}"/>
  <bookViews>
    <workbookView xWindow="-21600" yWindow="460" windowWidth="21600" windowHeight="18960" activeTab="6" xr2:uid="{0378CDDA-EB90-6D4B-9474-AA074DD1C185}"/>
  </bookViews>
  <sheets>
    <sheet name="node-labs" sheetId="6" r:id="rId1"/>
    <sheet name="node-pop" sheetId="2" r:id="rId2"/>
    <sheet name="node-pos" sheetId="1" r:id="rId3"/>
    <sheet name="votes-sqre" sheetId="5" r:id="rId4"/>
    <sheet name="votes-circ" sheetId="7" r:id="rId5"/>
    <sheet name="sqre-marg" sheetId="9" r:id="rId6"/>
    <sheet name="gerrymander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 s="1"/>
  <c r="P6" i="10"/>
  <c r="Q6" i="10" s="1"/>
  <c r="P5" i="10"/>
  <c r="Q5" i="10" s="1"/>
  <c r="P4" i="10"/>
  <c r="Q4" i="10" s="1"/>
  <c r="P3" i="10"/>
  <c r="Q3" i="10" s="1"/>
  <c r="P2" i="10"/>
  <c r="Q2" i="10" s="1"/>
  <c r="O7" i="10"/>
  <c r="O6" i="10"/>
  <c r="O5" i="10"/>
  <c r="O4" i="10"/>
  <c r="O3" i="10"/>
  <c r="O2" i="10"/>
  <c r="D10" i="9"/>
  <c r="C10" i="9"/>
  <c r="A9" i="9"/>
  <c r="B9" i="9"/>
  <c r="C9" i="9"/>
  <c r="D9" i="9"/>
  <c r="D8" i="9"/>
  <c r="E8" i="9"/>
  <c r="E9" i="9"/>
  <c r="F9" i="9"/>
  <c r="G10" i="9"/>
  <c r="G9" i="9"/>
  <c r="H9" i="9"/>
  <c r="H8" i="9"/>
  <c r="I8" i="9"/>
  <c r="K7" i="9"/>
  <c r="J7" i="9"/>
  <c r="I7" i="9"/>
  <c r="H7" i="9"/>
  <c r="I4" i="9"/>
  <c r="H4" i="9"/>
  <c r="H5" i="9"/>
  <c r="I5" i="9"/>
  <c r="J5" i="9"/>
  <c r="K6" i="9"/>
  <c r="J6" i="9"/>
  <c r="I6" i="9"/>
  <c r="H6" i="9"/>
  <c r="G6" i="9"/>
  <c r="F8" i="9"/>
  <c r="G8" i="9"/>
  <c r="G7" i="9"/>
  <c r="E7" i="9"/>
  <c r="F7" i="9"/>
  <c r="F6" i="9"/>
  <c r="G5" i="9"/>
  <c r="F5" i="9"/>
  <c r="E6" i="9"/>
  <c r="E5" i="9"/>
  <c r="D5" i="9"/>
  <c r="C8" i="9"/>
  <c r="B8" i="9"/>
  <c r="B7" i="9"/>
  <c r="D7" i="9"/>
  <c r="C7" i="9"/>
  <c r="D6" i="9"/>
  <c r="C6" i="9"/>
  <c r="C5" i="9"/>
  <c r="C4" i="9"/>
  <c r="E4" i="9"/>
  <c r="D4" i="9"/>
  <c r="E3" i="9"/>
  <c r="D3" i="9"/>
  <c r="C3" i="9"/>
  <c r="B4" i="9"/>
  <c r="B3" i="9"/>
  <c r="D2" i="9"/>
  <c r="C2" i="9"/>
  <c r="B2" i="9"/>
  <c r="J5" i="7" l="1"/>
  <c r="I5" i="7"/>
  <c r="I4" i="7"/>
  <c r="H4" i="7"/>
  <c r="H5" i="7"/>
  <c r="G6" i="7"/>
  <c r="H6" i="7"/>
  <c r="I6" i="7"/>
  <c r="J6" i="7"/>
  <c r="K6" i="7"/>
  <c r="K7" i="7"/>
  <c r="J7" i="7"/>
  <c r="I8" i="7"/>
  <c r="I7" i="7"/>
  <c r="H7" i="7"/>
  <c r="H8" i="7"/>
  <c r="H9" i="7"/>
  <c r="H10" i="7"/>
  <c r="H10" i="9" s="1"/>
  <c r="G10" i="7"/>
  <c r="G9" i="7"/>
  <c r="G8" i="7"/>
  <c r="F8" i="7"/>
  <c r="G7" i="7"/>
  <c r="F6" i="7"/>
  <c r="F7" i="7"/>
  <c r="E7" i="7"/>
  <c r="D8" i="7"/>
  <c r="E8" i="7"/>
  <c r="F9" i="7"/>
  <c r="E9" i="7"/>
  <c r="D9" i="7"/>
  <c r="D10" i="7"/>
  <c r="C10" i="7"/>
  <c r="C9" i="7"/>
  <c r="B9" i="7"/>
  <c r="A9" i="7"/>
  <c r="B8" i="7"/>
  <c r="C8" i="7"/>
  <c r="B7" i="7"/>
  <c r="C7" i="7"/>
  <c r="D7" i="7"/>
  <c r="D6" i="7"/>
  <c r="C5" i="7"/>
  <c r="C6" i="7"/>
  <c r="C4" i="7"/>
  <c r="E6" i="7"/>
  <c r="G5" i="7"/>
  <c r="F5" i="7"/>
  <c r="E5" i="7"/>
  <c r="D5" i="7"/>
  <c r="E4" i="7"/>
  <c r="D4" i="7"/>
  <c r="B4" i="7"/>
  <c r="E3" i="7"/>
  <c r="D3" i="7"/>
  <c r="C3" i="7"/>
  <c r="B3" i="7"/>
  <c r="D2" i="7"/>
  <c r="C2" i="7"/>
  <c r="B2" i="7"/>
  <c r="L11" i="6"/>
  <c r="M7" i="5"/>
  <c r="N7" i="5" s="1"/>
  <c r="M6" i="5"/>
  <c r="N6" i="5" s="1"/>
  <c r="M5" i="5"/>
  <c r="N5" i="5" s="1"/>
  <c r="M4" i="5"/>
  <c r="N4" i="5" s="1"/>
  <c r="M2" i="5"/>
  <c r="N2" i="5" s="1"/>
  <c r="M3" i="5"/>
  <c r="N3" i="5" s="1"/>
  <c r="M7" i="2"/>
  <c r="M6" i="2"/>
  <c r="M5" i="2"/>
  <c r="M4" i="2"/>
  <c r="M3" i="2"/>
  <c r="M2" i="2"/>
  <c r="L11" i="1"/>
  <c r="M2" i="7" l="1"/>
  <c r="N2" i="7" s="1"/>
  <c r="M6" i="7"/>
  <c r="N6" i="7" s="1"/>
  <c r="M7" i="7"/>
  <c r="N7" i="7" s="1"/>
  <c r="M5" i="7"/>
  <c r="N5" i="7" s="1"/>
  <c r="M4" i="7"/>
  <c r="N4" i="7" s="1"/>
  <c r="M3" i="7"/>
  <c r="N3" i="7" s="1"/>
</calcChain>
</file>

<file path=xl/sharedStrings.xml><?xml version="1.0" encoding="utf-8"?>
<sst xmlns="http://schemas.openxmlformats.org/spreadsheetml/2006/main" count="92" uniqueCount="74">
  <si>
    <t>2,0</t>
  </si>
  <si>
    <t>3,0</t>
  </si>
  <si>
    <t>6,0</t>
  </si>
  <si>
    <t>7,0</t>
  </si>
  <si>
    <t>1,1</t>
  </si>
  <si>
    <t>0,1</t>
  </si>
  <si>
    <t>2,1</t>
  </si>
  <si>
    <t>3,1</t>
  </si>
  <si>
    <t>4,1</t>
  </si>
  <si>
    <t>5,1</t>
  </si>
  <si>
    <t>6,1</t>
  </si>
  <si>
    <t>7,1</t>
  </si>
  <si>
    <t>1,2</t>
  </si>
  <si>
    <t>2,2</t>
  </si>
  <si>
    <t>3,2</t>
  </si>
  <si>
    <t>4,2</t>
  </si>
  <si>
    <t>5,2</t>
  </si>
  <si>
    <t>6,2</t>
  </si>
  <si>
    <t>7,2</t>
  </si>
  <si>
    <t>8,2</t>
  </si>
  <si>
    <t>1,3</t>
  </si>
  <si>
    <t>2,3</t>
  </si>
  <si>
    <t>3,3</t>
  </si>
  <si>
    <t>4,3</t>
  </si>
  <si>
    <t>5,3</t>
  </si>
  <si>
    <t>6,3</t>
  </si>
  <si>
    <t>7,3</t>
  </si>
  <si>
    <t>8,3</t>
  </si>
  <si>
    <t>9,3</t>
  </si>
  <si>
    <t>10,3</t>
  </si>
  <si>
    <t>2,4</t>
  </si>
  <si>
    <t>3,4</t>
  </si>
  <si>
    <t>4,4</t>
  </si>
  <si>
    <t>5,4</t>
  </si>
  <si>
    <t>6,4</t>
  </si>
  <si>
    <t>7,4</t>
  </si>
  <si>
    <t>8,4</t>
  </si>
  <si>
    <t>9,4</t>
  </si>
  <si>
    <t>10,4</t>
  </si>
  <si>
    <t>2,5</t>
  </si>
  <si>
    <t>3,5</t>
  </si>
  <si>
    <t>4,5</t>
  </si>
  <si>
    <t>5,5</t>
  </si>
  <si>
    <t>6,5</t>
  </si>
  <si>
    <t>7,5</t>
  </si>
  <si>
    <t>8,5</t>
  </si>
  <si>
    <t>9,5</t>
  </si>
  <si>
    <t>1,6</t>
  </si>
  <si>
    <t>2,6</t>
  </si>
  <si>
    <t>3,6</t>
  </si>
  <si>
    <t>4,6</t>
  </si>
  <si>
    <t>7,6</t>
  </si>
  <si>
    <t>8,6</t>
  </si>
  <si>
    <t>1,7</t>
  </si>
  <si>
    <t>2,7</t>
  </si>
  <si>
    <t>3,7</t>
  </si>
  <si>
    <t>4,7</t>
  </si>
  <si>
    <t>1,8</t>
  </si>
  <si>
    <t>2,8</t>
  </si>
  <si>
    <t>3,8</t>
  </si>
  <si>
    <t>purple</t>
  </si>
  <si>
    <t>orange</t>
  </si>
  <si>
    <t>blue</t>
  </si>
  <si>
    <t>yellow</t>
  </si>
  <si>
    <t>red</t>
  </si>
  <si>
    <t>green</t>
  </si>
  <si>
    <t>Square Vote</t>
  </si>
  <si>
    <t>Circle Vote</t>
  </si>
  <si>
    <t>Square MoV</t>
  </si>
  <si>
    <t>Pop</t>
  </si>
  <si>
    <t>Winner</t>
  </si>
  <si>
    <t>Distr</t>
  </si>
  <si>
    <t>Sqre %</t>
  </si>
  <si>
    <t>Manual Gerrymander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</si>
</sst>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22"/>
      <color theme="1"/>
      <name val="Mr Eaves San OT Reg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7A73"/>
        <bgColor indexed="64"/>
      </patternFill>
    </fill>
    <fill>
      <patternFill patternType="solid">
        <fgColor rgb="FFBB72F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4" fontId="1" fillId="3" borderId="0" xfId="1" applyNumberFormat="1" applyFont="1" applyFill="1" applyAlignment="1">
      <alignment horizontal="center" vertical="center"/>
    </xf>
    <xf numFmtId="164" fontId="1" fillId="2" borderId="0" xfId="1" applyNumberFormat="1" applyFont="1" applyFill="1" applyAlignment="1">
      <alignment horizontal="center" vertical="center"/>
    </xf>
    <xf numFmtId="164" fontId="1" fillId="7" borderId="0" xfId="1" applyNumberFormat="1" applyFont="1" applyFill="1" applyAlignment="1">
      <alignment horizontal="center" vertical="center"/>
    </xf>
    <xf numFmtId="164" fontId="0" fillId="0" borderId="0" xfId="1" applyNumberFormat="1" applyFont="1"/>
    <xf numFmtId="164" fontId="1" fillId="5" borderId="0" xfId="1" applyNumberFormat="1" applyFont="1" applyFill="1" applyAlignment="1">
      <alignment horizontal="center" vertical="center"/>
    </xf>
    <xf numFmtId="164" fontId="1" fillId="6" borderId="0" xfId="1" applyNumberFormat="1" applyFont="1" applyFill="1" applyAlignment="1">
      <alignment horizontal="center" vertical="center"/>
    </xf>
    <xf numFmtId="164" fontId="1" fillId="4" borderId="0" xfId="1" applyNumberFormat="1" applyFont="1" applyFill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1" fillId="3" borderId="0" xfId="1" applyNumberFormat="1" applyFont="1" applyFill="1" applyAlignment="1">
      <alignment horizontal="center" vertical="center"/>
    </xf>
    <xf numFmtId="0" fontId="1" fillId="2" borderId="0" xfId="1" applyNumberFormat="1" applyFont="1" applyFill="1" applyAlignment="1">
      <alignment horizontal="center" vertical="center"/>
    </xf>
    <xf numFmtId="0" fontId="1" fillId="7" borderId="0" xfId="1" applyNumberFormat="1" applyFont="1" applyFill="1" applyAlignment="1">
      <alignment horizontal="center" vertical="center"/>
    </xf>
    <xf numFmtId="0" fontId="0" fillId="0" borderId="0" xfId="1" applyNumberFormat="1" applyFont="1"/>
    <xf numFmtId="0" fontId="1" fillId="5" borderId="0" xfId="1" applyNumberFormat="1" applyFont="1" applyFill="1" applyAlignment="1">
      <alignment horizontal="center" vertical="center"/>
    </xf>
    <xf numFmtId="0" fontId="1" fillId="6" borderId="0" xfId="1" applyNumberFormat="1" applyFont="1" applyFill="1" applyAlignment="1">
      <alignment horizontal="center" vertical="center"/>
    </xf>
    <xf numFmtId="0" fontId="1" fillId="4" borderId="0" xfId="1" applyNumberFormat="1" applyFont="1" applyFill="1" applyAlignment="1">
      <alignment horizontal="center" vertical="center"/>
    </xf>
  </cellXfs>
  <cellStyles count="2">
    <cellStyle name="Normal" xfId="0" builtinId="0"/>
    <cellStyle name="Per 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7A73"/>
      <color rgb="FFBB72F9"/>
      <color rgb="FFAD4AFA"/>
      <color rgb="FF943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CC49-ADBA-FC4C-A706-80A783F85CA3}">
  <dimension ref="A2:L11"/>
  <sheetViews>
    <sheetView zoomScale="90" zoomScaleNormal="90" workbookViewId="0">
      <selection activeCell="H10" sqref="H10"/>
    </sheetView>
  </sheetViews>
  <sheetFormatPr baseColWidth="10" defaultColWidth="13.33203125" defaultRowHeight="80" customHeight="1" x14ac:dyDescent="0.2"/>
  <cols>
    <col min="1" max="16384" width="13.33203125" style="1"/>
  </cols>
  <sheetData>
    <row r="2" spans="1:12" ht="80" customHeight="1" x14ac:dyDescent="0.2">
      <c r="B2" s="3">
        <v>58</v>
      </c>
      <c r="C2" s="3">
        <v>59</v>
      </c>
      <c r="D2" s="3">
        <v>60</v>
      </c>
      <c r="L2" s="1">
        <v>3</v>
      </c>
    </row>
    <row r="3" spans="1:12" ht="80" customHeight="1" x14ac:dyDescent="0.2">
      <c r="B3" s="3">
        <v>54</v>
      </c>
      <c r="C3" s="3">
        <v>55</v>
      </c>
      <c r="D3" s="3">
        <v>56</v>
      </c>
      <c r="E3" s="3">
        <v>57</v>
      </c>
      <c r="L3" s="1">
        <v>4</v>
      </c>
    </row>
    <row r="4" spans="1:12" ht="80" customHeight="1" x14ac:dyDescent="0.2">
      <c r="B4" s="3">
        <v>48</v>
      </c>
      <c r="C4" s="2">
        <v>49</v>
      </c>
      <c r="D4" s="3">
        <v>50</v>
      </c>
      <c r="E4" s="3">
        <v>51</v>
      </c>
      <c r="H4" s="7">
        <v>52</v>
      </c>
      <c r="I4" s="7">
        <v>53</v>
      </c>
      <c r="J4"/>
      <c r="L4" s="1">
        <v>6</v>
      </c>
    </row>
    <row r="5" spans="1:12" ht="80" customHeight="1" x14ac:dyDescent="0.2">
      <c r="C5" s="2">
        <v>40</v>
      </c>
      <c r="D5" s="3">
        <v>41</v>
      </c>
      <c r="E5" s="3">
        <v>42</v>
      </c>
      <c r="F5" s="3">
        <v>43</v>
      </c>
      <c r="G5" s="3">
        <v>44</v>
      </c>
      <c r="H5" s="7">
        <v>45</v>
      </c>
      <c r="I5" s="7">
        <v>46</v>
      </c>
      <c r="J5" s="7">
        <v>47</v>
      </c>
      <c r="L5" s="1">
        <v>8</v>
      </c>
    </row>
    <row r="6" spans="1:12" ht="80" customHeight="1" x14ac:dyDescent="0.2">
      <c r="C6" s="2">
        <v>31</v>
      </c>
      <c r="D6" s="2">
        <v>32</v>
      </c>
      <c r="E6" s="3">
        <v>33</v>
      </c>
      <c r="F6" s="5">
        <v>34</v>
      </c>
      <c r="G6" s="7">
        <v>35</v>
      </c>
      <c r="H6" s="7">
        <v>36</v>
      </c>
      <c r="I6" s="7">
        <v>37</v>
      </c>
      <c r="J6" s="7">
        <v>38</v>
      </c>
      <c r="K6" s="7">
        <v>39</v>
      </c>
      <c r="L6" s="1">
        <v>9</v>
      </c>
    </row>
    <row r="7" spans="1:12" ht="80" customHeight="1" x14ac:dyDescent="0.2">
      <c r="B7" s="2">
        <v>21</v>
      </c>
      <c r="C7" s="2">
        <v>22</v>
      </c>
      <c r="D7" s="2">
        <v>23</v>
      </c>
      <c r="E7" s="5">
        <v>24</v>
      </c>
      <c r="F7" s="5">
        <v>25</v>
      </c>
      <c r="G7" s="5">
        <v>26</v>
      </c>
      <c r="H7" s="6">
        <v>27</v>
      </c>
      <c r="I7" s="6">
        <v>28</v>
      </c>
      <c r="J7" s="6">
        <v>29</v>
      </c>
      <c r="K7" s="6">
        <v>30</v>
      </c>
      <c r="L7" s="1">
        <v>10</v>
      </c>
    </row>
    <row r="8" spans="1:12" ht="80" customHeight="1" x14ac:dyDescent="0.2">
      <c r="B8" s="2">
        <v>13</v>
      </c>
      <c r="C8" s="2">
        <v>14</v>
      </c>
      <c r="D8" s="4">
        <v>15</v>
      </c>
      <c r="E8" s="4">
        <v>16</v>
      </c>
      <c r="F8" s="5">
        <v>17</v>
      </c>
      <c r="G8" s="5">
        <v>18</v>
      </c>
      <c r="H8" s="6">
        <v>19</v>
      </c>
      <c r="I8" s="6">
        <v>20</v>
      </c>
      <c r="J8"/>
      <c r="L8" s="1">
        <v>8</v>
      </c>
    </row>
    <row r="9" spans="1:12" ht="80" customHeight="1" x14ac:dyDescent="0.2">
      <c r="A9" s="4">
        <v>5</v>
      </c>
      <c r="B9" s="4">
        <v>6</v>
      </c>
      <c r="C9" s="4">
        <v>7</v>
      </c>
      <c r="D9" s="4">
        <v>8</v>
      </c>
      <c r="E9" s="4">
        <v>9</v>
      </c>
      <c r="F9" s="4">
        <v>10</v>
      </c>
      <c r="G9" s="6">
        <v>11</v>
      </c>
      <c r="H9" s="6">
        <v>12</v>
      </c>
      <c r="L9" s="1">
        <v>8</v>
      </c>
    </row>
    <row r="10" spans="1:12" ht="80" customHeight="1" x14ac:dyDescent="0.2">
      <c r="A10"/>
      <c r="B10"/>
      <c r="C10" s="4">
        <v>1</v>
      </c>
      <c r="D10" s="4">
        <v>2</v>
      </c>
      <c r="G10" s="6">
        <v>3</v>
      </c>
      <c r="H10" s="6">
        <v>4</v>
      </c>
      <c r="L10" s="1">
        <v>4</v>
      </c>
    </row>
    <row r="11" spans="1:12" ht="80" customHeight="1" x14ac:dyDescent="0.2">
      <c r="L11" s="1">
        <f>SUM(L2:L10)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9F5A-0F04-9540-93AE-2340C12D75E4}">
  <dimension ref="A2:M10"/>
  <sheetViews>
    <sheetView zoomScale="90" zoomScaleNormal="90" workbookViewId="0">
      <selection activeCell="N9" sqref="N9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6384" width="13.33203125" style="1"/>
  </cols>
  <sheetData>
    <row r="2" spans="1:13" ht="80" customHeight="1" x14ac:dyDescent="0.2">
      <c r="B2" s="3">
        <v>11</v>
      </c>
      <c r="C2" s="3">
        <v>12</v>
      </c>
      <c r="D2" s="3">
        <v>12</v>
      </c>
      <c r="L2" s="1" t="s">
        <v>60</v>
      </c>
      <c r="M2" s="1">
        <f>SUM(G6:K6,H5:J5,H4:I4)</f>
        <v>250</v>
      </c>
    </row>
    <row r="3" spans="1:13" ht="80" customHeight="1" x14ac:dyDescent="0.2">
      <c r="B3" s="3">
        <v>16</v>
      </c>
      <c r="C3" s="3">
        <v>15</v>
      </c>
      <c r="D3" s="3">
        <v>14</v>
      </c>
      <c r="E3" s="3">
        <v>16</v>
      </c>
      <c r="L3" s="1" t="s">
        <v>61</v>
      </c>
      <c r="M3" s="1">
        <f>SUM(E6,D5:G5,D4:E4,B3:E3,B2:D2,B4)</f>
        <v>250</v>
      </c>
    </row>
    <row r="4" spans="1:13" ht="80" customHeight="1" x14ac:dyDescent="0.2">
      <c r="B4" s="3">
        <v>13</v>
      </c>
      <c r="C4" s="2">
        <v>20</v>
      </c>
      <c r="D4" s="3">
        <v>15</v>
      </c>
      <c r="E4" s="3">
        <v>17</v>
      </c>
      <c r="H4" s="7">
        <v>23</v>
      </c>
      <c r="I4" s="7">
        <v>19</v>
      </c>
      <c r="J4"/>
      <c r="L4" s="1" t="s">
        <v>62</v>
      </c>
      <c r="M4" s="1">
        <f>SUM(B7:B8,C4:C8,D6:D7)</f>
        <v>250</v>
      </c>
    </row>
    <row r="5" spans="1:13" ht="80" customHeight="1" x14ac:dyDescent="0.2">
      <c r="C5" s="2">
        <v>26</v>
      </c>
      <c r="D5" s="3">
        <v>17</v>
      </c>
      <c r="E5" s="3">
        <v>19</v>
      </c>
      <c r="F5" s="3">
        <v>22</v>
      </c>
      <c r="G5" s="3">
        <v>28</v>
      </c>
      <c r="H5" s="7">
        <v>30</v>
      </c>
      <c r="I5" s="7">
        <v>23</v>
      </c>
      <c r="J5" s="7">
        <v>14</v>
      </c>
      <c r="L5" s="1" t="s">
        <v>63</v>
      </c>
      <c r="M5" s="1">
        <f>SUM(C10:D10,A9:F9,D8:E8)</f>
        <v>250</v>
      </c>
    </row>
    <row r="6" spans="1:13" ht="80" customHeight="1" x14ac:dyDescent="0.2">
      <c r="C6" s="2">
        <v>25</v>
      </c>
      <c r="D6" s="2">
        <v>36</v>
      </c>
      <c r="E6" s="3">
        <v>23</v>
      </c>
      <c r="F6" s="5">
        <v>41</v>
      </c>
      <c r="G6" s="7">
        <v>40</v>
      </c>
      <c r="H6" s="7">
        <v>35</v>
      </c>
      <c r="I6" s="7">
        <v>25</v>
      </c>
      <c r="J6" s="7">
        <v>20</v>
      </c>
      <c r="K6" s="7">
        <v>21</v>
      </c>
      <c r="L6" s="1" t="s">
        <v>64</v>
      </c>
      <c r="M6" s="1">
        <f>SUM(G9:H10,H7:I8,J7:K7)</f>
        <v>250</v>
      </c>
    </row>
    <row r="7" spans="1:13" ht="80" customHeight="1" x14ac:dyDescent="0.2">
      <c r="B7" s="2">
        <v>21</v>
      </c>
      <c r="C7" s="2">
        <v>31</v>
      </c>
      <c r="D7" s="2">
        <v>42</v>
      </c>
      <c r="E7" s="5">
        <v>43</v>
      </c>
      <c r="F7" s="5">
        <v>48</v>
      </c>
      <c r="G7" s="5">
        <v>35</v>
      </c>
      <c r="H7" s="6">
        <v>29</v>
      </c>
      <c r="I7" s="6">
        <v>26</v>
      </c>
      <c r="J7" s="6">
        <v>22</v>
      </c>
      <c r="K7" s="6">
        <v>22</v>
      </c>
      <c r="L7" s="1" t="s">
        <v>65</v>
      </c>
      <c r="M7" s="1">
        <f>SUM(F7:G8,E7,F6)</f>
        <v>250</v>
      </c>
    </row>
    <row r="8" spans="1:13" ht="80" customHeight="1" x14ac:dyDescent="0.2">
      <c r="B8" s="2">
        <v>20</v>
      </c>
      <c r="C8" s="2">
        <v>29</v>
      </c>
      <c r="D8" s="4">
        <v>28</v>
      </c>
      <c r="E8" s="4">
        <v>37</v>
      </c>
      <c r="F8" s="5">
        <v>44</v>
      </c>
      <c r="G8" s="5">
        <v>39</v>
      </c>
      <c r="H8" s="6">
        <v>33</v>
      </c>
      <c r="I8" s="6">
        <v>24</v>
      </c>
      <c r="J8"/>
    </row>
    <row r="9" spans="1:13" ht="80" customHeight="1" x14ac:dyDescent="0.2">
      <c r="A9" s="4">
        <v>19</v>
      </c>
      <c r="B9" s="4">
        <v>21</v>
      </c>
      <c r="C9" s="4">
        <v>22</v>
      </c>
      <c r="D9" s="4">
        <v>28</v>
      </c>
      <c r="E9" s="4">
        <v>31</v>
      </c>
      <c r="F9" s="4">
        <v>36</v>
      </c>
      <c r="G9" s="6">
        <v>32</v>
      </c>
      <c r="H9" s="6">
        <v>22</v>
      </c>
    </row>
    <row r="10" spans="1:13" ht="80" customHeight="1" x14ac:dyDescent="0.2">
      <c r="A10"/>
      <c r="B10"/>
      <c r="C10" s="4">
        <v>16</v>
      </c>
      <c r="D10" s="4">
        <v>12</v>
      </c>
      <c r="G10" s="6">
        <v>23</v>
      </c>
      <c r="H10" s="6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DB3E-D10E-C747-98E0-F4C038D76653}">
  <dimension ref="A2:L11"/>
  <sheetViews>
    <sheetView zoomScale="90" zoomScaleNormal="90" workbookViewId="0">
      <selection activeCell="R11" sqref="R11"/>
    </sheetView>
  </sheetViews>
  <sheetFormatPr baseColWidth="10" defaultColWidth="13.33203125" defaultRowHeight="80" customHeight="1" x14ac:dyDescent="0.2"/>
  <cols>
    <col min="1" max="16384" width="13.33203125" style="1"/>
  </cols>
  <sheetData>
    <row r="2" spans="1:12" ht="80" customHeight="1" x14ac:dyDescent="0.2">
      <c r="B2" s="3" t="s">
        <v>57</v>
      </c>
      <c r="C2" s="3" t="s">
        <v>58</v>
      </c>
      <c r="D2" s="3" t="s">
        <v>59</v>
      </c>
      <c r="L2" s="1">
        <v>3</v>
      </c>
    </row>
    <row r="3" spans="1:12" ht="80" customHeight="1" x14ac:dyDescent="0.2">
      <c r="B3" s="3" t="s">
        <v>53</v>
      </c>
      <c r="C3" s="3" t="s">
        <v>54</v>
      </c>
      <c r="D3" s="3" t="s">
        <v>55</v>
      </c>
      <c r="E3" s="3" t="s">
        <v>56</v>
      </c>
      <c r="L3" s="1">
        <v>4</v>
      </c>
    </row>
    <row r="4" spans="1:12" ht="80" customHeight="1" x14ac:dyDescent="0.2">
      <c r="B4" s="3" t="s">
        <v>47</v>
      </c>
      <c r="C4" s="2" t="s">
        <v>48</v>
      </c>
      <c r="D4" s="3" t="s">
        <v>49</v>
      </c>
      <c r="E4" s="3" t="s">
        <v>50</v>
      </c>
      <c r="H4" s="7" t="s">
        <v>51</v>
      </c>
      <c r="I4" s="7" t="s">
        <v>52</v>
      </c>
      <c r="J4"/>
      <c r="L4" s="1">
        <v>6</v>
      </c>
    </row>
    <row r="5" spans="1:12" ht="80" customHeight="1" x14ac:dyDescent="0.2">
      <c r="C5" s="2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7" t="s">
        <v>44</v>
      </c>
      <c r="I5" s="7" t="s">
        <v>45</v>
      </c>
      <c r="J5" s="7" t="s">
        <v>46</v>
      </c>
      <c r="L5" s="1">
        <v>8</v>
      </c>
    </row>
    <row r="6" spans="1:12" ht="80" customHeight="1" x14ac:dyDescent="0.2">
      <c r="C6" s="2" t="s">
        <v>30</v>
      </c>
      <c r="D6" s="2" t="s">
        <v>31</v>
      </c>
      <c r="E6" s="3" t="s">
        <v>32</v>
      </c>
      <c r="F6" s="5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38</v>
      </c>
      <c r="L6" s="1">
        <v>9</v>
      </c>
    </row>
    <row r="7" spans="1:12" ht="80" customHeight="1" x14ac:dyDescent="0.2">
      <c r="B7" s="2" t="s">
        <v>20</v>
      </c>
      <c r="C7" s="2" t="s">
        <v>21</v>
      </c>
      <c r="D7" s="2" t="s">
        <v>22</v>
      </c>
      <c r="E7" s="5" t="s">
        <v>23</v>
      </c>
      <c r="F7" s="5" t="s">
        <v>24</v>
      </c>
      <c r="G7" s="5" t="s">
        <v>25</v>
      </c>
      <c r="H7" s="6" t="s">
        <v>26</v>
      </c>
      <c r="I7" s="6" t="s">
        <v>27</v>
      </c>
      <c r="J7" s="6" t="s">
        <v>28</v>
      </c>
      <c r="K7" s="6" t="s">
        <v>29</v>
      </c>
      <c r="L7" s="1">
        <v>10</v>
      </c>
    </row>
    <row r="8" spans="1:12" ht="80" customHeight="1" x14ac:dyDescent="0.2">
      <c r="B8" s="2" t="s">
        <v>12</v>
      </c>
      <c r="C8" s="2" t="s">
        <v>13</v>
      </c>
      <c r="D8" s="4" t="s">
        <v>14</v>
      </c>
      <c r="E8" s="4" t="s">
        <v>15</v>
      </c>
      <c r="F8" s="5" t="s">
        <v>16</v>
      </c>
      <c r="G8" s="5" t="s">
        <v>17</v>
      </c>
      <c r="H8" s="6" t="s">
        <v>18</v>
      </c>
      <c r="I8" s="6" t="s">
        <v>19</v>
      </c>
      <c r="J8"/>
      <c r="L8" s="1">
        <v>8</v>
      </c>
    </row>
    <row r="9" spans="1:12" ht="80" customHeight="1" x14ac:dyDescent="0.2">
      <c r="A9" s="4" t="s">
        <v>5</v>
      </c>
      <c r="B9" s="4" t="s">
        <v>4</v>
      </c>
      <c r="C9" s="4" t="s">
        <v>6</v>
      </c>
      <c r="D9" s="4" t="s">
        <v>7</v>
      </c>
      <c r="E9" s="4" t="s">
        <v>8</v>
      </c>
      <c r="F9" s="4" t="s">
        <v>9</v>
      </c>
      <c r="G9" s="6" t="s">
        <v>10</v>
      </c>
      <c r="H9" s="6" t="s">
        <v>11</v>
      </c>
      <c r="L9" s="1">
        <v>8</v>
      </c>
    </row>
    <row r="10" spans="1:12" ht="80" customHeight="1" x14ac:dyDescent="0.2">
      <c r="A10"/>
      <c r="B10"/>
      <c r="C10" s="4" t="s">
        <v>0</v>
      </c>
      <c r="D10" s="4" t="s">
        <v>1</v>
      </c>
      <c r="G10" s="6" t="s">
        <v>2</v>
      </c>
      <c r="H10" s="6" t="s">
        <v>3</v>
      </c>
      <c r="L10" s="1">
        <v>4</v>
      </c>
    </row>
    <row r="11" spans="1:12" ht="80" customHeight="1" x14ac:dyDescent="0.2">
      <c r="L11" s="1">
        <f>SUM(L2:L10)</f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975-E538-8A4B-B2E4-236D744BD0DE}">
  <dimension ref="A1:N21"/>
  <sheetViews>
    <sheetView zoomScale="90" zoomScaleNormal="90" workbookViewId="0">
      <selection activeCell="M11" sqref="M11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6384" width="13.33203125" style="1"/>
  </cols>
  <sheetData>
    <row r="1" spans="1:14" ht="80" customHeight="1" x14ac:dyDescent="0.2">
      <c r="A1" s="9" t="s">
        <v>66</v>
      </c>
      <c r="B1" s="9"/>
    </row>
    <row r="2" spans="1:14" ht="80" customHeight="1" x14ac:dyDescent="0.2">
      <c r="B2" s="3">
        <v>7</v>
      </c>
      <c r="C2" s="3">
        <v>7</v>
      </c>
      <c r="D2" s="3">
        <v>6</v>
      </c>
      <c r="L2" s="1" t="s">
        <v>60</v>
      </c>
      <c r="M2" s="1">
        <f>SUM(G6:K6,H5:J5,H4:I4)/SUM('node-pop'!G6:K6,'node-pop'!H5:J5,'node-pop'!H4:I4)</f>
        <v>0.48399999999999999</v>
      </c>
      <c r="N2" s="1" t="str">
        <f t="shared" ref="N2:N7" si="0">IF(M2&gt;0.5, "square","circle")</f>
        <v>circle</v>
      </c>
    </row>
    <row r="3" spans="1:14" ht="80" customHeight="1" x14ac:dyDescent="0.2">
      <c r="B3" s="3">
        <v>9</v>
      </c>
      <c r="C3" s="3">
        <v>8</v>
      </c>
      <c r="D3" s="3">
        <v>10</v>
      </c>
      <c r="E3" s="3">
        <v>11</v>
      </c>
      <c r="L3" s="1" t="s">
        <v>61</v>
      </c>
      <c r="M3" s="1">
        <f>SUM(E6,D5:G5,D4:E4,B3:E3,B2:D2,B4)/SUM('node-pop'!B2:D3,'node-pop'!D4:E5,'node-pop'!E3,'node-pop'!E6,'node-pop'!F5,'node-pop'!G5,'node-pop'!B4)</f>
        <v>0.52</v>
      </c>
      <c r="N3" s="1" t="str">
        <f t="shared" si="0"/>
        <v>square</v>
      </c>
    </row>
    <row r="4" spans="1:14" ht="80" customHeight="1" x14ac:dyDescent="0.2">
      <c r="B4" s="3">
        <v>9</v>
      </c>
      <c r="C4" s="2">
        <v>12</v>
      </c>
      <c r="D4" s="3">
        <v>7</v>
      </c>
      <c r="E4" s="3">
        <v>8</v>
      </c>
      <c r="H4" s="7">
        <v>13</v>
      </c>
      <c r="I4" s="7">
        <v>9</v>
      </c>
      <c r="J4"/>
      <c r="L4" s="1" t="s">
        <v>62</v>
      </c>
      <c r="M4" s="1">
        <f>SUM(B7:B8,C4:C8,D6:D7)/SUM('node-pop'!B7:B8,'node-pop'!C4:C8,'node-pop'!D6:D7)</f>
        <v>0.48</v>
      </c>
      <c r="N4" s="1" t="str">
        <f t="shared" si="0"/>
        <v>circle</v>
      </c>
    </row>
    <row r="5" spans="1:14" ht="80" customHeight="1" x14ac:dyDescent="0.2">
      <c r="C5" s="2">
        <v>13</v>
      </c>
      <c r="D5" s="3">
        <v>7</v>
      </c>
      <c r="E5" s="3">
        <v>8</v>
      </c>
      <c r="F5" s="3">
        <v>10</v>
      </c>
      <c r="G5" s="3">
        <v>12</v>
      </c>
      <c r="H5" s="7">
        <v>13</v>
      </c>
      <c r="I5" s="7">
        <v>11</v>
      </c>
      <c r="J5" s="7">
        <v>9</v>
      </c>
      <c r="L5" s="1" t="s">
        <v>63</v>
      </c>
      <c r="M5" s="1">
        <f>SUM(C10:D10,A9:F9,D8:E8)/SUM('node-pop'!C10:D10,'node-pop'!A9:F9,'node-pop'!D8:E8)</f>
        <v>0.53200000000000003</v>
      </c>
      <c r="N5" s="1" t="str">
        <f t="shared" si="0"/>
        <v>square</v>
      </c>
    </row>
    <row r="6" spans="1:14" ht="80" customHeight="1" x14ac:dyDescent="0.2">
      <c r="C6" s="2">
        <v>12</v>
      </c>
      <c r="D6" s="2">
        <v>15</v>
      </c>
      <c r="E6" s="3">
        <v>11</v>
      </c>
      <c r="F6" s="5">
        <v>19</v>
      </c>
      <c r="G6" s="7">
        <v>16</v>
      </c>
      <c r="H6" s="7">
        <v>15</v>
      </c>
      <c r="I6" s="7">
        <v>12</v>
      </c>
      <c r="J6" s="7">
        <v>11</v>
      </c>
      <c r="K6" s="7">
        <v>12</v>
      </c>
      <c r="L6" s="1" t="s">
        <v>64</v>
      </c>
      <c r="M6" s="1">
        <f>SUM(G9:H10,H7:I8,J7:K7)/SUM('node-pop'!G9:H10,'node-pop'!H7:I8,'node-pop'!J7:K7)</f>
        <v>0.51600000000000001</v>
      </c>
      <c r="N6" s="1" t="str">
        <f t="shared" si="0"/>
        <v>square</v>
      </c>
    </row>
    <row r="7" spans="1:14" ht="80" customHeight="1" x14ac:dyDescent="0.2">
      <c r="B7" s="2">
        <v>11</v>
      </c>
      <c r="C7" s="2">
        <v>14</v>
      </c>
      <c r="D7" s="2">
        <v>18</v>
      </c>
      <c r="E7" s="5">
        <v>16</v>
      </c>
      <c r="F7" s="5">
        <v>19</v>
      </c>
      <c r="G7" s="5">
        <v>17</v>
      </c>
      <c r="H7" s="6">
        <v>13</v>
      </c>
      <c r="I7" s="6">
        <v>13</v>
      </c>
      <c r="J7" s="6">
        <v>12</v>
      </c>
      <c r="K7" s="6">
        <v>11</v>
      </c>
      <c r="L7" s="1" t="s">
        <v>65</v>
      </c>
      <c r="M7" s="1">
        <f>SUM(F7:G8,E7,F6)/SUM('node-pop'!F7:G8,'node-pop'!F6,'node-pop'!E7)</f>
        <v>0.436</v>
      </c>
      <c r="N7" s="1" t="str">
        <f t="shared" si="0"/>
        <v>circle</v>
      </c>
    </row>
    <row r="8" spans="1:14" ht="80" customHeight="1" x14ac:dyDescent="0.2">
      <c r="B8" s="2">
        <v>12</v>
      </c>
      <c r="C8" s="2">
        <v>13</v>
      </c>
      <c r="D8" s="4">
        <v>15</v>
      </c>
      <c r="E8" s="4">
        <v>16</v>
      </c>
      <c r="F8" s="5">
        <v>20</v>
      </c>
      <c r="G8" s="5">
        <v>18</v>
      </c>
      <c r="H8" s="6">
        <v>16</v>
      </c>
      <c r="I8" s="6">
        <v>13</v>
      </c>
      <c r="J8"/>
    </row>
    <row r="9" spans="1:14" ht="80" customHeight="1" x14ac:dyDescent="0.2">
      <c r="A9" s="4">
        <v>12</v>
      </c>
      <c r="B9" s="4">
        <v>11</v>
      </c>
      <c r="C9" s="4">
        <v>13</v>
      </c>
      <c r="D9" s="4">
        <v>15</v>
      </c>
      <c r="E9" s="4">
        <v>15</v>
      </c>
      <c r="F9" s="4">
        <v>15</v>
      </c>
      <c r="G9" s="6">
        <v>15</v>
      </c>
      <c r="H9" s="6">
        <v>14</v>
      </c>
    </row>
    <row r="10" spans="1:14" ht="80" customHeight="1" x14ac:dyDescent="0.2">
      <c r="A10"/>
      <c r="B10"/>
      <c r="C10" s="4">
        <v>12</v>
      </c>
      <c r="D10" s="4">
        <v>9</v>
      </c>
      <c r="G10" s="6">
        <v>12</v>
      </c>
      <c r="H10" s="6">
        <v>10</v>
      </c>
    </row>
    <row r="12" spans="1:14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4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33E0-6EDA-6347-880E-0664DF5DC4F7}">
  <dimension ref="A1:N21"/>
  <sheetViews>
    <sheetView zoomScale="90" zoomScaleNormal="90" workbookViewId="0">
      <selection activeCell="H10" sqref="H10"/>
    </sheetView>
  </sheetViews>
  <sheetFormatPr baseColWidth="10" defaultColWidth="13.33203125" defaultRowHeight="80" customHeight="1" x14ac:dyDescent="0.2"/>
  <cols>
    <col min="1" max="12" width="13.33203125" style="1"/>
    <col min="13" max="13" width="14.1640625" style="1" bestFit="1" customWidth="1"/>
    <col min="14" max="16384" width="13.33203125" style="1"/>
  </cols>
  <sheetData>
    <row r="1" spans="1:14" ht="80" customHeight="1" x14ac:dyDescent="0.2">
      <c r="A1" s="9" t="s">
        <v>67</v>
      </c>
      <c r="B1" s="9"/>
    </row>
    <row r="2" spans="1:14" ht="80" customHeight="1" x14ac:dyDescent="0.2">
      <c r="B2" s="3">
        <f>'node-pop'!B2-'votes-sqre'!B2</f>
        <v>4</v>
      </c>
      <c r="C2" s="3">
        <f>'node-pop'!C2-'votes-sqre'!C2</f>
        <v>5</v>
      </c>
      <c r="D2" s="3">
        <f>'node-pop'!D2-'votes-sqre'!D2</f>
        <v>6</v>
      </c>
      <c r="L2" s="1" t="s">
        <v>60</v>
      </c>
      <c r="M2" s="1">
        <f>SUM(G6:K6,H5:J5,H4:I4)/SUM('node-pop'!G6:K6,'node-pop'!H5:J5,'node-pop'!H4:I4)</f>
        <v>0.51600000000000001</v>
      </c>
      <c r="N2" s="1" t="str">
        <f t="shared" ref="N2:N7" si="0">IF(M2&gt;0.5, "circle","square")</f>
        <v>circle</v>
      </c>
    </row>
    <row r="3" spans="1:14" ht="80" customHeight="1" x14ac:dyDescent="0.2">
      <c r="B3" s="3">
        <f>'node-pop'!B3-'votes-sqre'!B3</f>
        <v>7</v>
      </c>
      <c r="C3" s="3">
        <f>'node-pop'!C3-'votes-sqre'!C3</f>
        <v>7</v>
      </c>
      <c r="D3" s="3">
        <f>'node-pop'!D3-'votes-sqre'!D3</f>
        <v>4</v>
      </c>
      <c r="E3" s="3">
        <f>'node-pop'!E3-'votes-sqre'!E3</f>
        <v>5</v>
      </c>
      <c r="L3" s="1" t="s">
        <v>61</v>
      </c>
      <c r="M3" s="1">
        <f>SUM(E6,D5:G5,D4:E4,B3:E3,B2:D2,B4)/SUM('node-pop'!B2:D3,'node-pop'!D4:E5,'node-pop'!E3,'node-pop'!E6,'node-pop'!F5,'node-pop'!G5,'node-pop'!B4)</f>
        <v>0.48</v>
      </c>
      <c r="N3" s="1" t="str">
        <f t="shared" si="0"/>
        <v>square</v>
      </c>
    </row>
    <row r="4" spans="1:14" ht="80" customHeight="1" x14ac:dyDescent="0.2">
      <c r="B4" s="3">
        <f>'node-pop'!B4-'votes-sqre'!B4</f>
        <v>4</v>
      </c>
      <c r="C4" s="2">
        <f>'node-pop'!C4-'votes-sqre'!C4</f>
        <v>8</v>
      </c>
      <c r="D4" s="3">
        <f>'node-pop'!D4-'votes-sqre'!D4</f>
        <v>8</v>
      </c>
      <c r="E4" s="3">
        <f>'node-pop'!E4-'votes-sqre'!E4</f>
        <v>9</v>
      </c>
      <c r="H4" s="7">
        <f>'node-pop'!H4-'votes-sqre'!H4</f>
        <v>10</v>
      </c>
      <c r="I4" s="7">
        <f>'node-pop'!I4-'votes-sqre'!I4</f>
        <v>10</v>
      </c>
      <c r="J4"/>
      <c r="L4" s="1" t="s">
        <v>62</v>
      </c>
      <c r="M4" s="1">
        <f>SUM(B7:B8,C4:C8,D6:D7)/SUM('node-pop'!B7:B8,'node-pop'!C4:C8,'node-pop'!D6:D7)</f>
        <v>0.52</v>
      </c>
      <c r="N4" s="1" t="str">
        <f t="shared" si="0"/>
        <v>circle</v>
      </c>
    </row>
    <row r="5" spans="1:14" ht="80" customHeight="1" x14ac:dyDescent="0.2">
      <c r="C5" s="2">
        <f>'node-pop'!C5-'votes-sqre'!C5</f>
        <v>13</v>
      </c>
      <c r="D5" s="3">
        <f>'node-pop'!D5-'votes-sqre'!D5</f>
        <v>10</v>
      </c>
      <c r="E5" s="3">
        <f>'node-pop'!E5-'votes-sqre'!E5</f>
        <v>11</v>
      </c>
      <c r="F5" s="3">
        <f>'node-pop'!F5-'votes-sqre'!F5</f>
        <v>12</v>
      </c>
      <c r="G5" s="3">
        <f>'node-pop'!G5-'votes-sqre'!G5</f>
        <v>16</v>
      </c>
      <c r="H5" s="7">
        <f>'node-pop'!H5-'votes-sqre'!H5</f>
        <v>17</v>
      </c>
      <c r="I5" s="7">
        <f>'node-pop'!I5-'votes-sqre'!I5</f>
        <v>12</v>
      </c>
      <c r="J5" s="7">
        <f>'node-pop'!J5-'votes-sqre'!J5</f>
        <v>5</v>
      </c>
      <c r="L5" s="1" t="s">
        <v>63</v>
      </c>
      <c r="M5" s="1">
        <f>SUM(C10:D10,A9:F9,D8:E8)/SUM('node-pop'!C10:D10,'node-pop'!A9:F9,'node-pop'!D8:E8)</f>
        <v>0.46800000000000003</v>
      </c>
      <c r="N5" s="1" t="str">
        <f t="shared" si="0"/>
        <v>square</v>
      </c>
    </row>
    <row r="6" spans="1:14" ht="80" customHeight="1" x14ac:dyDescent="0.2">
      <c r="C6" s="2">
        <f>'node-pop'!C6-'votes-sqre'!C6</f>
        <v>13</v>
      </c>
      <c r="D6" s="2">
        <f>'node-pop'!D6-'votes-sqre'!D6</f>
        <v>21</v>
      </c>
      <c r="E6" s="3">
        <f>'node-pop'!E6-'votes-sqre'!E6</f>
        <v>12</v>
      </c>
      <c r="F6" s="5">
        <f>'node-pop'!F6-'votes-sqre'!F6</f>
        <v>22</v>
      </c>
      <c r="G6" s="7">
        <f>'node-pop'!G6-'votes-sqre'!G6</f>
        <v>24</v>
      </c>
      <c r="H6" s="7">
        <f>'node-pop'!H6-'votes-sqre'!H6</f>
        <v>20</v>
      </c>
      <c r="I6" s="7">
        <f>'node-pop'!I6-'votes-sqre'!I6</f>
        <v>13</v>
      </c>
      <c r="J6" s="7">
        <f>'node-pop'!J6-'votes-sqre'!J6</f>
        <v>9</v>
      </c>
      <c r="K6" s="7">
        <f>'node-pop'!K6-'votes-sqre'!K6</f>
        <v>9</v>
      </c>
      <c r="L6" s="1" t="s">
        <v>64</v>
      </c>
      <c r="M6" s="1">
        <f>SUM(G9:H10,H7:I8,J7:K7)/SUM('node-pop'!G9:H10,'node-pop'!H7:I8,'node-pop'!J7:K7)</f>
        <v>0.48399999999999999</v>
      </c>
      <c r="N6" s="1" t="str">
        <f t="shared" si="0"/>
        <v>square</v>
      </c>
    </row>
    <row r="7" spans="1:14" ht="80" customHeight="1" x14ac:dyDescent="0.2">
      <c r="B7" s="2">
        <f>'node-pop'!B7-'votes-sqre'!B7</f>
        <v>10</v>
      </c>
      <c r="C7" s="2">
        <f>'node-pop'!C7-'votes-sqre'!C7</f>
        <v>17</v>
      </c>
      <c r="D7" s="2">
        <f>'node-pop'!D7-'votes-sqre'!D7</f>
        <v>24</v>
      </c>
      <c r="E7" s="5">
        <f>'node-pop'!E7-'votes-sqre'!E7</f>
        <v>27</v>
      </c>
      <c r="F7" s="5">
        <f>'node-pop'!F7-'votes-sqre'!F7</f>
        <v>29</v>
      </c>
      <c r="G7" s="5">
        <f>'node-pop'!G7-'votes-sqre'!G7</f>
        <v>18</v>
      </c>
      <c r="H7" s="6">
        <f>'node-pop'!H7-'votes-sqre'!H7</f>
        <v>16</v>
      </c>
      <c r="I7" s="6">
        <f>'node-pop'!I7-'votes-sqre'!I7</f>
        <v>13</v>
      </c>
      <c r="J7" s="6">
        <f>'node-pop'!J7-'votes-sqre'!J7</f>
        <v>10</v>
      </c>
      <c r="K7" s="6">
        <f>'node-pop'!K7-'votes-sqre'!K7</f>
        <v>11</v>
      </c>
      <c r="L7" s="1" t="s">
        <v>65</v>
      </c>
      <c r="M7" s="1">
        <f>SUM(F7:G8,E7,F6)/SUM('node-pop'!F7:G8,'node-pop'!F6,'node-pop'!E7)</f>
        <v>0.56399999999999995</v>
      </c>
      <c r="N7" s="1" t="str">
        <f t="shared" si="0"/>
        <v>circle</v>
      </c>
    </row>
    <row r="8" spans="1:14" ht="80" customHeight="1" x14ac:dyDescent="0.2">
      <c r="B8" s="2">
        <f>'node-pop'!B8-'votes-sqre'!B8</f>
        <v>8</v>
      </c>
      <c r="C8" s="2">
        <f>'node-pop'!C8-'votes-sqre'!C8</f>
        <v>16</v>
      </c>
      <c r="D8" s="4">
        <f>'node-pop'!D8-'votes-sqre'!D8</f>
        <v>13</v>
      </c>
      <c r="E8" s="4">
        <f>'node-pop'!E8-'votes-sqre'!E8</f>
        <v>21</v>
      </c>
      <c r="F8" s="5">
        <f>'node-pop'!F8-'votes-sqre'!F8</f>
        <v>24</v>
      </c>
      <c r="G8" s="5">
        <f>'node-pop'!G8-'votes-sqre'!G8</f>
        <v>21</v>
      </c>
      <c r="H8" s="6">
        <f>'node-pop'!H8-'votes-sqre'!H8</f>
        <v>17</v>
      </c>
      <c r="I8" s="6">
        <f>'node-pop'!I8-'votes-sqre'!I8</f>
        <v>11</v>
      </c>
      <c r="J8"/>
    </row>
    <row r="9" spans="1:14" ht="80" customHeight="1" x14ac:dyDescent="0.2">
      <c r="A9" s="4">
        <f>'node-pop'!A9-'votes-sqre'!A9</f>
        <v>7</v>
      </c>
      <c r="B9" s="4">
        <f>'node-pop'!B9-'votes-sqre'!B9</f>
        <v>10</v>
      </c>
      <c r="C9" s="4">
        <f>'node-pop'!C9-'votes-sqre'!C9</f>
        <v>9</v>
      </c>
      <c r="D9" s="4">
        <f>'node-pop'!D9-'votes-sqre'!D9</f>
        <v>13</v>
      </c>
      <c r="E9" s="4">
        <f>'node-pop'!E9-'votes-sqre'!E9</f>
        <v>16</v>
      </c>
      <c r="F9" s="4">
        <f>'node-pop'!F9-'votes-sqre'!F9</f>
        <v>21</v>
      </c>
      <c r="G9" s="6">
        <f>'node-pop'!G9-'votes-sqre'!G9</f>
        <v>17</v>
      </c>
      <c r="H9" s="6">
        <f>'node-pop'!H9-'votes-sqre'!H9</f>
        <v>8</v>
      </c>
    </row>
    <row r="10" spans="1:14" ht="80" customHeight="1" x14ac:dyDescent="0.2">
      <c r="A10"/>
      <c r="B10"/>
      <c r="C10" s="4">
        <f>'node-pop'!C10-'votes-sqre'!C10</f>
        <v>4</v>
      </c>
      <c r="D10" s="4">
        <f>'node-pop'!D10-'votes-sqre'!D10</f>
        <v>3</v>
      </c>
      <c r="G10" s="6">
        <f>'node-pop'!G10-'votes-sqre'!G10</f>
        <v>11</v>
      </c>
      <c r="H10" s="6">
        <f>'node-pop'!H10-'votes-sqre'!H10</f>
        <v>7</v>
      </c>
    </row>
    <row r="12" spans="1:14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4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4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DDF5E-030A-464D-A9B8-0D002977D623}">
  <dimension ref="A1:M21"/>
  <sheetViews>
    <sheetView zoomScale="90" zoomScaleNormal="90" workbookViewId="0">
      <selection activeCell="H10" sqref="H10"/>
    </sheetView>
  </sheetViews>
  <sheetFormatPr baseColWidth="10" defaultColWidth="13.33203125" defaultRowHeight="80" customHeight="1" x14ac:dyDescent="0.2"/>
  <cols>
    <col min="1" max="12" width="13.33203125" style="8"/>
    <col min="13" max="13" width="14.1640625" style="8" bestFit="1" customWidth="1"/>
    <col min="14" max="16384" width="13.33203125" style="8"/>
  </cols>
  <sheetData>
    <row r="1" spans="1:13" ht="80" customHeight="1" x14ac:dyDescent="0.2">
      <c r="A1" s="9" t="s">
        <v>68</v>
      </c>
      <c r="B1" s="9"/>
    </row>
    <row r="2" spans="1:13" ht="80" customHeight="1" x14ac:dyDescent="0.2">
      <c r="A2" s="10"/>
      <c r="B2" s="11">
        <f>('votes-sqre'!B2/'node-pop'!B2)-('votes-circ'!B2/'node-pop'!B2)</f>
        <v>0.27272727272727271</v>
      </c>
      <c r="C2" s="11">
        <f>('votes-sqre'!C2/'node-pop'!C2)-('votes-circ'!C2/'node-pop'!C2)</f>
        <v>0.16666666666666669</v>
      </c>
      <c r="D2" s="11">
        <f>('votes-sqre'!D2/'node-pop'!D2)-('votes-circ'!D2/'node-pop'!D2)</f>
        <v>0</v>
      </c>
      <c r="E2" s="10"/>
      <c r="F2" s="10"/>
      <c r="G2" s="10"/>
      <c r="H2" s="10"/>
      <c r="I2" s="10"/>
      <c r="J2" s="10"/>
      <c r="K2" s="10"/>
    </row>
    <row r="3" spans="1:13" ht="80" customHeight="1" x14ac:dyDescent="0.2">
      <c r="A3" s="10"/>
      <c r="B3" s="11">
        <f>('votes-sqre'!B3/'node-pop'!B3)-('votes-circ'!B3/'node-pop'!B3)</f>
        <v>0.125</v>
      </c>
      <c r="C3" s="11">
        <f>('votes-sqre'!C3/'node-pop'!C3)-('votes-circ'!C3/'node-pop'!C3)</f>
        <v>6.6666666666666652E-2</v>
      </c>
      <c r="D3" s="11">
        <f>('votes-sqre'!D3/'node-pop'!D3)-('votes-circ'!D3/'node-pop'!D3)</f>
        <v>0.4285714285714286</v>
      </c>
      <c r="E3" s="11">
        <f>('votes-sqre'!E3/'node-pop'!E3)-('votes-circ'!E3/'node-pop'!E3)</f>
        <v>0.375</v>
      </c>
      <c r="F3" s="10"/>
      <c r="G3" s="10"/>
      <c r="H3" s="10"/>
      <c r="I3" s="10"/>
      <c r="J3" s="10"/>
      <c r="K3" s="10"/>
    </row>
    <row r="4" spans="1:13" ht="80" customHeight="1" x14ac:dyDescent="0.2">
      <c r="A4" s="10"/>
      <c r="B4" s="11">
        <f>('votes-sqre'!B4/'node-pop'!B4)-('votes-circ'!B4/'node-pop'!B4)</f>
        <v>0.38461538461538458</v>
      </c>
      <c r="C4" s="12">
        <f>('votes-sqre'!C4/'node-pop'!C4)-('votes-circ'!C4/'node-pop'!C4)</f>
        <v>0.19999999999999996</v>
      </c>
      <c r="D4" s="11">
        <f>('votes-sqre'!D4/'node-pop'!D4)-('votes-circ'!D4/'node-pop'!D4)</f>
        <v>-6.6666666666666652E-2</v>
      </c>
      <c r="E4" s="11">
        <f>('votes-sqre'!E4/'node-pop'!E4)-('votes-circ'!E4/'node-pop'!E4)</f>
        <v>-5.8823529411764719E-2</v>
      </c>
      <c r="F4" s="10"/>
      <c r="G4" s="10"/>
      <c r="H4" s="13">
        <f>('votes-sqre'!H4/'node-pop'!H4)-('votes-circ'!H4/'node-pop'!H4)</f>
        <v>0.13043478260869562</v>
      </c>
      <c r="I4" s="13">
        <f>('votes-sqre'!I4/'node-pop'!I4)-('votes-circ'!I4/'node-pop'!I4)</f>
        <v>-5.2631578947368418E-2</v>
      </c>
      <c r="J4" s="14"/>
      <c r="K4" s="10"/>
    </row>
    <row r="5" spans="1:13" ht="80" customHeight="1" x14ac:dyDescent="0.2">
      <c r="A5" s="10"/>
      <c r="B5" s="10"/>
      <c r="C5" s="12">
        <f>('votes-sqre'!C5/'node-pop'!C5)-('votes-circ'!C5/'node-pop'!C5)</f>
        <v>0</v>
      </c>
      <c r="D5" s="11">
        <f>('votes-sqre'!D5/'node-pop'!D5)-('votes-circ'!D5/'node-pop'!D5)</f>
        <v>-0.17647058823529416</v>
      </c>
      <c r="E5" s="11">
        <f>('votes-sqre'!E5/'node-pop'!E5)-('votes-circ'!E5/'node-pop'!E5)</f>
        <v>-0.15789473684210531</v>
      </c>
      <c r="F5" s="11">
        <f>('votes-sqre'!F5/'node-pop'!F5)-('votes-circ'!F5/'node-pop'!F5)</f>
        <v>-9.0909090909090884E-2</v>
      </c>
      <c r="G5" s="11">
        <f>('votes-sqre'!G5/'node-pop'!G5)-('votes-circ'!G5/'node-pop'!G5)</f>
        <v>-0.14285714285714285</v>
      </c>
      <c r="H5" s="13">
        <f>('votes-sqre'!H5/'node-pop'!H5)-('votes-circ'!H5/'node-pop'!H5)</f>
        <v>-0.1333333333333333</v>
      </c>
      <c r="I5" s="13">
        <f>('votes-sqre'!I5/'node-pop'!I5)-('votes-circ'!I5/'node-pop'!I5)</f>
        <v>-4.3478260869565188E-2</v>
      </c>
      <c r="J5" s="13">
        <f>('votes-sqre'!J5/'node-pop'!J5)-('votes-circ'!J5/'node-pop'!J5)</f>
        <v>0.28571428571428575</v>
      </c>
      <c r="K5" s="10"/>
    </row>
    <row r="6" spans="1:13" ht="80" customHeight="1" x14ac:dyDescent="0.2">
      <c r="A6" s="10"/>
      <c r="B6" s="10"/>
      <c r="C6" s="12">
        <f>('votes-sqre'!C6/'node-pop'!C6)-('votes-circ'!C6/'node-pop'!C6)</f>
        <v>-4.0000000000000036E-2</v>
      </c>
      <c r="D6" s="12">
        <f>('votes-sqre'!D6/'node-pop'!D6)-('votes-circ'!D6/'node-pop'!D6)</f>
        <v>-0.16666666666666669</v>
      </c>
      <c r="E6" s="11">
        <f>('votes-sqre'!E6/'node-pop'!E6)-('votes-circ'!E6/'node-pop'!E6)</f>
        <v>-4.3478260869565188E-2</v>
      </c>
      <c r="F6" s="15">
        <f>('votes-sqre'!F6/'node-pop'!F6)-('votes-circ'!F6/'node-pop'!F6)</f>
        <v>-7.3170731707317083E-2</v>
      </c>
      <c r="G6" s="13">
        <f>('votes-sqre'!G6/'node-pop'!G6)-('votes-circ'!G6/'node-pop'!G6)</f>
        <v>-0.19999999999999996</v>
      </c>
      <c r="H6" s="13">
        <f>('votes-sqre'!H6/'node-pop'!H6)-('votes-circ'!H6/'node-pop'!H6)</f>
        <v>-0.14285714285714285</v>
      </c>
      <c r="I6" s="13">
        <f>('votes-sqre'!I6/'node-pop'!I6)-('votes-circ'!I6/'node-pop'!I6)</f>
        <v>-4.0000000000000036E-2</v>
      </c>
      <c r="J6" s="13">
        <f>('votes-sqre'!J6/'node-pop'!J6)-('votes-circ'!J6/'node-pop'!J6)</f>
        <v>0.10000000000000003</v>
      </c>
      <c r="K6" s="13">
        <f>('votes-sqre'!K6/'node-pop'!K6)-('votes-circ'!K6/'node-pop'!K6)</f>
        <v>0.14285714285714285</v>
      </c>
    </row>
    <row r="7" spans="1:13" ht="80" customHeight="1" x14ac:dyDescent="0.2">
      <c r="A7" s="10"/>
      <c r="B7" s="12">
        <f>('votes-sqre'!B7/'node-pop'!B7)-('votes-circ'!B7/'node-pop'!B7)</f>
        <v>4.7619047619047672E-2</v>
      </c>
      <c r="C7" s="12">
        <f>('votes-sqre'!C7/'node-pop'!C7)-('votes-circ'!C7/'node-pop'!C7)</f>
        <v>-9.6774193548387066E-2</v>
      </c>
      <c r="D7" s="12">
        <f>('votes-sqre'!D7/'node-pop'!D7)-('votes-circ'!D7/'node-pop'!D7)</f>
        <v>-0.14285714285714285</v>
      </c>
      <c r="E7" s="15">
        <f>('votes-sqre'!E7/'node-pop'!E7)-('votes-circ'!E7/'node-pop'!E7)</f>
        <v>-0.2558139534883721</v>
      </c>
      <c r="F7" s="15">
        <f>('votes-sqre'!F7/'node-pop'!F7)-('votes-circ'!F7/'node-pop'!F7)</f>
        <v>-0.20833333333333331</v>
      </c>
      <c r="G7" s="15">
        <f>('votes-sqre'!G7/'node-pop'!G7)-('votes-circ'!G7/'node-pop'!G7)</f>
        <v>-2.8571428571428525E-2</v>
      </c>
      <c r="H7" s="16">
        <f>('votes-sqre'!H7/'node-pop'!H7)-('votes-circ'!H7/'node-pop'!H7)</f>
        <v>-0.10344827586206895</v>
      </c>
      <c r="I7" s="16">
        <f>('votes-sqre'!I7/'node-pop'!I7)-('votes-circ'!I7/'node-pop'!I7)</f>
        <v>0</v>
      </c>
      <c r="J7" s="16">
        <f>('votes-sqre'!J7/'node-pop'!J7)-('votes-circ'!J7/'node-pop'!J7)</f>
        <v>9.0909090909090884E-2</v>
      </c>
      <c r="K7" s="16">
        <f>('votes-sqre'!K7/'node-pop'!K7)-('votes-circ'!K7/'node-pop'!K7)</f>
        <v>0</v>
      </c>
    </row>
    <row r="8" spans="1:13" ht="80" customHeight="1" x14ac:dyDescent="0.2">
      <c r="A8" s="10"/>
      <c r="B8" s="12">
        <f>('votes-sqre'!B8/'node-pop'!B8)-('votes-circ'!B8/'node-pop'!B8)</f>
        <v>0.19999999999999996</v>
      </c>
      <c r="C8" s="12">
        <f>('votes-sqre'!C8/'node-pop'!C8)-('votes-circ'!C8/'node-pop'!C8)</f>
        <v>-0.10344827586206895</v>
      </c>
      <c r="D8" s="17">
        <f>('votes-sqre'!D8/'node-pop'!D8)-('votes-circ'!D8/'node-pop'!D8)</f>
        <v>7.1428571428571397E-2</v>
      </c>
      <c r="E8" s="17">
        <f>('votes-sqre'!E8/'node-pop'!E8)-('votes-circ'!E8/'node-pop'!E8)</f>
        <v>-0.13513513513513509</v>
      </c>
      <c r="F8" s="15">
        <f>('votes-sqre'!F8/'node-pop'!F8)-('votes-circ'!F8/'node-pop'!F8)</f>
        <v>-9.0909090909090884E-2</v>
      </c>
      <c r="G8" s="15">
        <f>('votes-sqre'!G8/'node-pop'!G8)-('votes-circ'!G8/'node-pop'!G8)</f>
        <v>-7.6923076923076872E-2</v>
      </c>
      <c r="H8" s="16">
        <f>('votes-sqre'!H8/'node-pop'!H8)-('votes-circ'!H8/'node-pop'!H8)</f>
        <v>-3.0303030303030276E-2</v>
      </c>
      <c r="I8" s="16">
        <f>('votes-sqre'!I8/'node-pop'!I8)-('votes-circ'!I8/'node-pop'!I8)</f>
        <v>8.3333333333333315E-2</v>
      </c>
      <c r="J8" s="14"/>
      <c r="K8" s="10"/>
    </row>
    <row r="9" spans="1:13" ht="80" customHeight="1" x14ac:dyDescent="0.2">
      <c r="A9" s="17">
        <f>('votes-sqre'!A9/'node-pop'!A9)-('votes-circ'!A9/'node-pop'!A9)</f>
        <v>0.26315789473684209</v>
      </c>
      <c r="B9" s="17">
        <f>('votes-sqre'!B9/'node-pop'!B9)-('votes-circ'!B9/'node-pop'!B9)</f>
        <v>4.7619047619047672E-2</v>
      </c>
      <c r="C9" s="17">
        <f>('votes-sqre'!C9/'node-pop'!C9)-('votes-circ'!C9/'node-pop'!C9)</f>
        <v>0.18181818181818182</v>
      </c>
      <c r="D9" s="17">
        <f>('votes-sqre'!D9/'node-pop'!D9)-('votes-circ'!D9/'node-pop'!D9)</f>
        <v>7.1428571428571397E-2</v>
      </c>
      <c r="E9" s="17">
        <f>('votes-sqre'!E9/'node-pop'!E9)-('votes-circ'!E9/'node-pop'!E9)</f>
        <v>-3.2258064516129004E-2</v>
      </c>
      <c r="F9" s="17">
        <f>('votes-sqre'!F9/'node-pop'!F9)-('votes-circ'!F9/'node-pop'!F9)</f>
        <v>-0.16666666666666669</v>
      </c>
      <c r="G9" s="16">
        <f>('votes-sqre'!G9/'node-pop'!G9)-('votes-circ'!G9/'node-pop'!G9)</f>
        <v>-6.25E-2</v>
      </c>
      <c r="H9" s="16">
        <f>('votes-sqre'!H9/'node-pop'!H9)-('votes-circ'!H9/'node-pop'!H9)</f>
        <v>0.27272727272727271</v>
      </c>
      <c r="I9" s="10"/>
      <c r="J9" s="10"/>
      <c r="K9" s="10"/>
    </row>
    <row r="10" spans="1:13" ht="80" customHeight="1" x14ac:dyDescent="0.2">
      <c r="A10" s="14"/>
      <c r="B10" s="14"/>
      <c r="C10" s="17">
        <f>('votes-sqre'!C10/'node-pop'!C10)-('votes-circ'!C10/'node-pop'!C10)</f>
        <v>0.5</v>
      </c>
      <c r="D10" s="17">
        <f>('votes-sqre'!D10/'node-pop'!D10)-('votes-circ'!D10/'node-pop'!D10)</f>
        <v>0.5</v>
      </c>
      <c r="E10" s="10"/>
      <c r="F10" s="10"/>
      <c r="G10" s="16">
        <f>('votes-sqre'!G10/'node-pop'!G10)-('votes-circ'!G10/'node-pop'!G10)</f>
        <v>4.3478260869565188E-2</v>
      </c>
      <c r="H10" s="16">
        <f>('votes-sqre'!H10/'node-pop'!H10)-('votes-circ'!H10/'node-pop'!H10)</f>
        <v>0.17647058823529416</v>
      </c>
      <c r="I10" s="10"/>
      <c r="J10" s="10"/>
      <c r="K10" s="10"/>
    </row>
    <row r="12" spans="1:13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3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90AD-4B3A-694D-88EF-53D66664BBB1}">
  <dimension ref="A1:Q21"/>
  <sheetViews>
    <sheetView tabSelected="1" topLeftCell="H1" zoomScale="90" zoomScaleNormal="90" workbookViewId="0">
      <selection activeCell="V6" sqref="V6"/>
    </sheetView>
  </sheetViews>
  <sheetFormatPr baseColWidth="10" defaultColWidth="13.33203125" defaultRowHeight="80" customHeight="1" x14ac:dyDescent="0.2"/>
  <cols>
    <col min="1" max="12" width="13.33203125" style="8"/>
    <col min="13" max="13" width="14.1640625" style="8" bestFit="1" customWidth="1"/>
    <col min="14" max="16384" width="13.33203125" style="8"/>
  </cols>
  <sheetData>
    <row r="1" spans="1:17" ht="80" customHeight="1" x14ac:dyDescent="0.2">
      <c r="A1" s="9" t="s">
        <v>73</v>
      </c>
      <c r="B1" s="9"/>
      <c r="C1" s="9"/>
      <c r="N1" s="8" t="s">
        <v>71</v>
      </c>
      <c r="O1" s="8" t="s">
        <v>69</v>
      </c>
      <c r="P1" s="8" t="s">
        <v>72</v>
      </c>
      <c r="Q1" s="8" t="s">
        <v>70</v>
      </c>
    </row>
    <row r="2" spans="1:17" ht="80" customHeight="1" x14ac:dyDescent="0.2">
      <c r="A2"/>
      <c r="B2" s="19">
        <v>6</v>
      </c>
      <c r="C2" s="19">
        <v>6</v>
      </c>
      <c r="D2" s="19">
        <v>6</v>
      </c>
      <c r="E2" s="18"/>
      <c r="F2" s="18"/>
      <c r="G2" s="18"/>
      <c r="H2" s="18"/>
      <c r="I2" s="18"/>
      <c r="J2" s="18"/>
      <c r="K2" s="18"/>
      <c r="M2" s="8" t="s">
        <v>63</v>
      </c>
      <c r="N2" s="8">
        <v>1</v>
      </c>
      <c r="O2" s="8">
        <f>SUMIF($A$2:$K$10,N2,'node-pop'!$A$2:$K$10)</f>
        <v>254</v>
      </c>
      <c r="P2" s="8">
        <f>SUMIF($A$2:$K$10,N2,'votes-sqre'!$A$2:$K$10)/SUMIF($A$2:$K$10,N2,'node-pop'!$A$2:$K$10)</f>
        <v>0.51181102362204722</v>
      </c>
      <c r="Q2" s="8" t="str">
        <f>IF(P2&gt;0.5, "square", "circle")</f>
        <v>square</v>
      </c>
    </row>
    <row r="3" spans="1:17" ht="80" customHeight="1" x14ac:dyDescent="0.2">
      <c r="A3" s="18"/>
      <c r="B3" s="19">
        <v>6</v>
      </c>
      <c r="C3" s="20">
        <v>4</v>
      </c>
      <c r="D3" s="19">
        <v>6</v>
      </c>
      <c r="E3" s="19">
        <v>6</v>
      </c>
      <c r="F3" s="18"/>
      <c r="G3" s="18"/>
      <c r="H3" s="18"/>
      <c r="I3" s="18"/>
      <c r="J3" s="18"/>
      <c r="K3" s="18"/>
      <c r="M3" s="8" t="s">
        <v>64</v>
      </c>
      <c r="N3" s="8">
        <v>2</v>
      </c>
      <c r="O3" s="8">
        <f>SUMIF($A$2:$K$10,N3,'node-pop'!$A$2:$K$10)</f>
        <v>254</v>
      </c>
      <c r="P3" s="8">
        <f>SUMIF($A$2:$K$10,N3,'votes-sqre'!$A$2:$K$10)/SUMIF($A$2:$K$10,N3,'node-pop'!$A$2:$K$10)</f>
        <v>0.50393700787401574</v>
      </c>
      <c r="Q3" s="8" t="str">
        <f>IF(P3&gt;0.5, "square", "circle")</f>
        <v>square</v>
      </c>
    </row>
    <row r="4" spans="1:17" ht="80" customHeight="1" x14ac:dyDescent="0.2">
      <c r="A4" s="18"/>
      <c r="B4" s="19">
        <v>6</v>
      </c>
      <c r="C4" s="20">
        <v>4</v>
      </c>
      <c r="D4" s="20">
        <v>4</v>
      </c>
      <c r="E4" s="19">
        <v>6</v>
      </c>
      <c r="F4" s="18"/>
      <c r="G4" s="18"/>
      <c r="H4" s="21">
        <v>5</v>
      </c>
      <c r="I4" s="21">
        <v>5</v>
      </c>
      <c r="J4" s="22"/>
      <c r="K4" s="18"/>
      <c r="M4" s="8" t="s">
        <v>65</v>
      </c>
      <c r="N4" s="8">
        <v>3</v>
      </c>
      <c r="O4" s="8">
        <f>SUMIF($A$2:$K$10,N4,'node-pop'!$A$2:$K$10)</f>
        <v>249</v>
      </c>
      <c r="P4" s="8">
        <f>SUMIF($A$2:$K$10,N4,'votes-sqre'!$A$2:$K$10)/SUMIF($A$2:$K$10,N4,'node-pop'!$A$2:$K$10)</f>
        <v>0.41365461847389556</v>
      </c>
      <c r="Q4" s="8" t="str">
        <f>IF(P4&gt;0.5, "square", "circle")</f>
        <v>circle</v>
      </c>
    </row>
    <row r="5" spans="1:17" ht="80" customHeight="1" x14ac:dyDescent="0.2">
      <c r="A5" s="18"/>
      <c r="B5" s="18"/>
      <c r="C5" s="20">
        <v>4</v>
      </c>
      <c r="D5" s="19">
        <v>6</v>
      </c>
      <c r="E5" s="19">
        <v>6</v>
      </c>
      <c r="F5" s="19">
        <v>6</v>
      </c>
      <c r="G5" s="19">
        <v>6</v>
      </c>
      <c r="H5" s="21">
        <v>5</v>
      </c>
      <c r="I5" s="21">
        <v>5</v>
      </c>
      <c r="J5" s="21">
        <v>5</v>
      </c>
      <c r="K5" s="18"/>
      <c r="M5" s="8" t="s">
        <v>62</v>
      </c>
      <c r="N5" s="8">
        <v>4</v>
      </c>
      <c r="O5" s="8">
        <f>SUMIF($A$2:$K$10,N5,'node-pop'!$A$2:$K$10)</f>
        <v>242</v>
      </c>
      <c r="P5" s="8">
        <f>SUMIF($A$2:$K$10,N5,'votes-sqre'!$A$2:$K$10)/SUMIF($A$2:$K$10,N5,'node-pop'!$A$2:$K$10)</f>
        <v>0.51652892561983466</v>
      </c>
      <c r="Q5" s="8" t="str">
        <f>IF(P5&gt;0.5, "square", "circle")</f>
        <v>square</v>
      </c>
    </row>
    <row r="6" spans="1:17" ht="80" customHeight="1" x14ac:dyDescent="0.2">
      <c r="A6" s="18"/>
      <c r="B6" s="18"/>
      <c r="C6" s="20">
        <v>4</v>
      </c>
      <c r="D6" s="19">
        <v>6</v>
      </c>
      <c r="E6" s="19">
        <v>6</v>
      </c>
      <c r="F6" s="23">
        <v>3</v>
      </c>
      <c r="G6" s="23">
        <v>3</v>
      </c>
      <c r="H6" s="23">
        <v>3</v>
      </c>
      <c r="I6" s="21">
        <v>5</v>
      </c>
      <c r="J6" s="21">
        <v>5</v>
      </c>
      <c r="K6" s="21">
        <v>5</v>
      </c>
      <c r="M6" s="8" t="s">
        <v>60</v>
      </c>
      <c r="N6" s="8">
        <v>5</v>
      </c>
      <c r="O6" s="8">
        <f>SUMIF($A$2:$K$10,N6,'node-pop'!$A$2:$K$10)</f>
        <v>245</v>
      </c>
      <c r="P6" s="8">
        <f>SUMIF($A$2:$K$10,N6,'votes-sqre'!$A$2:$K$10)/SUMIF($A$2:$K$10,N6,'node-pop'!$A$2:$K$10)</f>
        <v>0.51428571428571423</v>
      </c>
      <c r="Q6" s="8" t="str">
        <f>IF(P6&gt;0.5, "square", "circle")</f>
        <v>square</v>
      </c>
    </row>
    <row r="7" spans="1:17" ht="80" customHeight="1" x14ac:dyDescent="0.2">
      <c r="A7" s="18"/>
      <c r="B7" s="20">
        <v>4</v>
      </c>
      <c r="C7" s="20">
        <v>4</v>
      </c>
      <c r="D7" s="23">
        <v>3</v>
      </c>
      <c r="E7" s="23">
        <v>3</v>
      </c>
      <c r="F7" s="23">
        <v>3</v>
      </c>
      <c r="G7" s="24">
        <v>2</v>
      </c>
      <c r="H7" s="24">
        <v>2</v>
      </c>
      <c r="I7" s="21">
        <v>5</v>
      </c>
      <c r="J7" s="21">
        <v>5</v>
      </c>
      <c r="K7" s="21">
        <v>5</v>
      </c>
      <c r="M7" s="8" t="s">
        <v>61</v>
      </c>
      <c r="N7" s="8">
        <v>6</v>
      </c>
      <c r="O7" s="8">
        <f>SUMIF($A$2:$K$10,N7,'node-pop'!$A$2:$K$10)</f>
        <v>256</v>
      </c>
      <c r="P7" s="8">
        <f>SUMIF($A$2:$K$10,N7,'votes-sqre'!$A$2:$K$10)/SUMIF($A$2:$K$10,N7,'node-pop'!$A$2:$K$10)</f>
        <v>0.5078125</v>
      </c>
      <c r="Q7" s="8" t="str">
        <f>IF(P7&gt;0.5, "square", "circle")</f>
        <v>square</v>
      </c>
    </row>
    <row r="8" spans="1:17" ht="80" customHeight="1" x14ac:dyDescent="0.2">
      <c r="A8" s="18"/>
      <c r="B8" s="20">
        <v>4</v>
      </c>
      <c r="C8" s="20">
        <v>4</v>
      </c>
      <c r="D8" s="25">
        <v>1</v>
      </c>
      <c r="E8" s="25">
        <v>1</v>
      </c>
      <c r="F8" s="25">
        <v>1</v>
      </c>
      <c r="G8" s="24">
        <v>2</v>
      </c>
      <c r="H8" s="24">
        <v>2</v>
      </c>
      <c r="I8" s="24">
        <v>2</v>
      </c>
      <c r="J8" s="22"/>
      <c r="K8" s="18"/>
    </row>
    <row r="9" spans="1:17" ht="80" customHeight="1" x14ac:dyDescent="0.2">
      <c r="A9" s="20">
        <v>4</v>
      </c>
      <c r="B9" s="20">
        <v>4</v>
      </c>
      <c r="C9" s="25">
        <v>1</v>
      </c>
      <c r="D9" s="25">
        <v>1</v>
      </c>
      <c r="E9" s="25">
        <v>1</v>
      </c>
      <c r="F9" s="25">
        <v>1</v>
      </c>
      <c r="G9" s="24">
        <v>2</v>
      </c>
      <c r="H9" s="24">
        <v>2</v>
      </c>
      <c r="I9" s="18"/>
      <c r="J9" s="18"/>
      <c r="K9" s="18"/>
    </row>
    <row r="10" spans="1:17" ht="80" customHeight="1" x14ac:dyDescent="0.2">
      <c r="A10" s="22"/>
      <c r="B10" s="22"/>
      <c r="C10" s="25">
        <v>1</v>
      </c>
      <c r="D10" s="25">
        <v>1</v>
      </c>
      <c r="E10" s="18"/>
      <c r="F10" s="18"/>
      <c r="G10" s="24">
        <v>2</v>
      </c>
      <c r="H10" s="24">
        <v>2</v>
      </c>
      <c r="I10" s="18"/>
      <c r="J10" s="18"/>
      <c r="K10" s="18"/>
    </row>
    <row r="12" spans="1:17" ht="80" customHeight="1" x14ac:dyDescent="0.2">
      <c r="A12"/>
      <c r="B12"/>
      <c r="C12"/>
      <c r="D12"/>
      <c r="E12"/>
      <c r="F12"/>
      <c r="G12"/>
      <c r="H12"/>
      <c r="I12"/>
      <c r="J12"/>
      <c r="K12"/>
      <c r="L12"/>
      <c r="M12"/>
    </row>
    <row r="13" spans="1:17" ht="80" customHeight="1" x14ac:dyDescent="0.2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7" ht="80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7" ht="80" customHeigh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7" ht="80" customHeigh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80" customHeigh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80" customHeigh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80" customHeigh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80" customHeigh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80" customHeigh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</row>
  </sheetData>
  <mergeCells count="1">
    <mergeCell ref="A1:C1"/>
  </mergeCells>
  <conditionalFormatting sqref="O2:O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3" operator="greaterThan">
      <formula>263</formula>
    </cfRule>
    <cfRule type="cellIs" dxfId="4" priority="2" operator="lessThan">
      <formula>237</formula>
    </cfRule>
    <cfRule type="cellIs" dxfId="2" priority="1" operator="between">
      <formula>238</formula>
      <formula>262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node-labs</vt:lpstr>
      <vt:lpstr>node-pop</vt:lpstr>
      <vt:lpstr>node-pos</vt:lpstr>
      <vt:lpstr>votes-sqre</vt:lpstr>
      <vt:lpstr>votes-circ</vt:lpstr>
      <vt:lpstr>sqre-marg</vt:lpstr>
      <vt:lpstr>gerrymander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Headley</dc:creator>
  <cp:lastModifiedBy>Greg Headley</cp:lastModifiedBy>
  <dcterms:created xsi:type="dcterms:W3CDTF">2020-08-13T18:58:12Z</dcterms:created>
  <dcterms:modified xsi:type="dcterms:W3CDTF">2020-08-16T17:19:45Z</dcterms:modified>
</cp:coreProperties>
</file>