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eadley/CloudStation/home/school/MSc/study/MATH5872 - dissertation in data science and analytics/source/aux/"/>
    </mc:Choice>
  </mc:AlternateContent>
  <xr:revisionPtr revIDLastSave="0" documentId="13_ncr:1_{BB845274-FF88-0F4A-8704-488EE5391759}" xr6:coauthVersionLast="45" xr6:coauthVersionMax="45" xr10:uidLastSave="{00000000-0000-0000-0000-000000000000}"/>
  <bookViews>
    <workbookView xWindow="-21600" yWindow="460" windowWidth="21600" windowHeight="37940" activeTab="7" xr2:uid="{0378CDDA-EB90-6D4B-9474-AA074DD1C185}"/>
  </bookViews>
  <sheets>
    <sheet name="Data" sheetId="11" r:id="rId1"/>
    <sheet name="node-labs" sheetId="6" r:id="rId2"/>
    <sheet name="node-pop" sheetId="2" r:id="rId3"/>
    <sheet name="node-pos" sheetId="1" r:id="rId4"/>
    <sheet name="votes-sqre" sheetId="5" r:id="rId5"/>
    <sheet name="votes-circ" sheetId="7" r:id="rId6"/>
    <sheet name="sqre-marg" sheetId="9" r:id="rId7"/>
    <sheet name="gerrymande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Q6" i="10"/>
  <c r="Q5" i="10"/>
  <c r="Q4" i="10"/>
  <c r="Q3" i="10"/>
  <c r="Q2" i="10"/>
  <c r="P7" i="10"/>
  <c r="P6" i="10"/>
  <c r="P5" i="10"/>
  <c r="P4" i="10"/>
  <c r="P3" i="10"/>
  <c r="P2" i="10"/>
  <c r="R7" i="10"/>
  <c r="R6" i="10"/>
  <c r="R5" i="10"/>
  <c r="R4" i="10"/>
  <c r="R3" i="10"/>
  <c r="S3" i="10"/>
  <c r="T3" i="10" s="1"/>
  <c r="R2" i="10"/>
  <c r="F13" i="2"/>
  <c r="D13" i="2"/>
  <c r="C13" i="2"/>
  <c r="C147" i="11"/>
  <c r="B147" i="11"/>
  <c r="A147" i="11"/>
  <c r="H76" i="11"/>
  <c r="G76" i="11"/>
  <c r="F76" i="11"/>
  <c r="E76" i="11"/>
  <c r="D76" i="11"/>
  <c r="C76" i="11"/>
  <c r="Q72" i="11"/>
  <c r="O72" i="11"/>
  <c r="M72" i="11"/>
  <c r="S72" i="11"/>
  <c r="S55" i="11"/>
  <c r="Q55" i="11"/>
  <c r="O55" i="11"/>
  <c r="M55" i="11"/>
  <c r="S43" i="11"/>
  <c r="Q43" i="11"/>
  <c r="M43" i="11"/>
  <c r="S32" i="11"/>
  <c r="Q32" i="11"/>
  <c r="O32" i="11"/>
  <c r="M32" i="11"/>
  <c r="S24" i="11"/>
  <c r="Q24" i="11"/>
  <c r="O24" i="11"/>
  <c r="M24" i="11"/>
  <c r="O43" i="11"/>
  <c r="S12" i="11"/>
  <c r="Q12" i="11"/>
  <c r="O12" i="11"/>
  <c r="M12" i="11"/>
  <c r="K72" i="11"/>
  <c r="I72" i="11"/>
  <c r="I55" i="11"/>
  <c r="K55" i="11"/>
  <c r="K43" i="11"/>
  <c r="I43" i="11"/>
  <c r="K32" i="11"/>
  <c r="I32" i="11"/>
  <c r="K24" i="11"/>
  <c r="I24" i="11"/>
  <c r="K12" i="11"/>
  <c r="I12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5" i="11"/>
  <c r="G54" i="11"/>
  <c r="G53" i="11"/>
  <c r="G52" i="11"/>
  <c r="G51" i="11"/>
  <c r="G50" i="11"/>
  <c r="G49" i="11"/>
  <c r="G48" i="11"/>
  <c r="G47" i="11"/>
  <c r="G46" i="11"/>
  <c r="G45" i="11"/>
  <c r="G43" i="11"/>
  <c r="G42" i="11"/>
  <c r="G41" i="11"/>
  <c r="G40" i="11"/>
  <c r="G39" i="11"/>
  <c r="G38" i="11"/>
  <c r="G37" i="11"/>
  <c r="G36" i="11"/>
  <c r="G35" i="11"/>
  <c r="G34" i="11"/>
  <c r="G32" i="11"/>
  <c r="G31" i="11"/>
  <c r="G30" i="11"/>
  <c r="G29" i="11"/>
  <c r="G28" i="11"/>
  <c r="G27" i="11"/>
  <c r="G26" i="11"/>
  <c r="G24" i="11"/>
  <c r="G23" i="11"/>
  <c r="G22" i="11"/>
  <c r="G21" i="11"/>
  <c r="G20" i="11"/>
  <c r="G19" i="11"/>
  <c r="G18" i="11"/>
  <c r="G17" i="11"/>
  <c r="G16" i="11"/>
  <c r="G15" i="11"/>
  <c r="G14" i="11"/>
  <c r="G11" i="11"/>
  <c r="G10" i="11"/>
  <c r="G9" i="11"/>
  <c r="G8" i="11"/>
  <c r="G7" i="11"/>
  <c r="G6" i="11"/>
  <c r="G5" i="11"/>
  <c r="G4" i="11"/>
  <c r="G3" i="11"/>
  <c r="G2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5" i="11"/>
  <c r="E54" i="11"/>
  <c r="E53" i="11"/>
  <c r="E52" i="11"/>
  <c r="E51" i="11"/>
  <c r="E50" i="11"/>
  <c r="E49" i="11"/>
  <c r="E48" i="11"/>
  <c r="E47" i="11"/>
  <c r="E46" i="11"/>
  <c r="E45" i="11"/>
  <c r="E43" i="11"/>
  <c r="E42" i="11"/>
  <c r="E41" i="11"/>
  <c r="E40" i="11"/>
  <c r="E39" i="11"/>
  <c r="E38" i="11"/>
  <c r="E37" i="11"/>
  <c r="E36" i="11"/>
  <c r="E35" i="11"/>
  <c r="E34" i="11"/>
  <c r="E32" i="11"/>
  <c r="E31" i="11"/>
  <c r="E30" i="11"/>
  <c r="E29" i="11"/>
  <c r="E28" i="11"/>
  <c r="E27" i="11"/>
  <c r="E26" i="11"/>
  <c r="E24" i="11"/>
  <c r="E23" i="11"/>
  <c r="E22" i="11"/>
  <c r="E21" i="11"/>
  <c r="E20" i="11"/>
  <c r="E19" i="11"/>
  <c r="E18" i="11"/>
  <c r="E17" i="11"/>
  <c r="E16" i="11"/>
  <c r="E15" i="11"/>
  <c r="E14" i="11"/>
  <c r="E12" i="11"/>
  <c r="E11" i="11"/>
  <c r="E10" i="11"/>
  <c r="E9" i="11"/>
  <c r="E8" i="11"/>
  <c r="E7" i="11"/>
  <c r="E6" i="11"/>
  <c r="E5" i="11"/>
  <c r="E4" i="11"/>
  <c r="E3" i="11"/>
  <c r="E2" i="11"/>
  <c r="F72" i="11"/>
  <c r="D72" i="11"/>
  <c r="C72" i="11"/>
  <c r="F55" i="11"/>
  <c r="D55" i="11"/>
  <c r="C55" i="11"/>
  <c r="F43" i="11"/>
  <c r="D43" i="11"/>
  <c r="C43" i="11"/>
  <c r="F32" i="11"/>
  <c r="D32" i="11"/>
  <c r="C32" i="11"/>
  <c r="F24" i="11"/>
  <c r="D24" i="11"/>
  <c r="C24" i="11"/>
  <c r="F12" i="11"/>
  <c r="G12" i="11" s="1"/>
  <c r="D12" i="11"/>
  <c r="C12" i="11"/>
  <c r="D18" i="2"/>
  <c r="E18" i="2" s="1"/>
  <c r="D17" i="2"/>
  <c r="E17" i="2" s="1"/>
  <c r="D16" i="2"/>
  <c r="E16" i="2" s="1"/>
  <c r="D15" i="2"/>
  <c r="E15" i="2" s="1"/>
  <c r="D14" i="2"/>
  <c r="E14" i="2" s="1"/>
  <c r="C18" i="2"/>
  <c r="C17" i="2"/>
  <c r="C16" i="2"/>
  <c r="C15" i="2"/>
  <c r="C14" i="2"/>
  <c r="E13" i="2" l="1"/>
  <c r="S7" i="10"/>
  <c r="T7" i="10" s="1"/>
  <c r="S6" i="10"/>
  <c r="T6" i="10" s="1"/>
  <c r="S5" i="10"/>
  <c r="T5" i="10" s="1"/>
  <c r="S4" i="10"/>
  <c r="T4" i="10" s="1"/>
  <c r="S2" i="10"/>
  <c r="T2" i="10" s="1"/>
  <c r="O7" i="10"/>
  <c r="O6" i="10"/>
  <c r="O5" i="10"/>
  <c r="O4" i="10"/>
  <c r="O3" i="10"/>
  <c r="O2" i="10"/>
  <c r="J5" i="7" l="1"/>
  <c r="J5" i="9" s="1"/>
  <c r="I5" i="7"/>
  <c r="I5" i="9" s="1"/>
  <c r="I4" i="7"/>
  <c r="I4" i="9" s="1"/>
  <c r="H4" i="7"/>
  <c r="H4" i="9" s="1"/>
  <c r="H5" i="7"/>
  <c r="H5" i="9" s="1"/>
  <c r="G6" i="7"/>
  <c r="H6" i="7"/>
  <c r="H6" i="9" s="1"/>
  <c r="I6" i="7"/>
  <c r="I6" i="9" s="1"/>
  <c r="J6" i="7"/>
  <c r="J6" i="9" s="1"/>
  <c r="K6" i="7"/>
  <c r="K6" i="9" s="1"/>
  <c r="K7" i="7"/>
  <c r="K7" i="9" s="1"/>
  <c r="J7" i="7"/>
  <c r="J7" i="9" s="1"/>
  <c r="I8" i="7"/>
  <c r="I8" i="9" s="1"/>
  <c r="I7" i="7"/>
  <c r="I7" i="9" s="1"/>
  <c r="H7" i="7"/>
  <c r="H7" i="9" s="1"/>
  <c r="H8" i="7"/>
  <c r="H8" i="9" s="1"/>
  <c r="H9" i="7"/>
  <c r="H9" i="9" s="1"/>
  <c r="H10" i="7"/>
  <c r="H10" i="9" s="1"/>
  <c r="G10" i="7"/>
  <c r="G10" i="9" s="1"/>
  <c r="G9" i="7"/>
  <c r="G8" i="7"/>
  <c r="G8" i="9" s="1"/>
  <c r="F8" i="7"/>
  <c r="F8" i="9" s="1"/>
  <c r="G7" i="7"/>
  <c r="G7" i="9" s="1"/>
  <c r="F6" i="7"/>
  <c r="F6" i="9" s="1"/>
  <c r="F7" i="7"/>
  <c r="E7" i="7"/>
  <c r="E7" i="9" s="1"/>
  <c r="D8" i="7"/>
  <c r="D8" i="9" s="1"/>
  <c r="E8" i="7"/>
  <c r="E8" i="9" s="1"/>
  <c r="F9" i="7"/>
  <c r="F9" i="9" s="1"/>
  <c r="E9" i="7"/>
  <c r="E9" i="9" s="1"/>
  <c r="D9" i="7"/>
  <c r="D9" i="9" s="1"/>
  <c r="D10" i="7"/>
  <c r="D10" i="9" s="1"/>
  <c r="C10" i="7"/>
  <c r="C9" i="7"/>
  <c r="C9" i="9" s="1"/>
  <c r="B9" i="7"/>
  <c r="B9" i="9" s="1"/>
  <c r="B10" i="7"/>
  <c r="B10" i="9" s="1"/>
  <c r="B8" i="7"/>
  <c r="B8" i="9" s="1"/>
  <c r="C8" i="7"/>
  <c r="C8" i="9" s="1"/>
  <c r="B7" i="7"/>
  <c r="C7" i="7"/>
  <c r="C7" i="9" s="1"/>
  <c r="D7" i="7"/>
  <c r="D7" i="9" s="1"/>
  <c r="D6" i="7"/>
  <c r="D6" i="9" s="1"/>
  <c r="C5" i="7"/>
  <c r="C5" i="9" s="1"/>
  <c r="C6" i="7"/>
  <c r="C6" i="9" s="1"/>
  <c r="C4" i="7"/>
  <c r="C4" i="9" s="1"/>
  <c r="E6" i="7"/>
  <c r="G5" i="7"/>
  <c r="G5" i="9" s="1"/>
  <c r="F5" i="7"/>
  <c r="F5" i="9" s="1"/>
  <c r="E5" i="7"/>
  <c r="E5" i="9" s="1"/>
  <c r="D5" i="7"/>
  <c r="D5" i="9" s="1"/>
  <c r="E4" i="7"/>
  <c r="E4" i="9" s="1"/>
  <c r="D4" i="7"/>
  <c r="D4" i="9" s="1"/>
  <c r="B4" i="7"/>
  <c r="B4" i="9" s="1"/>
  <c r="E3" i="7"/>
  <c r="E3" i="9" s="1"/>
  <c r="D3" i="7"/>
  <c r="D3" i="9" s="1"/>
  <c r="C3" i="7"/>
  <c r="C3" i="9" s="1"/>
  <c r="B3" i="7"/>
  <c r="B3" i="9" s="1"/>
  <c r="D2" i="7"/>
  <c r="D2" i="9" s="1"/>
  <c r="C2" i="7"/>
  <c r="C2" i="9" s="1"/>
  <c r="B2" i="7"/>
  <c r="L11" i="6"/>
  <c r="M7" i="5"/>
  <c r="N7" i="5" s="1"/>
  <c r="M6" i="5"/>
  <c r="N6" i="5" s="1"/>
  <c r="M5" i="5"/>
  <c r="N5" i="5" s="1"/>
  <c r="M4" i="5"/>
  <c r="N4" i="5" s="1"/>
  <c r="M2" i="5"/>
  <c r="N2" i="5" s="1"/>
  <c r="M3" i="5"/>
  <c r="N3" i="5" s="1"/>
  <c r="L11" i="1"/>
  <c r="G9" i="9" l="1"/>
  <c r="F14" i="2"/>
  <c r="G14" i="2" s="1"/>
  <c r="B7" i="9"/>
  <c r="F16" i="2"/>
  <c r="G16" i="2" s="1"/>
  <c r="E6" i="9"/>
  <c r="F18" i="2"/>
  <c r="G18" i="2" s="1"/>
  <c r="C10" i="9"/>
  <c r="G13" i="2"/>
  <c r="G6" i="9"/>
  <c r="F17" i="2"/>
  <c r="G17" i="2" s="1"/>
  <c r="F7" i="9"/>
  <c r="F15" i="2"/>
  <c r="G15" i="2" s="1"/>
  <c r="L11" i="7"/>
  <c r="B2" i="9"/>
  <c r="M2" i="7"/>
  <c r="N2" i="7" s="1"/>
  <c r="M6" i="7"/>
  <c r="N6" i="7" s="1"/>
  <c r="M7" i="7"/>
  <c r="N7" i="7" s="1"/>
  <c r="M5" i="7"/>
  <c r="N5" i="7" s="1"/>
  <c r="M4" i="7"/>
  <c r="N4" i="7" s="1"/>
  <c r="M3" i="7"/>
  <c r="N3" i="7" s="1"/>
</calcChain>
</file>

<file path=xl/sharedStrings.xml><?xml version="1.0" encoding="utf-8"?>
<sst xmlns="http://schemas.openxmlformats.org/spreadsheetml/2006/main" count="159" uniqueCount="95">
  <si>
    <t>2,0</t>
  </si>
  <si>
    <t>3,0</t>
  </si>
  <si>
    <t>6,0</t>
  </si>
  <si>
    <t>7,0</t>
  </si>
  <si>
    <t>1,1</t>
  </si>
  <si>
    <t>2,1</t>
  </si>
  <si>
    <t>3,1</t>
  </si>
  <si>
    <t>4,1</t>
  </si>
  <si>
    <t>5,1</t>
  </si>
  <si>
    <t>6,1</t>
  </si>
  <si>
    <t>7,1</t>
  </si>
  <si>
    <t>1,2</t>
  </si>
  <si>
    <t>2,2</t>
  </si>
  <si>
    <t>3,2</t>
  </si>
  <si>
    <t>4,2</t>
  </si>
  <si>
    <t>5,2</t>
  </si>
  <si>
    <t>6,2</t>
  </si>
  <si>
    <t>7,2</t>
  </si>
  <si>
    <t>8,2</t>
  </si>
  <si>
    <t>1,3</t>
  </si>
  <si>
    <t>2,3</t>
  </si>
  <si>
    <t>3,3</t>
  </si>
  <si>
    <t>4,3</t>
  </si>
  <si>
    <t>5,3</t>
  </si>
  <si>
    <t>6,3</t>
  </si>
  <si>
    <t>7,3</t>
  </si>
  <si>
    <t>8,3</t>
  </si>
  <si>
    <t>9,3</t>
  </si>
  <si>
    <t>10,3</t>
  </si>
  <si>
    <t>2,4</t>
  </si>
  <si>
    <t>3,4</t>
  </si>
  <si>
    <t>4,4</t>
  </si>
  <si>
    <t>5,4</t>
  </si>
  <si>
    <t>6,4</t>
  </si>
  <si>
    <t>7,4</t>
  </si>
  <si>
    <t>8,4</t>
  </si>
  <si>
    <t>9,4</t>
  </si>
  <si>
    <t>10,4</t>
  </si>
  <si>
    <t>2,5</t>
  </si>
  <si>
    <t>3,5</t>
  </si>
  <si>
    <t>4,5</t>
  </si>
  <si>
    <t>5,5</t>
  </si>
  <si>
    <t>6,5</t>
  </si>
  <si>
    <t>7,5</t>
  </si>
  <si>
    <t>8,5</t>
  </si>
  <si>
    <t>9,5</t>
  </si>
  <si>
    <t>1,6</t>
  </si>
  <si>
    <t>2,6</t>
  </si>
  <si>
    <t>3,6</t>
  </si>
  <si>
    <t>4,6</t>
  </si>
  <si>
    <t>7,6</t>
  </si>
  <si>
    <t>8,6</t>
  </si>
  <si>
    <t>1,7</t>
  </si>
  <si>
    <t>2,7</t>
  </si>
  <si>
    <t>3,7</t>
  </si>
  <si>
    <t>4,7</t>
  </si>
  <si>
    <t>1,8</t>
  </si>
  <si>
    <t>2,8</t>
  </si>
  <si>
    <t>3,8</t>
  </si>
  <si>
    <t>purple</t>
  </si>
  <si>
    <t>orange</t>
  </si>
  <si>
    <t>blue</t>
  </si>
  <si>
    <t>yellow</t>
  </si>
  <si>
    <t>red</t>
  </si>
  <si>
    <t>green</t>
  </si>
  <si>
    <t>Square Vote</t>
  </si>
  <si>
    <t>Circle Vote</t>
  </si>
  <si>
    <t>Square MoV</t>
  </si>
  <si>
    <t>Pop</t>
  </si>
  <si>
    <t>Winner</t>
  </si>
  <si>
    <t>Distr</t>
  </si>
  <si>
    <t>Sqre %</t>
  </si>
  <si>
    <t>Manual Gerrymander</t>
  </si>
  <si>
    <t>Distr Totals</t>
  </si>
  <si>
    <t>Vote %</t>
  </si>
  <si>
    <t>Distr 
Colour</t>
  </si>
  <si>
    <t>Pop
Total</t>
  </si>
  <si>
    <t>Distr
Num.</t>
  </si>
  <si>
    <t>Sqre 
Total</t>
  </si>
  <si>
    <t>Circ
Total</t>
  </si>
  <si>
    <t>Circ %</t>
  </si>
  <si>
    <t>Total pop</t>
  </si>
  <si>
    <t>Circ Vote</t>
  </si>
  <si>
    <t>Node label</t>
  </si>
  <si>
    <t>Initial District</t>
  </si>
  <si>
    <t>mean</t>
  </si>
  <si>
    <t>std dev</t>
  </si>
  <si>
    <t>Total pop Summary by district</t>
  </si>
  <si>
    <t>Sqre summary by district</t>
  </si>
  <si>
    <t>Circ summary by district</t>
  </si>
  <si>
    <t>total state summary</t>
  </si>
  <si>
    <t>Sqre Vote</t>
  </si>
  <si>
    <t>1,0</t>
  </si>
  <si>
    <t>Circ
Votes</t>
  </si>
  <si>
    <t>Sqre
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</si>
</sst>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22"/>
      <color theme="1"/>
      <name val="Mr Eaves San OT Reg"/>
    </font>
    <font>
      <sz val="12"/>
      <color theme="1"/>
      <name val="Calibri"/>
      <family val="2"/>
      <scheme val="minor"/>
    </font>
    <font>
      <sz val="20"/>
      <color theme="1"/>
      <name val="Mr Eaves San OT Reg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7A73"/>
        <bgColor indexed="64"/>
      </patternFill>
    </fill>
    <fill>
      <patternFill patternType="solid">
        <fgColor rgb="FFBB72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4" fontId="1" fillId="3" borderId="0" xfId="1" applyNumberFormat="1" applyFont="1" applyFill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1" fillId="7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164" fontId="1" fillId="5" borderId="0" xfId="1" applyNumberFormat="1" applyFont="1" applyFill="1" applyAlignment="1">
      <alignment horizontal="center" vertical="center"/>
    </xf>
    <xf numFmtId="164" fontId="1" fillId="6" borderId="0" xfId="1" applyNumberFormat="1" applyFont="1" applyFill="1" applyAlignment="1">
      <alignment horizontal="center" vertical="center"/>
    </xf>
    <xf numFmtId="164" fontId="1" fillId="4" borderId="0" xfId="1" applyNumberFormat="1" applyFont="1" applyFill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1" fillId="3" borderId="0" xfId="1" applyNumberFormat="1" applyFont="1" applyFill="1" applyAlignment="1">
      <alignment horizontal="center" vertical="center"/>
    </xf>
    <xf numFmtId="0" fontId="1" fillId="2" borderId="0" xfId="1" applyNumberFormat="1" applyFont="1" applyFill="1" applyAlignment="1">
      <alignment horizontal="center" vertical="center"/>
    </xf>
    <xf numFmtId="0" fontId="1" fillId="7" borderId="0" xfId="1" applyNumberFormat="1" applyFont="1" applyFill="1" applyAlignment="1">
      <alignment horizontal="center" vertical="center"/>
    </xf>
    <xf numFmtId="0" fontId="0" fillId="0" borderId="0" xfId="1" applyNumberFormat="1" applyFont="1"/>
    <xf numFmtId="0" fontId="1" fillId="5" borderId="0" xfId="1" applyNumberFormat="1" applyFont="1" applyFill="1" applyAlignment="1">
      <alignment horizontal="center" vertical="center"/>
    </xf>
    <xf numFmtId="0" fontId="1" fillId="6" borderId="0" xfId="1" applyNumberFormat="1" applyFont="1" applyFill="1" applyAlignment="1">
      <alignment horizontal="center" vertical="center"/>
    </xf>
    <xf numFmtId="0" fontId="1" fillId="4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9" fontId="3" fillId="0" borderId="0" xfId="1" applyFont="1"/>
    <xf numFmtId="2" fontId="3" fillId="0" borderId="0" xfId="1" applyNumberFormat="1" applyFont="1"/>
    <xf numFmtId="1" fontId="3" fillId="0" borderId="0" xfId="0" applyNumberFormat="1" applyFont="1"/>
  </cellXfs>
  <cellStyles count="2">
    <cellStyle name="Normal" xfId="0" builtinId="0"/>
    <cellStyle name="Per 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7A73"/>
      <color rgb="FFBB72F9"/>
      <color rgb="FFAD4AFA"/>
      <color rgb="FF943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FD59-DBD7-7D4A-B8D4-B3690E607246}">
  <dimension ref="A1:S147"/>
  <sheetViews>
    <sheetView workbookViewId="0">
      <pane ySplit="1" topLeftCell="A2" activePane="bottomLeft" state="frozen"/>
      <selection pane="bottomLeft" activeCell="K47" sqref="K47"/>
    </sheetView>
  </sheetViews>
  <sheetFormatPr baseColWidth="10" defaultColWidth="10.1640625" defaultRowHeight="26" x14ac:dyDescent="0.3"/>
  <cols>
    <col min="1" max="1" width="14" style="30" bestFit="1" customWidth="1"/>
    <col min="2" max="2" width="17.6640625" style="30" bestFit="1" customWidth="1"/>
    <col min="3" max="3" width="12.83203125" style="31" bestFit="1" customWidth="1"/>
    <col min="4" max="4" width="12.6640625" style="31" bestFit="1" customWidth="1"/>
    <col min="5" max="5" width="12.6640625" style="33" customWidth="1"/>
    <col min="6" max="6" width="12.83203125" style="31" bestFit="1" customWidth="1"/>
    <col min="7" max="7" width="10.1640625" style="33"/>
    <col min="8" max="10" width="10.1640625" style="31"/>
    <col min="11" max="11" width="12.6640625" style="31" bestFit="1" customWidth="1"/>
    <col min="12" max="16384" width="10.1640625" style="31"/>
  </cols>
  <sheetData>
    <row r="1" spans="1:19" x14ac:dyDescent="0.3">
      <c r="A1" s="30" t="s">
        <v>83</v>
      </c>
      <c r="B1" s="30" t="s">
        <v>84</v>
      </c>
      <c r="C1" s="31" t="s">
        <v>81</v>
      </c>
      <c r="D1" s="31" t="s">
        <v>82</v>
      </c>
      <c r="E1" s="33" t="s">
        <v>80</v>
      </c>
      <c r="F1" s="31" t="s">
        <v>91</v>
      </c>
      <c r="G1" s="33" t="s">
        <v>71</v>
      </c>
      <c r="I1" s="31" t="s">
        <v>87</v>
      </c>
      <c r="M1" s="31" t="s">
        <v>88</v>
      </c>
      <c r="Q1" s="31" t="s">
        <v>89</v>
      </c>
    </row>
    <row r="2" spans="1:19" x14ac:dyDescent="0.3">
      <c r="A2" s="32">
        <v>1</v>
      </c>
      <c r="B2" s="32">
        <v>1</v>
      </c>
      <c r="C2" s="31">
        <v>16</v>
      </c>
      <c r="D2" s="31">
        <v>4</v>
      </c>
      <c r="E2" s="33">
        <f>D2/C2</f>
        <v>0.25</v>
      </c>
      <c r="F2" s="31">
        <v>12</v>
      </c>
      <c r="G2" s="33">
        <f>F2/C2</f>
        <v>0.75</v>
      </c>
    </row>
    <row r="3" spans="1:19" x14ac:dyDescent="0.3">
      <c r="A3" s="32">
        <v>2</v>
      </c>
      <c r="B3" s="32">
        <v>1</v>
      </c>
      <c r="C3" s="31">
        <v>12</v>
      </c>
      <c r="D3" s="31">
        <v>3</v>
      </c>
      <c r="E3" s="33">
        <f t="shared" ref="E3:E71" si="0">D3/C3</f>
        <v>0.25</v>
      </c>
      <c r="F3" s="31">
        <v>9</v>
      </c>
      <c r="G3" s="33">
        <f t="shared" ref="G3:G71" si="1">F3/C3</f>
        <v>0.75</v>
      </c>
    </row>
    <row r="4" spans="1:19" x14ac:dyDescent="0.3">
      <c r="A4" s="32">
        <v>5</v>
      </c>
      <c r="B4" s="32">
        <v>1</v>
      </c>
      <c r="C4" s="31">
        <v>19</v>
      </c>
      <c r="D4" s="31">
        <v>7</v>
      </c>
      <c r="E4" s="33">
        <f t="shared" si="0"/>
        <v>0.36842105263157893</v>
      </c>
      <c r="F4" s="31">
        <v>12</v>
      </c>
      <c r="G4" s="33">
        <f t="shared" si="1"/>
        <v>0.63157894736842102</v>
      </c>
    </row>
    <row r="5" spans="1:19" x14ac:dyDescent="0.3">
      <c r="A5" s="32">
        <v>6</v>
      </c>
      <c r="B5" s="32">
        <v>1</v>
      </c>
      <c r="C5" s="31">
        <v>21</v>
      </c>
      <c r="D5" s="31">
        <v>10</v>
      </c>
      <c r="E5" s="33">
        <f t="shared" si="0"/>
        <v>0.47619047619047616</v>
      </c>
      <c r="F5" s="31">
        <v>11</v>
      </c>
      <c r="G5" s="33">
        <f t="shared" si="1"/>
        <v>0.52380952380952384</v>
      </c>
    </row>
    <row r="6" spans="1:19" x14ac:dyDescent="0.3">
      <c r="A6" s="32">
        <v>7</v>
      </c>
      <c r="B6" s="32">
        <v>1</v>
      </c>
      <c r="C6" s="31">
        <v>22</v>
      </c>
      <c r="D6" s="31">
        <v>9</v>
      </c>
      <c r="E6" s="33">
        <f t="shared" si="0"/>
        <v>0.40909090909090912</v>
      </c>
      <c r="F6" s="31">
        <v>13</v>
      </c>
      <c r="G6" s="33">
        <f t="shared" si="1"/>
        <v>0.59090909090909094</v>
      </c>
    </row>
    <row r="7" spans="1:19" x14ac:dyDescent="0.3">
      <c r="A7" s="32">
        <v>8</v>
      </c>
      <c r="B7" s="32">
        <v>1</v>
      </c>
      <c r="C7" s="31">
        <v>28</v>
      </c>
      <c r="D7" s="31">
        <v>13</v>
      </c>
      <c r="E7" s="33">
        <f t="shared" si="0"/>
        <v>0.4642857142857143</v>
      </c>
      <c r="F7" s="31">
        <v>15</v>
      </c>
      <c r="G7" s="33">
        <f t="shared" si="1"/>
        <v>0.5357142857142857</v>
      </c>
    </row>
    <row r="8" spans="1:19" x14ac:dyDescent="0.3">
      <c r="A8" s="32">
        <v>9</v>
      </c>
      <c r="B8" s="32">
        <v>1</v>
      </c>
      <c r="C8" s="31">
        <v>31</v>
      </c>
      <c r="D8" s="31">
        <v>16</v>
      </c>
      <c r="E8" s="33">
        <f t="shared" si="0"/>
        <v>0.5161290322580645</v>
      </c>
      <c r="F8" s="31">
        <v>15</v>
      </c>
      <c r="G8" s="33">
        <f t="shared" si="1"/>
        <v>0.4838709677419355</v>
      </c>
    </row>
    <row r="9" spans="1:19" x14ac:dyDescent="0.3">
      <c r="A9" s="32">
        <v>10</v>
      </c>
      <c r="B9" s="32">
        <v>1</v>
      </c>
      <c r="C9" s="31">
        <v>36</v>
      </c>
      <c r="D9" s="31">
        <v>21</v>
      </c>
      <c r="E9" s="33">
        <f t="shared" si="0"/>
        <v>0.58333333333333337</v>
      </c>
      <c r="F9" s="31">
        <v>15</v>
      </c>
      <c r="G9" s="33">
        <f t="shared" si="1"/>
        <v>0.41666666666666669</v>
      </c>
    </row>
    <row r="10" spans="1:19" x14ac:dyDescent="0.3">
      <c r="A10" s="32">
        <v>15</v>
      </c>
      <c r="B10" s="32">
        <v>1</v>
      </c>
      <c r="C10" s="31">
        <v>28</v>
      </c>
      <c r="D10" s="31">
        <v>13</v>
      </c>
      <c r="E10" s="33">
        <f t="shared" si="0"/>
        <v>0.4642857142857143</v>
      </c>
      <c r="F10" s="31">
        <v>15</v>
      </c>
      <c r="G10" s="33">
        <f t="shared" si="1"/>
        <v>0.5357142857142857</v>
      </c>
    </row>
    <row r="11" spans="1:19" x14ac:dyDescent="0.3">
      <c r="A11" s="32">
        <v>16</v>
      </c>
      <c r="B11" s="32">
        <v>1</v>
      </c>
      <c r="C11" s="31">
        <v>37</v>
      </c>
      <c r="D11" s="31">
        <v>21</v>
      </c>
      <c r="E11" s="33">
        <f t="shared" si="0"/>
        <v>0.56756756756756754</v>
      </c>
      <c r="F11" s="31">
        <v>16</v>
      </c>
      <c r="G11" s="33">
        <f t="shared" si="1"/>
        <v>0.43243243243243246</v>
      </c>
      <c r="I11" s="31" t="s">
        <v>85</v>
      </c>
      <c r="K11" s="31" t="s">
        <v>86</v>
      </c>
      <c r="M11" s="31" t="s">
        <v>85</v>
      </c>
      <c r="O11" s="31" t="s">
        <v>86</v>
      </c>
      <c r="Q11" s="31" t="s">
        <v>85</v>
      </c>
      <c r="S11" s="31" t="s">
        <v>86</v>
      </c>
    </row>
    <row r="12" spans="1:19" x14ac:dyDescent="0.3">
      <c r="A12" s="32"/>
      <c r="B12" s="32"/>
      <c r="C12" s="31">
        <f>SUM(C2:C11)</f>
        <v>250</v>
      </c>
      <c r="D12" s="31">
        <f>SUM(D2:D11)</f>
        <v>117</v>
      </c>
      <c r="E12" s="33">
        <f t="shared" si="0"/>
        <v>0.46800000000000003</v>
      </c>
      <c r="F12" s="31">
        <f>SUM(F2:F11)</f>
        <v>133</v>
      </c>
      <c r="G12" s="33">
        <f t="shared" si="1"/>
        <v>0.53200000000000003</v>
      </c>
      <c r="I12" s="31">
        <f>AVERAGE($C$2:$C$11)</f>
        <v>25</v>
      </c>
      <c r="K12" s="31">
        <f>_xlfn.STDEV.P($C$2:$C$11)</f>
        <v>7.9372539331937721</v>
      </c>
      <c r="M12" s="31">
        <f>AVERAGE($D$2:$D$11)</f>
        <v>11.7</v>
      </c>
      <c r="O12" s="31">
        <f>_xlfn.STDEV.P($D$2:$D$11)</f>
        <v>6.0174745533321534</v>
      </c>
      <c r="Q12" s="31">
        <f>AVERAGE($F$2:$F$11)</f>
        <v>13.3</v>
      </c>
      <c r="S12" s="31">
        <f>_xlfn.STDEV.P($F$2:$F$11)</f>
        <v>2.1470910553583891</v>
      </c>
    </row>
    <row r="13" spans="1:19" x14ac:dyDescent="0.3">
      <c r="A13" s="32"/>
      <c r="B13" s="32"/>
    </row>
    <row r="14" spans="1:19" x14ac:dyDescent="0.3">
      <c r="A14" s="32">
        <v>3</v>
      </c>
      <c r="B14" s="32">
        <v>2</v>
      </c>
      <c r="C14" s="31">
        <v>23</v>
      </c>
      <c r="D14" s="31">
        <v>11</v>
      </c>
      <c r="E14" s="33">
        <f t="shared" si="0"/>
        <v>0.47826086956521741</v>
      </c>
      <c r="F14" s="31">
        <v>12</v>
      </c>
      <c r="G14" s="33">
        <f t="shared" si="1"/>
        <v>0.52173913043478259</v>
      </c>
    </row>
    <row r="15" spans="1:19" x14ac:dyDescent="0.3">
      <c r="A15" s="32">
        <v>4</v>
      </c>
      <c r="B15" s="32">
        <v>2</v>
      </c>
      <c r="C15" s="31">
        <v>17</v>
      </c>
      <c r="D15" s="31">
        <v>7</v>
      </c>
      <c r="E15" s="33">
        <f t="shared" si="0"/>
        <v>0.41176470588235292</v>
      </c>
      <c r="F15" s="31">
        <v>10</v>
      </c>
      <c r="G15" s="33">
        <f t="shared" si="1"/>
        <v>0.58823529411764708</v>
      </c>
    </row>
    <row r="16" spans="1:19" x14ac:dyDescent="0.3">
      <c r="A16" s="32">
        <v>11</v>
      </c>
      <c r="B16" s="32">
        <v>2</v>
      </c>
      <c r="C16" s="31">
        <v>32</v>
      </c>
      <c r="D16" s="31">
        <v>17</v>
      </c>
      <c r="E16" s="33">
        <f t="shared" si="0"/>
        <v>0.53125</v>
      </c>
      <c r="F16" s="31">
        <v>15</v>
      </c>
      <c r="G16" s="33">
        <f t="shared" si="1"/>
        <v>0.46875</v>
      </c>
    </row>
    <row r="17" spans="1:19" x14ac:dyDescent="0.3">
      <c r="A17" s="32">
        <v>12</v>
      </c>
      <c r="B17" s="32">
        <v>2</v>
      </c>
      <c r="C17" s="31">
        <v>22</v>
      </c>
      <c r="D17" s="31">
        <v>8</v>
      </c>
      <c r="E17" s="33">
        <f t="shared" si="0"/>
        <v>0.36363636363636365</v>
      </c>
      <c r="F17" s="31">
        <v>14</v>
      </c>
      <c r="G17" s="33">
        <f t="shared" si="1"/>
        <v>0.63636363636363635</v>
      </c>
    </row>
    <row r="18" spans="1:19" x14ac:dyDescent="0.3">
      <c r="A18" s="32">
        <v>19</v>
      </c>
      <c r="B18" s="32">
        <v>2</v>
      </c>
      <c r="C18" s="31">
        <v>33</v>
      </c>
      <c r="D18" s="31">
        <v>17</v>
      </c>
      <c r="E18" s="33">
        <f t="shared" si="0"/>
        <v>0.51515151515151514</v>
      </c>
      <c r="F18" s="31">
        <v>16</v>
      </c>
      <c r="G18" s="33">
        <f t="shared" si="1"/>
        <v>0.48484848484848486</v>
      </c>
    </row>
    <row r="19" spans="1:19" x14ac:dyDescent="0.3">
      <c r="A19" s="32">
        <v>20</v>
      </c>
      <c r="B19" s="32">
        <v>2</v>
      </c>
      <c r="C19" s="31">
        <v>24</v>
      </c>
      <c r="D19" s="31">
        <v>11</v>
      </c>
      <c r="E19" s="33">
        <f t="shared" si="0"/>
        <v>0.45833333333333331</v>
      </c>
      <c r="F19" s="31">
        <v>13</v>
      </c>
      <c r="G19" s="33">
        <f t="shared" si="1"/>
        <v>0.54166666666666663</v>
      </c>
    </row>
    <row r="20" spans="1:19" x14ac:dyDescent="0.3">
      <c r="A20" s="32">
        <v>27</v>
      </c>
      <c r="B20" s="32">
        <v>2</v>
      </c>
      <c r="C20" s="31">
        <v>29</v>
      </c>
      <c r="D20" s="31">
        <v>16</v>
      </c>
      <c r="E20" s="33">
        <f t="shared" si="0"/>
        <v>0.55172413793103448</v>
      </c>
      <c r="F20" s="31">
        <v>13</v>
      </c>
      <c r="G20" s="33">
        <f t="shared" si="1"/>
        <v>0.44827586206896552</v>
      </c>
    </row>
    <row r="21" spans="1:19" x14ac:dyDescent="0.3">
      <c r="A21" s="32">
        <v>28</v>
      </c>
      <c r="B21" s="32">
        <v>2</v>
      </c>
      <c r="C21" s="31">
        <v>26</v>
      </c>
      <c r="D21" s="31">
        <v>13</v>
      </c>
      <c r="E21" s="33">
        <f t="shared" si="0"/>
        <v>0.5</v>
      </c>
      <c r="F21" s="31">
        <v>13</v>
      </c>
      <c r="G21" s="33">
        <f t="shared" si="1"/>
        <v>0.5</v>
      </c>
    </row>
    <row r="22" spans="1:19" x14ac:dyDescent="0.3">
      <c r="A22" s="32">
        <v>29</v>
      </c>
      <c r="B22" s="32">
        <v>2</v>
      </c>
      <c r="C22" s="31">
        <v>22</v>
      </c>
      <c r="D22" s="31">
        <v>10</v>
      </c>
      <c r="E22" s="33">
        <f t="shared" si="0"/>
        <v>0.45454545454545453</v>
      </c>
      <c r="F22" s="31">
        <v>12</v>
      </c>
      <c r="G22" s="33">
        <f t="shared" si="1"/>
        <v>0.54545454545454541</v>
      </c>
    </row>
    <row r="23" spans="1:19" x14ac:dyDescent="0.3">
      <c r="A23" s="32">
        <v>30</v>
      </c>
      <c r="B23" s="32">
        <v>2</v>
      </c>
      <c r="C23" s="31">
        <v>22</v>
      </c>
      <c r="D23" s="31">
        <v>11</v>
      </c>
      <c r="E23" s="33">
        <f t="shared" si="0"/>
        <v>0.5</v>
      </c>
      <c r="F23" s="31">
        <v>11</v>
      </c>
      <c r="G23" s="33">
        <f t="shared" si="1"/>
        <v>0.5</v>
      </c>
      <c r="I23" s="31" t="s">
        <v>85</v>
      </c>
      <c r="K23" s="31" t="s">
        <v>86</v>
      </c>
      <c r="M23" s="31" t="s">
        <v>85</v>
      </c>
      <c r="O23" s="31" t="s">
        <v>86</v>
      </c>
      <c r="Q23" s="31" t="s">
        <v>85</v>
      </c>
      <c r="S23" s="31" t="s">
        <v>86</v>
      </c>
    </row>
    <row r="24" spans="1:19" x14ac:dyDescent="0.3">
      <c r="A24" s="32"/>
      <c r="B24" s="32"/>
      <c r="C24" s="31">
        <f>SUM(C14:C23)</f>
        <v>250</v>
      </c>
      <c r="D24" s="31">
        <f>SUM(D14:D23)</f>
        <v>121</v>
      </c>
      <c r="E24" s="33">
        <f>D24/C24</f>
        <v>0.48399999999999999</v>
      </c>
      <c r="F24" s="31">
        <f>SUM(F14:F23)</f>
        <v>129</v>
      </c>
      <c r="G24" s="33">
        <f>F24/C24</f>
        <v>0.51600000000000001</v>
      </c>
      <c r="I24" s="31">
        <f>AVERAGE($C$14:$C$23)</f>
        <v>25</v>
      </c>
      <c r="K24" s="31">
        <f>_xlfn.STDEV.P($C$14:$C$23)</f>
        <v>4.7539457296018854</v>
      </c>
      <c r="M24" s="31">
        <f>AVERAGE($D$14:$D$23)</f>
        <v>12.1</v>
      </c>
      <c r="O24" s="31">
        <f>_xlfn.STDEV.P($D$14:$D$23)</f>
        <v>3.3896902513356584</v>
      </c>
      <c r="Q24" s="31">
        <f>AVERAGE($F$14:$F$23)</f>
        <v>12.9</v>
      </c>
      <c r="S24" s="31">
        <f>_xlfn.STDEV.P($F$14:$F$23)</f>
        <v>1.7</v>
      </c>
    </row>
    <row r="25" spans="1:19" x14ac:dyDescent="0.3">
      <c r="A25" s="32"/>
      <c r="B25" s="32"/>
      <c r="E25" s="31"/>
      <c r="G25" s="31"/>
    </row>
    <row r="26" spans="1:19" x14ac:dyDescent="0.3">
      <c r="A26" s="32">
        <v>17</v>
      </c>
      <c r="B26" s="32">
        <v>3</v>
      </c>
      <c r="C26" s="31">
        <v>44</v>
      </c>
      <c r="D26" s="31">
        <v>24</v>
      </c>
      <c r="E26" s="33">
        <f t="shared" si="0"/>
        <v>0.54545454545454541</v>
      </c>
      <c r="F26" s="31">
        <v>20</v>
      </c>
      <c r="G26" s="33">
        <f t="shared" si="1"/>
        <v>0.45454545454545453</v>
      </c>
    </row>
    <row r="27" spans="1:19" x14ac:dyDescent="0.3">
      <c r="A27" s="32">
        <v>18</v>
      </c>
      <c r="B27" s="32">
        <v>3</v>
      </c>
      <c r="C27" s="31">
        <v>39</v>
      </c>
      <c r="D27" s="31">
        <v>21</v>
      </c>
      <c r="E27" s="33">
        <f t="shared" si="0"/>
        <v>0.53846153846153844</v>
      </c>
      <c r="F27" s="31">
        <v>18</v>
      </c>
      <c r="G27" s="33">
        <f t="shared" si="1"/>
        <v>0.46153846153846156</v>
      </c>
    </row>
    <row r="28" spans="1:19" x14ac:dyDescent="0.3">
      <c r="A28" s="32">
        <v>24</v>
      </c>
      <c r="B28" s="32">
        <v>3</v>
      </c>
      <c r="C28" s="31">
        <v>43</v>
      </c>
      <c r="D28" s="31">
        <v>27</v>
      </c>
      <c r="E28" s="33">
        <f t="shared" si="0"/>
        <v>0.62790697674418605</v>
      </c>
      <c r="F28" s="31">
        <v>16</v>
      </c>
      <c r="G28" s="33">
        <f t="shared" si="1"/>
        <v>0.37209302325581395</v>
      </c>
    </row>
    <row r="29" spans="1:19" x14ac:dyDescent="0.3">
      <c r="A29" s="32">
        <v>25</v>
      </c>
      <c r="B29" s="32">
        <v>3</v>
      </c>
      <c r="C29" s="31">
        <v>48</v>
      </c>
      <c r="D29" s="31">
        <v>29</v>
      </c>
      <c r="E29" s="33">
        <f t="shared" si="0"/>
        <v>0.60416666666666663</v>
      </c>
      <c r="F29" s="31">
        <v>19</v>
      </c>
      <c r="G29" s="33">
        <f t="shared" si="1"/>
        <v>0.39583333333333331</v>
      </c>
    </row>
    <row r="30" spans="1:19" x14ac:dyDescent="0.3">
      <c r="A30" s="32">
        <v>26</v>
      </c>
      <c r="B30" s="32">
        <v>3</v>
      </c>
      <c r="C30" s="31">
        <v>35</v>
      </c>
      <c r="D30" s="31">
        <v>18</v>
      </c>
      <c r="E30" s="33">
        <f t="shared" si="0"/>
        <v>0.51428571428571423</v>
      </c>
      <c r="F30" s="31">
        <v>17</v>
      </c>
      <c r="G30" s="33">
        <f t="shared" si="1"/>
        <v>0.48571428571428571</v>
      </c>
    </row>
    <row r="31" spans="1:19" x14ac:dyDescent="0.3">
      <c r="A31" s="32">
        <v>34</v>
      </c>
      <c r="B31" s="32">
        <v>3</v>
      </c>
      <c r="C31" s="31">
        <v>41</v>
      </c>
      <c r="D31" s="31">
        <v>22</v>
      </c>
      <c r="E31" s="33">
        <f t="shared" si="0"/>
        <v>0.53658536585365857</v>
      </c>
      <c r="F31" s="31">
        <v>19</v>
      </c>
      <c r="G31" s="33">
        <f t="shared" si="1"/>
        <v>0.46341463414634149</v>
      </c>
      <c r="I31" s="31" t="s">
        <v>85</v>
      </c>
      <c r="K31" s="31" t="s">
        <v>86</v>
      </c>
      <c r="M31" s="31" t="s">
        <v>85</v>
      </c>
      <c r="O31" s="31" t="s">
        <v>86</v>
      </c>
      <c r="Q31" s="31" t="s">
        <v>85</v>
      </c>
      <c r="S31" s="31" t="s">
        <v>86</v>
      </c>
    </row>
    <row r="32" spans="1:19" x14ac:dyDescent="0.3">
      <c r="A32" s="32"/>
      <c r="B32" s="32"/>
      <c r="C32" s="31">
        <f>SUM(C26:C31)</f>
        <v>250</v>
      </c>
      <c r="D32" s="31">
        <f>SUM(D26:D31)</f>
        <v>141</v>
      </c>
      <c r="E32" s="33">
        <f>D32/C32</f>
        <v>0.56399999999999995</v>
      </c>
      <c r="F32" s="31">
        <f>SUM(F26:F31)</f>
        <v>109</v>
      </c>
      <c r="G32" s="33">
        <f>F32/C32</f>
        <v>0.436</v>
      </c>
      <c r="I32" s="31">
        <f>AVERAGE($C$26:$C$31)</f>
        <v>41.666666666666664</v>
      </c>
      <c r="K32" s="31">
        <f>_xlfn.STDEV.P($C$26:$C$31)</f>
        <v>4.0688518719112343</v>
      </c>
      <c r="M32" s="31">
        <f>AVERAGE($D$26:$D$31)</f>
        <v>23.5</v>
      </c>
      <c r="O32" s="31">
        <f>_xlfn.STDEV.P($D$26:$D$31)</f>
        <v>3.6855573979159968</v>
      </c>
      <c r="Q32" s="31">
        <f>AVERAGE($F$26:$F$31)</f>
        <v>18.166666666666668</v>
      </c>
      <c r="S32" s="31">
        <f>_xlfn.STDEV.P($F$26:$F$31)</f>
        <v>1.3437096247164251</v>
      </c>
    </row>
    <row r="33" spans="1:19" x14ac:dyDescent="0.3">
      <c r="A33" s="32"/>
      <c r="B33" s="32"/>
      <c r="E33" s="31"/>
      <c r="G33" s="31"/>
    </row>
    <row r="34" spans="1:19" x14ac:dyDescent="0.3">
      <c r="A34" s="32">
        <v>13</v>
      </c>
      <c r="B34" s="32">
        <v>4</v>
      </c>
      <c r="C34" s="31">
        <v>20</v>
      </c>
      <c r="D34" s="31">
        <v>8</v>
      </c>
      <c r="E34" s="33">
        <f t="shared" si="0"/>
        <v>0.4</v>
      </c>
      <c r="F34" s="31">
        <v>12</v>
      </c>
      <c r="G34" s="33">
        <f t="shared" si="1"/>
        <v>0.6</v>
      </c>
    </row>
    <row r="35" spans="1:19" x14ac:dyDescent="0.3">
      <c r="A35" s="32">
        <v>14</v>
      </c>
      <c r="B35" s="32">
        <v>4</v>
      </c>
      <c r="C35" s="31">
        <v>29</v>
      </c>
      <c r="D35" s="31">
        <v>16</v>
      </c>
      <c r="E35" s="33">
        <f t="shared" si="0"/>
        <v>0.55172413793103448</v>
      </c>
      <c r="F35" s="31">
        <v>13</v>
      </c>
      <c r="G35" s="33">
        <f t="shared" si="1"/>
        <v>0.44827586206896552</v>
      </c>
    </row>
    <row r="36" spans="1:19" x14ac:dyDescent="0.3">
      <c r="A36" s="32">
        <v>21</v>
      </c>
      <c r="B36" s="32">
        <v>4</v>
      </c>
      <c r="C36" s="31">
        <v>21</v>
      </c>
      <c r="D36" s="31">
        <v>10</v>
      </c>
      <c r="E36" s="33">
        <f t="shared" si="0"/>
        <v>0.47619047619047616</v>
      </c>
      <c r="F36" s="31">
        <v>11</v>
      </c>
      <c r="G36" s="33">
        <f t="shared" si="1"/>
        <v>0.52380952380952384</v>
      </c>
    </row>
    <row r="37" spans="1:19" x14ac:dyDescent="0.3">
      <c r="A37" s="32">
        <v>22</v>
      </c>
      <c r="B37" s="32">
        <v>4</v>
      </c>
      <c r="C37" s="31">
        <v>31</v>
      </c>
      <c r="D37" s="31">
        <v>17</v>
      </c>
      <c r="E37" s="33">
        <f t="shared" si="0"/>
        <v>0.54838709677419351</v>
      </c>
      <c r="F37" s="31">
        <v>14</v>
      </c>
      <c r="G37" s="33">
        <f t="shared" si="1"/>
        <v>0.45161290322580644</v>
      </c>
    </row>
    <row r="38" spans="1:19" x14ac:dyDescent="0.3">
      <c r="A38" s="32">
        <v>23</v>
      </c>
      <c r="B38" s="32">
        <v>4</v>
      </c>
      <c r="C38" s="31">
        <v>42</v>
      </c>
      <c r="D38" s="31">
        <v>24</v>
      </c>
      <c r="E38" s="33">
        <f t="shared" si="0"/>
        <v>0.5714285714285714</v>
      </c>
      <c r="F38" s="31">
        <v>18</v>
      </c>
      <c r="G38" s="33">
        <f t="shared" si="1"/>
        <v>0.42857142857142855</v>
      </c>
    </row>
    <row r="39" spans="1:19" x14ac:dyDescent="0.3">
      <c r="A39" s="32">
        <v>31</v>
      </c>
      <c r="B39" s="32">
        <v>4</v>
      </c>
      <c r="C39" s="31">
        <v>25</v>
      </c>
      <c r="D39" s="31">
        <v>13</v>
      </c>
      <c r="E39" s="33">
        <f t="shared" si="0"/>
        <v>0.52</v>
      </c>
      <c r="F39" s="31">
        <v>12</v>
      </c>
      <c r="G39" s="33">
        <f t="shared" si="1"/>
        <v>0.48</v>
      </c>
    </row>
    <row r="40" spans="1:19" x14ac:dyDescent="0.3">
      <c r="A40" s="32">
        <v>32</v>
      </c>
      <c r="B40" s="32">
        <v>4</v>
      </c>
      <c r="C40" s="31">
        <v>36</v>
      </c>
      <c r="D40" s="31">
        <v>21</v>
      </c>
      <c r="E40" s="33">
        <f t="shared" si="0"/>
        <v>0.58333333333333337</v>
      </c>
      <c r="F40" s="31">
        <v>15</v>
      </c>
      <c r="G40" s="33">
        <f t="shared" si="1"/>
        <v>0.41666666666666669</v>
      </c>
    </row>
    <row r="41" spans="1:19" x14ac:dyDescent="0.3">
      <c r="A41" s="32">
        <v>40</v>
      </c>
      <c r="B41" s="32">
        <v>4</v>
      </c>
      <c r="C41" s="31">
        <v>26</v>
      </c>
      <c r="D41" s="31">
        <v>13</v>
      </c>
      <c r="E41" s="33">
        <f t="shared" si="0"/>
        <v>0.5</v>
      </c>
      <c r="F41" s="31">
        <v>13</v>
      </c>
      <c r="G41" s="33">
        <f t="shared" si="1"/>
        <v>0.5</v>
      </c>
    </row>
    <row r="42" spans="1:19" x14ac:dyDescent="0.3">
      <c r="A42" s="32">
        <v>49</v>
      </c>
      <c r="B42" s="32">
        <v>4</v>
      </c>
      <c r="C42" s="31">
        <v>20</v>
      </c>
      <c r="D42" s="31">
        <v>8</v>
      </c>
      <c r="E42" s="33">
        <f t="shared" si="0"/>
        <v>0.4</v>
      </c>
      <c r="F42" s="31">
        <v>12</v>
      </c>
      <c r="G42" s="33">
        <f t="shared" si="1"/>
        <v>0.6</v>
      </c>
      <c r="I42" s="31" t="s">
        <v>85</v>
      </c>
      <c r="K42" s="31" t="s">
        <v>86</v>
      </c>
      <c r="M42" s="31" t="s">
        <v>85</v>
      </c>
      <c r="O42" s="31" t="s">
        <v>86</v>
      </c>
      <c r="Q42" s="31" t="s">
        <v>85</v>
      </c>
      <c r="S42" s="31" t="s">
        <v>86</v>
      </c>
    </row>
    <row r="43" spans="1:19" x14ac:dyDescent="0.3">
      <c r="A43" s="32"/>
      <c r="B43" s="32"/>
      <c r="C43" s="31">
        <f>SUM(C34:C42)</f>
        <v>250</v>
      </c>
      <c r="D43" s="31">
        <f>SUM(D34:D42)</f>
        <v>130</v>
      </c>
      <c r="E43" s="33">
        <f>D43/C43</f>
        <v>0.52</v>
      </c>
      <c r="F43" s="31">
        <f>SUM(F34:F42)</f>
        <v>120</v>
      </c>
      <c r="G43" s="33">
        <f>F43/C43</f>
        <v>0.48</v>
      </c>
      <c r="I43" s="31">
        <f>AVERAGE($C$34:$C$42)</f>
        <v>27.777777777777779</v>
      </c>
      <c r="K43" s="31">
        <f>_xlfn.STDEV.P($C$34:$C$42)</f>
        <v>7.1457489736949009</v>
      </c>
      <c r="M43" s="31">
        <f>AVERAGE($D$34:$D$42)</f>
        <v>14.444444444444445</v>
      </c>
      <c r="O43" s="31">
        <f>_xlfn.STDEV.P($C$34:$C$42)</f>
        <v>7.1457489736949009</v>
      </c>
      <c r="Q43" s="31">
        <f>AVERAGE($F$34:$F$42)</f>
        <v>13.333333333333334</v>
      </c>
      <c r="S43" s="31">
        <f>_xlfn.STDEV.P($F$34:$F$42)</f>
        <v>2</v>
      </c>
    </row>
    <row r="44" spans="1:19" x14ac:dyDescent="0.3">
      <c r="A44" s="32"/>
      <c r="B44" s="32"/>
      <c r="E44" s="31"/>
      <c r="G44" s="31"/>
    </row>
    <row r="45" spans="1:19" x14ac:dyDescent="0.3">
      <c r="A45" s="32">
        <v>35</v>
      </c>
      <c r="B45" s="32">
        <v>5</v>
      </c>
      <c r="C45" s="31">
        <v>40</v>
      </c>
      <c r="D45" s="31">
        <v>24</v>
      </c>
      <c r="E45" s="33">
        <f t="shared" si="0"/>
        <v>0.6</v>
      </c>
      <c r="F45" s="31">
        <v>16</v>
      </c>
      <c r="G45" s="33">
        <f t="shared" si="1"/>
        <v>0.4</v>
      </c>
    </row>
    <row r="46" spans="1:19" x14ac:dyDescent="0.3">
      <c r="A46" s="32">
        <v>36</v>
      </c>
      <c r="B46" s="32">
        <v>5</v>
      </c>
      <c r="C46" s="31">
        <v>35</v>
      </c>
      <c r="D46" s="31">
        <v>20</v>
      </c>
      <c r="E46" s="33">
        <f t="shared" si="0"/>
        <v>0.5714285714285714</v>
      </c>
      <c r="F46" s="31">
        <v>15</v>
      </c>
      <c r="G46" s="33">
        <f t="shared" si="1"/>
        <v>0.42857142857142855</v>
      </c>
    </row>
    <row r="47" spans="1:19" x14ac:dyDescent="0.3">
      <c r="A47" s="32">
        <v>37</v>
      </c>
      <c r="B47" s="32">
        <v>5</v>
      </c>
      <c r="C47" s="31">
        <v>25</v>
      </c>
      <c r="D47" s="31">
        <v>13</v>
      </c>
      <c r="E47" s="33">
        <f t="shared" si="0"/>
        <v>0.52</v>
      </c>
      <c r="F47" s="31">
        <v>12</v>
      </c>
      <c r="G47" s="33">
        <f t="shared" si="1"/>
        <v>0.48</v>
      </c>
    </row>
    <row r="48" spans="1:19" x14ac:dyDescent="0.3">
      <c r="A48" s="32">
        <v>38</v>
      </c>
      <c r="B48" s="32">
        <v>5</v>
      </c>
      <c r="C48" s="31">
        <v>20</v>
      </c>
      <c r="D48" s="31">
        <v>9</v>
      </c>
      <c r="E48" s="33">
        <f t="shared" si="0"/>
        <v>0.45</v>
      </c>
      <c r="F48" s="31">
        <v>11</v>
      </c>
      <c r="G48" s="33">
        <f t="shared" si="1"/>
        <v>0.55000000000000004</v>
      </c>
    </row>
    <row r="49" spans="1:19" x14ac:dyDescent="0.3">
      <c r="A49" s="32">
        <v>39</v>
      </c>
      <c r="B49" s="32">
        <v>5</v>
      </c>
      <c r="C49" s="31">
        <v>21</v>
      </c>
      <c r="D49" s="31">
        <v>9</v>
      </c>
      <c r="E49" s="33">
        <f t="shared" si="0"/>
        <v>0.42857142857142855</v>
      </c>
      <c r="F49" s="31">
        <v>12</v>
      </c>
      <c r="G49" s="33">
        <f t="shared" si="1"/>
        <v>0.5714285714285714</v>
      </c>
    </row>
    <row r="50" spans="1:19" x14ac:dyDescent="0.3">
      <c r="A50" s="32">
        <v>45</v>
      </c>
      <c r="B50" s="32">
        <v>5</v>
      </c>
      <c r="C50" s="31">
        <v>30</v>
      </c>
      <c r="D50" s="31">
        <v>17</v>
      </c>
      <c r="E50" s="33">
        <f t="shared" si="0"/>
        <v>0.56666666666666665</v>
      </c>
      <c r="F50" s="31">
        <v>13</v>
      </c>
      <c r="G50" s="33">
        <f t="shared" si="1"/>
        <v>0.43333333333333335</v>
      </c>
    </row>
    <row r="51" spans="1:19" x14ac:dyDescent="0.3">
      <c r="A51" s="32">
        <v>46</v>
      </c>
      <c r="B51" s="32">
        <v>5</v>
      </c>
      <c r="C51" s="31">
        <v>23</v>
      </c>
      <c r="D51" s="31">
        <v>12</v>
      </c>
      <c r="E51" s="33">
        <f t="shared" si="0"/>
        <v>0.52173913043478259</v>
      </c>
      <c r="F51" s="31">
        <v>11</v>
      </c>
      <c r="G51" s="33">
        <f t="shared" si="1"/>
        <v>0.47826086956521741</v>
      </c>
    </row>
    <row r="52" spans="1:19" x14ac:dyDescent="0.3">
      <c r="A52" s="32">
        <v>47</v>
      </c>
      <c r="B52" s="32">
        <v>5</v>
      </c>
      <c r="C52" s="31">
        <v>14</v>
      </c>
      <c r="D52" s="31">
        <v>5</v>
      </c>
      <c r="E52" s="33">
        <f t="shared" si="0"/>
        <v>0.35714285714285715</v>
      </c>
      <c r="F52" s="31">
        <v>9</v>
      </c>
      <c r="G52" s="33">
        <f t="shared" si="1"/>
        <v>0.6428571428571429</v>
      </c>
    </row>
    <row r="53" spans="1:19" x14ac:dyDescent="0.3">
      <c r="A53" s="32">
        <v>52</v>
      </c>
      <c r="B53" s="32">
        <v>5</v>
      </c>
      <c r="C53" s="31">
        <v>23</v>
      </c>
      <c r="D53" s="31">
        <v>10</v>
      </c>
      <c r="E53" s="33">
        <f t="shared" si="0"/>
        <v>0.43478260869565216</v>
      </c>
      <c r="F53" s="31">
        <v>13</v>
      </c>
      <c r="G53" s="33">
        <f t="shared" si="1"/>
        <v>0.56521739130434778</v>
      </c>
    </row>
    <row r="54" spans="1:19" x14ac:dyDescent="0.3">
      <c r="A54" s="32">
        <v>53</v>
      </c>
      <c r="B54" s="32">
        <v>5</v>
      </c>
      <c r="C54" s="31">
        <v>19</v>
      </c>
      <c r="D54" s="31">
        <v>10</v>
      </c>
      <c r="E54" s="33">
        <f t="shared" si="0"/>
        <v>0.52631578947368418</v>
      </c>
      <c r="F54" s="31">
        <v>9</v>
      </c>
      <c r="G54" s="33">
        <f t="shared" si="1"/>
        <v>0.47368421052631576</v>
      </c>
      <c r="I54" s="31" t="s">
        <v>85</v>
      </c>
      <c r="K54" s="31" t="s">
        <v>86</v>
      </c>
      <c r="M54" s="31" t="s">
        <v>85</v>
      </c>
      <c r="O54" s="31" t="s">
        <v>86</v>
      </c>
      <c r="Q54" s="31" t="s">
        <v>85</v>
      </c>
      <c r="S54" s="31" t="s">
        <v>86</v>
      </c>
    </row>
    <row r="55" spans="1:19" x14ac:dyDescent="0.3">
      <c r="A55" s="32"/>
      <c r="B55" s="32"/>
      <c r="C55" s="31">
        <f>SUM(C45:C54)</f>
        <v>250</v>
      </c>
      <c r="D55" s="31">
        <f>SUM(D45:D54)</f>
        <v>129</v>
      </c>
      <c r="E55" s="33">
        <f>D55/C55</f>
        <v>0.51600000000000001</v>
      </c>
      <c r="F55" s="31">
        <f>SUM(F45:F54)</f>
        <v>121</v>
      </c>
      <c r="G55" s="33">
        <f>F55/C55</f>
        <v>0.48399999999999999</v>
      </c>
      <c r="I55" s="31">
        <f>AVERAGE($C$45:$C$54)</f>
        <v>25</v>
      </c>
      <c r="K55" s="31">
        <f>_xlfn.STDEV.P($C$45:$C$54)</f>
        <v>7.4565407529228995</v>
      </c>
      <c r="M55" s="31">
        <f>AVERAGE($D$45:$D$54)</f>
        <v>12.9</v>
      </c>
      <c r="O55" s="31">
        <f>_xlfn.STDEV.P($D$45:$D$54)</f>
        <v>5.4854352607609913</v>
      </c>
      <c r="Q55" s="31">
        <f>AVERAGE($F$45:$F$54)</f>
        <v>12.1</v>
      </c>
      <c r="S55" s="31">
        <f>_xlfn.STDEV.P($F$45:$F$54)</f>
        <v>2.1656407827707715</v>
      </c>
    </row>
    <row r="56" spans="1:19" x14ac:dyDescent="0.3">
      <c r="A56" s="32"/>
      <c r="B56" s="32"/>
      <c r="E56" s="31"/>
      <c r="G56" s="31"/>
    </row>
    <row r="57" spans="1:19" x14ac:dyDescent="0.3">
      <c r="A57" s="32">
        <v>33</v>
      </c>
      <c r="B57" s="32">
        <v>6</v>
      </c>
      <c r="C57" s="31">
        <v>23</v>
      </c>
      <c r="D57" s="31">
        <v>12</v>
      </c>
      <c r="E57" s="33">
        <f t="shared" si="0"/>
        <v>0.52173913043478259</v>
      </c>
      <c r="F57" s="31">
        <v>11</v>
      </c>
      <c r="G57" s="33">
        <f t="shared" si="1"/>
        <v>0.47826086956521741</v>
      </c>
    </row>
    <row r="58" spans="1:19" x14ac:dyDescent="0.3">
      <c r="A58" s="32">
        <v>41</v>
      </c>
      <c r="B58" s="32">
        <v>6</v>
      </c>
      <c r="C58" s="31">
        <v>17</v>
      </c>
      <c r="D58" s="31">
        <v>10</v>
      </c>
      <c r="E58" s="33">
        <f t="shared" si="0"/>
        <v>0.58823529411764708</v>
      </c>
      <c r="F58" s="31">
        <v>7</v>
      </c>
      <c r="G58" s="33">
        <f t="shared" si="1"/>
        <v>0.41176470588235292</v>
      </c>
    </row>
    <row r="59" spans="1:19" x14ac:dyDescent="0.3">
      <c r="A59" s="32">
        <v>42</v>
      </c>
      <c r="B59" s="32">
        <v>6</v>
      </c>
      <c r="C59" s="31">
        <v>19</v>
      </c>
      <c r="D59" s="31">
        <v>11</v>
      </c>
      <c r="E59" s="33">
        <f t="shared" si="0"/>
        <v>0.57894736842105265</v>
      </c>
      <c r="F59" s="31">
        <v>8</v>
      </c>
      <c r="G59" s="33">
        <f t="shared" si="1"/>
        <v>0.42105263157894735</v>
      </c>
    </row>
    <row r="60" spans="1:19" x14ac:dyDescent="0.3">
      <c r="A60" s="32">
        <v>43</v>
      </c>
      <c r="B60" s="32">
        <v>6</v>
      </c>
      <c r="C60" s="31">
        <v>22</v>
      </c>
      <c r="D60" s="31">
        <v>12</v>
      </c>
      <c r="E60" s="33">
        <f t="shared" si="0"/>
        <v>0.54545454545454541</v>
      </c>
      <c r="F60" s="31">
        <v>10</v>
      </c>
      <c r="G60" s="33">
        <f t="shared" si="1"/>
        <v>0.45454545454545453</v>
      </c>
    </row>
    <row r="61" spans="1:19" x14ac:dyDescent="0.3">
      <c r="A61" s="32">
        <v>44</v>
      </c>
      <c r="B61" s="32">
        <v>6</v>
      </c>
      <c r="C61" s="31">
        <v>28</v>
      </c>
      <c r="D61" s="31">
        <v>16</v>
      </c>
      <c r="E61" s="33">
        <f t="shared" si="0"/>
        <v>0.5714285714285714</v>
      </c>
      <c r="F61" s="31">
        <v>12</v>
      </c>
      <c r="G61" s="33">
        <f t="shared" si="1"/>
        <v>0.42857142857142855</v>
      </c>
    </row>
    <row r="62" spans="1:19" x14ac:dyDescent="0.3">
      <c r="A62" s="32">
        <v>48</v>
      </c>
      <c r="B62" s="32">
        <v>6</v>
      </c>
      <c r="C62" s="31">
        <v>13</v>
      </c>
      <c r="D62" s="31">
        <v>4</v>
      </c>
      <c r="E62" s="33">
        <f t="shared" si="0"/>
        <v>0.30769230769230771</v>
      </c>
      <c r="F62" s="31">
        <v>9</v>
      </c>
      <c r="G62" s="33">
        <f t="shared" si="1"/>
        <v>0.69230769230769229</v>
      </c>
    </row>
    <row r="63" spans="1:19" x14ac:dyDescent="0.3">
      <c r="A63" s="32">
        <v>50</v>
      </c>
      <c r="B63" s="32">
        <v>6</v>
      </c>
      <c r="C63" s="31">
        <v>15</v>
      </c>
      <c r="D63" s="31">
        <v>8</v>
      </c>
      <c r="E63" s="33">
        <f t="shared" si="0"/>
        <v>0.53333333333333333</v>
      </c>
      <c r="F63" s="31">
        <v>7</v>
      </c>
      <c r="G63" s="33">
        <f t="shared" si="1"/>
        <v>0.46666666666666667</v>
      </c>
    </row>
    <row r="64" spans="1:19" x14ac:dyDescent="0.3">
      <c r="A64" s="32">
        <v>51</v>
      </c>
      <c r="B64" s="32">
        <v>6</v>
      </c>
      <c r="C64" s="31">
        <v>17</v>
      </c>
      <c r="D64" s="31">
        <v>9</v>
      </c>
      <c r="E64" s="33">
        <f t="shared" si="0"/>
        <v>0.52941176470588236</v>
      </c>
      <c r="F64" s="31">
        <v>8</v>
      </c>
      <c r="G64" s="33">
        <f t="shared" si="1"/>
        <v>0.47058823529411764</v>
      </c>
    </row>
    <row r="65" spans="1:19" x14ac:dyDescent="0.3">
      <c r="A65" s="32">
        <v>54</v>
      </c>
      <c r="B65" s="32">
        <v>6</v>
      </c>
      <c r="C65" s="31">
        <v>16</v>
      </c>
      <c r="D65" s="31">
        <v>7</v>
      </c>
      <c r="E65" s="33">
        <f t="shared" si="0"/>
        <v>0.4375</v>
      </c>
      <c r="F65" s="31">
        <v>9</v>
      </c>
      <c r="G65" s="33">
        <f t="shared" si="1"/>
        <v>0.5625</v>
      </c>
    </row>
    <row r="66" spans="1:19" x14ac:dyDescent="0.3">
      <c r="A66" s="32">
        <v>55</v>
      </c>
      <c r="B66" s="32">
        <v>6</v>
      </c>
      <c r="C66" s="31">
        <v>15</v>
      </c>
      <c r="D66" s="31">
        <v>7</v>
      </c>
      <c r="E66" s="33">
        <f t="shared" si="0"/>
        <v>0.46666666666666667</v>
      </c>
      <c r="F66" s="31">
        <v>8</v>
      </c>
      <c r="G66" s="33">
        <f t="shared" si="1"/>
        <v>0.53333333333333333</v>
      </c>
    </row>
    <row r="67" spans="1:19" x14ac:dyDescent="0.3">
      <c r="A67" s="32">
        <v>56</v>
      </c>
      <c r="B67" s="32">
        <v>6</v>
      </c>
      <c r="C67" s="31">
        <v>14</v>
      </c>
      <c r="D67" s="31">
        <v>4</v>
      </c>
      <c r="E67" s="33">
        <f t="shared" si="0"/>
        <v>0.2857142857142857</v>
      </c>
      <c r="F67" s="31">
        <v>10</v>
      </c>
      <c r="G67" s="33">
        <f t="shared" si="1"/>
        <v>0.7142857142857143</v>
      </c>
    </row>
    <row r="68" spans="1:19" x14ac:dyDescent="0.3">
      <c r="A68" s="32">
        <v>57</v>
      </c>
      <c r="B68" s="32">
        <v>6</v>
      </c>
      <c r="C68" s="31">
        <v>16</v>
      </c>
      <c r="D68" s="31">
        <v>5</v>
      </c>
      <c r="E68" s="33">
        <f t="shared" si="0"/>
        <v>0.3125</v>
      </c>
      <c r="F68" s="31">
        <v>11</v>
      </c>
      <c r="G68" s="33">
        <f t="shared" si="1"/>
        <v>0.6875</v>
      </c>
    </row>
    <row r="69" spans="1:19" x14ac:dyDescent="0.3">
      <c r="A69" s="32">
        <v>58</v>
      </c>
      <c r="B69" s="32">
        <v>6</v>
      </c>
      <c r="C69" s="31">
        <v>11</v>
      </c>
      <c r="D69" s="31">
        <v>4</v>
      </c>
      <c r="E69" s="33">
        <f t="shared" si="0"/>
        <v>0.36363636363636365</v>
      </c>
      <c r="F69" s="31">
        <v>7</v>
      </c>
      <c r="G69" s="33">
        <f t="shared" si="1"/>
        <v>0.63636363636363635</v>
      </c>
    </row>
    <row r="70" spans="1:19" x14ac:dyDescent="0.3">
      <c r="A70" s="32">
        <v>59</v>
      </c>
      <c r="B70" s="32">
        <v>6</v>
      </c>
      <c r="C70" s="31">
        <v>12</v>
      </c>
      <c r="D70" s="31">
        <v>5</v>
      </c>
      <c r="E70" s="33">
        <f t="shared" si="0"/>
        <v>0.41666666666666669</v>
      </c>
      <c r="F70" s="31">
        <v>7</v>
      </c>
      <c r="G70" s="33">
        <f t="shared" si="1"/>
        <v>0.58333333333333337</v>
      </c>
    </row>
    <row r="71" spans="1:19" x14ac:dyDescent="0.3">
      <c r="A71" s="32">
        <v>60</v>
      </c>
      <c r="B71" s="32">
        <v>6</v>
      </c>
      <c r="C71" s="31">
        <v>12</v>
      </c>
      <c r="D71" s="31">
        <v>6</v>
      </c>
      <c r="E71" s="33">
        <f t="shared" si="0"/>
        <v>0.5</v>
      </c>
      <c r="F71" s="31">
        <v>6</v>
      </c>
      <c r="G71" s="33">
        <f t="shared" si="1"/>
        <v>0.5</v>
      </c>
      <c r="I71" s="31" t="s">
        <v>85</v>
      </c>
      <c r="K71" s="31" t="s">
        <v>86</v>
      </c>
      <c r="M71" s="31" t="s">
        <v>85</v>
      </c>
      <c r="O71" s="31" t="s">
        <v>86</v>
      </c>
      <c r="Q71" s="31" t="s">
        <v>85</v>
      </c>
      <c r="S71" s="31" t="s">
        <v>86</v>
      </c>
    </row>
    <row r="72" spans="1:19" x14ac:dyDescent="0.3">
      <c r="C72" s="31">
        <f>SUM(C57:C71)</f>
        <v>250</v>
      </c>
      <c r="D72" s="31">
        <f>SUM(D57:D71)</f>
        <v>120</v>
      </c>
      <c r="E72" s="33">
        <f t="shared" ref="E72" si="2">D72/C72</f>
        <v>0.48</v>
      </c>
      <c r="F72" s="31">
        <f>SUM(F57:F71)</f>
        <v>130</v>
      </c>
      <c r="G72" s="33">
        <f t="shared" ref="G72" si="3">F72/C72</f>
        <v>0.52</v>
      </c>
      <c r="I72" s="31">
        <f>AVERAGE($C$57:$C$71)</f>
        <v>16.666666666666668</v>
      </c>
      <c r="K72" s="31">
        <f>_xlfn.STDEV.P($C$57:$C$71)</f>
        <v>4.5117131508503014</v>
      </c>
      <c r="M72" s="31">
        <f>AVERAGE($D$57:$D$71)</f>
        <v>8</v>
      </c>
      <c r="O72" s="31">
        <f>_xlfn.STDEV.P($D$57:$D$71)</f>
        <v>3.4832934606968351</v>
      </c>
      <c r="Q72" s="31">
        <f>AVERAGE($F$57:$F$71)</f>
        <v>8.6666666666666661</v>
      </c>
      <c r="S72" s="31">
        <f>_xlfn.STDEV.P($F$57:$F$71)</f>
        <v>1.7384539747207064</v>
      </c>
    </row>
    <row r="74" spans="1:19" x14ac:dyDescent="0.3">
      <c r="C74" s="31" t="s">
        <v>90</v>
      </c>
    </row>
    <row r="75" spans="1:19" x14ac:dyDescent="0.3">
      <c r="C75" s="31" t="s">
        <v>85</v>
      </c>
      <c r="D75" s="33" t="s">
        <v>86</v>
      </c>
      <c r="E75" s="31" t="s">
        <v>85</v>
      </c>
      <c r="F75" s="33" t="s">
        <v>86</v>
      </c>
      <c r="G75" s="31" t="s">
        <v>85</v>
      </c>
      <c r="H75" s="33" t="s">
        <v>86</v>
      </c>
    </row>
    <row r="76" spans="1:19" x14ac:dyDescent="0.3">
      <c r="C76" s="31">
        <f>AVERAGE(C2:C11,C15:C23,C26:C31,C34:C42,C45:C54,C57:C71)</f>
        <v>25.033898305084747</v>
      </c>
      <c r="D76" s="34">
        <f>_xlfn.STDEV.P(C2:C11,C15:C23,C26:C31,C34:C42,C45:C54,C57:C71)</f>
        <v>9.2515983075301875</v>
      </c>
      <c r="E76" s="31">
        <f>AVERAGE(D2:D11,D15:D23,D26:D31,D34:D42,D45:D54,D57:D71)</f>
        <v>12.661016949152541</v>
      </c>
      <c r="F76" s="34">
        <f>_xlfn.STDEV.P(D2:D11,D15:D23,D26:D31,D34:D42,D45:D54,D57:D71)</f>
        <v>6.3261902999812722</v>
      </c>
      <c r="G76" s="31">
        <f>AVERAGE(F2:F11,F15:F23,F26:F31,F34:F42,F45:F54,F57:F71)</f>
        <v>12.372881355932204</v>
      </c>
      <c r="H76" s="34">
        <f>_xlfn.STDEV.P(F2:F11,F15:F23,F26:F31,F34:F42,F45:F54,F57:F71)</f>
        <v>3.2981674679949977</v>
      </c>
    </row>
    <row r="87" spans="1:2" x14ac:dyDescent="0.3">
      <c r="A87" s="35">
        <v>4</v>
      </c>
      <c r="B87" s="35">
        <v>12</v>
      </c>
    </row>
    <row r="88" spans="1:2" x14ac:dyDescent="0.3">
      <c r="A88" s="35">
        <v>3</v>
      </c>
      <c r="B88" s="35">
        <v>9</v>
      </c>
    </row>
    <row r="89" spans="1:2" x14ac:dyDescent="0.3">
      <c r="A89" s="35">
        <v>7</v>
      </c>
      <c r="B89" s="35">
        <v>12</v>
      </c>
    </row>
    <row r="90" spans="1:2" x14ac:dyDescent="0.3">
      <c r="A90" s="35">
        <v>10</v>
      </c>
      <c r="B90" s="35">
        <v>11</v>
      </c>
    </row>
    <row r="91" spans="1:2" x14ac:dyDescent="0.3">
      <c r="A91" s="35">
        <v>9</v>
      </c>
      <c r="B91" s="35">
        <v>13</v>
      </c>
    </row>
    <row r="92" spans="1:2" x14ac:dyDescent="0.3">
      <c r="A92" s="35">
        <v>13</v>
      </c>
      <c r="B92" s="35">
        <v>15</v>
      </c>
    </row>
    <row r="93" spans="1:2" x14ac:dyDescent="0.3">
      <c r="A93" s="35">
        <v>16</v>
      </c>
      <c r="B93" s="35">
        <v>15</v>
      </c>
    </row>
    <row r="94" spans="1:2" x14ac:dyDescent="0.3">
      <c r="A94" s="35">
        <v>21</v>
      </c>
      <c r="B94" s="35">
        <v>15</v>
      </c>
    </row>
    <row r="95" spans="1:2" x14ac:dyDescent="0.3">
      <c r="A95" s="35">
        <v>13</v>
      </c>
      <c r="B95" s="35">
        <v>15</v>
      </c>
    </row>
    <row r="96" spans="1:2" x14ac:dyDescent="0.3">
      <c r="A96" s="35">
        <v>21</v>
      </c>
      <c r="B96" s="35">
        <v>16</v>
      </c>
    </row>
    <row r="97" spans="1:2" x14ac:dyDescent="0.3">
      <c r="A97" s="35">
        <v>11</v>
      </c>
      <c r="B97" s="35">
        <v>12</v>
      </c>
    </row>
    <row r="98" spans="1:2" x14ac:dyDescent="0.3">
      <c r="A98" s="35">
        <v>7</v>
      </c>
      <c r="B98" s="35">
        <v>10</v>
      </c>
    </row>
    <row r="99" spans="1:2" x14ac:dyDescent="0.3">
      <c r="A99" s="35">
        <v>17</v>
      </c>
      <c r="B99" s="35">
        <v>15</v>
      </c>
    </row>
    <row r="100" spans="1:2" x14ac:dyDescent="0.3">
      <c r="A100" s="35">
        <v>8</v>
      </c>
      <c r="B100" s="35">
        <v>14</v>
      </c>
    </row>
    <row r="101" spans="1:2" x14ac:dyDescent="0.3">
      <c r="A101" s="35">
        <v>17</v>
      </c>
      <c r="B101" s="35">
        <v>16</v>
      </c>
    </row>
    <row r="102" spans="1:2" x14ac:dyDescent="0.3">
      <c r="A102" s="35">
        <v>11</v>
      </c>
      <c r="B102" s="35">
        <v>13</v>
      </c>
    </row>
    <row r="103" spans="1:2" x14ac:dyDescent="0.3">
      <c r="A103" s="35">
        <v>16</v>
      </c>
      <c r="B103" s="35">
        <v>13</v>
      </c>
    </row>
    <row r="104" spans="1:2" x14ac:dyDescent="0.3">
      <c r="A104" s="35">
        <v>13</v>
      </c>
      <c r="B104" s="35">
        <v>13</v>
      </c>
    </row>
    <row r="105" spans="1:2" x14ac:dyDescent="0.3">
      <c r="A105" s="35">
        <v>10</v>
      </c>
      <c r="B105" s="35">
        <v>12</v>
      </c>
    </row>
    <row r="106" spans="1:2" x14ac:dyDescent="0.3">
      <c r="A106" s="35">
        <v>11</v>
      </c>
      <c r="B106" s="35">
        <v>11</v>
      </c>
    </row>
    <row r="107" spans="1:2" x14ac:dyDescent="0.3">
      <c r="A107" s="35">
        <v>24</v>
      </c>
      <c r="B107" s="35">
        <v>20</v>
      </c>
    </row>
    <row r="108" spans="1:2" x14ac:dyDescent="0.3">
      <c r="A108" s="35">
        <v>21</v>
      </c>
      <c r="B108" s="35">
        <v>18</v>
      </c>
    </row>
    <row r="109" spans="1:2" x14ac:dyDescent="0.3">
      <c r="A109" s="35">
        <v>27</v>
      </c>
      <c r="B109" s="35">
        <v>16</v>
      </c>
    </row>
    <row r="110" spans="1:2" x14ac:dyDescent="0.3">
      <c r="A110" s="35">
        <v>29</v>
      </c>
      <c r="B110" s="35">
        <v>19</v>
      </c>
    </row>
    <row r="111" spans="1:2" x14ac:dyDescent="0.3">
      <c r="A111" s="35">
        <v>18</v>
      </c>
      <c r="B111" s="35">
        <v>17</v>
      </c>
    </row>
    <row r="112" spans="1:2" x14ac:dyDescent="0.3">
      <c r="A112" s="35">
        <v>22</v>
      </c>
      <c r="B112" s="35">
        <v>19</v>
      </c>
    </row>
    <row r="113" spans="1:2" x14ac:dyDescent="0.3">
      <c r="A113" s="35">
        <v>8</v>
      </c>
      <c r="B113" s="35">
        <v>12</v>
      </c>
    </row>
    <row r="114" spans="1:2" x14ac:dyDescent="0.3">
      <c r="A114" s="35">
        <v>16</v>
      </c>
      <c r="B114" s="35">
        <v>13</v>
      </c>
    </row>
    <row r="115" spans="1:2" x14ac:dyDescent="0.3">
      <c r="A115" s="35">
        <v>10</v>
      </c>
      <c r="B115" s="35">
        <v>11</v>
      </c>
    </row>
    <row r="116" spans="1:2" x14ac:dyDescent="0.3">
      <c r="A116" s="35">
        <v>17</v>
      </c>
      <c r="B116" s="35">
        <v>14</v>
      </c>
    </row>
    <row r="117" spans="1:2" x14ac:dyDescent="0.3">
      <c r="A117" s="35">
        <v>24</v>
      </c>
      <c r="B117" s="35">
        <v>18</v>
      </c>
    </row>
    <row r="118" spans="1:2" x14ac:dyDescent="0.3">
      <c r="A118" s="35">
        <v>13</v>
      </c>
      <c r="B118" s="35">
        <v>12</v>
      </c>
    </row>
    <row r="119" spans="1:2" x14ac:dyDescent="0.3">
      <c r="A119" s="35">
        <v>21</v>
      </c>
      <c r="B119" s="35">
        <v>15</v>
      </c>
    </row>
    <row r="120" spans="1:2" x14ac:dyDescent="0.3">
      <c r="A120" s="35">
        <v>13</v>
      </c>
      <c r="B120" s="35">
        <v>13</v>
      </c>
    </row>
    <row r="121" spans="1:2" x14ac:dyDescent="0.3">
      <c r="A121" s="35">
        <v>8</v>
      </c>
      <c r="B121" s="35">
        <v>12</v>
      </c>
    </row>
    <row r="122" spans="1:2" x14ac:dyDescent="0.3">
      <c r="A122" s="35">
        <v>24</v>
      </c>
      <c r="B122" s="35">
        <v>16</v>
      </c>
    </row>
    <row r="123" spans="1:2" x14ac:dyDescent="0.3">
      <c r="A123" s="35">
        <v>20</v>
      </c>
      <c r="B123" s="35">
        <v>15</v>
      </c>
    </row>
    <row r="124" spans="1:2" x14ac:dyDescent="0.3">
      <c r="A124" s="35">
        <v>13</v>
      </c>
      <c r="B124" s="35">
        <v>12</v>
      </c>
    </row>
    <row r="125" spans="1:2" x14ac:dyDescent="0.3">
      <c r="A125" s="35">
        <v>9</v>
      </c>
      <c r="B125" s="35">
        <v>11</v>
      </c>
    </row>
    <row r="126" spans="1:2" x14ac:dyDescent="0.3">
      <c r="A126" s="35">
        <v>9</v>
      </c>
      <c r="B126" s="35">
        <v>12</v>
      </c>
    </row>
    <row r="127" spans="1:2" x14ac:dyDescent="0.3">
      <c r="A127" s="35">
        <v>17</v>
      </c>
      <c r="B127" s="35">
        <v>13</v>
      </c>
    </row>
    <row r="128" spans="1:2" x14ac:dyDescent="0.3">
      <c r="A128" s="35">
        <v>12</v>
      </c>
      <c r="B128" s="35">
        <v>11</v>
      </c>
    </row>
    <row r="129" spans="1:2" x14ac:dyDescent="0.3">
      <c r="A129" s="35">
        <v>5</v>
      </c>
      <c r="B129" s="35">
        <v>9</v>
      </c>
    </row>
    <row r="130" spans="1:2" x14ac:dyDescent="0.3">
      <c r="A130" s="35">
        <v>10</v>
      </c>
      <c r="B130" s="35">
        <v>13</v>
      </c>
    </row>
    <row r="131" spans="1:2" x14ac:dyDescent="0.3">
      <c r="A131" s="35">
        <v>10</v>
      </c>
      <c r="B131" s="35">
        <v>9</v>
      </c>
    </row>
    <row r="132" spans="1:2" x14ac:dyDescent="0.3">
      <c r="A132" s="35">
        <v>12</v>
      </c>
      <c r="B132" s="35">
        <v>11</v>
      </c>
    </row>
    <row r="133" spans="1:2" x14ac:dyDescent="0.3">
      <c r="A133" s="35">
        <v>10</v>
      </c>
      <c r="B133" s="35">
        <v>7</v>
      </c>
    </row>
    <row r="134" spans="1:2" x14ac:dyDescent="0.3">
      <c r="A134" s="35">
        <v>11</v>
      </c>
      <c r="B134" s="35">
        <v>8</v>
      </c>
    </row>
    <row r="135" spans="1:2" x14ac:dyDescent="0.3">
      <c r="A135" s="35">
        <v>12</v>
      </c>
      <c r="B135" s="35">
        <v>10</v>
      </c>
    </row>
    <row r="136" spans="1:2" x14ac:dyDescent="0.3">
      <c r="A136" s="35">
        <v>16</v>
      </c>
      <c r="B136" s="35">
        <v>12</v>
      </c>
    </row>
    <row r="137" spans="1:2" x14ac:dyDescent="0.3">
      <c r="A137" s="35">
        <v>4</v>
      </c>
      <c r="B137" s="35">
        <v>9</v>
      </c>
    </row>
    <row r="138" spans="1:2" x14ac:dyDescent="0.3">
      <c r="A138" s="35">
        <v>8</v>
      </c>
      <c r="B138" s="35">
        <v>7</v>
      </c>
    </row>
    <row r="139" spans="1:2" x14ac:dyDescent="0.3">
      <c r="A139" s="35">
        <v>9</v>
      </c>
      <c r="B139" s="35">
        <v>8</v>
      </c>
    </row>
    <row r="140" spans="1:2" x14ac:dyDescent="0.3">
      <c r="A140" s="35">
        <v>7</v>
      </c>
      <c r="B140" s="35">
        <v>9</v>
      </c>
    </row>
    <row r="141" spans="1:2" x14ac:dyDescent="0.3">
      <c r="A141" s="35">
        <v>7</v>
      </c>
      <c r="B141" s="35">
        <v>8</v>
      </c>
    </row>
    <row r="142" spans="1:2" x14ac:dyDescent="0.3">
      <c r="A142" s="35">
        <v>4</v>
      </c>
      <c r="B142" s="35">
        <v>10</v>
      </c>
    </row>
    <row r="143" spans="1:2" x14ac:dyDescent="0.3">
      <c r="A143" s="35">
        <v>5</v>
      </c>
      <c r="B143" s="35">
        <v>11</v>
      </c>
    </row>
    <row r="144" spans="1:2" x14ac:dyDescent="0.3">
      <c r="A144" s="35">
        <v>4</v>
      </c>
      <c r="B144" s="35">
        <v>7</v>
      </c>
    </row>
    <row r="145" spans="1:3" x14ac:dyDescent="0.3">
      <c r="A145" s="35">
        <v>5</v>
      </c>
      <c r="B145" s="35">
        <v>7</v>
      </c>
    </row>
    <row r="146" spans="1:3" x14ac:dyDescent="0.3">
      <c r="A146" s="35">
        <v>6</v>
      </c>
      <c r="B146" s="35">
        <v>6</v>
      </c>
    </row>
    <row r="147" spans="1:3" x14ac:dyDescent="0.3">
      <c r="A147" s="30">
        <f>SUM(A87:A146)</f>
        <v>758</v>
      </c>
      <c r="B147" s="30">
        <f>SUM(B87:B146)</f>
        <v>742</v>
      </c>
      <c r="C147" s="30">
        <f>SUM(A147:B147)</f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CC49-ADBA-FC4C-A706-80A783F85CA3}">
  <dimension ref="A2:L11"/>
  <sheetViews>
    <sheetView zoomScale="90" zoomScaleNormal="90" workbookViewId="0">
      <selection activeCell="L10" sqref="L10"/>
    </sheetView>
  </sheetViews>
  <sheetFormatPr baseColWidth="10" defaultColWidth="13.33203125" defaultRowHeight="80" customHeight="1" x14ac:dyDescent="0.2"/>
  <cols>
    <col min="1" max="16384" width="13.33203125" style="1"/>
  </cols>
  <sheetData>
    <row r="2" spans="1:12" ht="80" customHeight="1" x14ac:dyDescent="0.2">
      <c r="B2" s="3">
        <v>58</v>
      </c>
      <c r="C2" s="3">
        <v>59</v>
      </c>
      <c r="D2" s="3">
        <v>60</v>
      </c>
      <c r="L2" s="1">
        <v>3</v>
      </c>
    </row>
    <row r="3" spans="1:12" ht="80" customHeight="1" x14ac:dyDescent="0.2">
      <c r="B3" s="3">
        <v>54</v>
      </c>
      <c r="C3" s="3">
        <v>55</v>
      </c>
      <c r="D3" s="3">
        <v>56</v>
      </c>
      <c r="E3" s="3">
        <v>57</v>
      </c>
      <c r="L3" s="1">
        <v>4</v>
      </c>
    </row>
    <row r="4" spans="1:12" ht="80" customHeight="1" x14ac:dyDescent="0.2">
      <c r="B4" s="3">
        <v>48</v>
      </c>
      <c r="C4" s="2">
        <v>49</v>
      </c>
      <c r="D4" s="3">
        <v>50</v>
      </c>
      <c r="E4" s="3">
        <v>51</v>
      </c>
      <c r="H4" s="7">
        <v>52</v>
      </c>
      <c r="I4" s="7">
        <v>53</v>
      </c>
      <c r="J4"/>
      <c r="L4" s="1">
        <v>6</v>
      </c>
    </row>
    <row r="5" spans="1:12" ht="80" customHeight="1" x14ac:dyDescent="0.2">
      <c r="C5" s="2">
        <v>40</v>
      </c>
      <c r="D5" s="3">
        <v>41</v>
      </c>
      <c r="E5" s="3">
        <v>42</v>
      </c>
      <c r="F5" s="3">
        <v>43</v>
      </c>
      <c r="G5" s="3">
        <v>44</v>
      </c>
      <c r="H5" s="7">
        <v>45</v>
      </c>
      <c r="I5" s="7">
        <v>46</v>
      </c>
      <c r="J5" s="7">
        <v>47</v>
      </c>
      <c r="L5" s="1">
        <v>8</v>
      </c>
    </row>
    <row r="6" spans="1:12" ht="80" customHeight="1" x14ac:dyDescent="0.2">
      <c r="C6" s="2">
        <v>31</v>
      </c>
      <c r="D6" s="2">
        <v>32</v>
      </c>
      <c r="E6" s="3">
        <v>33</v>
      </c>
      <c r="F6" s="5">
        <v>34</v>
      </c>
      <c r="G6" s="7">
        <v>35</v>
      </c>
      <c r="H6" s="7">
        <v>36</v>
      </c>
      <c r="I6" s="7">
        <v>37</v>
      </c>
      <c r="J6" s="7">
        <v>38</v>
      </c>
      <c r="K6" s="7">
        <v>39</v>
      </c>
      <c r="L6" s="1">
        <v>9</v>
      </c>
    </row>
    <row r="7" spans="1:12" ht="80" customHeight="1" x14ac:dyDescent="0.2">
      <c r="B7" s="2">
        <v>21</v>
      </c>
      <c r="C7" s="2">
        <v>22</v>
      </c>
      <c r="D7" s="2">
        <v>23</v>
      </c>
      <c r="E7" s="5">
        <v>24</v>
      </c>
      <c r="F7" s="5">
        <v>25</v>
      </c>
      <c r="G7" s="5">
        <v>26</v>
      </c>
      <c r="H7" s="6">
        <v>27</v>
      </c>
      <c r="I7" s="6">
        <v>28</v>
      </c>
      <c r="J7" s="6">
        <v>29</v>
      </c>
      <c r="K7" s="6">
        <v>30</v>
      </c>
      <c r="L7" s="1">
        <v>10</v>
      </c>
    </row>
    <row r="8" spans="1:12" ht="80" customHeight="1" x14ac:dyDescent="0.2">
      <c r="B8" s="2">
        <v>13</v>
      </c>
      <c r="C8" s="2">
        <v>14</v>
      </c>
      <c r="D8" s="4">
        <v>15</v>
      </c>
      <c r="E8" s="4">
        <v>16</v>
      </c>
      <c r="F8" s="5">
        <v>17</v>
      </c>
      <c r="G8" s="5">
        <v>18</v>
      </c>
      <c r="H8" s="6">
        <v>19</v>
      </c>
      <c r="I8" s="6">
        <v>20</v>
      </c>
      <c r="J8"/>
      <c r="L8" s="1">
        <v>8</v>
      </c>
    </row>
    <row r="9" spans="1:12" ht="80" customHeight="1" x14ac:dyDescent="0.2">
      <c r="B9" s="4">
        <v>6</v>
      </c>
      <c r="C9" s="4">
        <v>7</v>
      </c>
      <c r="D9" s="4">
        <v>8</v>
      </c>
      <c r="E9" s="4">
        <v>9</v>
      </c>
      <c r="F9" s="4">
        <v>10</v>
      </c>
      <c r="G9" s="6">
        <v>11</v>
      </c>
      <c r="H9" s="6">
        <v>12</v>
      </c>
      <c r="L9" s="1">
        <v>7</v>
      </c>
    </row>
    <row r="10" spans="1:12" ht="80" customHeight="1" x14ac:dyDescent="0.2">
      <c r="A10"/>
      <c r="B10" s="4">
        <v>1</v>
      </c>
      <c r="C10" s="4">
        <v>2</v>
      </c>
      <c r="D10" s="4">
        <v>3</v>
      </c>
      <c r="G10" s="6">
        <v>4</v>
      </c>
      <c r="H10" s="6">
        <v>5</v>
      </c>
      <c r="L10" s="1">
        <v>5</v>
      </c>
    </row>
    <row r="11" spans="1:12" ht="80" customHeight="1" x14ac:dyDescent="0.2">
      <c r="L11" s="1">
        <f>SUM(L2:L10)</f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9F5A-0F04-9540-93AE-2340C12D75E4}">
  <dimension ref="A2:K18"/>
  <sheetViews>
    <sheetView zoomScale="90" zoomScaleNormal="90" workbookViewId="0">
      <selection activeCell="F22" sqref="F22"/>
    </sheetView>
  </sheetViews>
  <sheetFormatPr baseColWidth="10" defaultColWidth="13.33203125" defaultRowHeight="80" customHeight="1" x14ac:dyDescent="0.2"/>
  <cols>
    <col min="1" max="12" width="13.33203125" style="1"/>
    <col min="13" max="13" width="14.1640625" style="1" bestFit="1" customWidth="1"/>
    <col min="14" max="16384" width="13.33203125" style="1"/>
  </cols>
  <sheetData>
    <row r="2" spans="1:11" ht="80" customHeight="1" x14ac:dyDescent="0.2">
      <c r="B2" s="3">
        <v>11</v>
      </c>
      <c r="C2" s="3">
        <v>12</v>
      </c>
      <c r="D2" s="3">
        <v>12</v>
      </c>
    </row>
    <row r="3" spans="1:11" ht="80" customHeight="1" x14ac:dyDescent="0.2">
      <c r="B3" s="3">
        <v>16</v>
      </c>
      <c r="C3" s="3">
        <v>15</v>
      </c>
      <c r="D3" s="3">
        <v>14</v>
      </c>
      <c r="E3" s="3">
        <v>16</v>
      </c>
    </row>
    <row r="4" spans="1:11" ht="80" customHeight="1" x14ac:dyDescent="0.2">
      <c r="B4" s="3">
        <v>13</v>
      </c>
      <c r="C4" s="2">
        <v>20</v>
      </c>
      <c r="D4" s="3">
        <v>15</v>
      </c>
      <c r="E4" s="3">
        <v>17</v>
      </c>
      <c r="H4" s="7">
        <v>23</v>
      </c>
      <c r="I4" s="7">
        <v>19</v>
      </c>
      <c r="J4"/>
    </row>
    <row r="5" spans="1:11" ht="80" customHeight="1" x14ac:dyDescent="0.2">
      <c r="C5" s="2">
        <v>26</v>
      </c>
      <c r="D5" s="3">
        <v>17</v>
      </c>
      <c r="E5" s="3">
        <v>19</v>
      </c>
      <c r="F5" s="3">
        <v>22</v>
      </c>
      <c r="G5" s="3">
        <v>28</v>
      </c>
      <c r="H5" s="7">
        <v>30</v>
      </c>
      <c r="I5" s="7">
        <v>23</v>
      </c>
      <c r="J5" s="7">
        <v>14</v>
      </c>
    </row>
    <row r="6" spans="1:11" ht="80" customHeight="1" x14ac:dyDescent="0.2">
      <c r="C6" s="2">
        <v>25</v>
      </c>
      <c r="D6" s="2">
        <v>36</v>
      </c>
      <c r="E6" s="3">
        <v>23</v>
      </c>
      <c r="F6" s="5">
        <v>41</v>
      </c>
      <c r="G6" s="7">
        <v>40</v>
      </c>
      <c r="H6" s="7">
        <v>35</v>
      </c>
      <c r="I6" s="7">
        <v>25</v>
      </c>
      <c r="J6" s="7">
        <v>20</v>
      </c>
      <c r="K6" s="7">
        <v>21</v>
      </c>
    </row>
    <row r="7" spans="1:11" ht="80" customHeight="1" x14ac:dyDescent="0.2">
      <c r="B7" s="2">
        <v>21</v>
      </c>
      <c r="C7" s="2">
        <v>31</v>
      </c>
      <c r="D7" s="2">
        <v>42</v>
      </c>
      <c r="E7" s="5">
        <v>43</v>
      </c>
      <c r="F7" s="5">
        <v>48</v>
      </c>
      <c r="G7" s="5">
        <v>35</v>
      </c>
      <c r="H7" s="6">
        <v>29</v>
      </c>
      <c r="I7" s="6">
        <v>26</v>
      </c>
      <c r="J7" s="6">
        <v>22</v>
      </c>
      <c r="K7" s="6">
        <v>22</v>
      </c>
    </row>
    <row r="8" spans="1:11" ht="80" customHeight="1" x14ac:dyDescent="0.2">
      <c r="B8" s="2">
        <v>20</v>
      </c>
      <c r="C8" s="2">
        <v>29</v>
      </c>
      <c r="D8" s="4">
        <v>28</v>
      </c>
      <c r="E8" s="4">
        <v>37</v>
      </c>
      <c r="F8" s="5">
        <v>44</v>
      </c>
      <c r="G8" s="5">
        <v>39</v>
      </c>
      <c r="H8" s="6">
        <v>33</v>
      </c>
      <c r="I8" s="6">
        <v>24</v>
      </c>
      <c r="J8"/>
    </row>
    <row r="9" spans="1:11" ht="80" customHeight="1" x14ac:dyDescent="0.2">
      <c r="B9" s="4">
        <v>21</v>
      </c>
      <c r="C9" s="4">
        <v>22</v>
      </c>
      <c r="D9" s="4">
        <v>28</v>
      </c>
      <c r="E9" s="4">
        <v>31</v>
      </c>
      <c r="F9" s="4">
        <v>36</v>
      </c>
      <c r="G9" s="6">
        <v>32</v>
      </c>
      <c r="H9" s="6">
        <v>22</v>
      </c>
    </row>
    <row r="10" spans="1:11" ht="80" customHeight="1" x14ac:dyDescent="0.2">
      <c r="A10"/>
      <c r="B10" s="4">
        <v>19</v>
      </c>
      <c r="C10" s="4">
        <v>16</v>
      </c>
      <c r="D10" s="4">
        <v>12</v>
      </c>
      <c r="G10" s="6">
        <v>23</v>
      </c>
      <c r="H10" s="6">
        <v>17</v>
      </c>
    </row>
    <row r="12" spans="1:11" ht="80" customHeight="1" x14ac:dyDescent="0.2">
      <c r="A12" s="27" t="s">
        <v>77</v>
      </c>
      <c r="B12" s="27" t="s">
        <v>75</v>
      </c>
      <c r="C12" s="27" t="s">
        <v>76</v>
      </c>
      <c r="D12" s="27" t="s">
        <v>78</v>
      </c>
      <c r="E12" s="1" t="s">
        <v>71</v>
      </c>
      <c r="F12" s="27" t="s">
        <v>79</v>
      </c>
      <c r="G12" s="1" t="s">
        <v>80</v>
      </c>
      <c r="J12" s="28"/>
    </row>
    <row r="13" spans="1:11" ht="80" customHeight="1" x14ac:dyDescent="0.2">
      <c r="A13" s="9">
        <v>1</v>
      </c>
      <c r="B13" s="1" t="s">
        <v>62</v>
      </c>
      <c r="C13" s="1">
        <f>SUM($B$10:$D$10,$B$9:$F$9,$D$8:$E$8)</f>
        <v>250</v>
      </c>
      <c r="D13" s="9">
        <f>SUM('votes-sqre'!B9:D10,'votes-sqre'!D8,'votes-sqre'!E8,'votes-sqre'!E9,'votes-sqre'!F9)</f>
        <v>133</v>
      </c>
      <c r="E13" s="29">
        <f>D13/C13</f>
        <v>0.53200000000000003</v>
      </c>
      <c r="F13" s="9">
        <f>SUM('votes-circ'!B9:D10,'votes-circ'!E9:F9,'votes-circ'!D8:E8)</f>
        <v>117</v>
      </c>
      <c r="G13" s="29">
        <f>F13/C13</f>
        <v>0.46800000000000003</v>
      </c>
    </row>
    <row r="14" spans="1:11" ht="80" customHeight="1" x14ac:dyDescent="0.2">
      <c r="A14" s="9">
        <v>2</v>
      </c>
      <c r="B14" s="1" t="s">
        <v>63</v>
      </c>
      <c r="C14" s="1">
        <f>SUM($G$9:$H$10,$H$7:$I$8,$J$7:$K$7)</f>
        <v>250</v>
      </c>
      <c r="D14" s="9">
        <f>SUM('votes-sqre'!$G$9:$H$10,'votes-sqre'!$H$7:$I$8,'votes-sqre'!$J$7:$K$7)</f>
        <v>129</v>
      </c>
      <c r="E14" s="29">
        <f>D14/C14</f>
        <v>0.51600000000000001</v>
      </c>
      <c r="F14" s="9">
        <f>SUM('votes-circ'!$G$9:$H$10,'votes-circ'!$H$7:$I$8,'votes-circ'!$J$7:$K$7)</f>
        <v>121</v>
      </c>
      <c r="G14" s="29">
        <f>F14/C14</f>
        <v>0.48399999999999999</v>
      </c>
    </row>
    <row r="15" spans="1:11" ht="80" customHeight="1" x14ac:dyDescent="0.2">
      <c r="A15" s="9">
        <v>3</v>
      </c>
      <c r="B15" s="1" t="s">
        <v>64</v>
      </c>
      <c r="C15" s="1">
        <f>SUM($F$7:$G$8,$E$7,$F$6)</f>
        <v>250</v>
      </c>
      <c r="D15" s="9">
        <f>SUM('votes-sqre'!$F$7:$G$8,'votes-sqre'!$E$7,'votes-sqre'!$F$6)</f>
        <v>109</v>
      </c>
      <c r="E15" s="29">
        <f>D15/C15</f>
        <v>0.436</v>
      </c>
      <c r="F15" s="9">
        <f>SUM('votes-circ'!$F$7:$G$8,'votes-circ'!$E$7,'votes-circ'!$F$6)</f>
        <v>141</v>
      </c>
      <c r="G15" s="29">
        <f>F15/C15</f>
        <v>0.56399999999999995</v>
      </c>
    </row>
    <row r="16" spans="1:11" ht="80" customHeight="1" x14ac:dyDescent="0.2">
      <c r="A16" s="9">
        <v>4</v>
      </c>
      <c r="B16" s="1" t="s">
        <v>61</v>
      </c>
      <c r="C16" s="1">
        <f>SUM($B$7:$B$8,$C$4:$C$8,$D$6:$D$7)</f>
        <v>250</v>
      </c>
      <c r="D16" s="9">
        <f>SUM('votes-sqre'!$B$7:$B$8,'votes-sqre'!$C$4:$C$8,'votes-sqre'!$D$6:$D$7)</f>
        <v>120</v>
      </c>
      <c r="E16" s="29">
        <f>D16/C16</f>
        <v>0.48</v>
      </c>
      <c r="F16" s="9">
        <f>SUM('votes-circ'!$B$7:$B$8,'votes-circ'!$C$4:$C$8,'votes-circ'!$D$6:$D$7)</f>
        <v>130</v>
      </c>
      <c r="G16" s="29">
        <f>F16/C16</f>
        <v>0.52</v>
      </c>
    </row>
    <row r="17" spans="1:7" ht="80" customHeight="1" x14ac:dyDescent="0.2">
      <c r="A17" s="9">
        <v>5</v>
      </c>
      <c r="B17" s="1" t="s">
        <v>59</v>
      </c>
      <c r="C17" s="1">
        <f>SUM($G$6:$K$6,$H$5:$J$5,$H$4:$I$4)</f>
        <v>250</v>
      </c>
      <c r="D17" s="9">
        <f>SUM('votes-sqre'!$G$6:$K$6,'votes-sqre'!$H$5:$J$5,'votes-sqre'!$H$4:$I$4)</f>
        <v>121</v>
      </c>
      <c r="E17" s="29">
        <f>D17/C17</f>
        <v>0.48399999999999999</v>
      </c>
      <c r="F17" s="9">
        <f>SUM('votes-circ'!$G$6:$K$6,'votes-circ'!$H$5:$J$5,'votes-circ'!$H$4:$I$4)</f>
        <v>129</v>
      </c>
      <c r="G17" s="29">
        <f>F17/C17</f>
        <v>0.51600000000000001</v>
      </c>
    </row>
    <row r="18" spans="1:7" ht="80" customHeight="1" x14ac:dyDescent="0.2">
      <c r="A18" s="9">
        <v>6</v>
      </c>
      <c r="B18" s="1" t="s">
        <v>60</v>
      </c>
      <c r="C18" s="1">
        <f>SUM($E$6,$D$5:$G$5,$D$4:$E$4,$B$3:$E$3,$B$2:$D$2,$B$4)</f>
        <v>250</v>
      </c>
      <c r="D18" s="9">
        <f>SUM('votes-sqre'!$E$6,'votes-sqre'!$D$5:$G$5,'votes-sqre'!$D$4:$E$4,'votes-sqre'!$B$3:$E$3,'votes-sqre'!$B$2:$D$2,'votes-sqre'!$B$4)</f>
        <v>130</v>
      </c>
      <c r="E18" s="29">
        <f>D18/C18</f>
        <v>0.52</v>
      </c>
      <c r="F18" s="9">
        <f>SUM('votes-circ'!$E$6,'votes-circ'!$D$5:$G$5,'votes-circ'!$D$4:$E$4,'votes-circ'!$B$3:$E$3,'votes-circ'!$B$2:$D$2,'votes-circ'!$B$4)</f>
        <v>120</v>
      </c>
      <c r="G18" s="29">
        <f>F18/C18</f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DB3E-D10E-C747-98E0-F4C038D76653}">
  <dimension ref="A2:L11"/>
  <sheetViews>
    <sheetView zoomScale="90" zoomScaleNormal="90" workbookViewId="0">
      <selection activeCell="B11" sqref="B11"/>
    </sheetView>
  </sheetViews>
  <sheetFormatPr baseColWidth="10" defaultColWidth="13.33203125" defaultRowHeight="80" customHeight="1" x14ac:dyDescent="0.2"/>
  <cols>
    <col min="1" max="16384" width="13.33203125" style="1"/>
  </cols>
  <sheetData>
    <row r="2" spans="1:12" ht="80" customHeight="1" x14ac:dyDescent="0.2">
      <c r="B2" s="3" t="s">
        <v>56</v>
      </c>
      <c r="C2" s="3" t="s">
        <v>57</v>
      </c>
      <c r="D2" s="3" t="s">
        <v>58</v>
      </c>
      <c r="L2" s="1">
        <v>3</v>
      </c>
    </row>
    <row r="3" spans="1:12" ht="80" customHeight="1" x14ac:dyDescent="0.2">
      <c r="B3" s="3" t="s">
        <v>52</v>
      </c>
      <c r="C3" s="3" t="s">
        <v>53</v>
      </c>
      <c r="D3" s="3" t="s">
        <v>54</v>
      </c>
      <c r="E3" s="3" t="s">
        <v>55</v>
      </c>
      <c r="L3" s="1">
        <v>4</v>
      </c>
    </row>
    <row r="4" spans="1:12" ht="80" customHeight="1" x14ac:dyDescent="0.2">
      <c r="B4" s="3" t="s">
        <v>46</v>
      </c>
      <c r="C4" s="2" t="s">
        <v>47</v>
      </c>
      <c r="D4" s="3" t="s">
        <v>48</v>
      </c>
      <c r="E4" s="3" t="s">
        <v>49</v>
      </c>
      <c r="H4" s="7" t="s">
        <v>50</v>
      </c>
      <c r="I4" s="7" t="s">
        <v>51</v>
      </c>
      <c r="J4"/>
      <c r="L4" s="1">
        <v>6</v>
      </c>
    </row>
    <row r="5" spans="1:12" ht="80" customHeight="1" x14ac:dyDescent="0.2">
      <c r="C5" s="2" t="s">
        <v>38</v>
      </c>
      <c r="D5" s="3" t="s">
        <v>39</v>
      </c>
      <c r="E5" s="3" t="s">
        <v>40</v>
      </c>
      <c r="F5" s="3" t="s">
        <v>41</v>
      </c>
      <c r="G5" s="3" t="s">
        <v>42</v>
      </c>
      <c r="H5" s="7" t="s">
        <v>43</v>
      </c>
      <c r="I5" s="7" t="s">
        <v>44</v>
      </c>
      <c r="J5" s="7" t="s">
        <v>45</v>
      </c>
      <c r="L5" s="1">
        <v>8</v>
      </c>
    </row>
    <row r="6" spans="1:12" ht="80" customHeight="1" x14ac:dyDescent="0.2">
      <c r="C6" s="2" t="s">
        <v>29</v>
      </c>
      <c r="D6" s="2" t="s">
        <v>30</v>
      </c>
      <c r="E6" s="3" t="s">
        <v>31</v>
      </c>
      <c r="F6" s="5" t="s">
        <v>32</v>
      </c>
      <c r="G6" s="7" t="s">
        <v>33</v>
      </c>
      <c r="H6" s="7" t="s">
        <v>34</v>
      </c>
      <c r="I6" s="7" t="s">
        <v>35</v>
      </c>
      <c r="J6" s="7" t="s">
        <v>36</v>
      </c>
      <c r="K6" s="7" t="s">
        <v>37</v>
      </c>
      <c r="L6" s="1">
        <v>9</v>
      </c>
    </row>
    <row r="7" spans="1:12" ht="80" customHeight="1" x14ac:dyDescent="0.2">
      <c r="B7" s="2" t="s">
        <v>19</v>
      </c>
      <c r="C7" s="2" t="s">
        <v>20</v>
      </c>
      <c r="D7" s="2" t="s">
        <v>21</v>
      </c>
      <c r="E7" s="5" t="s">
        <v>22</v>
      </c>
      <c r="F7" s="5" t="s">
        <v>23</v>
      </c>
      <c r="G7" s="5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1">
        <v>10</v>
      </c>
    </row>
    <row r="8" spans="1:12" ht="80" customHeight="1" x14ac:dyDescent="0.2">
      <c r="B8" s="2" t="s">
        <v>11</v>
      </c>
      <c r="C8" s="2" t="s">
        <v>12</v>
      </c>
      <c r="D8" s="4" t="s">
        <v>13</v>
      </c>
      <c r="E8" s="4" t="s">
        <v>14</v>
      </c>
      <c r="F8" s="5" t="s">
        <v>15</v>
      </c>
      <c r="G8" s="5" t="s">
        <v>16</v>
      </c>
      <c r="H8" s="6" t="s">
        <v>17</v>
      </c>
      <c r="I8" s="6" t="s">
        <v>18</v>
      </c>
      <c r="J8"/>
      <c r="L8" s="1">
        <v>8</v>
      </c>
    </row>
    <row r="9" spans="1:12" ht="80" customHeight="1" x14ac:dyDescent="0.2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6" t="s">
        <v>9</v>
      </c>
      <c r="H9" s="6" t="s">
        <v>10</v>
      </c>
      <c r="L9" s="1">
        <v>8</v>
      </c>
    </row>
    <row r="10" spans="1:12" ht="80" customHeight="1" x14ac:dyDescent="0.2">
      <c r="A10"/>
      <c r="B10" s="4" t="s">
        <v>92</v>
      </c>
      <c r="C10" s="4" t="s">
        <v>0</v>
      </c>
      <c r="D10" s="4" t="s">
        <v>1</v>
      </c>
      <c r="G10" s="6" t="s">
        <v>2</v>
      </c>
      <c r="H10" s="6" t="s">
        <v>3</v>
      </c>
      <c r="L10" s="1">
        <v>4</v>
      </c>
    </row>
    <row r="11" spans="1:12" ht="80" customHeight="1" x14ac:dyDescent="0.2">
      <c r="L11" s="1">
        <f>SUM(L2:L10)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975-E538-8A4B-B2E4-236D744BD0DE}">
  <dimension ref="A1:O21"/>
  <sheetViews>
    <sheetView zoomScale="90" zoomScaleNormal="90" workbookViewId="0">
      <selection activeCell="B10" sqref="B10"/>
    </sheetView>
  </sheetViews>
  <sheetFormatPr baseColWidth="10" defaultColWidth="13.33203125" defaultRowHeight="80" customHeight="1" x14ac:dyDescent="0.2"/>
  <cols>
    <col min="1" max="12" width="13.33203125" style="1"/>
    <col min="13" max="13" width="14.1640625" style="1" bestFit="1" customWidth="1"/>
    <col min="14" max="14" width="13.33203125" style="1"/>
    <col min="15" max="15" width="17.1640625" style="1" bestFit="1" customWidth="1"/>
    <col min="16" max="16384" width="13.33203125" style="1"/>
  </cols>
  <sheetData>
    <row r="1" spans="1:15" ht="80" customHeight="1" x14ac:dyDescent="0.2">
      <c r="A1" s="26" t="s">
        <v>65</v>
      </c>
      <c r="B1" s="26"/>
      <c r="L1" s="1" t="s">
        <v>70</v>
      </c>
      <c r="M1" s="1" t="s">
        <v>74</v>
      </c>
      <c r="N1" s="1" t="s">
        <v>69</v>
      </c>
      <c r="O1" s="1" t="s">
        <v>73</v>
      </c>
    </row>
    <row r="2" spans="1:15" ht="80" customHeight="1" x14ac:dyDescent="0.2">
      <c r="B2" s="3">
        <v>7</v>
      </c>
      <c r="C2" s="3">
        <v>7</v>
      </c>
      <c r="D2" s="3">
        <v>6</v>
      </c>
      <c r="L2" s="1" t="s">
        <v>59</v>
      </c>
      <c r="M2" s="1">
        <f>SUM(G6:K6,H5:J5,H4:I4)/SUM('node-pop'!G6:K6,'node-pop'!H5:J5,'node-pop'!H4:I4)</f>
        <v>0.48399999999999999</v>
      </c>
      <c r="N2" s="1" t="str">
        <f t="shared" ref="N2:N7" si="0">IF(M2&gt;0.5, "square","circle")</f>
        <v>circle</v>
      </c>
    </row>
    <row r="3" spans="1:15" ht="80" customHeight="1" x14ac:dyDescent="0.2">
      <c r="B3" s="3">
        <v>9</v>
      </c>
      <c r="C3" s="3">
        <v>8</v>
      </c>
      <c r="D3" s="3">
        <v>10</v>
      </c>
      <c r="E3" s="3">
        <v>11</v>
      </c>
      <c r="L3" s="1" t="s">
        <v>60</v>
      </c>
      <c r="M3" s="1">
        <f>SUM(E6,D5:G5,D4:E4,B3:E3,B2:D2,B4)/SUM('node-pop'!B2:D3,'node-pop'!D4:E5,'node-pop'!E3,'node-pop'!E6,'node-pop'!F5,'node-pop'!G5,'node-pop'!B4)</f>
        <v>0.52</v>
      </c>
      <c r="N3" s="1" t="str">
        <f t="shared" si="0"/>
        <v>square</v>
      </c>
    </row>
    <row r="4" spans="1:15" ht="80" customHeight="1" x14ac:dyDescent="0.2">
      <c r="B4" s="3">
        <v>9</v>
      </c>
      <c r="C4" s="2">
        <v>12</v>
      </c>
      <c r="D4" s="3">
        <v>7</v>
      </c>
      <c r="E4" s="3">
        <v>8</v>
      </c>
      <c r="H4" s="7">
        <v>13</v>
      </c>
      <c r="I4" s="7">
        <v>9</v>
      </c>
      <c r="J4"/>
      <c r="L4" s="1" t="s">
        <v>61</v>
      </c>
      <c r="M4" s="1">
        <f>SUM(B7:B8,C4:C8,D6:D7)/SUM('node-pop'!B7:B8,'node-pop'!C4:C8,'node-pop'!D6:D7)</f>
        <v>0.48</v>
      </c>
      <c r="N4" s="1" t="str">
        <f t="shared" si="0"/>
        <v>circle</v>
      </c>
    </row>
    <row r="5" spans="1:15" ht="80" customHeight="1" x14ac:dyDescent="0.2">
      <c r="C5" s="2">
        <v>13</v>
      </c>
      <c r="D5" s="3">
        <v>7</v>
      </c>
      <c r="E5" s="3">
        <v>8</v>
      </c>
      <c r="F5" s="3">
        <v>10</v>
      </c>
      <c r="G5" s="3">
        <v>12</v>
      </c>
      <c r="H5" s="7">
        <v>13</v>
      </c>
      <c r="I5" s="7">
        <v>11</v>
      </c>
      <c r="J5" s="7">
        <v>9</v>
      </c>
      <c r="L5" s="1" t="s">
        <v>62</v>
      </c>
      <c r="M5" s="1">
        <f>SUM(C10:D10,A9:F9,D8:E8)/SUM('node-pop'!C10:D10,'node-pop'!A9:F9,'node-pop'!D8:E8)</f>
        <v>0.52380952380952384</v>
      </c>
      <c r="N5" s="1" t="str">
        <f t="shared" si="0"/>
        <v>square</v>
      </c>
    </row>
    <row r="6" spans="1:15" ht="80" customHeight="1" x14ac:dyDescent="0.2">
      <c r="C6" s="2">
        <v>12</v>
      </c>
      <c r="D6" s="2">
        <v>15</v>
      </c>
      <c r="E6" s="3">
        <v>11</v>
      </c>
      <c r="F6" s="5">
        <v>19</v>
      </c>
      <c r="G6" s="7">
        <v>16</v>
      </c>
      <c r="H6" s="7">
        <v>15</v>
      </c>
      <c r="I6" s="7">
        <v>12</v>
      </c>
      <c r="J6" s="7">
        <v>11</v>
      </c>
      <c r="K6" s="7">
        <v>12</v>
      </c>
      <c r="L6" s="1" t="s">
        <v>63</v>
      </c>
      <c r="M6" s="1">
        <f>SUM(G9:H10,H7:I8,J7:K7)/SUM('node-pop'!G9:H10,'node-pop'!H7:I8,'node-pop'!J7:K7)</f>
        <v>0.51600000000000001</v>
      </c>
      <c r="N6" s="1" t="str">
        <f t="shared" si="0"/>
        <v>square</v>
      </c>
    </row>
    <row r="7" spans="1:15" ht="80" customHeight="1" x14ac:dyDescent="0.2">
      <c r="B7" s="2">
        <v>11</v>
      </c>
      <c r="C7" s="2">
        <v>14</v>
      </c>
      <c r="D7" s="2">
        <v>18</v>
      </c>
      <c r="E7" s="5">
        <v>16</v>
      </c>
      <c r="F7" s="5">
        <v>19</v>
      </c>
      <c r="G7" s="5">
        <v>17</v>
      </c>
      <c r="H7" s="6">
        <v>13</v>
      </c>
      <c r="I7" s="6">
        <v>13</v>
      </c>
      <c r="J7" s="6">
        <v>12</v>
      </c>
      <c r="K7" s="6">
        <v>11</v>
      </c>
      <c r="L7" s="1" t="s">
        <v>64</v>
      </c>
      <c r="M7" s="1">
        <f>SUM(F7:G8,E7,F6)/SUM('node-pop'!F7:G8,'node-pop'!F6,'node-pop'!E7)</f>
        <v>0.436</v>
      </c>
      <c r="N7" s="1" t="str">
        <f t="shared" si="0"/>
        <v>circle</v>
      </c>
    </row>
    <row r="8" spans="1:15" ht="80" customHeight="1" x14ac:dyDescent="0.2">
      <c r="B8" s="2">
        <v>12</v>
      </c>
      <c r="C8" s="2">
        <v>13</v>
      </c>
      <c r="D8" s="4">
        <v>15</v>
      </c>
      <c r="E8" s="4">
        <v>16</v>
      </c>
      <c r="F8" s="5">
        <v>20</v>
      </c>
      <c r="G8" s="5">
        <v>18</v>
      </c>
      <c r="H8" s="6">
        <v>16</v>
      </c>
      <c r="I8" s="6">
        <v>13</v>
      </c>
      <c r="J8"/>
    </row>
    <row r="9" spans="1:15" ht="80" customHeight="1" x14ac:dyDescent="0.2">
      <c r="B9" s="4">
        <v>11</v>
      </c>
      <c r="C9" s="4">
        <v>13</v>
      </c>
      <c r="D9" s="4">
        <v>15</v>
      </c>
      <c r="E9" s="4">
        <v>15</v>
      </c>
      <c r="F9" s="4">
        <v>15</v>
      </c>
      <c r="G9" s="6">
        <v>15</v>
      </c>
      <c r="H9" s="6">
        <v>14</v>
      </c>
    </row>
    <row r="10" spans="1:15" ht="80" customHeight="1" x14ac:dyDescent="0.2">
      <c r="A10"/>
      <c r="B10" s="4">
        <v>12</v>
      </c>
      <c r="C10" s="4">
        <v>12</v>
      </c>
      <c r="D10" s="4">
        <v>9</v>
      </c>
      <c r="G10" s="6">
        <v>12</v>
      </c>
      <c r="H10" s="6">
        <v>10</v>
      </c>
    </row>
    <row r="12" spans="1:15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5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5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5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5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33E0-6EDA-6347-880E-0664DF5DC4F7}">
  <dimension ref="A1:N21"/>
  <sheetViews>
    <sheetView zoomScale="90" zoomScaleNormal="90" workbookViewId="0">
      <selection activeCell="B10" sqref="B10"/>
    </sheetView>
  </sheetViews>
  <sheetFormatPr baseColWidth="10" defaultColWidth="13.33203125" defaultRowHeight="80" customHeight="1" x14ac:dyDescent="0.2"/>
  <cols>
    <col min="1" max="12" width="13.33203125" style="1"/>
    <col min="13" max="13" width="14.1640625" style="1" bestFit="1" customWidth="1"/>
    <col min="14" max="16384" width="13.33203125" style="1"/>
  </cols>
  <sheetData>
    <row r="1" spans="1:14" ht="80" customHeight="1" x14ac:dyDescent="0.2">
      <c r="A1" s="26" t="s">
        <v>66</v>
      </c>
      <c r="B1" s="26"/>
    </row>
    <row r="2" spans="1:14" ht="80" customHeight="1" x14ac:dyDescent="0.2">
      <c r="B2" s="3">
        <f>'node-pop'!B2-'votes-sqre'!B2</f>
        <v>4</v>
      </c>
      <c r="C2" s="3">
        <f>'node-pop'!C2-'votes-sqre'!C2</f>
        <v>5</v>
      </c>
      <c r="D2" s="3">
        <f>'node-pop'!D2-'votes-sqre'!D2</f>
        <v>6</v>
      </c>
      <c r="L2" s="1" t="s">
        <v>59</v>
      </c>
      <c r="M2" s="1">
        <f>SUM(G6:K6,H5:J5,H4:I4)/SUM('node-pop'!G6:K6,'node-pop'!H5:J5,'node-pop'!H4:I4)</f>
        <v>0.51600000000000001</v>
      </c>
      <c r="N2" s="1" t="str">
        <f t="shared" ref="N2:N7" si="0">IF(M2&gt;0.5, "circle","square")</f>
        <v>circle</v>
      </c>
    </row>
    <row r="3" spans="1:14" ht="80" customHeight="1" x14ac:dyDescent="0.2">
      <c r="B3" s="3">
        <f>'node-pop'!B3-'votes-sqre'!B3</f>
        <v>7</v>
      </c>
      <c r="C3" s="3">
        <f>'node-pop'!C3-'votes-sqre'!C3</f>
        <v>7</v>
      </c>
      <c r="D3" s="3">
        <f>'node-pop'!D3-'votes-sqre'!D3</f>
        <v>4</v>
      </c>
      <c r="E3" s="3">
        <f>'node-pop'!E3-'votes-sqre'!E3</f>
        <v>5</v>
      </c>
      <c r="L3" s="1" t="s">
        <v>60</v>
      </c>
      <c r="M3" s="1">
        <f>SUM(E6,D5:G5,D4:E4,B3:E3,B2:D2,B4)/SUM('node-pop'!B2:D3,'node-pop'!D4:E5,'node-pop'!E3,'node-pop'!E6,'node-pop'!F5,'node-pop'!G5,'node-pop'!B4)</f>
        <v>0.48</v>
      </c>
      <c r="N3" s="1" t="str">
        <f t="shared" si="0"/>
        <v>square</v>
      </c>
    </row>
    <row r="4" spans="1:14" ht="80" customHeight="1" x14ac:dyDescent="0.2">
      <c r="B4" s="3">
        <f>'node-pop'!B4-'votes-sqre'!B4</f>
        <v>4</v>
      </c>
      <c r="C4" s="2">
        <f>'node-pop'!C4-'votes-sqre'!C4</f>
        <v>8</v>
      </c>
      <c r="D4" s="3">
        <f>'node-pop'!D4-'votes-sqre'!D4</f>
        <v>8</v>
      </c>
      <c r="E4" s="3">
        <f>'node-pop'!E4-'votes-sqre'!E4</f>
        <v>9</v>
      </c>
      <c r="H4" s="7">
        <f>'node-pop'!H4-'votes-sqre'!H4</f>
        <v>10</v>
      </c>
      <c r="I4" s="7">
        <f>'node-pop'!I4-'votes-sqre'!I4</f>
        <v>10</v>
      </c>
      <c r="J4"/>
      <c r="L4" s="1" t="s">
        <v>61</v>
      </c>
      <c r="M4" s="1">
        <f>SUM(B7:B8,C4:C8,D6:D7)/SUM('node-pop'!B7:B8,'node-pop'!C4:C8,'node-pop'!D6:D7)</f>
        <v>0.52</v>
      </c>
      <c r="N4" s="1" t="str">
        <f t="shared" si="0"/>
        <v>circle</v>
      </c>
    </row>
    <row r="5" spans="1:14" ht="80" customHeight="1" x14ac:dyDescent="0.2">
      <c r="C5" s="2">
        <f>'node-pop'!C5-'votes-sqre'!C5</f>
        <v>13</v>
      </c>
      <c r="D5" s="3">
        <f>'node-pop'!D5-'votes-sqre'!D5</f>
        <v>10</v>
      </c>
      <c r="E5" s="3">
        <f>'node-pop'!E5-'votes-sqre'!E5</f>
        <v>11</v>
      </c>
      <c r="F5" s="3">
        <f>'node-pop'!F5-'votes-sqre'!F5</f>
        <v>12</v>
      </c>
      <c r="G5" s="3">
        <f>'node-pop'!G5-'votes-sqre'!G5</f>
        <v>16</v>
      </c>
      <c r="H5" s="7">
        <f>'node-pop'!H5-'votes-sqre'!H5</f>
        <v>17</v>
      </c>
      <c r="I5" s="7">
        <f>'node-pop'!I5-'votes-sqre'!I5</f>
        <v>12</v>
      </c>
      <c r="J5" s="7">
        <f>'node-pop'!J5-'votes-sqre'!J5</f>
        <v>5</v>
      </c>
      <c r="L5" s="1" t="s">
        <v>62</v>
      </c>
      <c r="M5" s="1">
        <f>SUM(C10:D10,A9:F9,D8:E8)/SUM('node-pop'!C10:D10,'node-pop'!A9:F9,'node-pop'!D8:E8)</f>
        <v>0.47619047619047616</v>
      </c>
      <c r="N5" s="1" t="str">
        <f t="shared" si="0"/>
        <v>square</v>
      </c>
    </row>
    <row r="6" spans="1:14" ht="80" customHeight="1" x14ac:dyDescent="0.2">
      <c r="C6" s="2">
        <f>'node-pop'!C6-'votes-sqre'!C6</f>
        <v>13</v>
      </c>
      <c r="D6" s="2">
        <f>'node-pop'!D6-'votes-sqre'!D6</f>
        <v>21</v>
      </c>
      <c r="E6" s="3">
        <f>'node-pop'!E6-'votes-sqre'!E6</f>
        <v>12</v>
      </c>
      <c r="F6" s="5">
        <f>'node-pop'!F6-'votes-sqre'!F6</f>
        <v>22</v>
      </c>
      <c r="G6" s="7">
        <f>'node-pop'!G6-'votes-sqre'!G6</f>
        <v>24</v>
      </c>
      <c r="H6" s="7">
        <f>'node-pop'!H6-'votes-sqre'!H6</f>
        <v>20</v>
      </c>
      <c r="I6" s="7">
        <f>'node-pop'!I6-'votes-sqre'!I6</f>
        <v>13</v>
      </c>
      <c r="J6" s="7">
        <f>'node-pop'!J6-'votes-sqre'!J6</f>
        <v>9</v>
      </c>
      <c r="K6" s="7">
        <f>'node-pop'!K6-'votes-sqre'!K6</f>
        <v>9</v>
      </c>
      <c r="L6" s="1" t="s">
        <v>63</v>
      </c>
      <c r="M6" s="1">
        <f>SUM(G9:H10,H7:I8,J7:K7)/SUM('node-pop'!G9:H10,'node-pop'!H7:I8,'node-pop'!J7:K7)</f>
        <v>0.48399999999999999</v>
      </c>
      <c r="N6" s="1" t="str">
        <f t="shared" si="0"/>
        <v>square</v>
      </c>
    </row>
    <row r="7" spans="1:14" ht="80" customHeight="1" x14ac:dyDescent="0.2">
      <c r="B7" s="2">
        <f>'node-pop'!B7-'votes-sqre'!B7</f>
        <v>10</v>
      </c>
      <c r="C7" s="2">
        <f>'node-pop'!C7-'votes-sqre'!C7</f>
        <v>17</v>
      </c>
      <c r="D7" s="2">
        <f>'node-pop'!D7-'votes-sqre'!D7</f>
        <v>24</v>
      </c>
      <c r="E7" s="5">
        <f>'node-pop'!E7-'votes-sqre'!E7</f>
        <v>27</v>
      </c>
      <c r="F7" s="5">
        <f>'node-pop'!F7-'votes-sqre'!F7</f>
        <v>29</v>
      </c>
      <c r="G7" s="5">
        <f>'node-pop'!G7-'votes-sqre'!G7</f>
        <v>18</v>
      </c>
      <c r="H7" s="6">
        <f>'node-pop'!H7-'votes-sqre'!H7</f>
        <v>16</v>
      </c>
      <c r="I7" s="6">
        <f>'node-pop'!I7-'votes-sqre'!I7</f>
        <v>13</v>
      </c>
      <c r="J7" s="6">
        <f>'node-pop'!J7-'votes-sqre'!J7</f>
        <v>10</v>
      </c>
      <c r="K7" s="6">
        <f>'node-pop'!K7-'votes-sqre'!K7</f>
        <v>11</v>
      </c>
      <c r="L7" s="1" t="s">
        <v>64</v>
      </c>
      <c r="M7" s="1">
        <f>SUM(F7:G8,E7,F6)/SUM('node-pop'!F7:G8,'node-pop'!F6,'node-pop'!E7)</f>
        <v>0.56399999999999995</v>
      </c>
      <c r="N7" s="1" t="str">
        <f t="shared" si="0"/>
        <v>circle</v>
      </c>
    </row>
    <row r="8" spans="1:14" ht="80" customHeight="1" x14ac:dyDescent="0.2">
      <c r="B8" s="2">
        <f>'node-pop'!B8-'votes-sqre'!B8</f>
        <v>8</v>
      </c>
      <c r="C8" s="2">
        <f>'node-pop'!C8-'votes-sqre'!C8</f>
        <v>16</v>
      </c>
      <c r="D8" s="4">
        <f>'node-pop'!D8-'votes-sqre'!D8</f>
        <v>13</v>
      </c>
      <c r="E8" s="4">
        <f>'node-pop'!E8-'votes-sqre'!E8</f>
        <v>21</v>
      </c>
      <c r="F8" s="5">
        <f>'node-pop'!F8-'votes-sqre'!F8</f>
        <v>24</v>
      </c>
      <c r="G8" s="5">
        <f>'node-pop'!G8-'votes-sqre'!G8</f>
        <v>21</v>
      </c>
      <c r="H8" s="6">
        <f>'node-pop'!H8-'votes-sqre'!H8</f>
        <v>17</v>
      </c>
      <c r="I8" s="6">
        <f>'node-pop'!I8-'votes-sqre'!I8</f>
        <v>11</v>
      </c>
      <c r="J8"/>
    </row>
    <row r="9" spans="1:14" ht="80" customHeight="1" x14ac:dyDescent="0.2">
      <c r="B9" s="4">
        <f>'node-pop'!B9-'votes-sqre'!B9</f>
        <v>10</v>
      </c>
      <c r="C9" s="4">
        <f>'node-pop'!C9-'votes-sqre'!C9</f>
        <v>9</v>
      </c>
      <c r="D9" s="4">
        <f>'node-pop'!D9-'votes-sqre'!D9</f>
        <v>13</v>
      </c>
      <c r="E9" s="4">
        <f>'node-pop'!E9-'votes-sqre'!E9</f>
        <v>16</v>
      </c>
      <c r="F9" s="4">
        <f>'node-pop'!F9-'votes-sqre'!F9</f>
        <v>21</v>
      </c>
      <c r="G9" s="6">
        <f>'node-pop'!G9-'votes-sqre'!G9</f>
        <v>17</v>
      </c>
      <c r="H9" s="6">
        <f>'node-pop'!H9-'votes-sqre'!H9</f>
        <v>8</v>
      </c>
    </row>
    <row r="10" spans="1:14" ht="80" customHeight="1" x14ac:dyDescent="0.2">
      <c r="A10"/>
      <c r="B10" s="4">
        <f>'node-pop'!B10-'votes-sqre'!B10</f>
        <v>7</v>
      </c>
      <c r="C10" s="4">
        <f>'node-pop'!C10-'votes-sqre'!C10</f>
        <v>4</v>
      </c>
      <c r="D10" s="4">
        <f>'node-pop'!D10-'votes-sqre'!D10</f>
        <v>3</v>
      </c>
      <c r="G10" s="6">
        <f>'node-pop'!G10-'votes-sqre'!G10</f>
        <v>11</v>
      </c>
      <c r="H10" s="6">
        <f>'node-pop'!H10-'votes-sqre'!H10</f>
        <v>7</v>
      </c>
    </row>
    <row r="11" spans="1:14" ht="80" customHeight="1" x14ac:dyDescent="0.2">
      <c r="L11" s="1">
        <f>SUM(A2:K10)</f>
        <v>758</v>
      </c>
    </row>
    <row r="12" spans="1:14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4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4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DF5E-030A-464D-A9B8-0D002977D623}">
  <dimension ref="A1:M21"/>
  <sheetViews>
    <sheetView zoomScale="90" zoomScaleNormal="90" workbookViewId="0">
      <selection activeCell="E13" sqref="E13"/>
    </sheetView>
  </sheetViews>
  <sheetFormatPr baseColWidth="10" defaultColWidth="13.33203125" defaultRowHeight="80" customHeight="1" x14ac:dyDescent="0.2"/>
  <cols>
    <col min="1" max="12" width="13.33203125" style="8"/>
    <col min="13" max="13" width="14.1640625" style="8" bestFit="1" customWidth="1"/>
    <col min="14" max="16384" width="13.33203125" style="8"/>
  </cols>
  <sheetData>
    <row r="1" spans="1:13" ht="80" customHeight="1" x14ac:dyDescent="0.2">
      <c r="A1" s="26" t="s">
        <v>67</v>
      </c>
      <c r="B1" s="26"/>
    </row>
    <row r="2" spans="1:13" ht="80" customHeight="1" x14ac:dyDescent="0.2">
      <c r="A2" s="10"/>
      <c r="B2" s="11">
        <f>('votes-sqre'!B2/'node-pop'!B2)-('votes-circ'!B2/'node-pop'!B2)</f>
        <v>0.27272727272727271</v>
      </c>
      <c r="C2" s="11">
        <f>('votes-sqre'!C2/'node-pop'!C2)-('votes-circ'!C2/'node-pop'!C2)</f>
        <v>0.16666666666666669</v>
      </c>
      <c r="D2" s="11">
        <f>('votes-sqre'!D2/'node-pop'!D2)-('votes-circ'!D2/'node-pop'!D2)</f>
        <v>0</v>
      </c>
      <c r="E2" s="10"/>
      <c r="F2" s="10"/>
      <c r="G2" s="10"/>
      <c r="H2" s="10"/>
      <c r="I2" s="10"/>
      <c r="J2" s="10"/>
      <c r="K2" s="10"/>
    </row>
    <row r="3" spans="1:13" ht="80" customHeight="1" x14ac:dyDescent="0.2">
      <c r="A3" s="10"/>
      <c r="B3" s="11">
        <f>('votes-sqre'!B3/'node-pop'!B3)-('votes-circ'!B3/'node-pop'!B3)</f>
        <v>0.125</v>
      </c>
      <c r="C3" s="11">
        <f>('votes-sqre'!C3/'node-pop'!C3)-('votes-circ'!C3/'node-pop'!C3)</f>
        <v>6.6666666666666652E-2</v>
      </c>
      <c r="D3" s="11">
        <f>('votes-sqre'!D3/'node-pop'!D3)-('votes-circ'!D3/'node-pop'!D3)</f>
        <v>0.4285714285714286</v>
      </c>
      <c r="E3" s="11">
        <f>('votes-sqre'!E3/'node-pop'!E3)-('votes-circ'!E3/'node-pop'!E3)</f>
        <v>0.375</v>
      </c>
      <c r="F3" s="10"/>
      <c r="G3" s="10"/>
      <c r="H3" s="10"/>
      <c r="I3" s="10"/>
      <c r="J3" s="10"/>
      <c r="K3" s="10"/>
    </row>
    <row r="4" spans="1:13" ht="80" customHeight="1" x14ac:dyDescent="0.2">
      <c r="A4" s="10"/>
      <c r="B4" s="11">
        <f>('votes-sqre'!B4/'node-pop'!B4)-('votes-circ'!B4/'node-pop'!B4)</f>
        <v>0.38461538461538458</v>
      </c>
      <c r="C4" s="12">
        <f>('votes-sqre'!C4/'node-pop'!C4)-('votes-circ'!C4/'node-pop'!C4)</f>
        <v>0.19999999999999996</v>
      </c>
      <c r="D4" s="11">
        <f>('votes-sqre'!D4/'node-pop'!D4)-('votes-circ'!D4/'node-pop'!D4)</f>
        <v>-6.6666666666666652E-2</v>
      </c>
      <c r="E4" s="11">
        <f>('votes-sqre'!E4/'node-pop'!E4)-('votes-circ'!E4/'node-pop'!E4)</f>
        <v>-5.8823529411764719E-2</v>
      </c>
      <c r="F4" s="10"/>
      <c r="G4" s="10"/>
      <c r="H4" s="13">
        <f>('votes-sqre'!H4/'node-pop'!H4)-('votes-circ'!H4/'node-pop'!H4)</f>
        <v>0.13043478260869562</v>
      </c>
      <c r="I4" s="13">
        <f>('votes-sqre'!I4/'node-pop'!I4)-('votes-circ'!I4/'node-pop'!I4)</f>
        <v>-5.2631578947368418E-2</v>
      </c>
      <c r="J4" s="14"/>
      <c r="K4" s="10"/>
    </row>
    <row r="5" spans="1:13" ht="80" customHeight="1" x14ac:dyDescent="0.2">
      <c r="A5" s="10"/>
      <c r="B5" s="10"/>
      <c r="C5" s="12">
        <f>('votes-sqre'!C5/'node-pop'!C5)-('votes-circ'!C5/'node-pop'!C5)</f>
        <v>0</v>
      </c>
      <c r="D5" s="11">
        <f>('votes-sqre'!D5/'node-pop'!D5)-('votes-circ'!D5/'node-pop'!D5)</f>
        <v>-0.17647058823529416</v>
      </c>
      <c r="E5" s="11">
        <f>('votes-sqre'!E5/'node-pop'!E5)-('votes-circ'!E5/'node-pop'!E5)</f>
        <v>-0.15789473684210531</v>
      </c>
      <c r="F5" s="11">
        <f>('votes-sqre'!F5/'node-pop'!F5)-('votes-circ'!F5/'node-pop'!F5)</f>
        <v>-9.0909090909090884E-2</v>
      </c>
      <c r="G5" s="11">
        <f>('votes-sqre'!G5/'node-pop'!G5)-('votes-circ'!G5/'node-pop'!G5)</f>
        <v>-0.14285714285714285</v>
      </c>
      <c r="H5" s="13">
        <f>('votes-sqre'!H5/'node-pop'!H5)-('votes-circ'!H5/'node-pop'!H5)</f>
        <v>-0.1333333333333333</v>
      </c>
      <c r="I5" s="13">
        <f>('votes-sqre'!I5/'node-pop'!I5)-('votes-circ'!I5/'node-pop'!I5)</f>
        <v>-4.3478260869565188E-2</v>
      </c>
      <c r="J5" s="13">
        <f>('votes-sqre'!J5/'node-pop'!J5)-('votes-circ'!J5/'node-pop'!J5)</f>
        <v>0.28571428571428575</v>
      </c>
      <c r="K5" s="10"/>
    </row>
    <row r="6" spans="1:13" ht="80" customHeight="1" x14ac:dyDescent="0.2">
      <c r="A6" s="10"/>
      <c r="B6" s="10"/>
      <c r="C6" s="12">
        <f>('votes-sqre'!C6/'node-pop'!C6)-('votes-circ'!C6/'node-pop'!C6)</f>
        <v>-4.0000000000000036E-2</v>
      </c>
      <c r="D6" s="12">
        <f>('votes-sqre'!D6/'node-pop'!D6)-('votes-circ'!D6/'node-pop'!D6)</f>
        <v>-0.16666666666666669</v>
      </c>
      <c r="E6" s="11">
        <f>('votes-sqre'!E6/'node-pop'!E6)-('votes-circ'!E6/'node-pop'!E6)</f>
        <v>-4.3478260869565188E-2</v>
      </c>
      <c r="F6" s="15">
        <f>('votes-sqre'!F6/'node-pop'!F6)-('votes-circ'!F6/'node-pop'!F6)</f>
        <v>-7.3170731707317083E-2</v>
      </c>
      <c r="G6" s="13">
        <f>('votes-sqre'!G6/'node-pop'!G6)-('votes-circ'!G6/'node-pop'!G6)</f>
        <v>-0.19999999999999996</v>
      </c>
      <c r="H6" s="13">
        <f>('votes-sqre'!H6/'node-pop'!H6)-('votes-circ'!H6/'node-pop'!H6)</f>
        <v>-0.14285714285714285</v>
      </c>
      <c r="I6" s="13">
        <f>('votes-sqre'!I6/'node-pop'!I6)-('votes-circ'!I6/'node-pop'!I6)</f>
        <v>-4.0000000000000036E-2</v>
      </c>
      <c r="J6" s="13">
        <f>('votes-sqre'!J6/'node-pop'!J6)-('votes-circ'!J6/'node-pop'!J6)</f>
        <v>0.10000000000000003</v>
      </c>
      <c r="K6" s="13">
        <f>('votes-sqre'!K6/'node-pop'!K6)-('votes-circ'!K6/'node-pop'!K6)</f>
        <v>0.14285714285714285</v>
      </c>
    </row>
    <row r="7" spans="1:13" ht="80" customHeight="1" x14ac:dyDescent="0.2">
      <c r="A7" s="10"/>
      <c r="B7" s="12">
        <f>('votes-sqre'!B7/'node-pop'!B7)-('votes-circ'!B7/'node-pop'!B7)</f>
        <v>4.7619047619047672E-2</v>
      </c>
      <c r="C7" s="12">
        <f>('votes-sqre'!C7/'node-pop'!C7)-('votes-circ'!C7/'node-pop'!C7)</f>
        <v>-9.6774193548387066E-2</v>
      </c>
      <c r="D7" s="12">
        <f>('votes-sqre'!D7/'node-pop'!D7)-('votes-circ'!D7/'node-pop'!D7)</f>
        <v>-0.14285714285714285</v>
      </c>
      <c r="E7" s="15">
        <f>('votes-sqre'!E7/'node-pop'!E7)-('votes-circ'!E7/'node-pop'!E7)</f>
        <v>-0.2558139534883721</v>
      </c>
      <c r="F7" s="15">
        <f>('votes-sqre'!F7/'node-pop'!F7)-('votes-circ'!F7/'node-pop'!F7)</f>
        <v>-0.20833333333333331</v>
      </c>
      <c r="G7" s="15">
        <f>('votes-sqre'!G7/'node-pop'!G7)-('votes-circ'!G7/'node-pop'!G7)</f>
        <v>-2.8571428571428525E-2</v>
      </c>
      <c r="H7" s="16">
        <f>('votes-sqre'!H7/'node-pop'!H7)-('votes-circ'!H7/'node-pop'!H7)</f>
        <v>-0.10344827586206895</v>
      </c>
      <c r="I7" s="16">
        <f>('votes-sqre'!I7/'node-pop'!I7)-('votes-circ'!I7/'node-pop'!I7)</f>
        <v>0</v>
      </c>
      <c r="J7" s="16">
        <f>('votes-sqre'!J7/'node-pop'!J7)-('votes-circ'!J7/'node-pop'!J7)</f>
        <v>9.0909090909090884E-2</v>
      </c>
      <c r="K7" s="16">
        <f>('votes-sqre'!K7/'node-pop'!K7)-('votes-circ'!K7/'node-pop'!K7)</f>
        <v>0</v>
      </c>
    </row>
    <row r="8" spans="1:13" ht="80" customHeight="1" x14ac:dyDescent="0.2">
      <c r="A8" s="10"/>
      <c r="B8" s="12">
        <f>('votes-sqre'!B8/'node-pop'!B8)-('votes-circ'!B8/'node-pop'!B8)</f>
        <v>0.19999999999999996</v>
      </c>
      <c r="C8" s="12">
        <f>('votes-sqre'!C8/'node-pop'!C8)-('votes-circ'!C8/'node-pop'!C8)</f>
        <v>-0.10344827586206895</v>
      </c>
      <c r="D8" s="17">
        <f>('votes-sqre'!D8/'node-pop'!D8)-('votes-circ'!D8/'node-pop'!D8)</f>
        <v>7.1428571428571397E-2</v>
      </c>
      <c r="E8" s="17">
        <f>('votes-sqre'!E8/'node-pop'!E8)-('votes-circ'!E8/'node-pop'!E8)</f>
        <v>-0.13513513513513509</v>
      </c>
      <c r="F8" s="15">
        <f>('votes-sqre'!F8/'node-pop'!F8)-('votes-circ'!F8/'node-pop'!F8)</f>
        <v>-9.0909090909090884E-2</v>
      </c>
      <c r="G8" s="15">
        <f>('votes-sqre'!G8/'node-pop'!G8)-('votes-circ'!G8/'node-pop'!G8)</f>
        <v>-7.6923076923076872E-2</v>
      </c>
      <c r="H8" s="16">
        <f>('votes-sqre'!H8/'node-pop'!H8)-('votes-circ'!H8/'node-pop'!H8)</f>
        <v>-3.0303030303030276E-2</v>
      </c>
      <c r="I8" s="16">
        <f>('votes-sqre'!I8/'node-pop'!I8)-('votes-circ'!I8/'node-pop'!I8)</f>
        <v>8.3333333333333315E-2</v>
      </c>
      <c r="J8" s="14"/>
      <c r="K8" s="10"/>
    </row>
    <row r="9" spans="1:13" ht="80" customHeight="1" x14ac:dyDescent="0.2">
      <c r="B9" s="17">
        <f>('votes-sqre'!B9/'node-pop'!B9)-('votes-circ'!B9/'node-pop'!B9)</f>
        <v>4.7619047619047672E-2</v>
      </c>
      <c r="C9" s="17">
        <f>('votes-sqre'!C9/'node-pop'!C9)-('votes-circ'!C9/'node-pop'!C9)</f>
        <v>0.18181818181818182</v>
      </c>
      <c r="D9" s="17">
        <f>('votes-sqre'!D9/'node-pop'!D9)-('votes-circ'!D9/'node-pop'!D9)</f>
        <v>7.1428571428571397E-2</v>
      </c>
      <c r="E9" s="17">
        <f>('votes-sqre'!E9/'node-pop'!E9)-('votes-circ'!E9/'node-pop'!E9)</f>
        <v>-3.2258064516129004E-2</v>
      </c>
      <c r="F9" s="17">
        <f>('votes-sqre'!F9/'node-pop'!F9)-('votes-circ'!F9/'node-pop'!F9)</f>
        <v>-0.16666666666666669</v>
      </c>
      <c r="G9" s="16">
        <f>('votes-sqre'!G9/'node-pop'!G9)-('votes-circ'!G9/'node-pop'!G9)</f>
        <v>-6.25E-2</v>
      </c>
      <c r="H9" s="16">
        <f>('votes-sqre'!H9/'node-pop'!H9)-('votes-circ'!H9/'node-pop'!H9)</f>
        <v>0.27272727272727271</v>
      </c>
      <c r="I9" s="10"/>
      <c r="J9" s="10"/>
      <c r="K9" s="10"/>
    </row>
    <row r="10" spans="1:13" ht="80" customHeight="1" x14ac:dyDescent="0.2">
      <c r="A10" s="14"/>
      <c r="B10" s="17">
        <f>('votes-sqre'!B10/'node-pop'!B10)-('votes-circ'!B10/'node-pop'!B10)</f>
        <v>0.26315789473684209</v>
      </c>
      <c r="C10" s="17">
        <f>('votes-sqre'!C10/'node-pop'!C10)-('votes-circ'!C10/'node-pop'!C10)</f>
        <v>0.5</v>
      </c>
      <c r="D10" s="17">
        <f>('votes-sqre'!D10/'node-pop'!D10)-('votes-circ'!D10/'node-pop'!D10)</f>
        <v>0.5</v>
      </c>
      <c r="E10" s="10"/>
      <c r="F10" s="10"/>
      <c r="G10" s="16">
        <f>('votes-sqre'!G10/'node-pop'!G10)-('votes-circ'!G10/'node-pop'!G10)</f>
        <v>4.3478260869565188E-2</v>
      </c>
      <c r="H10" s="16">
        <f>('votes-sqre'!H10/'node-pop'!H10)-('votes-circ'!H10/'node-pop'!H10)</f>
        <v>0.17647058823529416</v>
      </c>
      <c r="I10" s="10"/>
      <c r="J10" s="10"/>
      <c r="K10" s="10"/>
    </row>
    <row r="12" spans="1:13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90AD-4B3A-694D-88EF-53D66664BBB1}">
  <dimension ref="A1:T21"/>
  <sheetViews>
    <sheetView tabSelected="1" topLeftCell="G1" zoomScale="90" zoomScaleNormal="90" workbookViewId="0">
      <selection activeCell="T11" sqref="T11"/>
    </sheetView>
  </sheetViews>
  <sheetFormatPr baseColWidth="10" defaultColWidth="13.33203125" defaultRowHeight="80" customHeight="1" x14ac:dyDescent="0.2"/>
  <cols>
    <col min="1" max="12" width="13.33203125" style="8"/>
    <col min="13" max="13" width="14.1640625" style="8" bestFit="1" customWidth="1"/>
    <col min="14" max="15" width="13.33203125" style="8"/>
    <col min="18" max="16384" width="13.33203125" style="8"/>
  </cols>
  <sheetData>
    <row r="1" spans="1:20" ht="80" customHeight="1" x14ac:dyDescent="0.2">
      <c r="A1" s="26" t="s">
        <v>72</v>
      </c>
      <c r="B1" s="26"/>
      <c r="C1" s="26"/>
      <c r="N1" s="8" t="s">
        <v>70</v>
      </c>
      <c r="O1" s="8" t="s">
        <v>68</v>
      </c>
      <c r="P1" s="27" t="s">
        <v>93</v>
      </c>
      <c r="Q1" s="9" t="s">
        <v>80</v>
      </c>
      <c r="R1" s="27" t="s">
        <v>94</v>
      </c>
      <c r="S1" s="8" t="s">
        <v>71</v>
      </c>
      <c r="T1" s="8" t="s">
        <v>69</v>
      </c>
    </row>
    <row r="2" spans="1:20" ht="80" customHeight="1" x14ac:dyDescent="0.2">
      <c r="A2"/>
      <c r="B2" s="19">
        <v>6</v>
      </c>
      <c r="C2" s="19">
        <v>6</v>
      </c>
      <c r="D2" s="19">
        <v>6</v>
      </c>
      <c r="E2" s="18"/>
      <c r="F2" s="18"/>
      <c r="G2" s="18"/>
      <c r="H2" s="18"/>
      <c r="I2" s="18"/>
      <c r="J2" s="18"/>
      <c r="K2" s="18"/>
      <c r="M2" s="8" t="s">
        <v>62</v>
      </c>
      <c r="N2" s="8">
        <v>1</v>
      </c>
      <c r="O2" s="8">
        <f>SUMIF($A$2:$K$10,N2,'node-pop'!$A$2:$K$10)</f>
        <v>254</v>
      </c>
      <c r="P2" s="9">
        <f>SUMIF($A$2:$K$10,N2,'votes-circ'!$A$2:$K$10)</f>
        <v>124</v>
      </c>
      <c r="Q2" s="9">
        <f>SUMIF($A$2:$K$10,N2,'votes-circ'!$A$2:$K$10)/SUMIF($A$2:$K$10,N2,'node-pop'!$A$2:$K$10)</f>
        <v>0.48818897637795278</v>
      </c>
      <c r="R2" s="8">
        <f>SUMIF($A$2:$K$10,N2,'votes-sqre'!$A$2:$K$10)</f>
        <v>130</v>
      </c>
      <c r="S2" s="8">
        <f>SUMIF($A$2:$K$10,N2,'votes-sqre'!$A$2:$K$10)/SUMIF($A$2:$K$10,N2,'node-pop'!$A$2:$K$10)</f>
        <v>0.51181102362204722</v>
      </c>
      <c r="T2" s="8" t="str">
        <f t="shared" ref="T2:T7" si="0">IF(S2&gt;0.5, "square", "circle")</f>
        <v>square</v>
      </c>
    </row>
    <row r="3" spans="1:20" ht="80" customHeight="1" x14ac:dyDescent="0.2">
      <c r="A3" s="18"/>
      <c r="B3" s="19">
        <v>6</v>
      </c>
      <c r="C3" s="20">
        <v>4</v>
      </c>
      <c r="D3" s="19">
        <v>6</v>
      </c>
      <c r="E3" s="19">
        <v>6</v>
      </c>
      <c r="F3" s="18"/>
      <c r="G3" s="18"/>
      <c r="H3" s="18"/>
      <c r="I3" s="18"/>
      <c r="J3" s="18"/>
      <c r="K3" s="18"/>
      <c r="M3" s="8" t="s">
        <v>63</v>
      </c>
      <c r="N3" s="8">
        <v>2</v>
      </c>
      <c r="O3" s="8">
        <f>SUMIF($A$2:$K$10,N3,'node-pop'!$A$2:$K$10)</f>
        <v>254</v>
      </c>
      <c r="P3" s="9">
        <f>SUMIF($A$2:$K$10,N3,'votes-circ'!$A$2:$K$10)</f>
        <v>126</v>
      </c>
      <c r="Q3" s="9">
        <f>SUMIF($A$2:$K$10,N3,'votes-circ'!$A$2:$K$10)/SUMIF($A$2:$K$10,N3,'node-pop'!$A$2:$K$10)</f>
        <v>0.49606299212598426</v>
      </c>
      <c r="R3" s="9">
        <f>SUMIF($A$2:$K$10,N3,'votes-sqre'!$A$2:$K$10)</f>
        <v>128</v>
      </c>
      <c r="S3" s="9">
        <f>SUMIF($A$2:$K$10,N3,'votes-sqre'!$A$2:$K$10)/SUMIF($A$2:$K$10,N3,'node-pop'!$A$2:$K$10)</f>
        <v>0.50393700787401574</v>
      </c>
      <c r="T3" s="9" t="str">
        <f t="shared" si="0"/>
        <v>square</v>
      </c>
    </row>
    <row r="4" spans="1:20" ht="80" customHeight="1" x14ac:dyDescent="0.2">
      <c r="A4" s="18"/>
      <c r="B4" s="19">
        <v>6</v>
      </c>
      <c r="C4" s="20">
        <v>4</v>
      </c>
      <c r="D4" s="20">
        <v>4</v>
      </c>
      <c r="E4" s="19">
        <v>6</v>
      </c>
      <c r="F4" s="18"/>
      <c r="G4" s="18"/>
      <c r="H4" s="21">
        <v>5</v>
      </c>
      <c r="I4" s="21">
        <v>5</v>
      </c>
      <c r="J4" s="22"/>
      <c r="K4" s="18"/>
      <c r="M4" s="8" t="s">
        <v>64</v>
      </c>
      <c r="N4" s="8">
        <v>3</v>
      </c>
      <c r="O4" s="8">
        <f>SUMIF($A$2:$K$10,N4,'node-pop'!$A$2:$K$10)</f>
        <v>249</v>
      </c>
      <c r="P4" s="9">
        <f>SUMIF($A$2:$K$10,N4,'votes-circ'!$A$2:$K$10)</f>
        <v>146</v>
      </c>
      <c r="Q4" s="9">
        <f>SUMIF($A$2:$K$10,N4,'votes-circ'!$A$2:$K$10)/SUMIF($A$2:$K$10,N4,'node-pop'!$A$2:$K$10)</f>
        <v>0.58634538152610438</v>
      </c>
      <c r="R4" s="9">
        <f>SUMIF($A$2:$K$10,N4,'votes-sqre'!$A$2:$K$10)</f>
        <v>103</v>
      </c>
      <c r="S4" s="8">
        <f>SUMIF($A$2:$K$10,N4,'votes-sqre'!$A$2:$K$10)/SUMIF($A$2:$K$10,N4,'node-pop'!$A$2:$K$10)</f>
        <v>0.41365461847389556</v>
      </c>
      <c r="T4" s="8" t="str">
        <f t="shared" si="0"/>
        <v>circle</v>
      </c>
    </row>
    <row r="5" spans="1:20" ht="80" customHeight="1" x14ac:dyDescent="0.2">
      <c r="A5" s="18"/>
      <c r="B5" s="18"/>
      <c r="C5" s="20">
        <v>4</v>
      </c>
      <c r="D5" s="19">
        <v>6</v>
      </c>
      <c r="E5" s="19">
        <v>6</v>
      </c>
      <c r="F5" s="19">
        <v>6</v>
      </c>
      <c r="G5" s="19">
        <v>6</v>
      </c>
      <c r="H5" s="21">
        <v>5</v>
      </c>
      <c r="I5" s="21">
        <v>5</v>
      </c>
      <c r="J5" s="21">
        <v>5</v>
      </c>
      <c r="K5" s="18"/>
      <c r="M5" s="8" t="s">
        <v>61</v>
      </c>
      <c r="N5" s="8">
        <v>4</v>
      </c>
      <c r="O5" s="8">
        <f>SUMIF($A$2:$K$10,N5,'node-pop'!$A$2:$K$10)</f>
        <v>242</v>
      </c>
      <c r="P5" s="9">
        <f>SUMIF($A$2:$K$10,N5,'votes-circ'!$A$2:$K$10)</f>
        <v>117</v>
      </c>
      <c r="Q5" s="9">
        <f>SUMIF($A$2:$K$10,N5,'votes-circ'!$A$2:$K$10)/SUMIF($A$2:$K$10,N5,'node-pop'!$A$2:$K$10)</f>
        <v>0.48347107438016529</v>
      </c>
      <c r="R5" s="9">
        <f>SUMIF($A$2:$K$10,N5,'votes-sqre'!$A$2:$K$10)</f>
        <v>125</v>
      </c>
      <c r="S5" s="8">
        <f>SUMIF($A$2:$K$10,N5,'votes-sqre'!$A$2:$K$10)/SUMIF($A$2:$K$10,N5,'node-pop'!$A$2:$K$10)</f>
        <v>0.51652892561983466</v>
      </c>
      <c r="T5" s="8" t="str">
        <f t="shared" si="0"/>
        <v>square</v>
      </c>
    </row>
    <row r="6" spans="1:20" ht="80" customHeight="1" x14ac:dyDescent="0.2">
      <c r="A6" s="18"/>
      <c r="B6" s="18"/>
      <c r="C6" s="20">
        <v>4</v>
      </c>
      <c r="D6" s="19">
        <v>6</v>
      </c>
      <c r="E6" s="19">
        <v>6</v>
      </c>
      <c r="F6" s="23">
        <v>3</v>
      </c>
      <c r="G6" s="23">
        <v>3</v>
      </c>
      <c r="H6" s="23">
        <v>3</v>
      </c>
      <c r="I6" s="21">
        <v>5</v>
      </c>
      <c r="J6" s="21">
        <v>5</v>
      </c>
      <c r="K6" s="21">
        <v>5</v>
      </c>
      <c r="M6" s="8" t="s">
        <v>59</v>
      </c>
      <c r="N6" s="8">
        <v>5</v>
      </c>
      <c r="O6" s="8">
        <f>SUMIF($A$2:$K$10,N6,'node-pop'!$A$2:$K$10)</f>
        <v>245</v>
      </c>
      <c r="P6" s="9">
        <f>SUMIF($A$2:$K$10,N6,'votes-circ'!$A$2:$K$10)</f>
        <v>119</v>
      </c>
      <c r="Q6" s="9">
        <f>SUMIF($A$2:$K$10,N6,'votes-circ'!$A$2:$K$10)/SUMIF($A$2:$K$10,N6,'node-pop'!$A$2:$K$10)</f>
        <v>0.48571428571428571</v>
      </c>
      <c r="R6" s="9">
        <f>SUMIF($A$2:$K$10,N6,'votes-sqre'!$A$2:$K$10)</f>
        <v>126</v>
      </c>
      <c r="S6" s="8">
        <f>SUMIF($A$2:$K$10,N6,'votes-sqre'!$A$2:$K$10)/SUMIF($A$2:$K$10,N6,'node-pop'!$A$2:$K$10)</f>
        <v>0.51428571428571423</v>
      </c>
      <c r="T6" s="8" t="str">
        <f t="shared" si="0"/>
        <v>square</v>
      </c>
    </row>
    <row r="7" spans="1:20" ht="80" customHeight="1" x14ac:dyDescent="0.2">
      <c r="A7" s="18"/>
      <c r="B7" s="20">
        <v>4</v>
      </c>
      <c r="C7" s="20">
        <v>4</v>
      </c>
      <c r="D7" s="23">
        <v>3</v>
      </c>
      <c r="E7" s="23">
        <v>3</v>
      </c>
      <c r="F7" s="23">
        <v>3</v>
      </c>
      <c r="G7" s="24">
        <v>2</v>
      </c>
      <c r="H7" s="24">
        <v>2</v>
      </c>
      <c r="I7" s="21">
        <v>5</v>
      </c>
      <c r="J7" s="21">
        <v>5</v>
      </c>
      <c r="K7" s="21">
        <v>5</v>
      </c>
      <c r="M7" s="8" t="s">
        <v>60</v>
      </c>
      <c r="N7" s="8">
        <v>6</v>
      </c>
      <c r="O7" s="8">
        <f>SUMIF($A$2:$K$10,N7,'node-pop'!$A$2:$K$10)</f>
        <v>256</v>
      </c>
      <c r="P7" s="9">
        <f>SUMIF($A$2:$K$10,N7,'votes-circ'!$A$2:$K$10)</f>
        <v>126</v>
      </c>
      <c r="Q7" s="9">
        <f>SUMIF($A$2:$K$10,N7,'votes-circ'!$A$2:$K$10)/SUMIF($A$2:$K$10,N7,'node-pop'!$A$2:$K$10)</f>
        <v>0.4921875</v>
      </c>
      <c r="R7" s="9">
        <f>SUMIF($A$2:$K$10,N7,'votes-sqre'!$A$2:$K$10)</f>
        <v>130</v>
      </c>
      <c r="S7" s="8">
        <f>SUMIF($A$2:$K$10,N7,'votes-sqre'!$A$2:$K$10)/SUMIF($A$2:$K$10,N7,'node-pop'!$A$2:$K$10)</f>
        <v>0.5078125</v>
      </c>
      <c r="T7" s="8" t="str">
        <f t="shared" si="0"/>
        <v>square</v>
      </c>
    </row>
    <row r="8" spans="1:20" ht="80" customHeight="1" x14ac:dyDescent="0.2">
      <c r="A8" s="18"/>
      <c r="B8" s="20">
        <v>4</v>
      </c>
      <c r="C8" s="20">
        <v>4</v>
      </c>
      <c r="D8" s="25">
        <v>1</v>
      </c>
      <c r="E8" s="25">
        <v>1</v>
      </c>
      <c r="F8" s="25">
        <v>1</v>
      </c>
      <c r="G8" s="24">
        <v>2</v>
      </c>
      <c r="H8" s="24">
        <v>2</v>
      </c>
      <c r="I8" s="24">
        <v>2</v>
      </c>
      <c r="J8" s="22"/>
      <c r="K8" s="18"/>
    </row>
    <row r="9" spans="1:20" ht="80" customHeight="1" x14ac:dyDescent="0.2">
      <c r="B9" s="20">
        <v>4</v>
      </c>
      <c r="C9" s="25">
        <v>1</v>
      </c>
      <c r="D9" s="25">
        <v>1</v>
      </c>
      <c r="E9" s="25">
        <v>1</v>
      </c>
      <c r="F9" s="25">
        <v>1</v>
      </c>
      <c r="G9" s="24">
        <v>2</v>
      </c>
      <c r="H9" s="24">
        <v>2</v>
      </c>
      <c r="I9" s="18"/>
      <c r="J9" s="18"/>
      <c r="K9" s="18"/>
    </row>
    <row r="10" spans="1:20" ht="80" customHeight="1" x14ac:dyDescent="0.2">
      <c r="A10" s="22"/>
      <c r="B10" s="20">
        <v>4</v>
      </c>
      <c r="C10" s="25">
        <v>1</v>
      </c>
      <c r="D10" s="25">
        <v>1</v>
      </c>
      <c r="E10" s="18"/>
      <c r="F10" s="18"/>
      <c r="G10" s="24">
        <v>2</v>
      </c>
      <c r="H10" s="24">
        <v>2</v>
      </c>
      <c r="I10" s="18"/>
      <c r="J10" s="18"/>
      <c r="K10" s="18"/>
    </row>
    <row r="12" spans="1:20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20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20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20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20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C1"/>
  </mergeCells>
  <conditionalFormatting sqref="O2:O7">
    <cfRule type="cellIs" dxfId="2" priority="1" operator="between">
      <formula>238</formula>
      <formula>262</formula>
    </cfRule>
    <cfRule type="cellIs" dxfId="1" priority="2" operator="lessThan">
      <formula>237</formula>
    </cfRule>
    <cfRule type="cellIs" dxfId="0" priority="3" operator="greaterThan">
      <formula>263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node-labs</vt:lpstr>
      <vt:lpstr>node-pop</vt:lpstr>
      <vt:lpstr>node-pos</vt:lpstr>
      <vt:lpstr>votes-sqre</vt:lpstr>
      <vt:lpstr>votes-circ</vt:lpstr>
      <vt:lpstr>sqre-marg</vt:lpstr>
      <vt:lpstr>gerrymander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Headley</dc:creator>
  <cp:lastModifiedBy>Greg Headley</cp:lastModifiedBy>
  <dcterms:created xsi:type="dcterms:W3CDTF">2020-08-13T18:58:12Z</dcterms:created>
  <dcterms:modified xsi:type="dcterms:W3CDTF">2020-08-22T15:33:40Z</dcterms:modified>
</cp:coreProperties>
</file>