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B Test\"/>
    </mc:Choice>
  </mc:AlternateContent>
  <xr:revisionPtr revIDLastSave="0" documentId="13_ncr:1_{C75CC4C9-360C-4A1D-9D14-AEBEAF9597AC}" xr6:coauthVersionLast="45" xr6:coauthVersionMax="45" xr10:uidLastSave="{00000000-0000-0000-0000-000000000000}"/>
  <bookViews>
    <workbookView xWindow="32280" yWindow="-120" windowWidth="29040" windowHeight="15840" activeTab="2" xr2:uid="{00000000-000D-0000-FFFF-FFFF00000000}"/>
  </bookViews>
  <sheets>
    <sheet name="Control" sheetId="1" r:id="rId1"/>
    <sheet name="Experiment" sheetId="2" r:id="rId2"/>
    <sheet name="Sanity Check" sheetId="3" r:id="rId3"/>
    <sheet name="Evaluation Metrics" sheetId="4" r:id="rId4"/>
    <sheet name="Sign Tes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" i="5" l="1"/>
  <c r="O27" i="5"/>
  <c r="P27" i="5"/>
  <c r="N27" i="5"/>
  <c r="N3" i="5"/>
  <c r="O3" i="5"/>
  <c r="P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P2" i="5"/>
  <c r="O2" i="5"/>
  <c r="N2" i="5"/>
  <c r="I8" i="4"/>
  <c r="I6" i="4"/>
  <c r="F8" i="4"/>
  <c r="D8" i="4"/>
  <c r="E8" i="4"/>
  <c r="C8" i="4"/>
  <c r="G8" i="4" s="1"/>
  <c r="H8" i="4" s="1"/>
  <c r="F7" i="4"/>
  <c r="I7" i="4" s="1"/>
  <c r="D7" i="4"/>
  <c r="G7" i="4" s="1"/>
  <c r="H7" i="4" s="1"/>
  <c r="E7" i="4"/>
  <c r="C7" i="4"/>
  <c r="F6" i="4"/>
  <c r="E6" i="4"/>
  <c r="E26" i="2"/>
  <c r="D26" i="2"/>
  <c r="D6" i="4"/>
  <c r="E26" i="1"/>
  <c r="D26" i="1"/>
  <c r="C6" i="4"/>
  <c r="G6" i="4" s="1"/>
  <c r="H6" i="4" s="1"/>
  <c r="E25" i="2"/>
  <c r="D25" i="2"/>
  <c r="E25" i="1"/>
  <c r="D25" i="1"/>
  <c r="K6" i="4" l="1"/>
  <c r="K7" i="4"/>
  <c r="J7" i="4"/>
  <c r="J8" i="4"/>
  <c r="J6" i="4"/>
  <c r="K8" i="4"/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I2" i="2"/>
  <c r="H2" i="2"/>
  <c r="G2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I2" i="1"/>
  <c r="H2" i="1"/>
  <c r="G2" i="1"/>
  <c r="D19" i="3"/>
  <c r="E18" i="3"/>
  <c r="D18" i="3"/>
  <c r="D17" i="3"/>
  <c r="D16" i="3"/>
  <c r="C39" i="2"/>
  <c r="C39" i="1"/>
  <c r="B39" i="1"/>
  <c r="D4" i="3"/>
  <c r="D5" i="3" s="1"/>
  <c r="D7" i="3"/>
  <c r="B39" i="2"/>
  <c r="E6" i="3" l="1"/>
  <c r="D6" i="3"/>
</calcChain>
</file>

<file path=xl/sharedStrings.xml><?xml version="1.0" encoding="utf-8"?>
<sst xmlns="http://schemas.openxmlformats.org/spreadsheetml/2006/main" count="155" uniqueCount="89">
  <si>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</si>
  <si>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</si>
  <si>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</si>
  <si>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</si>
  <si>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</si>
  <si>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</si>
  <si>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</si>
  <si>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</si>
  <si>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</si>
  <si>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</si>
  <si>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</si>
  <si>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</si>
  <si>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</si>
  <si>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</si>
  <si>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</si>
  <si>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</si>
  <si>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</si>
  <si>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</si>
  <si>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</si>
  <si>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</si>
  <si>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</si>
  <si>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</si>
  <si>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</si>
  <si>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</si>
  <si>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</si>
  <si>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</si>
  <si>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</si>
  <si>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</si>
  <si>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</si>
  <si>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</si>
  <si>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</si>
  <si>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</si>
  <si>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</si>
  <si>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</si>
  <si>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</si>
  <si>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</si>
  <si>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</si>
  <si>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</si>
  <si>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</si>
  <si>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</si>
  <si>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</si>
  <si>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</si>
  <si>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Sum</t>
    <phoneticPr fontId="2" type="noConversion"/>
  </si>
  <si>
    <t>Sum</t>
    <phoneticPr fontId="2" type="noConversion"/>
  </si>
  <si>
    <t>SD</t>
    <phoneticPr fontId="2" type="noConversion"/>
  </si>
  <si>
    <t>m</t>
    <phoneticPr fontId="2" type="noConversion"/>
  </si>
  <si>
    <t>CI</t>
    <phoneticPr fontId="2" type="noConversion"/>
  </si>
  <si>
    <t>Pageviews(Cookies)</t>
    <phoneticPr fontId="2" type="noConversion"/>
  </si>
  <si>
    <t>Sanity Check</t>
    <phoneticPr fontId="2" type="noConversion"/>
  </si>
  <si>
    <t>In CI</t>
    <phoneticPr fontId="2" type="noConversion"/>
  </si>
  <si>
    <t>Pass</t>
    <phoneticPr fontId="2" type="noConversion"/>
  </si>
  <si>
    <t>Clicks</t>
    <phoneticPr fontId="2" type="noConversion"/>
  </si>
  <si>
    <t>Pcontrol</t>
    <phoneticPr fontId="2" type="noConversion"/>
  </si>
  <si>
    <t>Gross Conversion</t>
  </si>
  <si>
    <t>Gross Conversion</t>
    <phoneticPr fontId="2" type="noConversion"/>
  </si>
  <si>
    <t>Net Conversion</t>
  </si>
  <si>
    <t>Net Conversion</t>
    <phoneticPr fontId="2" type="noConversion"/>
  </si>
  <si>
    <t>Can use analytical variance, since u of d&gt;u of a</t>
    <phoneticPr fontId="2" type="noConversion"/>
  </si>
  <si>
    <t>Ppool</t>
    <phoneticPr fontId="2" type="noConversion"/>
  </si>
  <si>
    <t>Gross conversion</t>
    <phoneticPr fontId="2" type="noConversion"/>
  </si>
  <si>
    <t>Retension</t>
    <phoneticPr fontId="2" type="noConversion"/>
  </si>
  <si>
    <t>Net Conversion</t>
    <phoneticPr fontId="2" type="noConversion"/>
  </si>
  <si>
    <t>Xcont</t>
    <phoneticPr fontId="2" type="noConversion"/>
  </si>
  <si>
    <t>Ncont</t>
    <phoneticPr fontId="2" type="noConversion"/>
  </si>
  <si>
    <t>Xexp</t>
    <phoneticPr fontId="2" type="noConversion"/>
  </si>
  <si>
    <t>Nexp</t>
    <phoneticPr fontId="2" type="noConversion"/>
  </si>
  <si>
    <t>Sum of Pageviews OR Clicks</t>
    <phoneticPr fontId="2" type="noConversion"/>
  </si>
  <si>
    <t>Sepool</t>
    <phoneticPr fontId="2" type="noConversion"/>
  </si>
  <si>
    <t>CI-low</t>
    <phoneticPr fontId="2" type="noConversion"/>
  </si>
  <si>
    <t>CI-high</t>
    <phoneticPr fontId="2" type="noConversion"/>
  </si>
  <si>
    <t>d</t>
    <phoneticPr fontId="2" type="noConversion"/>
  </si>
  <si>
    <t>Stat Sig</t>
    <phoneticPr fontId="2" type="noConversion"/>
  </si>
  <si>
    <t>Prac Sig</t>
    <phoneticPr fontId="2" type="noConversion"/>
  </si>
  <si>
    <t>Y</t>
    <phoneticPr fontId="2" type="noConversion"/>
  </si>
  <si>
    <t>N</t>
    <phoneticPr fontId="2" type="noConversion"/>
  </si>
  <si>
    <t>dmin</t>
    <phoneticPr fontId="2" type="noConversion"/>
  </si>
  <si>
    <t>Although negative-&gt;no launch</t>
    <phoneticPr fontId="2" type="noConversion"/>
  </si>
  <si>
    <t>Need additional test for launching</t>
    <phoneticPr fontId="2" type="noConversion"/>
  </si>
  <si>
    <t>Retention</t>
    <phoneticPr fontId="2" type="noConversion"/>
  </si>
  <si>
    <t>Retention</t>
    <phoneticPr fontId="2" type="noConversion"/>
  </si>
  <si>
    <t>Control</t>
    <phoneticPr fontId="2" type="noConversion"/>
  </si>
  <si>
    <t>Experiment</t>
    <phoneticPr fontId="2" type="noConversion"/>
  </si>
  <si>
    <t>Daily Check</t>
    <phoneticPr fontId="2" type="noConversion"/>
  </si>
  <si>
    <t>Sum</t>
    <phoneticPr fontId="2" type="noConversion"/>
  </si>
  <si>
    <t>P-value</t>
    <phoneticPr fontId="2" type="noConversion"/>
  </si>
  <si>
    <t>Sign Test</t>
    <phoneticPr fontId="2" type="noConversion"/>
  </si>
  <si>
    <t>https://www.graphpad.com/quickcalcs/binomial2/</t>
    <phoneticPr fontId="2" type="noConversion"/>
  </si>
  <si>
    <t>Website</t>
    <phoneticPr fontId="2" type="noConversion"/>
  </si>
  <si>
    <t> 0.6776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</si>
</sst>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9"/>
      <name val="DengXian"/>
      <family val="3"/>
      <charset val="134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0" fillId="2" borderId="0" xfId="0" applyFont="1" applyFill="1" applyAlignment="1"/>
    <xf numFmtId="0" fontId="6" fillId="0" borderId="0" xfId="0" applyFont="1" applyAlignment="1"/>
    <xf numFmtId="0" fontId="4" fillId="0" borderId="0" xfId="0" applyNumberFormat="1" applyFont="1" applyAlignment="1"/>
    <xf numFmtId="0" fontId="7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phpad.com/quickcalcs/binomial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0"/>
  <sheetViews>
    <sheetView workbookViewId="0">
      <pane ySplit="1" topLeftCell="A2" activePane="bottomLeft" state="frozen"/>
      <selection pane="bottomLeft" activeCell="H2" sqref="H2"/>
    </sheetView>
  </sheetViews>
  <sheetFormatPr defaultColWidth="14.453125" defaultRowHeight="15.75" customHeight="1" x14ac:dyDescent="0.25"/>
  <cols>
    <col min="7" max="7" width="23.08984375" customWidth="1"/>
  </cols>
  <sheetData>
    <row r="1" spans="1: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7" t="s">
        <v>54</v>
      </c>
      <c r="H1" s="7" t="s">
        <v>79</v>
      </c>
      <c r="I1" s="7" t="s">
        <v>56</v>
      </c>
    </row>
    <row r="2" spans="1:9" ht="15.75" customHeight="1" x14ac:dyDescent="0.25">
      <c r="A2" s="1" t="s">
        <v>5</v>
      </c>
      <c r="B2" s="2">
        <v>7723</v>
      </c>
      <c r="C2" s="2">
        <v>687</v>
      </c>
      <c r="D2" s="2">
        <v>134</v>
      </c>
      <c r="E2" s="2">
        <v>70</v>
      </c>
      <c r="G2" s="8">
        <f>D2/C2</f>
        <v>0.1950509461426492</v>
      </c>
      <c r="H2" s="8">
        <f>E2/D2</f>
        <v>0.52238805970149249</v>
      </c>
      <c r="I2" s="8">
        <f>E2/C2</f>
        <v>0.10189228529839883</v>
      </c>
    </row>
    <row r="3" spans="1:9" ht="15.75" customHeight="1" x14ac:dyDescent="0.25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G3" s="8">
        <f t="shared" ref="G3:G24" si="0">D3/C3</f>
        <v>0.18870346598202825</v>
      </c>
      <c r="H3" s="8">
        <f t="shared" ref="H3:H24" si="1">E3/D3</f>
        <v>0.47619047619047616</v>
      </c>
      <c r="I3" s="8">
        <f t="shared" ref="I3:I24" si="2">E3/C3</f>
        <v>8.9858793324775352E-2</v>
      </c>
    </row>
    <row r="4" spans="1:9" ht="15.75" customHeight="1" x14ac:dyDescent="0.25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G4" s="8">
        <f t="shared" si="0"/>
        <v>0.18371837183718373</v>
      </c>
      <c r="H4" s="8">
        <f t="shared" si="1"/>
        <v>0.56886227544910184</v>
      </c>
      <c r="I4" s="8">
        <f t="shared" si="2"/>
        <v>0.10451045104510451</v>
      </c>
    </row>
    <row r="5" spans="1:9" ht="15.75" customHeight="1" x14ac:dyDescent="0.25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G5" s="8">
        <f t="shared" si="0"/>
        <v>0.18660287081339713</v>
      </c>
      <c r="H5" s="8">
        <f t="shared" si="1"/>
        <v>0.67307692307692313</v>
      </c>
      <c r="I5" s="8">
        <f t="shared" si="2"/>
        <v>0.1255980861244019</v>
      </c>
    </row>
    <row r="6" spans="1:9" ht="15.75" customHeight="1" x14ac:dyDescent="0.25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G6" s="8">
        <f t="shared" si="0"/>
        <v>0.19474313022700118</v>
      </c>
      <c r="H6" s="8">
        <f t="shared" si="1"/>
        <v>0.39263803680981596</v>
      </c>
      <c r="I6" s="8">
        <f t="shared" si="2"/>
        <v>7.6463560334528072E-2</v>
      </c>
    </row>
    <row r="7" spans="1:9" ht="15.75" customHeight="1" x14ac:dyDescent="0.25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G7" s="8">
        <f t="shared" si="0"/>
        <v>0.16767922235722965</v>
      </c>
      <c r="H7" s="8">
        <f t="shared" si="1"/>
        <v>0.59420289855072461</v>
      </c>
      <c r="I7" s="8">
        <f t="shared" si="2"/>
        <v>9.9635479951397321E-2</v>
      </c>
    </row>
    <row r="8" spans="1:9" ht="15.75" customHeight="1" x14ac:dyDescent="0.25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G8" s="8">
        <f t="shared" si="0"/>
        <v>0.19518716577540107</v>
      </c>
      <c r="H8" s="8">
        <f t="shared" si="1"/>
        <v>0.52054794520547942</v>
      </c>
      <c r="I8" s="8">
        <f t="shared" si="2"/>
        <v>0.10160427807486631</v>
      </c>
    </row>
    <row r="9" spans="1:9" ht="15.75" customHeight="1" x14ac:dyDescent="0.25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G9" s="8">
        <f t="shared" si="0"/>
        <v>0.17405063291139242</v>
      </c>
      <c r="H9" s="8">
        <f t="shared" si="1"/>
        <v>0.63636363636363635</v>
      </c>
      <c r="I9" s="8">
        <f t="shared" si="2"/>
        <v>0.11075949367088607</v>
      </c>
    </row>
    <row r="10" spans="1:9" ht="15.75" customHeight="1" x14ac:dyDescent="0.2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G10" s="8">
        <f t="shared" si="0"/>
        <v>0.18958031837916064</v>
      </c>
      <c r="H10" s="8">
        <f t="shared" si="1"/>
        <v>0.4580152671755725</v>
      </c>
      <c r="I10" s="8">
        <f t="shared" si="2"/>
        <v>8.6830680173661356E-2</v>
      </c>
    </row>
    <row r="11" spans="1:9" ht="15.75" customHeight="1" x14ac:dyDescent="0.2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G11" s="8">
        <f t="shared" si="0"/>
        <v>0.19163763066202091</v>
      </c>
      <c r="H11" s="8">
        <f t="shared" si="1"/>
        <v>0.58787878787878789</v>
      </c>
      <c r="I11" s="8">
        <f t="shared" si="2"/>
        <v>0.11265969802555169</v>
      </c>
    </row>
    <row r="12" spans="1:9" ht="15.75" customHeight="1" x14ac:dyDescent="0.2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G12" s="8">
        <f t="shared" si="0"/>
        <v>0.22606689734717417</v>
      </c>
      <c r="H12" s="8">
        <f t="shared" si="1"/>
        <v>0.5357142857142857</v>
      </c>
      <c r="I12" s="8">
        <f t="shared" si="2"/>
        <v>0.12110726643598616</v>
      </c>
    </row>
    <row r="13" spans="1:9" ht="15.75" customHeight="1" x14ac:dyDescent="0.2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G13" s="8">
        <f t="shared" si="0"/>
        <v>0.19331742243436753</v>
      </c>
      <c r="H13" s="8">
        <f t="shared" si="1"/>
        <v>0.5679012345679012</v>
      </c>
      <c r="I13" s="8">
        <f t="shared" si="2"/>
        <v>0.10978520286396182</v>
      </c>
    </row>
    <row r="14" spans="1:9" ht="15.75" customHeight="1" x14ac:dyDescent="0.2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G14" s="8">
        <f t="shared" si="0"/>
        <v>0.19097744360902255</v>
      </c>
      <c r="H14" s="8">
        <f t="shared" si="1"/>
        <v>0.44094488188976377</v>
      </c>
      <c r="I14" s="8">
        <f t="shared" si="2"/>
        <v>8.4210526315789472E-2</v>
      </c>
    </row>
    <row r="15" spans="1:9" ht="15.75" customHeight="1" x14ac:dyDescent="0.2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G15" s="8">
        <f t="shared" si="0"/>
        <v>0.32689450222882616</v>
      </c>
      <c r="H15" s="8">
        <f t="shared" si="1"/>
        <v>0.55454545454545456</v>
      </c>
      <c r="I15" s="8">
        <f t="shared" si="2"/>
        <v>0.1812778603268945</v>
      </c>
    </row>
    <row r="16" spans="1:9" ht="15.75" customHeight="1" x14ac:dyDescent="0.2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  <c r="G16" s="8">
        <f t="shared" si="0"/>
        <v>0.25470332850940663</v>
      </c>
      <c r="H16" s="8">
        <f t="shared" si="1"/>
        <v>0.72727272727272729</v>
      </c>
      <c r="I16" s="8">
        <f t="shared" si="2"/>
        <v>0.18523878437047755</v>
      </c>
    </row>
    <row r="17" spans="1:9" ht="15.75" customHeight="1" x14ac:dyDescent="0.2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G17" s="8">
        <f t="shared" si="0"/>
        <v>0.22740112994350281</v>
      </c>
      <c r="H17" s="8">
        <f t="shared" si="1"/>
        <v>0.64596273291925466</v>
      </c>
      <c r="I17" s="8">
        <f t="shared" si="2"/>
        <v>0.14689265536723164</v>
      </c>
    </row>
    <row r="18" spans="1:9" ht="15.75" customHeight="1" x14ac:dyDescent="0.2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G18" s="8">
        <f t="shared" si="0"/>
        <v>0.30698287220026349</v>
      </c>
      <c r="H18" s="8">
        <f t="shared" si="1"/>
        <v>0.53218884120171672</v>
      </c>
      <c r="I18" s="8">
        <f t="shared" si="2"/>
        <v>0.16337285902503293</v>
      </c>
    </row>
    <row r="19" spans="1:9" ht="15.75" customHeight="1" x14ac:dyDescent="0.2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G19" s="8">
        <f t="shared" si="0"/>
        <v>0.20923913043478262</v>
      </c>
      <c r="H19" s="8">
        <f t="shared" si="1"/>
        <v>0.59090909090909094</v>
      </c>
      <c r="I19" s="8">
        <f t="shared" si="2"/>
        <v>0.12364130434782608</v>
      </c>
    </row>
    <row r="20" spans="1:9" ht="15.75" customHeight="1" x14ac:dyDescent="0.2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G20" s="8">
        <f t="shared" si="0"/>
        <v>0.26522327469553453</v>
      </c>
      <c r="H20" s="8">
        <f t="shared" si="1"/>
        <v>0.43877551020408162</v>
      </c>
      <c r="I20" s="8">
        <f t="shared" si="2"/>
        <v>0.11637347767253045</v>
      </c>
    </row>
    <row r="21" spans="1:9" ht="15.75" customHeight="1" x14ac:dyDescent="0.2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G21" s="8">
        <f t="shared" si="0"/>
        <v>0.22752043596730245</v>
      </c>
      <c r="H21" s="8">
        <f t="shared" si="1"/>
        <v>0.44910179640718562</v>
      </c>
      <c r="I21" s="8">
        <f t="shared" si="2"/>
        <v>0.10217983651226158</v>
      </c>
    </row>
    <row r="22" spans="1:9" ht="15.75" customHeight="1" x14ac:dyDescent="0.2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G22" s="8">
        <f t="shared" si="0"/>
        <v>0.24645892351274787</v>
      </c>
      <c r="H22" s="8">
        <f t="shared" si="1"/>
        <v>0.58045977011494254</v>
      </c>
      <c r="I22" s="8">
        <f t="shared" si="2"/>
        <v>0.14305949008498584</v>
      </c>
    </row>
    <row r="23" spans="1:9" ht="15.75" customHeight="1" x14ac:dyDescent="0.2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G23" s="8">
        <f t="shared" si="0"/>
        <v>0.22907488986784141</v>
      </c>
      <c r="H23" s="8">
        <f t="shared" si="1"/>
        <v>0.59615384615384615</v>
      </c>
      <c r="I23" s="8">
        <f t="shared" si="2"/>
        <v>0.13656387665198239</v>
      </c>
    </row>
    <row r="24" spans="1:9" ht="15.75" customHeight="1" x14ac:dyDescent="0.2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G24" s="8">
        <f t="shared" si="0"/>
        <v>0.29725829725829728</v>
      </c>
      <c r="H24" s="8">
        <f t="shared" si="1"/>
        <v>0.32524271844660196</v>
      </c>
      <c r="I24" s="8">
        <f t="shared" si="2"/>
        <v>9.6681096681096687E-2</v>
      </c>
    </row>
    <row r="25" spans="1:9" ht="15.75" customHeight="1" x14ac:dyDescent="0.3">
      <c r="A25" s="1" t="s">
        <v>28</v>
      </c>
      <c r="B25" s="2">
        <v>9437</v>
      </c>
      <c r="C25" s="2">
        <v>788</v>
      </c>
      <c r="D25" s="1">
        <f>SUM(D2:D24)</f>
        <v>3785</v>
      </c>
      <c r="E25" s="4">
        <f>SUM(E2:E24)</f>
        <v>2033</v>
      </c>
      <c r="F25" s="6" t="s">
        <v>42</v>
      </c>
    </row>
    <row r="26" spans="1:9" ht="15.75" customHeight="1" x14ac:dyDescent="0.3">
      <c r="A26" s="1" t="s">
        <v>29</v>
      </c>
      <c r="B26" s="2">
        <v>9420</v>
      </c>
      <c r="C26" s="2">
        <v>781</v>
      </c>
      <c r="D26" s="1">
        <f>SUM(B2:B24)</f>
        <v>212163</v>
      </c>
      <c r="E26" s="4">
        <f>SUM(C2:C24)</f>
        <v>17293</v>
      </c>
      <c r="F26" s="6" t="s">
        <v>66</v>
      </c>
    </row>
    <row r="27" spans="1:9" ht="15.75" customHeight="1" x14ac:dyDescent="0.25">
      <c r="A27" s="1" t="s">
        <v>30</v>
      </c>
      <c r="B27" s="2">
        <v>9570</v>
      </c>
      <c r="C27" s="2">
        <v>805</v>
      </c>
      <c r="D27" s="1"/>
      <c r="E27" s="3"/>
    </row>
    <row r="28" spans="1:9" ht="15.75" customHeight="1" x14ac:dyDescent="0.25">
      <c r="A28" s="1" t="s">
        <v>31</v>
      </c>
      <c r="B28" s="2">
        <v>9921</v>
      </c>
      <c r="C28" s="2">
        <v>830</v>
      </c>
      <c r="D28" s="1"/>
      <c r="E28" s="3"/>
    </row>
    <row r="29" spans="1:9" ht="15.75" customHeight="1" x14ac:dyDescent="0.25">
      <c r="A29" s="1" t="s">
        <v>32</v>
      </c>
      <c r="B29" s="2">
        <v>9424</v>
      </c>
      <c r="C29" s="2">
        <v>781</v>
      </c>
      <c r="D29" s="1"/>
      <c r="E29" s="3"/>
    </row>
    <row r="30" spans="1:9" ht="15.75" customHeight="1" x14ac:dyDescent="0.25">
      <c r="A30" s="1" t="s">
        <v>33</v>
      </c>
      <c r="B30" s="2">
        <v>9010</v>
      </c>
      <c r="C30" s="2">
        <v>756</v>
      </c>
      <c r="D30" s="1"/>
      <c r="E30" s="3"/>
    </row>
    <row r="31" spans="1:9" ht="15.75" customHeight="1" x14ac:dyDescent="0.25">
      <c r="A31" s="1" t="s">
        <v>34</v>
      </c>
      <c r="B31" s="2">
        <v>9656</v>
      </c>
      <c r="C31" s="2">
        <v>825</v>
      </c>
      <c r="D31" s="1"/>
      <c r="E31" s="3"/>
    </row>
    <row r="32" spans="1:9" ht="15.75" customHeight="1" x14ac:dyDescent="0.25">
      <c r="A32" s="1" t="s">
        <v>35</v>
      </c>
      <c r="B32" s="2">
        <v>10419</v>
      </c>
      <c r="C32" s="2">
        <v>874</v>
      </c>
      <c r="D32" s="1"/>
      <c r="E32" s="3"/>
    </row>
    <row r="33" spans="1:5" ht="15.75" customHeight="1" x14ac:dyDescent="0.25">
      <c r="A33" s="1" t="s">
        <v>36</v>
      </c>
      <c r="B33" s="2">
        <v>9880</v>
      </c>
      <c r="C33" s="2">
        <v>830</v>
      </c>
      <c r="D33" s="1"/>
      <c r="E33" s="3"/>
    </row>
    <row r="34" spans="1:5" ht="15.75" customHeight="1" x14ac:dyDescent="0.25">
      <c r="A34" s="1" t="s">
        <v>37</v>
      </c>
      <c r="B34" s="2">
        <v>10134</v>
      </c>
      <c r="C34" s="2">
        <v>801</v>
      </c>
      <c r="D34" s="1"/>
      <c r="E34" s="3"/>
    </row>
    <row r="35" spans="1:5" ht="15.75" customHeight="1" x14ac:dyDescent="0.25">
      <c r="A35" s="1" t="s">
        <v>38</v>
      </c>
      <c r="B35" s="2">
        <v>9717</v>
      </c>
      <c r="C35" s="2">
        <v>814</v>
      </c>
      <c r="D35" s="1"/>
      <c r="E35" s="3"/>
    </row>
    <row r="36" spans="1:5" ht="15.75" customHeight="1" x14ac:dyDescent="0.25">
      <c r="A36" s="1" t="s">
        <v>39</v>
      </c>
      <c r="B36" s="2">
        <v>9192</v>
      </c>
      <c r="C36" s="2">
        <v>735</v>
      </c>
      <c r="D36" s="1"/>
      <c r="E36" s="3"/>
    </row>
    <row r="37" spans="1:5" ht="15.75" customHeight="1" x14ac:dyDescent="0.25">
      <c r="A37" s="1" t="s">
        <v>40</v>
      </c>
      <c r="B37" s="2">
        <v>8630</v>
      </c>
      <c r="C37" s="2">
        <v>743</v>
      </c>
      <c r="D37" s="1"/>
      <c r="E37" s="3"/>
    </row>
    <row r="38" spans="1:5" ht="15.75" customHeight="1" x14ac:dyDescent="0.25">
      <c r="A38" s="1" t="s">
        <v>41</v>
      </c>
      <c r="B38" s="2">
        <v>8970</v>
      </c>
      <c r="C38" s="2">
        <v>722</v>
      </c>
      <c r="D38" s="1"/>
      <c r="E38" s="3"/>
    </row>
    <row r="39" spans="1:5" ht="15.75" customHeight="1" x14ac:dyDescent="0.25">
      <c r="A39" s="1" t="s">
        <v>42</v>
      </c>
      <c r="B39" s="2">
        <f>SUM(B2:B38)</f>
        <v>345543</v>
      </c>
      <c r="C39" s="2">
        <f>SUM(C2:C38)</f>
        <v>28378</v>
      </c>
      <c r="D39" s="1"/>
      <c r="E39" s="3"/>
    </row>
    <row r="40" spans="1:5" ht="12.5" x14ac:dyDescent="0.25">
      <c r="A40" s="1"/>
      <c r="B40" s="2"/>
      <c r="C40" s="2"/>
      <c r="D40" s="1"/>
      <c r="E40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9"/>
  <sheetViews>
    <sheetView workbookViewId="0">
      <pane ySplit="1" topLeftCell="A2" activePane="bottomLeft" state="frozen"/>
      <selection pane="bottomLeft" activeCell="H2" sqref="H2"/>
    </sheetView>
  </sheetViews>
  <sheetFormatPr defaultColWidth="14.453125" defaultRowHeight="15.75" customHeight="1" x14ac:dyDescent="0.25"/>
  <cols>
    <col min="7" max="7" width="22.6328125" customWidth="1"/>
  </cols>
  <sheetData>
    <row r="1" spans="1:9" ht="15.75" customHeight="1" x14ac:dyDescent="0.3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G1" s="7" t="s">
        <v>54</v>
      </c>
      <c r="H1" s="7" t="s">
        <v>79</v>
      </c>
      <c r="I1" s="7" t="s">
        <v>56</v>
      </c>
    </row>
    <row r="2" spans="1:9" ht="15.75" customHeight="1" x14ac:dyDescent="0.25">
      <c r="A2" s="1" t="s">
        <v>5</v>
      </c>
      <c r="B2" s="2">
        <v>7716</v>
      </c>
      <c r="C2" s="2">
        <v>686</v>
      </c>
      <c r="D2" s="2">
        <v>105</v>
      </c>
      <c r="E2" s="2">
        <v>34</v>
      </c>
      <c r="G2" s="8">
        <f>D2/C2</f>
        <v>0.15306122448979592</v>
      </c>
      <c r="H2" s="8">
        <f>E2/D2</f>
        <v>0.32380952380952382</v>
      </c>
      <c r="I2" s="8">
        <f>E2/C2</f>
        <v>4.9562682215743441E-2</v>
      </c>
    </row>
    <row r="3" spans="1:9" ht="15.75" customHeight="1" x14ac:dyDescent="0.25">
      <c r="A3" s="1" t="s">
        <v>6</v>
      </c>
      <c r="B3" s="2">
        <v>9288</v>
      </c>
      <c r="C3" s="2">
        <v>785</v>
      </c>
      <c r="D3" s="2">
        <v>116</v>
      </c>
      <c r="E3" s="2">
        <v>91</v>
      </c>
      <c r="G3" s="8">
        <f t="shared" ref="G3:G24" si="0">D3/C3</f>
        <v>0.14777070063694267</v>
      </c>
      <c r="H3" s="8">
        <f t="shared" ref="H3:H24" si="1">E3/D3</f>
        <v>0.78448275862068961</v>
      </c>
      <c r="I3" s="8">
        <f t="shared" ref="I3:I24" si="2">E3/C3</f>
        <v>0.11592356687898089</v>
      </c>
    </row>
    <row r="4" spans="1:9" ht="15.75" customHeight="1" x14ac:dyDescent="0.25">
      <c r="A4" s="1" t="s">
        <v>7</v>
      </c>
      <c r="B4" s="2">
        <v>10480</v>
      </c>
      <c r="C4" s="2">
        <v>884</v>
      </c>
      <c r="D4" s="2">
        <v>145</v>
      </c>
      <c r="E4" s="2">
        <v>79</v>
      </c>
      <c r="G4" s="8">
        <f t="shared" si="0"/>
        <v>0.16402714932126697</v>
      </c>
      <c r="H4" s="8">
        <f t="shared" si="1"/>
        <v>0.54482758620689653</v>
      </c>
      <c r="I4" s="8">
        <f t="shared" si="2"/>
        <v>8.9366515837104074E-2</v>
      </c>
    </row>
    <row r="5" spans="1:9" ht="15.75" customHeight="1" x14ac:dyDescent="0.25">
      <c r="A5" s="1" t="s">
        <v>8</v>
      </c>
      <c r="B5" s="2">
        <v>9867</v>
      </c>
      <c r="C5" s="2">
        <v>827</v>
      </c>
      <c r="D5" s="2">
        <v>138</v>
      </c>
      <c r="E5" s="2">
        <v>92</v>
      </c>
      <c r="G5" s="8">
        <f t="shared" si="0"/>
        <v>0.16686819830713423</v>
      </c>
      <c r="H5" s="8">
        <f t="shared" si="1"/>
        <v>0.66666666666666663</v>
      </c>
      <c r="I5" s="8">
        <f t="shared" si="2"/>
        <v>0.11124546553808948</v>
      </c>
    </row>
    <row r="6" spans="1:9" ht="15.75" customHeight="1" x14ac:dyDescent="0.25">
      <c r="A6" s="1" t="s">
        <v>9</v>
      </c>
      <c r="B6" s="2">
        <v>9793</v>
      </c>
      <c r="C6" s="2">
        <v>832</v>
      </c>
      <c r="D6" s="2">
        <v>140</v>
      </c>
      <c r="E6" s="2">
        <v>94</v>
      </c>
      <c r="G6" s="8">
        <f t="shared" si="0"/>
        <v>0.16826923076923078</v>
      </c>
      <c r="H6" s="8">
        <f t="shared" si="1"/>
        <v>0.67142857142857137</v>
      </c>
      <c r="I6" s="8">
        <f t="shared" si="2"/>
        <v>0.11298076923076923</v>
      </c>
    </row>
    <row r="7" spans="1:9" ht="15.75" customHeight="1" x14ac:dyDescent="0.25">
      <c r="A7" s="1" t="s">
        <v>10</v>
      </c>
      <c r="B7" s="2">
        <v>9500</v>
      </c>
      <c r="C7" s="2">
        <v>788</v>
      </c>
      <c r="D7" s="2">
        <v>129</v>
      </c>
      <c r="E7" s="2">
        <v>61</v>
      </c>
      <c r="G7" s="8">
        <f t="shared" si="0"/>
        <v>0.16370558375634517</v>
      </c>
      <c r="H7" s="8">
        <f t="shared" si="1"/>
        <v>0.47286821705426357</v>
      </c>
      <c r="I7" s="8">
        <f t="shared" si="2"/>
        <v>7.7411167512690351E-2</v>
      </c>
    </row>
    <row r="8" spans="1:9" ht="15.75" customHeight="1" x14ac:dyDescent="0.25">
      <c r="A8" s="1" t="s">
        <v>11</v>
      </c>
      <c r="B8" s="2">
        <v>9088</v>
      </c>
      <c r="C8" s="2">
        <v>780</v>
      </c>
      <c r="D8" s="2">
        <v>127</v>
      </c>
      <c r="E8" s="2">
        <v>44</v>
      </c>
      <c r="G8" s="8">
        <f t="shared" si="0"/>
        <v>0.16282051282051282</v>
      </c>
      <c r="H8" s="8">
        <f t="shared" si="1"/>
        <v>0.34645669291338582</v>
      </c>
      <c r="I8" s="8">
        <f t="shared" si="2"/>
        <v>5.6410256410256411E-2</v>
      </c>
    </row>
    <row r="9" spans="1:9" ht="15.75" customHeight="1" x14ac:dyDescent="0.25">
      <c r="A9" s="1" t="s">
        <v>12</v>
      </c>
      <c r="B9" s="2">
        <v>7664</v>
      </c>
      <c r="C9" s="2">
        <v>652</v>
      </c>
      <c r="D9" s="2">
        <v>94</v>
      </c>
      <c r="E9" s="2">
        <v>62</v>
      </c>
      <c r="G9" s="8">
        <f t="shared" si="0"/>
        <v>0.14417177914110429</v>
      </c>
      <c r="H9" s="8">
        <f t="shared" si="1"/>
        <v>0.65957446808510634</v>
      </c>
      <c r="I9" s="8">
        <f t="shared" si="2"/>
        <v>9.5092024539877307E-2</v>
      </c>
    </row>
    <row r="10" spans="1:9" ht="15.75" customHeight="1" x14ac:dyDescent="0.2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  <c r="G10" s="8">
        <f t="shared" si="0"/>
        <v>0.17216642754662842</v>
      </c>
      <c r="H10" s="8">
        <f t="shared" si="1"/>
        <v>0.64166666666666672</v>
      </c>
      <c r="I10" s="8">
        <f t="shared" si="2"/>
        <v>0.11047345767575323</v>
      </c>
    </row>
    <row r="11" spans="1:9" ht="15.75" customHeight="1" x14ac:dyDescent="0.2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  <c r="G11" s="8">
        <f t="shared" si="0"/>
        <v>0.17790697674418604</v>
      </c>
      <c r="H11" s="8">
        <f t="shared" si="1"/>
        <v>0.64052287581699341</v>
      </c>
      <c r="I11" s="8">
        <f t="shared" si="2"/>
        <v>0.11395348837209303</v>
      </c>
    </row>
    <row r="12" spans="1:9" ht="15.75" customHeight="1" x14ac:dyDescent="0.2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  <c r="G12" s="8">
        <f t="shared" si="0"/>
        <v>0.16550925925925927</v>
      </c>
      <c r="H12" s="8">
        <f t="shared" si="1"/>
        <v>0.49650349650349651</v>
      </c>
      <c r="I12" s="8">
        <f t="shared" si="2"/>
        <v>8.217592592592593E-2</v>
      </c>
    </row>
    <row r="13" spans="1:9" ht="15.75" customHeight="1" x14ac:dyDescent="0.2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  <c r="G13" s="8">
        <f t="shared" si="0"/>
        <v>0.15980024968789014</v>
      </c>
      <c r="H13" s="8">
        <f t="shared" si="1"/>
        <v>0.546875</v>
      </c>
      <c r="I13" s="8">
        <f t="shared" si="2"/>
        <v>8.7390761548064924E-2</v>
      </c>
    </row>
    <row r="14" spans="1:9" ht="15.75" customHeight="1" x14ac:dyDescent="0.2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  <c r="G14" s="8">
        <f t="shared" si="0"/>
        <v>0.19003115264797507</v>
      </c>
      <c r="H14" s="8">
        <f t="shared" si="1"/>
        <v>0.55737704918032782</v>
      </c>
      <c r="I14" s="8">
        <f t="shared" si="2"/>
        <v>0.1059190031152648</v>
      </c>
    </row>
    <row r="15" spans="1:9" ht="15.75" customHeight="1" x14ac:dyDescent="0.2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  <c r="G15" s="8">
        <f t="shared" si="0"/>
        <v>0.27833572453371591</v>
      </c>
      <c r="H15" s="8">
        <f t="shared" si="1"/>
        <v>0.4845360824742268</v>
      </c>
      <c r="I15" s="8">
        <f t="shared" si="2"/>
        <v>0.13486370157819225</v>
      </c>
    </row>
    <row r="16" spans="1:9" ht="15.75" customHeight="1" x14ac:dyDescent="0.2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  <c r="G16" s="8">
        <f t="shared" si="0"/>
        <v>0.18983557548579971</v>
      </c>
      <c r="H16" s="8">
        <f t="shared" si="1"/>
        <v>0.63779527559055116</v>
      </c>
      <c r="I16" s="8">
        <f t="shared" si="2"/>
        <v>0.1210762331838565</v>
      </c>
    </row>
    <row r="17" spans="1:9" ht="15.75" customHeight="1" x14ac:dyDescent="0.2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  <c r="G17" s="8">
        <f t="shared" si="0"/>
        <v>0.22077922077922077</v>
      </c>
      <c r="H17" s="8">
        <f t="shared" si="1"/>
        <v>0.66013071895424835</v>
      </c>
      <c r="I17" s="8">
        <f t="shared" si="2"/>
        <v>0.14574314574314573</v>
      </c>
    </row>
    <row r="18" spans="1:9" ht="15.75" customHeight="1" x14ac:dyDescent="0.2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  <c r="G18" s="8">
        <f t="shared" si="0"/>
        <v>0.27626459143968873</v>
      </c>
      <c r="H18" s="8">
        <f t="shared" si="1"/>
        <v>0.55868544600938963</v>
      </c>
      <c r="I18" s="8">
        <f t="shared" si="2"/>
        <v>0.15434500648508431</v>
      </c>
    </row>
    <row r="19" spans="1:9" ht="15.75" customHeight="1" x14ac:dyDescent="0.2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  <c r="G19" s="8">
        <f t="shared" si="0"/>
        <v>0.22010869565217392</v>
      </c>
      <c r="H19" s="8">
        <f t="shared" si="1"/>
        <v>0.7407407407407407</v>
      </c>
      <c r="I19" s="8">
        <f t="shared" si="2"/>
        <v>0.16304347826086957</v>
      </c>
    </row>
    <row r="20" spans="1:9" ht="15.75" customHeight="1" x14ac:dyDescent="0.2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  <c r="G20" s="8">
        <f t="shared" si="0"/>
        <v>0.27647867950481431</v>
      </c>
      <c r="H20" s="8">
        <f t="shared" si="1"/>
        <v>0.47761194029850745</v>
      </c>
      <c r="I20" s="8">
        <f t="shared" si="2"/>
        <v>0.13204951856946354</v>
      </c>
    </row>
    <row r="21" spans="1:9" ht="15.75" customHeight="1" x14ac:dyDescent="0.2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  <c r="G21" s="8">
        <f t="shared" si="0"/>
        <v>0.28434065934065933</v>
      </c>
      <c r="H21" s="8">
        <f t="shared" si="1"/>
        <v>0.32367149758454106</v>
      </c>
      <c r="I21" s="8">
        <f t="shared" si="2"/>
        <v>9.2032967032967039E-2</v>
      </c>
    </row>
    <row r="22" spans="1:9" ht="15.75" customHeight="1" x14ac:dyDescent="0.2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  <c r="G22" s="8">
        <f t="shared" si="0"/>
        <v>0.25207756232686979</v>
      </c>
      <c r="H22" s="8">
        <f t="shared" si="1"/>
        <v>0.67582417582417587</v>
      </c>
      <c r="I22" s="8">
        <f t="shared" si="2"/>
        <v>0.17036011080332411</v>
      </c>
    </row>
    <row r="23" spans="1:9" ht="15.75" customHeight="1" x14ac:dyDescent="0.2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  <c r="G23" s="8">
        <f t="shared" si="0"/>
        <v>0.20431654676258992</v>
      </c>
      <c r="H23" s="8">
        <f t="shared" si="1"/>
        <v>0.70422535211267601</v>
      </c>
      <c r="I23" s="8">
        <f t="shared" si="2"/>
        <v>0.14388489208633093</v>
      </c>
    </row>
    <row r="24" spans="1:9" ht="15.75" customHeight="1" x14ac:dyDescent="0.2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  <c r="G24" s="8">
        <f t="shared" si="0"/>
        <v>0.25138121546961328</v>
      </c>
      <c r="H24" s="8">
        <f t="shared" si="1"/>
        <v>0.56593406593406592</v>
      </c>
      <c r="I24" s="8">
        <f t="shared" si="2"/>
        <v>0.14226519337016574</v>
      </c>
    </row>
    <row r="25" spans="1:9" ht="15.75" customHeight="1" x14ac:dyDescent="0.25">
      <c r="A25" s="1" t="s">
        <v>28</v>
      </c>
      <c r="B25" s="2">
        <v>9359</v>
      </c>
      <c r="C25" s="2">
        <v>789</v>
      </c>
      <c r="D25" s="3">
        <f>SUM(D2:D24)</f>
        <v>3423</v>
      </c>
      <c r="E25" s="3">
        <f>SUM(E2:E24)</f>
        <v>1945</v>
      </c>
      <c r="F25" s="5" t="s">
        <v>43</v>
      </c>
    </row>
    <row r="26" spans="1:9" ht="15.75" customHeight="1" x14ac:dyDescent="0.3">
      <c r="A26" s="1" t="s">
        <v>29</v>
      </c>
      <c r="B26" s="2">
        <v>9427</v>
      </c>
      <c r="C26" s="2">
        <v>743</v>
      </c>
      <c r="D26" s="4">
        <f>SUM(B2:B24)</f>
        <v>211362</v>
      </c>
      <c r="E26" s="4">
        <f>SUM(C2:C24)</f>
        <v>17260</v>
      </c>
      <c r="F26" s="6" t="s">
        <v>66</v>
      </c>
    </row>
    <row r="27" spans="1:9" ht="15.75" customHeight="1" x14ac:dyDescent="0.25">
      <c r="A27" s="1" t="s">
        <v>30</v>
      </c>
      <c r="B27" s="2">
        <v>9633</v>
      </c>
      <c r="C27" s="2">
        <v>808</v>
      </c>
      <c r="D27" s="3"/>
      <c r="E27" s="3"/>
    </row>
    <row r="28" spans="1:9" ht="15.75" customHeight="1" x14ac:dyDescent="0.25">
      <c r="A28" s="1" t="s">
        <v>31</v>
      </c>
      <c r="B28" s="2">
        <v>9842</v>
      </c>
      <c r="C28" s="2">
        <v>831</v>
      </c>
      <c r="D28" s="3"/>
      <c r="E28" s="3"/>
    </row>
    <row r="29" spans="1:9" ht="15.75" customHeight="1" x14ac:dyDescent="0.25">
      <c r="A29" s="1" t="s">
        <v>32</v>
      </c>
      <c r="B29" s="2">
        <v>9272</v>
      </c>
      <c r="C29" s="2">
        <v>767</v>
      </c>
      <c r="D29" s="3"/>
      <c r="E29" s="3"/>
    </row>
    <row r="30" spans="1:9" ht="15.75" customHeight="1" x14ac:dyDescent="0.25">
      <c r="A30" s="1" t="s">
        <v>33</v>
      </c>
      <c r="B30" s="2">
        <v>8969</v>
      </c>
      <c r="C30" s="2">
        <v>760</v>
      </c>
      <c r="D30" s="3"/>
      <c r="E30" s="3"/>
    </row>
    <row r="31" spans="1:9" ht="15.75" customHeight="1" x14ac:dyDescent="0.25">
      <c r="A31" s="1" t="s">
        <v>34</v>
      </c>
      <c r="B31" s="2">
        <v>9697</v>
      </c>
      <c r="C31" s="2">
        <v>850</v>
      </c>
      <c r="D31" s="3"/>
      <c r="E31" s="3"/>
    </row>
    <row r="32" spans="1:9" ht="15.75" customHeight="1" x14ac:dyDescent="0.25">
      <c r="A32" s="1" t="s">
        <v>35</v>
      </c>
      <c r="B32" s="2">
        <v>10445</v>
      </c>
      <c r="C32" s="2">
        <v>851</v>
      </c>
      <c r="D32" s="3"/>
      <c r="E32" s="3"/>
    </row>
    <row r="33" spans="1:5" ht="15.75" customHeight="1" x14ac:dyDescent="0.25">
      <c r="A33" s="1" t="s">
        <v>36</v>
      </c>
      <c r="B33" s="2">
        <v>9931</v>
      </c>
      <c r="C33" s="2">
        <v>831</v>
      </c>
      <c r="D33" s="3"/>
      <c r="E33" s="3"/>
    </row>
    <row r="34" spans="1:5" ht="15.75" customHeight="1" x14ac:dyDescent="0.25">
      <c r="A34" s="1" t="s">
        <v>37</v>
      </c>
      <c r="B34" s="2">
        <v>10042</v>
      </c>
      <c r="C34" s="2">
        <v>802</v>
      </c>
      <c r="D34" s="3"/>
      <c r="E34" s="3"/>
    </row>
    <row r="35" spans="1:5" ht="15.75" customHeight="1" x14ac:dyDescent="0.25">
      <c r="A35" s="1" t="s">
        <v>38</v>
      </c>
      <c r="B35" s="2">
        <v>9721</v>
      </c>
      <c r="C35" s="2">
        <v>829</v>
      </c>
      <c r="D35" s="3"/>
      <c r="E35" s="3"/>
    </row>
    <row r="36" spans="1:5" ht="15.75" customHeight="1" x14ac:dyDescent="0.25">
      <c r="A36" s="1" t="s">
        <v>39</v>
      </c>
      <c r="B36" s="2">
        <v>9304</v>
      </c>
      <c r="C36" s="2">
        <v>770</v>
      </c>
      <c r="D36" s="3"/>
      <c r="E36" s="3"/>
    </row>
    <row r="37" spans="1:5" ht="15.75" customHeight="1" x14ac:dyDescent="0.25">
      <c r="A37" s="1" t="s">
        <v>40</v>
      </c>
      <c r="B37" s="2">
        <v>8668</v>
      </c>
      <c r="C37" s="2">
        <v>724</v>
      </c>
      <c r="D37" s="3"/>
      <c r="E37" s="3"/>
    </row>
    <row r="38" spans="1:5" ht="15.75" customHeight="1" x14ac:dyDescent="0.25">
      <c r="A38" s="1" t="s">
        <v>41</v>
      </c>
      <c r="B38" s="2">
        <v>8988</v>
      </c>
      <c r="C38" s="2">
        <v>710</v>
      </c>
      <c r="D38" s="3"/>
      <c r="E38" s="3"/>
    </row>
    <row r="39" spans="1:5" ht="15.75" customHeight="1" x14ac:dyDescent="0.25">
      <c r="A39" s="4" t="s">
        <v>43</v>
      </c>
      <c r="B39">
        <f>SUM(B2:B38)</f>
        <v>344660</v>
      </c>
      <c r="C39">
        <f>SUM(C2:C38)</f>
        <v>28325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C4DA-956D-4516-A6F9-BA48F51DC488}">
  <dimension ref="A1:G19"/>
  <sheetViews>
    <sheetView tabSelected="1" workbookViewId="0">
      <selection activeCell="O29" sqref="O29"/>
    </sheetView>
  </sheetViews>
  <sheetFormatPr defaultRowHeight="12.5" x14ac:dyDescent="0.25"/>
  <sheetData>
    <row r="1" spans="1:7" x14ac:dyDescent="0.25">
      <c r="A1" s="5" t="s">
        <v>48</v>
      </c>
    </row>
    <row r="3" spans="1:7" ht="13" x14ac:dyDescent="0.3">
      <c r="B3" s="6" t="s">
        <v>47</v>
      </c>
    </row>
    <row r="4" spans="1:7" x14ac:dyDescent="0.25">
      <c r="C4" s="5" t="s">
        <v>44</v>
      </c>
      <c r="D4">
        <f>SQRT(0.5*0.5/(Control!B39+Experiment!B39))</f>
        <v>6.0184074029432473E-4</v>
      </c>
    </row>
    <row r="5" spans="1:7" x14ac:dyDescent="0.25">
      <c r="C5" s="5" t="s">
        <v>45</v>
      </c>
      <c r="D5">
        <f>1.96*D4</f>
        <v>1.1796078509768765E-3</v>
      </c>
    </row>
    <row r="6" spans="1:7" x14ac:dyDescent="0.25">
      <c r="C6" s="5" t="s">
        <v>46</v>
      </c>
      <c r="D6" s="5">
        <f>0.5-D5</f>
        <v>0.49882039214902313</v>
      </c>
      <c r="E6">
        <f>0.5+D5</f>
        <v>0.50117960785097693</v>
      </c>
    </row>
    <row r="7" spans="1:7" x14ac:dyDescent="0.25">
      <c r="C7" s="5" t="s">
        <v>52</v>
      </c>
      <c r="D7">
        <f>Control!B39/(Control!B39+Experiment!B39)</f>
        <v>0.50063966688061334</v>
      </c>
      <c r="F7" s="5" t="s">
        <v>49</v>
      </c>
      <c r="G7" s="5" t="s">
        <v>50</v>
      </c>
    </row>
    <row r="15" spans="1:7" ht="13" x14ac:dyDescent="0.3">
      <c r="B15" s="6" t="s">
        <v>51</v>
      </c>
    </row>
    <row r="16" spans="1:7" x14ac:dyDescent="0.25">
      <c r="C16" s="5" t="s">
        <v>44</v>
      </c>
      <c r="D16">
        <f>SQRT(0.5*0.5/(Control!C39+Experiment!C39))</f>
        <v>2.0997470796992519E-3</v>
      </c>
    </row>
    <row r="17" spans="3:7" x14ac:dyDescent="0.25">
      <c r="C17" s="5" t="s">
        <v>45</v>
      </c>
      <c r="D17">
        <f>1.96*D16</f>
        <v>4.1155042762105335E-3</v>
      </c>
    </row>
    <row r="18" spans="3:7" x14ac:dyDescent="0.25">
      <c r="C18" s="5" t="s">
        <v>46</v>
      </c>
      <c r="D18">
        <f>0.5-D17</f>
        <v>0.49588449572378945</v>
      </c>
      <c r="E18">
        <f>0.5+D17</f>
        <v>0.50411550427621055</v>
      </c>
    </row>
    <row r="19" spans="3:7" x14ac:dyDescent="0.25">
      <c r="C19" s="5" t="s">
        <v>52</v>
      </c>
      <c r="D19">
        <f>Control!C39/(Control!C39+Experiment!C39)</f>
        <v>0.50046734740666277</v>
      </c>
      <c r="F19" s="5" t="s">
        <v>49</v>
      </c>
      <c r="G19" s="5" t="s">
        <v>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CE9F-2AF5-4678-B9BE-0A520D3A64A3}">
  <dimension ref="B3:P8"/>
  <sheetViews>
    <sheetView workbookViewId="0">
      <selection activeCell="G23" sqref="G23"/>
    </sheetView>
  </sheetViews>
  <sheetFormatPr defaultRowHeight="12.5" x14ac:dyDescent="0.25"/>
  <cols>
    <col min="2" max="2" width="14.1796875" customWidth="1"/>
  </cols>
  <sheetData>
    <row r="3" spans="2:16" x14ac:dyDescent="0.25">
      <c r="B3" s="5" t="s">
        <v>57</v>
      </c>
    </row>
    <row r="5" spans="2:16" ht="13" x14ac:dyDescent="0.3">
      <c r="C5" s="6" t="s">
        <v>62</v>
      </c>
      <c r="D5" s="6" t="s">
        <v>63</v>
      </c>
      <c r="E5" s="6" t="s">
        <v>64</v>
      </c>
      <c r="F5" s="6" t="s">
        <v>65</v>
      </c>
      <c r="G5" s="6" t="s">
        <v>58</v>
      </c>
      <c r="H5" s="6" t="s">
        <v>67</v>
      </c>
      <c r="I5" s="6" t="s">
        <v>70</v>
      </c>
      <c r="J5" s="6" t="s">
        <v>68</v>
      </c>
      <c r="K5" s="6" t="s">
        <v>69</v>
      </c>
      <c r="L5" s="6"/>
      <c r="M5" s="6" t="s">
        <v>75</v>
      </c>
      <c r="N5" s="6" t="s">
        <v>71</v>
      </c>
      <c r="O5" s="6" t="s">
        <v>72</v>
      </c>
    </row>
    <row r="6" spans="2:16" x14ac:dyDescent="0.25">
      <c r="B6" s="5" t="s">
        <v>59</v>
      </c>
      <c r="C6">
        <f>Control!D25</f>
        <v>3785</v>
      </c>
      <c r="D6">
        <f>Control!E26</f>
        <v>17293</v>
      </c>
      <c r="E6">
        <f>Experiment!D25</f>
        <v>3423</v>
      </c>
      <c r="F6">
        <f>Experiment!E26</f>
        <v>17260</v>
      </c>
      <c r="G6">
        <f>(C6+E6)/(D6+F6)</f>
        <v>0.20860706740369866</v>
      </c>
      <c r="H6">
        <f>SQRT(G6*(1-G6)*(1/D6+1/F6))</f>
        <v>4.3716753852259364E-3</v>
      </c>
      <c r="I6">
        <f>E6/F6-C6/D6</f>
        <v>-2.0554874580361565E-2</v>
      </c>
      <c r="J6">
        <f>I6-1.96*H6</f>
        <v>-2.9123358335404401E-2</v>
      </c>
      <c r="K6">
        <f>I6+1.96*H6</f>
        <v>-1.198639082531873E-2</v>
      </c>
      <c r="M6">
        <v>0.01</v>
      </c>
      <c r="N6" s="5" t="s">
        <v>73</v>
      </c>
      <c r="O6" s="5" t="s">
        <v>73</v>
      </c>
      <c r="P6" s="5" t="s">
        <v>76</v>
      </c>
    </row>
    <row r="7" spans="2:16" x14ac:dyDescent="0.25">
      <c r="B7" s="5" t="s">
        <v>60</v>
      </c>
      <c r="C7">
        <f>Control!E25</f>
        <v>2033</v>
      </c>
      <c r="D7">
        <f>Control!D25</f>
        <v>3785</v>
      </c>
      <c r="E7">
        <f>Experiment!E25</f>
        <v>1945</v>
      </c>
      <c r="F7">
        <f>Experiment!D25</f>
        <v>3423</v>
      </c>
      <c r="G7">
        <f>(C7+E7)/(D7+F7)</f>
        <v>0.55188679245283023</v>
      </c>
      <c r="H7">
        <f>SQRT(G7*(1-G7)*(1/D7+1/F7))</f>
        <v>1.1729780091389183E-2</v>
      </c>
      <c r="I7">
        <f t="shared" ref="I7:I8" si="0">E7/F7-C7/D7</f>
        <v>3.1094804707142765E-2</v>
      </c>
      <c r="J7">
        <f t="shared" ref="J7:J8" si="1">I7-1.96*H7</f>
        <v>8.1044357280199673E-3</v>
      </c>
      <c r="K7">
        <f t="shared" ref="K7:K8" si="2">I7+1.96*H7</f>
        <v>5.4085173686265559E-2</v>
      </c>
      <c r="M7">
        <v>0.01</v>
      </c>
      <c r="N7" s="5" t="s">
        <v>73</v>
      </c>
      <c r="O7" s="5" t="s">
        <v>74</v>
      </c>
      <c r="P7" s="5" t="s">
        <v>77</v>
      </c>
    </row>
    <row r="8" spans="2:16" x14ac:dyDescent="0.25">
      <c r="B8" s="5" t="s">
        <v>61</v>
      </c>
      <c r="C8">
        <f>Control!E25</f>
        <v>2033</v>
      </c>
      <c r="D8">
        <f>Control!E26</f>
        <v>17293</v>
      </c>
      <c r="E8">
        <f>Experiment!E25</f>
        <v>1945</v>
      </c>
      <c r="F8">
        <f>Experiment!E26</f>
        <v>17260</v>
      </c>
      <c r="G8">
        <f>(C8+E8)/(D8+F8)</f>
        <v>0.11512748531241861</v>
      </c>
      <c r="H8">
        <f>SQRT(G8*(1-G8)*(1/D8+1/F8))</f>
        <v>3.4341335129324238E-3</v>
      </c>
      <c r="I8">
        <f t="shared" si="0"/>
        <v>-4.8737226745441675E-3</v>
      </c>
      <c r="J8">
        <f t="shared" si="1"/>
        <v>-1.1604624359891718E-2</v>
      </c>
      <c r="K8">
        <f t="shared" si="2"/>
        <v>1.857179010803383E-3</v>
      </c>
      <c r="M8">
        <v>7.4999999999999997E-3</v>
      </c>
      <c r="N8" s="5" t="s">
        <v>74</v>
      </c>
      <c r="O8" s="5" t="s">
        <v>74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335A-247B-4802-9E2D-85FF745C3D50}">
  <dimension ref="B1:P31"/>
  <sheetViews>
    <sheetView workbookViewId="0">
      <selection activeCell="K36" sqref="K36"/>
    </sheetView>
  </sheetViews>
  <sheetFormatPr defaultRowHeight="12.5" x14ac:dyDescent="0.25"/>
  <cols>
    <col min="3" max="3" width="20.81640625" customWidth="1"/>
    <col min="4" max="4" width="14.7265625" customWidth="1"/>
    <col min="5" max="5" width="13.26953125" customWidth="1"/>
    <col min="7" max="7" width="12.7265625" customWidth="1"/>
    <col min="8" max="8" width="16.6328125" customWidth="1"/>
    <col min="9" max="9" width="12.81640625" customWidth="1"/>
    <col min="10" max="10" width="14.453125" customWidth="1"/>
    <col min="13" max="13" width="12.26953125" customWidth="1"/>
    <col min="14" max="14" width="15" customWidth="1"/>
    <col min="15" max="15" width="14.36328125" customWidth="1"/>
    <col min="16" max="16" width="13.54296875" customWidth="1"/>
  </cols>
  <sheetData>
    <row r="1" spans="2:16" ht="13" x14ac:dyDescent="0.3">
      <c r="B1" s="9" t="s">
        <v>80</v>
      </c>
      <c r="C1" s="6" t="s">
        <v>53</v>
      </c>
      <c r="D1" s="6" t="s">
        <v>78</v>
      </c>
      <c r="E1" s="6" t="s">
        <v>55</v>
      </c>
      <c r="G1" s="9" t="s">
        <v>81</v>
      </c>
      <c r="H1" s="6" t="s">
        <v>53</v>
      </c>
      <c r="I1" s="6" t="s">
        <v>78</v>
      </c>
      <c r="J1" s="6" t="s">
        <v>55</v>
      </c>
      <c r="M1" s="9" t="s">
        <v>82</v>
      </c>
      <c r="N1" s="6" t="s">
        <v>53</v>
      </c>
      <c r="O1" s="6" t="s">
        <v>78</v>
      </c>
      <c r="P1" s="6" t="s">
        <v>55</v>
      </c>
    </row>
    <row r="2" spans="2:16" x14ac:dyDescent="0.25">
      <c r="C2">
        <v>0.1950509461426492</v>
      </c>
      <c r="D2">
        <v>0.52238805970149249</v>
      </c>
      <c r="E2">
        <v>0.10189228529839883</v>
      </c>
      <c r="H2">
        <v>0.15306122448979592</v>
      </c>
      <c r="I2">
        <v>0.32380952380952382</v>
      </c>
      <c r="J2">
        <v>4.9562682215743441E-2</v>
      </c>
      <c r="N2">
        <f>IF(C2&gt;H2,1,0)</f>
        <v>1</v>
      </c>
      <c r="O2">
        <f>IF(D2&gt;I2,1,0)</f>
        <v>1</v>
      </c>
      <c r="P2">
        <f>IF(E2&gt;J2,1,0)</f>
        <v>1</v>
      </c>
    </row>
    <row r="3" spans="2:16" x14ac:dyDescent="0.25">
      <c r="C3">
        <v>0.18870346598202825</v>
      </c>
      <c r="D3">
        <v>0.47619047619047616</v>
      </c>
      <c r="E3">
        <v>8.9858793324775352E-2</v>
      </c>
      <c r="H3">
        <v>0.14777070063694267</v>
      </c>
      <c r="I3">
        <v>0.78448275862068961</v>
      </c>
      <c r="J3">
        <v>0.11592356687898089</v>
      </c>
      <c r="N3">
        <f t="shared" ref="N3:N24" si="0">IF(C3&gt;H3,1,0)</f>
        <v>1</v>
      </c>
      <c r="O3">
        <f t="shared" ref="O3:O24" si="1">IF(D3&gt;I3,1,0)</f>
        <v>0</v>
      </c>
      <c r="P3">
        <f t="shared" ref="P3:P24" si="2">IF(E3&gt;J3,1,0)</f>
        <v>0</v>
      </c>
    </row>
    <row r="4" spans="2:16" x14ac:dyDescent="0.25">
      <c r="C4">
        <v>0.18371837183718373</v>
      </c>
      <c r="D4">
        <v>0.56886227544910184</v>
      </c>
      <c r="E4">
        <v>0.10451045104510451</v>
      </c>
      <c r="H4">
        <v>0.16402714932126697</v>
      </c>
      <c r="I4">
        <v>0.54482758620689653</v>
      </c>
      <c r="J4">
        <v>8.9366515837104074E-2</v>
      </c>
      <c r="N4">
        <f t="shared" si="0"/>
        <v>1</v>
      </c>
      <c r="O4">
        <f t="shared" si="1"/>
        <v>1</v>
      </c>
      <c r="P4">
        <f t="shared" si="2"/>
        <v>1</v>
      </c>
    </row>
    <row r="5" spans="2:16" x14ac:dyDescent="0.25">
      <c r="C5">
        <v>0.18660287081339713</v>
      </c>
      <c r="D5">
        <v>0.67307692307692313</v>
      </c>
      <c r="E5">
        <v>0.1255980861244019</v>
      </c>
      <c r="H5">
        <v>0.16686819830713423</v>
      </c>
      <c r="I5">
        <v>0.66666666666666663</v>
      </c>
      <c r="J5">
        <v>0.11124546553808948</v>
      </c>
      <c r="N5">
        <f t="shared" si="0"/>
        <v>1</v>
      </c>
      <c r="O5">
        <f t="shared" si="1"/>
        <v>1</v>
      </c>
      <c r="P5">
        <f t="shared" si="2"/>
        <v>1</v>
      </c>
    </row>
    <row r="6" spans="2:16" x14ac:dyDescent="0.25">
      <c r="C6">
        <v>0.19474313022700118</v>
      </c>
      <c r="D6">
        <v>0.39263803680981596</v>
      </c>
      <c r="E6">
        <v>7.6463560334528072E-2</v>
      </c>
      <c r="H6">
        <v>0.16826923076923078</v>
      </c>
      <c r="I6">
        <v>0.67142857142857137</v>
      </c>
      <c r="J6">
        <v>0.11298076923076923</v>
      </c>
      <c r="N6">
        <f t="shared" si="0"/>
        <v>1</v>
      </c>
      <c r="O6">
        <f t="shared" si="1"/>
        <v>0</v>
      </c>
      <c r="P6">
        <f t="shared" si="2"/>
        <v>0</v>
      </c>
    </row>
    <row r="7" spans="2:16" x14ac:dyDescent="0.25">
      <c r="C7">
        <v>0.16767922235722965</v>
      </c>
      <c r="D7">
        <v>0.59420289855072461</v>
      </c>
      <c r="E7">
        <v>9.9635479951397321E-2</v>
      </c>
      <c r="H7">
        <v>0.16370558375634517</v>
      </c>
      <c r="I7">
        <v>0.47286821705426357</v>
      </c>
      <c r="J7">
        <v>7.7411167512690351E-2</v>
      </c>
      <c r="N7">
        <f t="shared" si="0"/>
        <v>1</v>
      </c>
      <c r="O7">
        <f t="shared" si="1"/>
        <v>1</v>
      </c>
      <c r="P7">
        <f t="shared" si="2"/>
        <v>1</v>
      </c>
    </row>
    <row r="8" spans="2:16" x14ac:dyDescent="0.25">
      <c r="C8">
        <v>0.19518716577540107</v>
      </c>
      <c r="D8">
        <v>0.52054794520547942</v>
      </c>
      <c r="E8">
        <v>0.10160427807486631</v>
      </c>
      <c r="H8">
        <v>0.16282051282051282</v>
      </c>
      <c r="I8">
        <v>0.34645669291338582</v>
      </c>
      <c r="J8">
        <v>5.6410256410256411E-2</v>
      </c>
      <c r="N8">
        <f t="shared" si="0"/>
        <v>1</v>
      </c>
      <c r="O8">
        <f t="shared" si="1"/>
        <v>1</v>
      </c>
      <c r="P8">
        <f t="shared" si="2"/>
        <v>1</v>
      </c>
    </row>
    <row r="9" spans="2:16" x14ac:dyDescent="0.25">
      <c r="C9">
        <v>0.17405063291139242</v>
      </c>
      <c r="D9">
        <v>0.63636363636363635</v>
      </c>
      <c r="E9">
        <v>0.11075949367088607</v>
      </c>
      <c r="H9">
        <v>0.14417177914110429</v>
      </c>
      <c r="I9">
        <v>0.65957446808510634</v>
      </c>
      <c r="J9">
        <v>9.5092024539877307E-2</v>
      </c>
      <c r="N9">
        <f t="shared" si="0"/>
        <v>1</v>
      </c>
      <c r="O9">
        <f t="shared" si="1"/>
        <v>0</v>
      </c>
      <c r="P9">
        <f t="shared" si="2"/>
        <v>1</v>
      </c>
    </row>
    <row r="10" spans="2:16" x14ac:dyDescent="0.25">
      <c r="C10">
        <v>0.18958031837916064</v>
      </c>
      <c r="D10">
        <v>0.4580152671755725</v>
      </c>
      <c r="E10">
        <v>8.6830680173661356E-2</v>
      </c>
      <c r="H10">
        <v>0.17216642754662842</v>
      </c>
      <c r="I10">
        <v>0.64166666666666672</v>
      </c>
      <c r="J10">
        <v>0.11047345767575323</v>
      </c>
      <c r="N10">
        <f t="shared" si="0"/>
        <v>1</v>
      </c>
      <c r="O10">
        <f t="shared" si="1"/>
        <v>0</v>
      </c>
      <c r="P10">
        <f t="shared" si="2"/>
        <v>0</v>
      </c>
    </row>
    <row r="11" spans="2:16" x14ac:dyDescent="0.25">
      <c r="C11">
        <v>0.19163763066202091</v>
      </c>
      <c r="D11">
        <v>0.58787878787878789</v>
      </c>
      <c r="E11">
        <v>0.11265969802555169</v>
      </c>
      <c r="H11">
        <v>0.17790697674418604</v>
      </c>
      <c r="I11">
        <v>0.64052287581699341</v>
      </c>
      <c r="J11">
        <v>0.11395348837209303</v>
      </c>
      <c r="N11">
        <f t="shared" si="0"/>
        <v>1</v>
      </c>
      <c r="O11">
        <f t="shared" si="1"/>
        <v>0</v>
      </c>
      <c r="P11">
        <f t="shared" si="2"/>
        <v>0</v>
      </c>
    </row>
    <row r="12" spans="2:16" x14ac:dyDescent="0.25">
      <c r="C12">
        <v>0.22606689734717417</v>
      </c>
      <c r="D12">
        <v>0.5357142857142857</v>
      </c>
      <c r="E12">
        <v>0.12110726643598616</v>
      </c>
      <c r="H12">
        <v>0.16550925925925927</v>
      </c>
      <c r="I12">
        <v>0.49650349650349651</v>
      </c>
      <c r="J12">
        <v>8.217592592592593E-2</v>
      </c>
      <c r="N12">
        <f t="shared" si="0"/>
        <v>1</v>
      </c>
      <c r="O12">
        <f t="shared" si="1"/>
        <v>1</v>
      </c>
      <c r="P12">
        <f t="shared" si="2"/>
        <v>1</v>
      </c>
    </row>
    <row r="13" spans="2:16" x14ac:dyDescent="0.25">
      <c r="C13">
        <v>0.19331742243436753</v>
      </c>
      <c r="D13">
        <v>0.5679012345679012</v>
      </c>
      <c r="E13">
        <v>0.10978520286396182</v>
      </c>
      <c r="H13">
        <v>0.15980024968789014</v>
      </c>
      <c r="I13">
        <v>0.546875</v>
      </c>
      <c r="J13">
        <v>8.7390761548064924E-2</v>
      </c>
      <c r="N13">
        <f t="shared" si="0"/>
        <v>1</v>
      </c>
      <c r="O13">
        <f t="shared" si="1"/>
        <v>1</v>
      </c>
      <c r="P13">
        <f t="shared" si="2"/>
        <v>1</v>
      </c>
    </row>
    <row r="14" spans="2:16" x14ac:dyDescent="0.25">
      <c r="C14">
        <v>0.19097744360902255</v>
      </c>
      <c r="D14">
        <v>0.44094488188976377</v>
      </c>
      <c r="E14">
        <v>8.4210526315789472E-2</v>
      </c>
      <c r="H14">
        <v>0.19003115264797507</v>
      </c>
      <c r="I14">
        <v>0.55737704918032782</v>
      </c>
      <c r="J14">
        <v>0.1059190031152648</v>
      </c>
      <c r="N14">
        <f t="shared" si="0"/>
        <v>1</v>
      </c>
      <c r="O14">
        <f t="shared" si="1"/>
        <v>0</v>
      </c>
      <c r="P14">
        <f t="shared" si="2"/>
        <v>0</v>
      </c>
    </row>
    <row r="15" spans="2:16" x14ac:dyDescent="0.25">
      <c r="C15">
        <v>0.32689450222882616</v>
      </c>
      <c r="D15">
        <v>0.55454545454545456</v>
      </c>
      <c r="E15">
        <v>0.1812778603268945</v>
      </c>
      <c r="H15">
        <v>0.27833572453371591</v>
      </c>
      <c r="I15">
        <v>0.4845360824742268</v>
      </c>
      <c r="J15">
        <v>0.13486370157819225</v>
      </c>
      <c r="N15">
        <f t="shared" si="0"/>
        <v>1</v>
      </c>
      <c r="O15">
        <f t="shared" si="1"/>
        <v>1</v>
      </c>
      <c r="P15">
        <f t="shared" si="2"/>
        <v>1</v>
      </c>
    </row>
    <row r="16" spans="2:16" x14ac:dyDescent="0.25">
      <c r="C16">
        <v>0.25470332850940663</v>
      </c>
      <c r="D16">
        <v>0.72727272727272729</v>
      </c>
      <c r="E16">
        <v>0.18523878437047755</v>
      </c>
      <c r="H16">
        <v>0.18983557548579971</v>
      </c>
      <c r="I16">
        <v>0.63779527559055116</v>
      </c>
      <c r="J16">
        <v>0.1210762331838565</v>
      </c>
      <c r="N16">
        <f t="shared" si="0"/>
        <v>1</v>
      </c>
      <c r="O16">
        <f t="shared" si="1"/>
        <v>1</v>
      </c>
      <c r="P16">
        <f t="shared" si="2"/>
        <v>1</v>
      </c>
    </row>
    <row r="17" spans="2:16" x14ac:dyDescent="0.25">
      <c r="C17">
        <v>0.22740112994350281</v>
      </c>
      <c r="D17">
        <v>0.64596273291925466</v>
      </c>
      <c r="E17">
        <v>0.14689265536723164</v>
      </c>
      <c r="H17">
        <v>0.22077922077922077</v>
      </c>
      <c r="I17">
        <v>0.66013071895424835</v>
      </c>
      <c r="J17">
        <v>0.14574314574314573</v>
      </c>
      <c r="N17">
        <f t="shared" si="0"/>
        <v>1</v>
      </c>
      <c r="O17">
        <f t="shared" si="1"/>
        <v>0</v>
      </c>
      <c r="P17">
        <f t="shared" si="2"/>
        <v>1</v>
      </c>
    </row>
    <row r="18" spans="2:16" x14ac:dyDescent="0.25">
      <c r="C18">
        <v>0.30698287220026349</v>
      </c>
      <c r="D18">
        <v>0.53218884120171672</v>
      </c>
      <c r="E18">
        <v>0.16337285902503293</v>
      </c>
      <c r="H18">
        <v>0.27626459143968873</v>
      </c>
      <c r="I18">
        <v>0.55868544600938963</v>
      </c>
      <c r="J18">
        <v>0.15434500648508431</v>
      </c>
      <c r="N18">
        <f t="shared" si="0"/>
        <v>1</v>
      </c>
      <c r="O18">
        <f t="shared" si="1"/>
        <v>0</v>
      </c>
      <c r="P18">
        <f t="shared" si="2"/>
        <v>1</v>
      </c>
    </row>
    <row r="19" spans="2:16" x14ac:dyDescent="0.25">
      <c r="C19">
        <v>0.20923913043478262</v>
      </c>
      <c r="D19">
        <v>0.59090909090909094</v>
      </c>
      <c r="E19">
        <v>0.12364130434782608</v>
      </c>
      <c r="H19">
        <v>0.22010869565217392</v>
      </c>
      <c r="I19">
        <v>0.7407407407407407</v>
      </c>
      <c r="J19">
        <v>0.16304347826086957</v>
      </c>
      <c r="N19">
        <f t="shared" si="0"/>
        <v>0</v>
      </c>
      <c r="O19">
        <f t="shared" si="1"/>
        <v>0</v>
      </c>
      <c r="P19">
        <f t="shared" si="2"/>
        <v>0</v>
      </c>
    </row>
    <row r="20" spans="2:16" x14ac:dyDescent="0.25">
      <c r="C20">
        <v>0.26522327469553453</v>
      </c>
      <c r="D20">
        <v>0.43877551020408162</v>
      </c>
      <c r="E20">
        <v>0.11637347767253045</v>
      </c>
      <c r="H20">
        <v>0.27647867950481431</v>
      </c>
      <c r="I20">
        <v>0.47761194029850745</v>
      </c>
      <c r="J20">
        <v>0.13204951856946354</v>
      </c>
      <c r="N20">
        <f t="shared" si="0"/>
        <v>0</v>
      </c>
      <c r="O20">
        <f t="shared" si="1"/>
        <v>0</v>
      </c>
      <c r="P20">
        <f t="shared" si="2"/>
        <v>0</v>
      </c>
    </row>
    <row r="21" spans="2:16" x14ac:dyDescent="0.25">
      <c r="C21">
        <v>0.22752043596730245</v>
      </c>
      <c r="D21">
        <v>0.44910179640718562</v>
      </c>
      <c r="E21">
        <v>0.10217983651226158</v>
      </c>
      <c r="H21">
        <v>0.28434065934065933</v>
      </c>
      <c r="I21">
        <v>0.32367149758454106</v>
      </c>
      <c r="J21">
        <v>9.2032967032967039E-2</v>
      </c>
      <c r="N21">
        <f t="shared" si="0"/>
        <v>0</v>
      </c>
      <c r="O21">
        <f t="shared" si="1"/>
        <v>1</v>
      </c>
      <c r="P21">
        <f t="shared" si="2"/>
        <v>1</v>
      </c>
    </row>
    <row r="22" spans="2:16" x14ac:dyDescent="0.25">
      <c r="C22">
        <v>0.24645892351274787</v>
      </c>
      <c r="D22">
        <v>0.58045977011494254</v>
      </c>
      <c r="E22">
        <v>0.14305949008498584</v>
      </c>
      <c r="H22">
        <v>0.25207756232686979</v>
      </c>
      <c r="I22">
        <v>0.67582417582417587</v>
      </c>
      <c r="J22">
        <v>0.17036011080332411</v>
      </c>
      <c r="N22">
        <f t="shared" si="0"/>
        <v>0</v>
      </c>
      <c r="O22">
        <f t="shared" si="1"/>
        <v>0</v>
      </c>
      <c r="P22">
        <f t="shared" si="2"/>
        <v>0</v>
      </c>
    </row>
    <row r="23" spans="2:16" x14ac:dyDescent="0.25">
      <c r="C23">
        <v>0.22907488986784141</v>
      </c>
      <c r="D23">
        <v>0.59615384615384615</v>
      </c>
      <c r="E23">
        <v>0.13656387665198239</v>
      </c>
      <c r="H23">
        <v>0.20431654676258992</v>
      </c>
      <c r="I23">
        <v>0.70422535211267601</v>
      </c>
      <c r="J23">
        <v>0.14388489208633093</v>
      </c>
      <c r="N23">
        <f t="shared" si="0"/>
        <v>1</v>
      </c>
      <c r="O23">
        <f t="shared" si="1"/>
        <v>0</v>
      </c>
      <c r="P23">
        <f t="shared" si="2"/>
        <v>0</v>
      </c>
    </row>
    <row r="24" spans="2:16" x14ac:dyDescent="0.25">
      <c r="C24">
        <v>0.29725829725829728</v>
      </c>
      <c r="D24">
        <v>0.32524271844660196</v>
      </c>
      <c r="E24">
        <v>9.6681096681096687E-2</v>
      </c>
      <c r="H24">
        <v>0.25138121546961328</v>
      </c>
      <c r="I24">
        <v>0.56593406593406592</v>
      </c>
      <c r="J24">
        <v>0.14226519337016574</v>
      </c>
      <c r="N24">
        <f t="shared" si="0"/>
        <v>1</v>
      </c>
      <c r="O24">
        <f t="shared" si="1"/>
        <v>0</v>
      </c>
      <c r="P24">
        <f t="shared" si="2"/>
        <v>0</v>
      </c>
    </row>
    <row r="25" spans="2:16" ht="13" x14ac:dyDescent="0.3">
      <c r="B25" s="5"/>
      <c r="D25" s="10"/>
      <c r="E25" s="10"/>
      <c r="L25" s="5" t="s">
        <v>74</v>
      </c>
      <c r="M25" s="5">
        <f>COUNT(N2:N24)</f>
        <v>23</v>
      </c>
    </row>
    <row r="26" spans="2:16" ht="13" x14ac:dyDescent="0.3">
      <c r="B26" s="10"/>
    </row>
    <row r="27" spans="2:16" x14ac:dyDescent="0.25">
      <c r="M27" s="5" t="s">
        <v>83</v>
      </c>
      <c r="N27">
        <f>SUM(N2:N24)</f>
        <v>19</v>
      </c>
      <c r="O27">
        <f t="shared" ref="O27:P27" si="3">SUM(O2:O24)</f>
        <v>10</v>
      </c>
      <c r="P27">
        <f t="shared" si="3"/>
        <v>13</v>
      </c>
    </row>
    <row r="29" spans="2:16" x14ac:dyDescent="0.25">
      <c r="L29" s="5" t="s">
        <v>85</v>
      </c>
      <c r="M29" s="5" t="s">
        <v>84</v>
      </c>
      <c r="N29">
        <v>2.5999999999999999E-3</v>
      </c>
      <c r="O29" t="s">
        <v>88</v>
      </c>
      <c r="P29" t="s">
        <v>88</v>
      </c>
    </row>
    <row r="31" spans="2:16" x14ac:dyDescent="0.25">
      <c r="K31" s="5" t="s">
        <v>87</v>
      </c>
      <c r="L31" s="11" t="s">
        <v>86</v>
      </c>
    </row>
  </sheetData>
  <phoneticPr fontId="2" type="noConversion"/>
  <hyperlinks>
    <hyperlink ref="L31" r:id="rId1" xr:uid="{07FA80AC-7E09-4F57-9692-544B52ED7D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Experiment</vt:lpstr>
      <vt:lpstr>Sanity Check</vt:lpstr>
      <vt:lpstr>Evaluation Metrics</vt:lpstr>
      <vt:lpstr>Sign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pazu</cp:lastModifiedBy>
  <dcterms:modified xsi:type="dcterms:W3CDTF">2021-02-06T00:36:26Z</dcterms:modified>
</cp:coreProperties>
</file>