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minic.gilroy\Desktop\"/>
    </mc:Choice>
  </mc:AlternateContent>
  <xr:revisionPtr revIDLastSave="0" documentId="13_ncr:1_{2AECCF87-105B-40E8-AC29-215E34B4E297}" xr6:coauthVersionLast="43" xr6:coauthVersionMax="43" xr10:uidLastSave="{00000000-0000-0000-0000-000000000000}"/>
  <workbookProtection lockStructure="1"/>
  <bookViews>
    <workbookView xWindow="-110" yWindow="-110" windowWidth="19420" windowHeight="10420" firstSheet="1" activeTab="2" xr2:uid="{00000000-000D-0000-FFFF-FFFF00000000}"/>
  </bookViews>
  <sheets>
    <sheet name="General Comments" sheetId="2" r:id="rId1"/>
    <sheet name="Radar Chart" sheetId="7" r:id="rId2"/>
    <sheet name="Self-evaluation &amp; validation" sheetId="1" r:id="rId3"/>
    <sheet name="Radar Chart - copy" sheetId="6" state="hidden" r:id="rId4"/>
    <sheet name="Calculations for domain " sheetId="4" state="veryHidden" r:id="rId5"/>
    <sheet name="Lookups" sheetId="5" state="hidden" r:id="rId6"/>
  </sheets>
  <definedNames>
    <definedName name="_xlnm.Print_Area" localSheetId="4">'Calculations for domain '!$A$1:$D$173</definedName>
    <definedName name="_xlnm.Print_Area" localSheetId="1">'Radar Chart'!$A$1:$L$37</definedName>
    <definedName name="_xlnm.Print_Titles" localSheetId="2">'Self-evaluation &amp; validation'!$4:$7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3" i="6"/>
  <c r="B4" i="6"/>
  <c r="B5" i="6"/>
  <c r="B6" i="6"/>
  <c r="B7" i="6"/>
  <c r="B8" i="6"/>
  <c r="B3" i="6"/>
  <c r="F29" i="1"/>
  <c r="C29" i="1"/>
  <c r="C28" i="1"/>
  <c r="C27" i="1"/>
  <c r="F28" i="1"/>
  <c r="F27" i="1"/>
  <c r="F24" i="1"/>
  <c r="F23" i="1"/>
  <c r="F22" i="1"/>
  <c r="F21" i="1"/>
  <c r="F20" i="1"/>
  <c r="C24" i="1"/>
  <c r="C23" i="1"/>
  <c r="C22" i="1"/>
  <c r="C21" i="1"/>
  <c r="C20" i="1"/>
  <c r="B68" i="4"/>
  <c r="B72" i="4"/>
  <c r="B73" i="4" s="1"/>
  <c r="B69" i="4"/>
  <c r="B70" i="4"/>
  <c r="C171" i="4"/>
  <c r="C170" i="4"/>
  <c r="C169" i="4"/>
  <c r="C168" i="4"/>
  <c r="C172" i="4"/>
  <c r="C173" i="4" s="1"/>
  <c r="B171" i="4"/>
  <c r="B170" i="4"/>
  <c r="B169" i="4"/>
  <c r="B168" i="4"/>
  <c r="B172" i="4"/>
  <c r="B173" i="4"/>
  <c r="B162" i="4"/>
  <c r="B161" i="4"/>
  <c r="B160" i="4"/>
  <c r="B159" i="4"/>
  <c r="B163" i="4"/>
  <c r="B164" i="4" s="1"/>
  <c r="C162" i="4"/>
  <c r="C161" i="4"/>
  <c r="C160" i="4"/>
  <c r="C159" i="4"/>
  <c r="C163" i="4"/>
  <c r="C164" i="4"/>
  <c r="C153" i="4"/>
  <c r="C152" i="4"/>
  <c r="C151" i="4"/>
  <c r="C150" i="4"/>
  <c r="C154" i="4"/>
  <c r="C155" i="4" s="1"/>
  <c r="B153" i="4"/>
  <c r="B152" i="4"/>
  <c r="B151" i="4"/>
  <c r="B150" i="4"/>
  <c r="B154" i="4"/>
  <c r="B155" i="4"/>
  <c r="C144" i="4"/>
  <c r="C143" i="4"/>
  <c r="C142" i="4"/>
  <c r="C141" i="4"/>
  <c r="C145" i="4"/>
  <c r="C146" i="4" s="1"/>
  <c r="B144" i="4"/>
  <c r="B143" i="4"/>
  <c r="B142" i="4"/>
  <c r="B141" i="4"/>
  <c r="B145" i="4"/>
  <c r="B146" i="4"/>
  <c r="C135" i="4"/>
  <c r="C134" i="4"/>
  <c r="C133" i="4"/>
  <c r="C132" i="4"/>
  <c r="C136" i="4"/>
  <c r="C137" i="4" s="1"/>
  <c r="B135" i="4"/>
  <c r="B134" i="4"/>
  <c r="B133" i="4"/>
  <c r="B132" i="4"/>
  <c r="B136" i="4"/>
  <c r="B137" i="4"/>
  <c r="C126" i="4"/>
  <c r="C125" i="4"/>
  <c r="C124" i="4"/>
  <c r="C123" i="4"/>
  <c r="C127" i="4"/>
  <c r="C128" i="4" s="1"/>
  <c r="B126" i="4"/>
  <c r="B125" i="4"/>
  <c r="B124" i="4"/>
  <c r="B123" i="4"/>
  <c r="B127" i="4"/>
  <c r="B128" i="4"/>
  <c r="C117" i="4"/>
  <c r="C116" i="4"/>
  <c r="C115" i="4"/>
  <c r="C114" i="4"/>
  <c r="C118" i="4"/>
  <c r="C119" i="4" s="1"/>
  <c r="B117" i="4"/>
  <c r="B116" i="4"/>
  <c r="B115" i="4"/>
  <c r="B114" i="4"/>
  <c r="B118" i="4"/>
  <c r="B119" i="4"/>
  <c r="C108" i="4"/>
  <c r="C107" i="4"/>
  <c r="C106" i="4"/>
  <c r="C105" i="4"/>
  <c r="C109" i="4"/>
  <c r="C110" i="4" s="1"/>
  <c r="B108" i="4"/>
  <c r="B107" i="4"/>
  <c r="B105" i="4"/>
  <c r="B109" i="4" s="1"/>
  <c r="B110" i="4" s="1"/>
  <c r="B106" i="4"/>
  <c r="C99" i="4"/>
  <c r="C98" i="4"/>
  <c r="C97" i="4"/>
  <c r="C96" i="4"/>
  <c r="C100" i="4"/>
  <c r="C101" i="4" s="1"/>
  <c r="B99" i="4"/>
  <c r="B98" i="4"/>
  <c r="B96" i="4"/>
  <c r="B100" i="4" s="1"/>
  <c r="B101" i="4" s="1"/>
  <c r="B97" i="4"/>
  <c r="C89" i="4"/>
  <c r="C88" i="4"/>
  <c r="C87" i="4"/>
  <c r="C86" i="4"/>
  <c r="C90" i="4"/>
  <c r="C91" i="4" s="1"/>
  <c r="B89" i="4"/>
  <c r="B88" i="4"/>
  <c r="B87" i="4"/>
  <c r="B86" i="4"/>
  <c r="B90" i="4"/>
  <c r="B91" i="4"/>
  <c r="C80" i="4"/>
  <c r="C79" i="4"/>
  <c r="C78" i="4"/>
  <c r="C77" i="4"/>
  <c r="C81" i="4"/>
  <c r="C82" i="4" s="1"/>
  <c r="B80" i="4"/>
  <c r="B79" i="4"/>
  <c r="B78" i="4"/>
  <c r="B77" i="4"/>
  <c r="B81" i="4"/>
  <c r="B82" i="4"/>
  <c r="C71" i="4"/>
  <c r="C70" i="4"/>
  <c r="C69" i="4"/>
  <c r="C68" i="4"/>
  <c r="C72" i="4"/>
  <c r="C73" i="4" s="1"/>
  <c r="B71" i="4"/>
  <c r="C62" i="4"/>
  <c r="C61" i="4"/>
  <c r="C60" i="4"/>
  <c r="C59" i="4"/>
  <c r="C63" i="4"/>
  <c r="C64" i="4"/>
  <c r="B62" i="4"/>
  <c r="B61" i="4"/>
  <c r="B60" i="4"/>
  <c r="B59" i="4"/>
  <c r="B63" i="4" s="1"/>
  <c r="B64" i="4" s="1"/>
  <c r="C53" i="4"/>
  <c r="C52" i="4"/>
  <c r="C51" i="4"/>
  <c r="C50" i="4"/>
  <c r="C54" i="4"/>
  <c r="C55" i="4"/>
  <c r="B53" i="4"/>
  <c r="B52" i="4"/>
  <c r="B50" i="4"/>
  <c r="B54" i="4"/>
  <c r="B55" i="4" s="1"/>
  <c r="B51" i="4"/>
  <c r="C44" i="4"/>
  <c r="C43" i="4"/>
  <c r="C42" i="4"/>
  <c r="C41" i="4"/>
  <c r="C45" i="4"/>
  <c r="C46" i="4"/>
  <c r="B44" i="4"/>
  <c r="B43" i="4"/>
  <c r="B42" i="4"/>
  <c r="B41" i="4"/>
  <c r="B45" i="4" s="1"/>
  <c r="B46" i="4" s="1"/>
  <c r="C35" i="4"/>
  <c r="C34" i="4"/>
  <c r="C33" i="4"/>
  <c r="C32" i="4"/>
  <c r="C36" i="4"/>
  <c r="C37" i="4"/>
  <c r="B35" i="4"/>
  <c r="B34" i="4"/>
  <c r="B33" i="4"/>
  <c r="B32" i="4"/>
  <c r="B36" i="4" s="1"/>
  <c r="B37" i="4" s="1"/>
  <c r="B26" i="4"/>
  <c r="B25" i="4"/>
  <c r="B24" i="4"/>
  <c r="C26" i="4"/>
  <c r="C25" i="4"/>
  <c r="C24" i="4"/>
  <c r="C23" i="4"/>
  <c r="C27" i="4"/>
  <c r="C28" i="4"/>
  <c r="B23" i="4"/>
  <c r="B27" i="4" s="1"/>
  <c r="B28" i="4" s="1"/>
  <c r="C17" i="4"/>
  <c r="C16" i="4"/>
  <c r="C15" i="4"/>
  <c r="C14" i="4"/>
  <c r="C18" i="4"/>
  <c r="C19" i="4"/>
  <c r="B17" i="4"/>
  <c r="B16" i="4"/>
  <c r="B15" i="4"/>
  <c r="B14" i="4"/>
  <c r="B18" i="4" s="1"/>
  <c r="B19" i="4" s="1"/>
  <c r="C8" i="4"/>
  <c r="C7" i="4"/>
  <c r="C6" i="4"/>
  <c r="C5" i="4"/>
  <c r="C9" i="4"/>
  <c r="C10" i="4"/>
  <c r="B8" i="4"/>
  <c r="B7" i="4"/>
  <c r="B6" i="4"/>
  <c r="B5" i="4"/>
  <c r="B9" i="4" s="1"/>
  <c r="B10" i="4" s="1"/>
</calcChain>
</file>

<file path=xl/sharedStrings.xml><?xml version="1.0" encoding="utf-8"?>
<sst xmlns="http://schemas.openxmlformats.org/spreadsheetml/2006/main" count="388" uniqueCount="81">
  <si>
    <t>Review completed by:</t>
  </si>
  <si>
    <t>Date of review:</t>
  </si>
  <si>
    <t>Below are some general comments from the validation team on your submission</t>
  </si>
  <si>
    <t>General comments on submission</t>
  </si>
  <si>
    <t>Strengths of the submission</t>
  </si>
  <si>
    <t>Comments about the evidence provided</t>
  </si>
  <si>
    <t>Priorities for development in the next 12 months</t>
  </si>
  <si>
    <t xml:space="preserve">Please note: </t>
  </si>
  <si>
    <r>
      <t xml:space="preserve">To copy the chart for use in another document please use the </t>
    </r>
    <r>
      <rPr>
        <b/>
        <sz val="11"/>
        <rFont val="Arial"/>
        <family val="2"/>
      </rPr>
      <t>Windows Snipping tool</t>
    </r>
  </si>
  <si>
    <t>and paste the image in to your document.</t>
  </si>
  <si>
    <t>The chart is printable.</t>
  </si>
  <si>
    <t>Organisation name:</t>
  </si>
  <si>
    <t>HEE local office:</t>
  </si>
  <si>
    <t xml:space="preserve">"Comments from the validation team" </t>
  </si>
  <si>
    <t>Explanation of comment</t>
  </si>
  <si>
    <t>COMMENT</t>
  </si>
  <si>
    <t>General comment e.g. quality of evidence, things that may become issues and need to be kept under review.</t>
  </si>
  <si>
    <t>RATIONALE FOR LEVEL and SUB-LEVEL AWARDED</t>
  </si>
  <si>
    <t xml:space="preserve">Explains why we awarded the indicated level. </t>
  </si>
  <si>
    <t>SUGGESTIONS FOR SERVICE DEVELOPMENT &amp; IMPROVEMENT</t>
  </si>
  <si>
    <r>
      <t xml:space="preserve">If you wish to improve your level then we recommend that you:
a) revise your narrative statement to include the points the validation team has indicated are missing.
</t>
    </r>
    <r>
      <rPr>
        <b/>
        <sz val="11"/>
        <rFont val="Arial"/>
        <family val="2"/>
      </rPr>
      <t xml:space="preserve">AND/OR </t>
    </r>
    <r>
      <rPr>
        <sz val="11"/>
        <rFont val="Arial"/>
        <family val="2"/>
      </rPr>
      <t xml:space="preserve">
b) include the suggested additional or replacement evidence.</t>
    </r>
  </si>
  <si>
    <t>Outcome No.</t>
  </si>
  <si>
    <t>Outcome</t>
  </si>
  <si>
    <r>
      <t xml:space="preserve">Self-evaluated
levels 
</t>
    </r>
    <r>
      <rPr>
        <b/>
        <sz val="10"/>
        <rFont val="Arial"/>
        <family val="2"/>
      </rPr>
      <t>(select from drop down)</t>
    </r>
  </si>
  <si>
    <r>
      <t xml:space="preserve">Validated 
levels
</t>
    </r>
    <r>
      <rPr>
        <b/>
        <sz val="10"/>
        <rFont val="Arial"/>
        <family val="2"/>
      </rPr>
      <t xml:space="preserve">(select from drop down)
 </t>
    </r>
  </si>
  <si>
    <t>Comments from the validation team</t>
  </si>
  <si>
    <t>Level
0, 1, 2, 3, 4</t>
  </si>
  <si>
    <t>Low, medium, high</t>
  </si>
  <si>
    <t>Level
 0, 1, 2, 3, 4</t>
  </si>
  <si>
    <t>Low, medium,  high</t>
  </si>
  <si>
    <t xml:space="preserve">Library and knowledge specialists identify the knowledge and evidence needs of the workforce in order to deliver effective and proactive services. </t>
  </si>
  <si>
    <t>All NHS organisations receive library and knowledge services provided by teams with the right skill mix to deliver on organisational and Knowledge for Healthcare priorities.</t>
  </si>
  <si>
    <t xml:space="preserve">Library and knowledge specialists improve the quality of library and knowledge services using evidence from research, innovation and good practice.  </t>
  </si>
  <si>
    <t>Library and knowledge specialists demonstrate that their services make a positive impact on healthcare.</t>
  </si>
  <si>
    <t>Summary of self-evaluated levels</t>
  </si>
  <si>
    <t>Summary of validated levels</t>
  </si>
  <si>
    <t>Self-Evaluated Level</t>
  </si>
  <si>
    <t xml:space="preserve">Count </t>
  </si>
  <si>
    <t>Count</t>
  </si>
  <si>
    <t>Validated Level</t>
  </si>
  <si>
    <t>Level 0 - Not developed</t>
  </si>
  <si>
    <t>Level 1</t>
  </si>
  <si>
    <t>Level 2</t>
  </si>
  <si>
    <t>Level 3</t>
  </si>
  <si>
    <t>Level 4</t>
  </si>
  <si>
    <t>Self-Evaluated sub-level</t>
  </si>
  <si>
    <t>Validated sub-level</t>
  </si>
  <si>
    <t>low</t>
  </si>
  <si>
    <t>medium</t>
  </si>
  <si>
    <t>high</t>
  </si>
  <si>
    <t>Self-evaluated Level</t>
  </si>
  <si>
    <t>Validated level</t>
  </si>
  <si>
    <t>Outcome
one</t>
  </si>
  <si>
    <t>Outcome
two</t>
  </si>
  <si>
    <t>Outcome
three</t>
  </si>
  <si>
    <t>Outcome
four</t>
  </si>
  <si>
    <t>Outcome
five</t>
  </si>
  <si>
    <t>Outcome
six</t>
  </si>
  <si>
    <t xml:space="preserve">Data from </t>
  </si>
  <si>
    <t>Self-evaluation &amp; validation tab</t>
  </si>
  <si>
    <t>This calculates the % compliance by domain and sub-domain</t>
  </si>
  <si>
    <t>Domain 1 - total compliance level</t>
  </si>
  <si>
    <t>Self-Assessed Compliance</t>
  </si>
  <si>
    <t>Number</t>
  </si>
  <si>
    <t>HCLU Validated Compliance</t>
  </si>
  <si>
    <t>Full compliance</t>
  </si>
  <si>
    <t>Partial compliance</t>
  </si>
  <si>
    <t>Non compliance</t>
  </si>
  <si>
    <t>Not applicable</t>
  </si>
  <si>
    <t>NO. CRITERIA TO DETERMINE COMPLIANCE</t>
  </si>
  <si>
    <t xml:space="preserve">Percentage compliance </t>
  </si>
  <si>
    <t>Domain 2 - total compliance level</t>
  </si>
  <si>
    <t>Domain 3 - total compliance level</t>
  </si>
  <si>
    <t>Domain 4 - total compliance level</t>
  </si>
  <si>
    <t>Domain 5 - total compliance level</t>
  </si>
  <si>
    <t>5.2  Self-Assessed Compliance</t>
  </si>
  <si>
    <t>Levels</t>
  </si>
  <si>
    <t>Sub-level</t>
  </si>
  <si>
    <t>0 (0 only)</t>
  </si>
  <si>
    <t>All NHS decision making is underpinned by high quality evidence and knowledge mobilised by skilled library and knowledge specialists.</t>
  </si>
  <si>
    <r>
      <t xml:space="preserve">All NHS organisations enable their workforce to freely access proactive library and knowledge services that meet organisational priorities within the framework of </t>
    </r>
    <r>
      <rPr>
        <i/>
        <sz val="11"/>
        <rFont val="Arial"/>
        <family val="2"/>
      </rPr>
      <t>Knowledge for Healthcare.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</si>
</sst>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0"/>
      <color rgb="FFC00000"/>
      <name val="Arial"/>
      <family val="2"/>
    </font>
    <font>
      <b/>
      <sz val="10"/>
      <color theme="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66">
    <xf numFmtId="0" fontId="0" fillId="0" borderId="0" xfId="0"/>
    <xf numFmtId="0" fontId="5" fillId="2" borderId="5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5" fillId="3" borderId="6" xfId="0" applyFont="1" applyFill="1" applyBorder="1"/>
    <xf numFmtId="0" fontId="4" fillId="2" borderId="2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4" fillId="3" borderId="8" xfId="0" applyFont="1" applyFill="1" applyBorder="1"/>
    <xf numFmtId="0" fontId="4" fillId="3" borderId="7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1" fontId="6" fillId="2" borderId="4" xfId="0" applyNumberFormat="1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left"/>
    </xf>
    <xf numFmtId="0" fontId="7" fillId="0" borderId="0" xfId="0" applyFont="1"/>
    <xf numFmtId="0" fontId="2" fillId="3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3" fillId="5" borderId="7" xfId="0" applyFont="1" applyFill="1" applyBorder="1" applyAlignment="1">
      <alignment horizontal="center" vertical="top"/>
    </xf>
    <xf numFmtId="1" fontId="6" fillId="5" borderId="4" xfId="0" applyNumberFormat="1" applyFont="1" applyFill="1" applyBorder="1" applyAlignment="1">
      <alignment horizontal="center" vertical="top"/>
    </xf>
    <xf numFmtId="9" fontId="6" fillId="2" borderId="4" xfId="0" applyNumberFormat="1" applyFont="1" applyFill="1" applyBorder="1" applyAlignment="1">
      <alignment horizontal="center" vertical="top"/>
    </xf>
    <xf numFmtId="9" fontId="6" fillId="5" borderId="4" xfId="0" applyNumberFormat="1" applyFont="1" applyFill="1" applyBorder="1" applyAlignment="1">
      <alignment horizontal="center" vertical="top"/>
    </xf>
    <xf numFmtId="0" fontId="10" fillId="0" borderId="0" xfId="0" applyFont="1" applyProtection="1">
      <protection locked="0"/>
    </xf>
    <xf numFmtId="0" fontId="16" fillId="12" borderId="3" xfId="0" applyFont="1" applyFill="1" applyBorder="1" applyAlignment="1" applyProtection="1">
      <alignment horizontal="center" vertical="top" wrapText="1"/>
      <protection locked="0"/>
    </xf>
    <xf numFmtId="0" fontId="17" fillId="11" borderId="6" xfId="0" applyFont="1" applyFill="1" applyBorder="1" applyAlignment="1" applyProtection="1">
      <alignment vertical="top" wrapText="1"/>
      <protection locked="0"/>
    </xf>
    <xf numFmtId="0" fontId="0" fillId="0" borderId="0" xfId="0" applyAlignment="1">
      <alignment horizontal="right"/>
    </xf>
    <xf numFmtId="0" fontId="8" fillId="0" borderId="0" xfId="0" applyFont="1"/>
    <xf numFmtId="0" fontId="16" fillId="12" borderId="32" xfId="0" applyFont="1" applyFill="1" applyBorder="1" applyAlignment="1" applyProtection="1">
      <alignment horizontal="center" vertical="top" wrapText="1"/>
      <protection locked="0"/>
    </xf>
    <xf numFmtId="0" fontId="17" fillId="6" borderId="6" xfId="0" applyFont="1" applyFill="1" applyBorder="1" applyAlignment="1" applyProtection="1">
      <alignment vertical="top" wrapText="1"/>
      <protection locked="0"/>
    </xf>
    <xf numFmtId="0" fontId="17" fillId="8" borderId="6" xfId="0" applyFont="1" applyFill="1" applyBorder="1" applyAlignment="1" applyProtection="1">
      <alignment vertical="top" wrapText="1"/>
      <protection locked="0"/>
    </xf>
    <xf numFmtId="0" fontId="17" fillId="9" borderId="6" xfId="0" applyFont="1" applyFill="1" applyBorder="1" applyAlignment="1" applyProtection="1">
      <alignment vertical="top" wrapText="1"/>
      <protection locked="0"/>
    </xf>
    <xf numFmtId="0" fontId="17" fillId="10" borderId="6" xfId="0" applyFont="1" applyFill="1" applyBorder="1" applyAlignment="1" applyProtection="1">
      <alignment vertical="top" wrapText="1"/>
      <protection locked="0"/>
    </xf>
    <xf numFmtId="0" fontId="17" fillId="7" borderId="6" xfId="0" applyFont="1" applyFill="1" applyBorder="1" applyAlignment="1" applyProtection="1">
      <alignment vertical="top" wrapText="1"/>
      <protection locked="0"/>
    </xf>
    <xf numFmtId="0" fontId="19" fillId="0" borderId="0" xfId="0" applyFont="1"/>
    <xf numFmtId="0" fontId="11" fillId="0" borderId="0" xfId="0" applyFont="1" applyAlignment="1" applyProtection="1">
      <alignment horizontal="left"/>
      <protection locked="0"/>
    </xf>
    <xf numFmtId="0" fontId="20" fillId="0" borderId="0" xfId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0" xfId="0" applyFont="1" applyAlignment="1">
      <alignment wrapText="1"/>
    </xf>
    <xf numFmtId="0" fontId="21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3" fillId="0" borderId="0" xfId="0" applyFont="1" applyProtection="1"/>
    <xf numFmtId="0" fontId="1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 vertical="top"/>
    </xf>
    <xf numFmtId="0" fontId="15" fillId="15" borderId="38" xfId="0" applyFont="1" applyFill="1" applyBorder="1" applyAlignment="1" applyProtection="1">
      <alignment horizontal="center" vertical="center" wrapText="1"/>
    </xf>
    <xf numFmtId="0" fontId="15" fillId="15" borderId="16" xfId="0" applyFont="1" applyFill="1" applyBorder="1" applyAlignment="1" applyProtection="1">
      <alignment horizontal="center" vertical="center" wrapText="1"/>
    </xf>
    <xf numFmtId="0" fontId="13" fillId="14" borderId="38" xfId="0" applyFont="1" applyFill="1" applyBorder="1" applyAlignment="1" applyProtection="1">
      <alignment horizontal="center" vertical="center" wrapText="1"/>
    </xf>
    <xf numFmtId="0" fontId="13" fillId="14" borderId="36" xfId="0" applyFont="1" applyFill="1" applyBorder="1" applyAlignment="1" applyProtection="1">
      <alignment horizontal="center" vertical="center" wrapText="1"/>
    </xf>
    <xf numFmtId="0" fontId="13" fillId="6" borderId="31" xfId="0" applyFont="1" applyFill="1" applyBorder="1" applyAlignment="1" applyProtection="1">
      <alignment horizontal="center" vertical="center" wrapText="1"/>
    </xf>
    <xf numFmtId="0" fontId="14" fillId="6" borderId="5" xfId="0" applyFont="1" applyFill="1" applyBorder="1" applyAlignment="1" applyProtection="1">
      <alignment wrapText="1"/>
    </xf>
    <xf numFmtId="0" fontId="13" fillId="8" borderId="12" xfId="0" applyFont="1" applyFill="1" applyBorder="1" applyAlignment="1" applyProtection="1">
      <alignment horizontal="center" vertical="center" wrapText="1"/>
    </xf>
    <xf numFmtId="0" fontId="14" fillId="8" borderId="5" xfId="0" applyFont="1" applyFill="1" applyBorder="1" applyAlignment="1" applyProtection="1">
      <alignment vertical="top" wrapText="1"/>
    </xf>
    <xf numFmtId="0" fontId="13" fillId="9" borderId="12" xfId="0" applyFont="1" applyFill="1" applyBorder="1" applyAlignment="1" applyProtection="1">
      <alignment horizontal="center" vertical="center" wrapText="1"/>
    </xf>
    <xf numFmtId="0" fontId="14" fillId="9" borderId="5" xfId="0" applyFont="1" applyFill="1" applyBorder="1" applyAlignment="1" applyProtection="1">
      <alignment vertical="top" wrapText="1"/>
    </xf>
    <xf numFmtId="0" fontId="13" fillId="10" borderId="12" xfId="0" applyFont="1" applyFill="1" applyBorder="1" applyAlignment="1" applyProtection="1">
      <alignment horizontal="center" vertical="center" wrapText="1"/>
    </xf>
    <xf numFmtId="0" fontId="14" fillId="10" borderId="5" xfId="0" applyFont="1" applyFill="1" applyBorder="1" applyAlignment="1" applyProtection="1">
      <alignment vertical="top" wrapText="1"/>
    </xf>
    <xf numFmtId="0" fontId="13" fillId="7" borderId="12" xfId="0" applyFont="1" applyFill="1" applyBorder="1" applyAlignment="1" applyProtection="1">
      <alignment horizontal="center" vertical="center" wrapText="1"/>
    </xf>
    <xf numFmtId="0" fontId="14" fillId="7" borderId="5" xfId="0" applyFont="1" applyFill="1" applyBorder="1" applyAlignment="1" applyProtection="1">
      <alignment vertical="top" wrapText="1"/>
    </xf>
    <xf numFmtId="0" fontId="13" fillId="11" borderId="5" xfId="0" applyFont="1" applyFill="1" applyBorder="1" applyAlignment="1" applyProtection="1">
      <alignment horizontal="center" vertical="center" wrapText="1"/>
    </xf>
    <xf numFmtId="0" fontId="14" fillId="11" borderId="5" xfId="0" applyFont="1" applyFill="1" applyBorder="1" applyAlignment="1" applyProtection="1">
      <alignment vertical="top" wrapText="1"/>
    </xf>
    <xf numFmtId="0" fontId="4" fillId="0" borderId="0" xfId="0" applyFont="1" applyProtection="1"/>
    <xf numFmtId="0" fontId="4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wrapText="1"/>
    </xf>
    <xf numFmtId="0" fontId="15" fillId="0" borderId="0" xfId="0" applyFont="1" applyAlignment="1" applyProtection="1">
      <alignment horizontal="center"/>
    </xf>
    <xf numFmtId="0" fontId="15" fillId="2" borderId="5" xfId="0" applyFont="1" applyFill="1" applyBorder="1" applyAlignment="1" applyProtection="1">
      <alignment horizontal="right"/>
    </xf>
    <xf numFmtId="0" fontId="15" fillId="2" borderId="4" xfId="0" applyFont="1" applyFill="1" applyBorder="1" applyAlignment="1" applyProtection="1">
      <alignment horizontal="center" vertical="top" wrapText="1"/>
    </xf>
    <xf numFmtId="0" fontId="0" fillId="0" borderId="0" xfId="0" applyProtection="1"/>
    <xf numFmtId="0" fontId="13" fillId="3" borderId="4" xfId="0" applyFont="1" applyFill="1" applyBorder="1" applyAlignment="1" applyProtection="1">
      <alignment horizontal="center" vertical="top" wrapText="1"/>
    </xf>
    <xf numFmtId="0" fontId="15" fillId="3" borderId="4" xfId="0" applyFont="1" applyFill="1" applyBorder="1" applyProtection="1"/>
    <xf numFmtId="0" fontId="15" fillId="13" borderId="12" xfId="0" applyFont="1" applyFill="1" applyBorder="1" applyAlignment="1" applyProtection="1">
      <alignment horizontal="right"/>
    </xf>
    <xf numFmtId="0" fontId="15" fillId="2" borderId="10" xfId="0" applyFont="1" applyFill="1" applyBorder="1" applyAlignment="1" applyProtection="1">
      <alignment horizontal="center" vertical="top"/>
    </xf>
    <xf numFmtId="0" fontId="13" fillId="3" borderId="10" xfId="0" applyFont="1" applyFill="1" applyBorder="1" applyAlignment="1" applyProtection="1">
      <alignment horizontal="center" vertical="top"/>
    </xf>
    <xf numFmtId="0" fontId="15" fillId="3" borderId="14" xfId="0" applyFont="1" applyFill="1" applyBorder="1" applyProtection="1"/>
    <xf numFmtId="0" fontId="15" fillId="2" borderId="2" xfId="0" applyFont="1" applyFill="1" applyBorder="1" applyAlignment="1" applyProtection="1">
      <alignment horizontal="right"/>
    </xf>
    <xf numFmtId="0" fontId="15" fillId="2" borderId="7" xfId="0" applyFont="1" applyFill="1" applyBorder="1" applyAlignment="1" applyProtection="1">
      <alignment horizontal="center" vertical="top"/>
    </xf>
    <xf numFmtId="0" fontId="13" fillId="3" borderId="7" xfId="0" applyFont="1" applyFill="1" applyBorder="1" applyAlignment="1" applyProtection="1">
      <alignment horizontal="center" vertical="top"/>
    </xf>
    <xf numFmtId="0" fontId="15" fillId="3" borderId="8" xfId="0" applyFont="1" applyFill="1" applyBorder="1" applyProtection="1"/>
    <xf numFmtId="0" fontId="15" fillId="2" borderId="1" xfId="0" applyFont="1" applyFill="1" applyBorder="1" applyAlignment="1" applyProtection="1">
      <alignment horizontal="right"/>
    </xf>
    <xf numFmtId="0" fontId="15" fillId="2" borderId="11" xfId="0" applyFont="1" applyFill="1" applyBorder="1" applyAlignment="1" applyProtection="1">
      <alignment horizontal="center" vertical="top"/>
    </xf>
    <xf numFmtId="0" fontId="13" fillId="3" borderId="11" xfId="0" applyFont="1" applyFill="1" applyBorder="1" applyAlignment="1" applyProtection="1">
      <alignment horizontal="center" vertical="top"/>
    </xf>
    <xf numFmtId="0" fontId="15" fillId="3" borderId="9" xfId="0" applyFont="1" applyFill="1" applyBorder="1" applyProtection="1"/>
    <xf numFmtId="0" fontId="3" fillId="0" borderId="0" xfId="0" applyFont="1" applyAlignment="1" applyProtection="1">
      <alignment horizontal="left"/>
    </xf>
    <xf numFmtId="0" fontId="16" fillId="2" borderId="5" xfId="0" applyFont="1" applyFill="1" applyBorder="1" applyAlignment="1" applyProtection="1">
      <alignment horizontal="right" vertical="center"/>
    </xf>
    <xf numFmtId="0" fontId="15" fillId="2" borderId="10" xfId="0" applyFont="1" applyFill="1" applyBorder="1" applyAlignment="1" applyProtection="1">
      <alignment horizontal="center" vertical="center" wrapText="1"/>
    </xf>
    <xf numFmtId="0" fontId="15" fillId="3" borderId="4" xfId="0" applyFont="1" applyFill="1" applyBorder="1" applyAlignment="1" applyProtection="1">
      <alignment horizontal="center"/>
    </xf>
    <xf numFmtId="0" fontId="16" fillId="5" borderId="4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right"/>
    </xf>
    <xf numFmtId="0" fontId="15" fillId="5" borderId="7" xfId="0" applyFont="1" applyFill="1" applyBorder="1" applyAlignment="1" applyProtection="1">
      <alignment horizontal="center"/>
    </xf>
    <xf numFmtId="0" fontId="15" fillId="5" borderId="10" xfId="0" applyFont="1" applyFill="1" applyBorder="1" applyAlignment="1" applyProtection="1">
      <alignment horizontal="left"/>
    </xf>
    <xf numFmtId="0" fontId="15" fillId="3" borderId="7" xfId="0" applyFont="1" applyFill="1" applyBorder="1" applyAlignment="1" applyProtection="1">
      <alignment horizontal="center"/>
    </xf>
    <xf numFmtId="0" fontId="15" fillId="5" borderId="7" xfId="0" applyFont="1" applyFill="1" applyBorder="1" applyAlignment="1" applyProtection="1">
      <alignment horizontal="left"/>
    </xf>
    <xf numFmtId="0" fontId="15" fillId="3" borderId="11" xfId="0" applyFont="1" applyFill="1" applyBorder="1" applyAlignment="1" applyProtection="1">
      <alignment horizontal="center"/>
    </xf>
    <xf numFmtId="0" fontId="15" fillId="5" borderId="11" xfId="0" applyFont="1" applyFill="1" applyBorder="1" applyAlignment="1" applyProtection="1">
      <alignment horizontal="left"/>
    </xf>
    <xf numFmtId="0" fontId="3" fillId="0" borderId="0" xfId="0" applyFont="1" applyProtection="1">
      <protection locked="0"/>
    </xf>
    <xf numFmtId="0" fontId="9" fillId="0" borderId="0" xfId="0" applyFont="1" applyProtection="1"/>
    <xf numFmtId="0" fontId="10" fillId="0" borderId="0" xfId="0" applyFont="1" applyProtection="1"/>
    <xf numFmtId="0" fontId="11" fillId="0" borderId="1" xfId="0" applyFont="1" applyBorder="1" applyAlignment="1" applyProtection="1">
      <alignment horizontal="left"/>
    </xf>
    <xf numFmtId="0" fontId="11" fillId="0" borderId="15" xfId="0" applyFont="1" applyBorder="1" applyAlignment="1" applyProtection="1">
      <alignment horizontal="left"/>
    </xf>
    <xf numFmtId="0" fontId="11" fillId="0" borderId="9" xfId="0" applyFont="1" applyBorder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right"/>
    </xf>
    <xf numFmtId="0" fontId="12" fillId="0" borderId="0" xfId="0" applyFont="1" applyProtection="1"/>
    <xf numFmtId="0" fontId="9" fillId="0" borderId="13" xfId="0" applyFont="1" applyBorder="1" applyAlignment="1" applyProtection="1">
      <alignment horizontal="left"/>
      <protection locked="0"/>
    </xf>
    <xf numFmtId="0" fontId="9" fillId="0" borderId="14" xfId="0" applyFont="1" applyBorder="1" applyAlignment="1" applyProtection="1">
      <alignment horizontal="left"/>
      <protection locked="0"/>
    </xf>
    <xf numFmtId="164" fontId="9" fillId="0" borderId="17" xfId="0" applyNumberFormat="1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19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8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left"/>
    </xf>
    <xf numFmtId="0" fontId="19" fillId="0" borderId="0" xfId="0" applyFont="1" applyAlignment="1">
      <alignment horizontal="center"/>
    </xf>
    <xf numFmtId="0" fontId="9" fillId="0" borderId="0" xfId="0" applyFont="1" applyAlignment="1" applyProtection="1">
      <alignment horizontal="left"/>
      <protection locked="0"/>
    </xf>
    <xf numFmtId="0" fontId="11" fillId="0" borderId="12" xfId="0" applyFont="1" applyBorder="1" applyAlignment="1" applyProtection="1">
      <alignment horizontal="left"/>
    </xf>
    <xf numFmtId="0" fontId="11" fillId="0" borderId="13" xfId="0" applyFont="1" applyBorder="1" applyAlignment="1" applyProtection="1">
      <alignment horizontal="left"/>
    </xf>
    <xf numFmtId="0" fontId="11" fillId="0" borderId="14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</xf>
    <xf numFmtId="0" fontId="11" fillId="0" borderId="0" xfId="0" applyFont="1" applyAlignment="1" applyProtection="1">
      <alignment wrapText="1"/>
    </xf>
    <xf numFmtId="0" fontId="15" fillId="4" borderId="10" xfId="0" applyFont="1" applyFill="1" applyBorder="1" applyAlignment="1" applyProtection="1">
      <alignment horizontal="center" vertical="center" wrapText="1"/>
    </xf>
    <xf numFmtId="0" fontId="15" fillId="4" borderId="11" xfId="0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right" vertical="center"/>
    </xf>
    <xf numFmtId="0" fontId="13" fillId="0" borderId="6" xfId="0" applyFont="1" applyBorder="1" applyAlignment="1" applyProtection="1">
      <alignment horizontal="right" vertical="center"/>
    </xf>
    <xf numFmtId="0" fontId="13" fillId="0" borderId="22" xfId="0" applyFont="1" applyBorder="1" applyAlignment="1" applyProtection="1">
      <alignment horizontal="right" vertical="top"/>
    </xf>
    <xf numFmtId="0" fontId="13" fillId="0" borderId="23" xfId="0" applyFont="1" applyBorder="1" applyAlignment="1" applyProtection="1">
      <alignment horizontal="right" vertical="top"/>
    </xf>
    <xf numFmtId="0" fontId="13" fillId="0" borderId="24" xfId="0" applyFont="1" applyBorder="1" applyAlignment="1" applyProtection="1">
      <alignment horizontal="right" vertical="center"/>
    </xf>
    <xf numFmtId="0" fontId="13" fillId="0" borderId="25" xfId="0" applyFont="1" applyBorder="1" applyAlignment="1" applyProtection="1">
      <alignment horizontal="right" vertical="center"/>
    </xf>
    <xf numFmtId="0" fontId="13" fillId="0" borderId="26" xfId="0" applyFont="1" applyBorder="1" applyAlignment="1" applyProtection="1">
      <alignment horizontal="right" vertical="top" wrapText="1"/>
    </xf>
    <xf numFmtId="0" fontId="13" fillId="0" borderId="27" xfId="0" applyFont="1" applyBorder="1" applyAlignment="1" applyProtection="1">
      <alignment horizontal="right" vertical="top" wrapText="1"/>
    </xf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16" xfId="0" applyFont="1" applyBorder="1" applyAlignment="1" applyProtection="1">
      <alignment horizontal="center" vertical="top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0" borderId="1" xfId="0" applyFont="1" applyBorder="1" applyAlignment="1" applyProtection="1">
      <alignment horizontal="center" vertical="top"/>
      <protection locked="0"/>
    </xf>
    <xf numFmtId="0" fontId="3" fillId="0" borderId="15" xfId="0" applyFont="1" applyBorder="1" applyAlignment="1" applyProtection="1">
      <alignment horizontal="center" vertical="top"/>
      <protection locked="0"/>
    </xf>
    <xf numFmtId="0" fontId="3" fillId="0" borderId="9" xfId="0" applyFont="1" applyBorder="1" applyAlignment="1" applyProtection="1">
      <alignment horizontal="center" vertical="top"/>
      <protection locked="0"/>
    </xf>
    <xf numFmtId="0" fontId="15" fillId="5" borderId="5" xfId="0" applyFont="1" applyFill="1" applyBorder="1" applyAlignment="1" applyProtection="1">
      <alignment horizontal="center"/>
    </xf>
    <xf numFmtId="0" fontId="15" fillId="5" borderId="6" xfId="0" applyFont="1" applyFill="1" applyBorder="1" applyAlignment="1" applyProtection="1">
      <alignment horizontal="center"/>
    </xf>
    <xf numFmtId="0" fontId="15" fillId="13" borderId="5" xfId="0" applyFont="1" applyFill="1" applyBorder="1" applyAlignment="1" applyProtection="1">
      <alignment horizontal="center"/>
    </xf>
    <xf numFmtId="0" fontId="15" fillId="13" borderId="6" xfId="0" applyFont="1" applyFill="1" applyBorder="1" applyAlignment="1" applyProtection="1">
      <alignment horizontal="center"/>
    </xf>
    <xf numFmtId="0" fontId="13" fillId="0" borderId="16" xfId="0" applyFont="1" applyBorder="1" applyAlignment="1" applyProtection="1">
      <alignment vertical="top"/>
    </xf>
    <xf numFmtId="0" fontId="13" fillId="0" borderId="6" xfId="0" applyFont="1" applyBorder="1" applyAlignment="1" applyProtection="1">
      <alignment vertical="top"/>
    </xf>
    <xf numFmtId="0" fontId="14" fillId="0" borderId="40" xfId="0" applyFont="1" applyBorder="1" applyAlignment="1" applyProtection="1"/>
    <xf numFmtId="0" fontId="14" fillId="0" borderId="20" xfId="0" applyFont="1" applyBorder="1" applyAlignment="1" applyProtection="1"/>
    <xf numFmtId="0" fontId="14" fillId="0" borderId="25" xfId="0" applyFont="1" applyBorder="1" applyAlignment="1" applyProtection="1"/>
    <xf numFmtId="0" fontId="14" fillId="0" borderId="41" xfId="0" applyFont="1" applyBorder="1" applyAlignment="1" applyProtection="1">
      <alignment horizontal="left" vertical="top" wrapText="1"/>
    </xf>
    <xf numFmtId="0" fontId="14" fillId="0" borderId="28" xfId="0" applyFont="1" applyBorder="1" applyAlignment="1" applyProtection="1">
      <alignment horizontal="left" vertical="top" wrapText="1"/>
    </xf>
    <xf numFmtId="0" fontId="14" fillId="0" borderId="28" xfId="0" applyFont="1" applyBorder="1" applyAlignment="1" applyProtection="1">
      <alignment horizontal="left" vertical="top"/>
    </xf>
    <xf numFmtId="0" fontId="14" fillId="0" borderId="33" xfId="0" applyFont="1" applyBorder="1" applyAlignment="1" applyProtection="1">
      <alignment horizontal="left" vertical="top"/>
    </xf>
    <xf numFmtId="0" fontId="14" fillId="0" borderId="39" xfId="0" applyFont="1" applyBorder="1" applyAlignment="1" applyProtection="1">
      <alignment horizontal="left" vertical="top" wrapText="1"/>
    </xf>
    <xf numFmtId="0" fontId="14" fillId="0" borderId="21" xfId="0" applyFont="1" applyBorder="1" applyAlignment="1" applyProtection="1">
      <alignment horizontal="left" vertical="top" wrapText="1"/>
    </xf>
    <xf numFmtId="0" fontId="14" fillId="0" borderId="23" xfId="0" applyFont="1" applyBorder="1" applyAlignment="1" applyProtection="1">
      <alignment horizontal="left" vertical="top" wrapText="1"/>
    </xf>
    <xf numFmtId="0" fontId="7" fillId="15" borderId="35" xfId="0" applyFont="1" applyFill="1" applyBorder="1" applyAlignment="1" applyProtection="1">
      <alignment horizontal="center" vertical="top" wrapText="1"/>
    </xf>
    <xf numFmtId="0" fontId="7" fillId="15" borderId="16" xfId="0" applyFont="1" applyFill="1" applyBorder="1" applyAlignment="1" applyProtection="1">
      <alignment horizontal="center" vertical="top" wrapText="1"/>
    </xf>
    <xf numFmtId="0" fontId="7" fillId="14" borderId="35" xfId="0" applyFont="1" applyFill="1" applyBorder="1" applyAlignment="1" applyProtection="1">
      <alignment horizontal="center" vertical="top" wrapText="1"/>
    </xf>
    <xf numFmtId="0" fontId="7" fillId="14" borderId="36" xfId="0" applyFont="1" applyFill="1" applyBorder="1" applyAlignment="1" applyProtection="1">
      <alignment horizontal="center" vertical="top" wrapText="1"/>
    </xf>
    <xf numFmtId="0" fontId="15" fillId="15" borderId="34" xfId="0" applyFont="1" applyFill="1" applyBorder="1" applyAlignment="1" applyProtection="1">
      <alignment horizontal="center" vertical="center" wrapText="1"/>
    </xf>
    <xf numFmtId="0" fontId="15" fillId="15" borderId="37" xfId="0" applyFont="1" applyFill="1" applyBorder="1" applyAlignment="1" applyProtection="1">
      <alignment horizontal="center" vertical="center" wrapText="1"/>
    </xf>
    <xf numFmtId="0" fontId="15" fillId="14" borderId="29" xfId="0" applyFont="1" applyFill="1" applyBorder="1" applyAlignment="1" applyProtection="1">
      <alignment horizontal="center" vertical="center" wrapText="1"/>
    </xf>
    <xf numFmtId="0" fontId="15" fillId="14" borderId="30" xfId="0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4C6E7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Self-evaluated</a:t>
            </a:r>
            <a:r>
              <a:rPr lang="en-GB" sz="1600" baseline="0"/>
              <a:t> and Validated Levels of </a:t>
            </a:r>
          </a:p>
          <a:p>
            <a:pPr>
              <a:defRPr sz="1600"/>
            </a:pPr>
            <a:r>
              <a:rPr lang="en-GB" sz="1600" baseline="0"/>
              <a:t>NHS Library and Knowledge Services Quality and Improvement</a:t>
            </a:r>
            <a:endParaRPr lang="en-GB" sz="1600"/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 - copy'!$B$2</c:f>
              <c:strCache>
                <c:ptCount val="1"/>
                <c:pt idx="0">
                  <c:v>Self-evaluated Level</c:v>
                </c:pt>
              </c:strCache>
            </c:strRef>
          </c:tx>
          <c:cat>
            <c:strRef>
              <c:f>'Radar Chart - copy'!$A$3:$A$8</c:f>
              <c:strCache>
                <c:ptCount val="6"/>
                <c:pt idx="0">
                  <c:v>Outcome
one</c:v>
                </c:pt>
                <c:pt idx="1">
                  <c:v>Outcome
two</c:v>
                </c:pt>
                <c:pt idx="2">
                  <c:v>Outcome
three</c:v>
                </c:pt>
                <c:pt idx="3">
                  <c:v>Outcome
four</c:v>
                </c:pt>
                <c:pt idx="4">
                  <c:v>Outcome
five</c:v>
                </c:pt>
                <c:pt idx="5">
                  <c:v>Outcome
six</c:v>
                </c:pt>
              </c:strCache>
            </c:strRef>
          </c:cat>
          <c:val>
            <c:numRef>
              <c:f>'Radar Chart - copy'!$B$3:$B$8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4-46A4-8270-ED5A519CE3DB}"/>
            </c:ext>
          </c:extLst>
        </c:ser>
        <c:ser>
          <c:idx val="1"/>
          <c:order val="1"/>
          <c:tx>
            <c:strRef>
              <c:f>'Radar Chart - copy'!$C$2</c:f>
              <c:strCache>
                <c:ptCount val="1"/>
                <c:pt idx="0">
                  <c:v>Validated level</c:v>
                </c:pt>
              </c:strCache>
            </c:strRef>
          </c:tx>
          <c:cat>
            <c:strRef>
              <c:f>'Radar Chart - copy'!$A$3:$A$8</c:f>
              <c:strCache>
                <c:ptCount val="6"/>
                <c:pt idx="0">
                  <c:v>Outcome
one</c:v>
                </c:pt>
                <c:pt idx="1">
                  <c:v>Outcome
two</c:v>
                </c:pt>
                <c:pt idx="2">
                  <c:v>Outcome
three</c:v>
                </c:pt>
                <c:pt idx="3">
                  <c:v>Outcome
four</c:v>
                </c:pt>
                <c:pt idx="4">
                  <c:v>Outcome
five</c:v>
                </c:pt>
                <c:pt idx="5">
                  <c:v>Outcome
six</c:v>
                </c:pt>
              </c:strCache>
            </c:strRef>
          </c:cat>
          <c:val>
            <c:numRef>
              <c:f>'Radar Chart - copy'!$C$3:$C$8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4-46A4-8270-ED5A519C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892032"/>
        <c:axId val="288893568"/>
      </c:radarChart>
      <c:catAx>
        <c:axId val="288892032"/>
        <c:scaling>
          <c:orientation val="minMax"/>
        </c:scaling>
        <c:delete val="0"/>
        <c:axPos val="b"/>
        <c:majorGridlines/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88893568"/>
        <c:crosses val="autoZero"/>
        <c:auto val="1"/>
        <c:lblAlgn val="ctr"/>
        <c:lblOffset val="100"/>
        <c:noMultiLvlLbl val="0"/>
      </c:catAx>
      <c:valAx>
        <c:axId val="288893568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high"/>
        <c:txPr>
          <a:bodyPr anchor="t" anchorCtr="0"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en-US"/>
          </a:p>
        </c:txPr>
        <c:crossAx val="288892032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5297088526185885"/>
          <c:y val="0.46014344021955855"/>
          <c:w val="0.2152410352679425"/>
          <c:h val="0.16529329719784319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Self-evaluated</a:t>
            </a:r>
            <a:r>
              <a:rPr lang="en-GB" sz="1600" baseline="0"/>
              <a:t> and Validated Levels of </a:t>
            </a:r>
          </a:p>
          <a:p>
            <a:pPr>
              <a:defRPr sz="1600"/>
            </a:pPr>
            <a:r>
              <a:rPr lang="en-GB" sz="1600" baseline="0"/>
              <a:t>NHS Library and Knowledge Services Quality and Improvement</a:t>
            </a:r>
            <a:endParaRPr lang="en-GB" sz="1600"/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 - copy'!$B$1:$B$2</c:f>
              <c:strCache>
                <c:ptCount val="2"/>
                <c:pt idx="1">
                  <c:v>Self-evaluated Level</c:v>
                </c:pt>
              </c:strCache>
            </c:strRef>
          </c:tx>
          <c:cat>
            <c:strRef>
              <c:f>'Radar Chart - copy'!$A$3:$A$8</c:f>
              <c:strCache>
                <c:ptCount val="6"/>
                <c:pt idx="0">
                  <c:v>Outcome
one</c:v>
                </c:pt>
                <c:pt idx="1">
                  <c:v>Outcome
two</c:v>
                </c:pt>
                <c:pt idx="2">
                  <c:v>Outcome
three</c:v>
                </c:pt>
                <c:pt idx="3">
                  <c:v>Outcome
four</c:v>
                </c:pt>
                <c:pt idx="4">
                  <c:v>Outcome
five</c:v>
                </c:pt>
                <c:pt idx="5">
                  <c:v>Outcome
six</c:v>
                </c:pt>
              </c:strCache>
            </c:strRef>
          </c:cat>
          <c:val>
            <c:numRef>
              <c:f>'Radar Chart - copy'!$B$3:$B$8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0-41C4-A06C-EB5155FD0A99}"/>
            </c:ext>
          </c:extLst>
        </c:ser>
        <c:ser>
          <c:idx val="1"/>
          <c:order val="1"/>
          <c:tx>
            <c:strRef>
              <c:f>'Radar Chart - copy'!$C$1:$C$2</c:f>
              <c:strCache>
                <c:ptCount val="2"/>
                <c:pt idx="1">
                  <c:v>Validated level</c:v>
                </c:pt>
              </c:strCache>
            </c:strRef>
          </c:tx>
          <c:cat>
            <c:strRef>
              <c:f>'Radar Chart - copy'!$A$3:$A$8</c:f>
              <c:strCache>
                <c:ptCount val="6"/>
                <c:pt idx="0">
                  <c:v>Outcome
one</c:v>
                </c:pt>
                <c:pt idx="1">
                  <c:v>Outcome
two</c:v>
                </c:pt>
                <c:pt idx="2">
                  <c:v>Outcome
three</c:v>
                </c:pt>
                <c:pt idx="3">
                  <c:v>Outcome
four</c:v>
                </c:pt>
                <c:pt idx="4">
                  <c:v>Outcome
five</c:v>
                </c:pt>
                <c:pt idx="5">
                  <c:v>Outcome
six</c:v>
                </c:pt>
              </c:strCache>
            </c:strRef>
          </c:cat>
          <c:val>
            <c:numRef>
              <c:f>'Radar Chart - copy'!$C$3:$C$8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0-41C4-A06C-EB5155FD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93664"/>
        <c:axId val="192195200"/>
      </c:radarChart>
      <c:catAx>
        <c:axId val="192193664"/>
        <c:scaling>
          <c:orientation val="minMax"/>
        </c:scaling>
        <c:delete val="0"/>
        <c:axPos val="b"/>
        <c:majorGridlines/>
        <c:numFmt formatCode="@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92195200"/>
        <c:crosses val="autoZero"/>
        <c:auto val="1"/>
        <c:lblAlgn val="ctr"/>
        <c:lblOffset val="100"/>
        <c:noMultiLvlLbl val="0"/>
      </c:catAx>
      <c:valAx>
        <c:axId val="192195200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high"/>
        <c:txPr>
          <a:bodyPr anchor="t" anchorCtr="0"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en-US"/>
          </a:p>
        </c:txPr>
        <c:crossAx val="192193664"/>
        <c:crosses val="autoZero"/>
        <c:crossBetween val="between"/>
        <c:majorUnit val="1"/>
        <c:minorUnit val="1"/>
      </c:valAx>
    </c:plotArea>
    <c:legend>
      <c:legendPos val="r"/>
      <c:layout>
        <c:manualLayout>
          <c:xMode val="edge"/>
          <c:yMode val="edge"/>
          <c:x val="0.75297088526185885"/>
          <c:y val="0.46014344021955855"/>
          <c:w val="0.2152410352679425"/>
          <c:h val="7.9837246760964237E-2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100011</xdr:rowOff>
    </xdr:from>
    <xdr:to>
      <xdr:col>11</xdr:col>
      <xdr:colOff>409574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19050</xdr:colOff>
      <xdr:row>8</xdr:row>
      <xdr:rowOff>171450</xdr:rowOff>
    </xdr:from>
    <xdr:to>
      <xdr:col>13</xdr:col>
      <xdr:colOff>390525</xdr:colOff>
      <xdr:row>11</xdr:row>
      <xdr:rowOff>9525</xdr:rowOff>
    </xdr:to>
    <xdr:pic>
      <xdr:nvPicPr>
        <xdr:cNvPr id="3" name="Picture 2" descr="Snipping Tool 10 Icon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14954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0</xdr:row>
      <xdr:rowOff>90486</xdr:rowOff>
    </xdr:from>
    <xdr:to>
      <xdr:col>18</xdr:col>
      <xdr:colOff>219074</xdr:colOff>
      <xdr:row>31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3"/>
  <sheetViews>
    <sheetView showGridLines="0" topLeftCell="A16" zoomScaleNormal="100" zoomScalePageLayoutView="90" workbookViewId="0">
      <selection activeCell="D1" sqref="D1"/>
    </sheetView>
  </sheetViews>
  <sheetFormatPr defaultColWidth="9.1796875" defaultRowHeight="13" x14ac:dyDescent="0.3"/>
  <cols>
    <col min="1" max="3" width="9.1796875" style="99"/>
    <col min="4" max="4" width="19.453125" style="99" bestFit="1" customWidth="1"/>
    <col min="5" max="16384" width="9.1796875" style="99"/>
  </cols>
  <sheetData>
    <row r="1" spans="1:14" ht="15.5" x14ac:dyDescent="0.35">
      <c r="A1" s="119" t="s">
        <v>0</v>
      </c>
      <c r="B1" s="120"/>
      <c r="C1" s="121"/>
      <c r="D1" s="106"/>
      <c r="E1" s="106"/>
      <c r="F1" s="106"/>
      <c r="G1" s="106"/>
      <c r="H1" s="106"/>
      <c r="I1" s="106"/>
      <c r="J1" s="106"/>
      <c r="K1" s="106"/>
      <c r="L1" s="106"/>
      <c r="M1" s="107"/>
      <c r="N1" s="98"/>
    </row>
    <row r="2" spans="1:14" ht="16" thickBot="1" x14ac:dyDescent="0.4">
      <c r="A2" s="100" t="s">
        <v>1</v>
      </c>
      <c r="B2" s="101"/>
      <c r="C2" s="102"/>
      <c r="D2" s="108"/>
      <c r="E2" s="109"/>
      <c r="F2" s="109"/>
      <c r="G2" s="109"/>
      <c r="H2" s="109"/>
      <c r="I2" s="109"/>
      <c r="J2" s="109"/>
      <c r="K2" s="109"/>
      <c r="L2" s="109"/>
      <c r="M2" s="110"/>
      <c r="N2" s="98"/>
    </row>
    <row r="3" spans="1:14" ht="15.5" x14ac:dyDescent="0.35">
      <c r="A3" s="116"/>
      <c r="B3" s="116"/>
      <c r="C3" s="116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4" ht="30.75" customHeight="1" x14ac:dyDescent="0.35">
      <c r="A4" s="123" t="s">
        <v>2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</row>
    <row r="5" spans="1:14" ht="15.5" x14ac:dyDescent="0.35">
      <c r="A5" s="116"/>
      <c r="B5" s="116"/>
      <c r="C5" s="116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4" ht="15.5" x14ac:dyDescent="0.35">
      <c r="A6" s="116" t="s">
        <v>3</v>
      </c>
      <c r="B6" s="116"/>
      <c r="C6" s="116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1:14" ht="15.5" x14ac:dyDescent="0.35">
      <c r="A7" s="104">
        <v>1</v>
      </c>
      <c r="B7" s="37"/>
      <c r="C7" s="37"/>
      <c r="D7" s="115"/>
      <c r="E7" s="115"/>
      <c r="F7" s="115"/>
      <c r="G7" s="115"/>
      <c r="H7" s="115"/>
      <c r="I7" s="115"/>
      <c r="J7" s="115"/>
      <c r="K7" s="115"/>
      <c r="L7" s="115"/>
      <c r="M7" s="115"/>
    </row>
    <row r="8" spans="1:14" ht="15.5" x14ac:dyDescent="0.35">
      <c r="A8" s="104">
        <v>2</v>
      </c>
      <c r="B8" s="37"/>
      <c r="C8" s="37"/>
      <c r="D8" s="115"/>
      <c r="E8" s="115"/>
      <c r="F8" s="115"/>
      <c r="G8" s="115"/>
      <c r="H8" s="115"/>
      <c r="I8" s="115"/>
      <c r="J8" s="115"/>
      <c r="K8" s="115"/>
      <c r="L8" s="115"/>
      <c r="M8" s="115"/>
    </row>
    <row r="9" spans="1:14" ht="15.5" x14ac:dyDescent="0.35">
      <c r="A9" s="104">
        <v>3</v>
      </c>
      <c r="B9" s="37"/>
      <c r="C9" s="37"/>
      <c r="D9" s="115"/>
      <c r="E9" s="115"/>
      <c r="F9" s="115"/>
      <c r="G9" s="115"/>
      <c r="H9" s="115"/>
      <c r="I9" s="115"/>
      <c r="J9" s="115"/>
      <c r="K9" s="115"/>
      <c r="L9" s="115"/>
      <c r="M9" s="115"/>
    </row>
    <row r="10" spans="1:14" ht="15.5" x14ac:dyDescent="0.35">
      <c r="A10" s="116"/>
      <c r="B10" s="116"/>
      <c r="C10" s="116"/>
      <c r="D10" s="103"/>
      <c r="E10" s="103"/>
      <c r="F10" s="103"/>
      <c r="G10" s="103"/>
      <c r="H10" s="103"/>
      <c r="I10" s="103"/>
      <c r="J10" s="103"/>
      <c r="K10" s="103"/>
      <c r="L10" s="103"/>
      <c r="M10" s="103"/>
    </row>
    <row r="11" spans="1:14" s="98" customFormat="1" ht="15.5" x14ac:dyDescent="0.35">
      <c r="A11" s="122" t="s">
        <v>4</v>
      </c>
      <c r="B11" s="122"/>
      <c r="C11" s="122"/>
      <c r="D11" s="122"/>
      <c r="E11" s="122"/>
      <c r="F11" s="122"/>
    </row>
    <row r="12" spans="1:14" ht="15.5" x14ac:dyDescent="0.35">
      <c r="A12" s="98">
        <v>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</row>
    <row r="13" spans="1:14" ht="15.5" x14ac:dyDescent="0.35">
      <c r="A13" s="98">
        <v>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</row>
    <row r="14" spans="1:14" ht="15.5" x14ac:dyDescent="0.35">
      <c r="A14" s="105">
        <v>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</row>
    <row r="16" spans="1:14" ht="15.5" x14ac:dyDescent="0.35">
      <c r="A16" s="122" t="s">
        <v>5</v>
      </c>
      <c r="B16" s="122"/>
      <c r="C16" s="122"/>
      <c r="D16" s="122"/>
      <c r="E16" s="122"/>
      <c r="F16" s="122"/>
    </row>
    <row r="17" spans="1:13" x14ac:dyDescent="0.3">
      <c r="A17" s="99">
        <v>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3">
      <c r="A18" s="99">
        <v>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3">
      <c r="A19" s="99">
        <v>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</row>
    <row r="20" spans="1:13" x14ac:dyDescent="0.3">
      <c r="A20" s="99">
        <v>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2" spans="1:13" ht="15.5" x14ac:dyDescent="0.35">
      <c r="A22" s="122" t="s">
        <v>6</v>
      </c>
      <c r="B22" s="122"/>
      <c r="C22" s="122"/>
      <c r="D22" s="122"/>
      <c r="E22" s="122"/>
      <c r="F22" s="122"/>
    </row>
    <row r="23" spans="1:13" ht="15.5" x14ac:dyDescent="0.35">
      <c r="A23" s="98">
        <v>1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</row>
    <row r="24" spans="1:13" ht="15.5" x14ac:dyDescent="0.35">
      <c r="A24" s="105">
        <v>2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</row>
    <row r="25" spans="1:13" ht="14.5" x14ac:dyDescent="0.35">
      <c r="A25" s="105">
        <v>3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ht="15.5" x14ac:dyDescent="0.35">
      <c r="A26" s="105">
        <v>4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</row>
    <row r="27" spans="1:13" ht="15.5" x14ac:dyDescent="0.35">
      <c r="A27" s="105">
        <v>5</v>
      </c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</row>
    <row r="28" spans="1:13" ht="15.5" x14ac:dyDescent="0.35">
      <c r="A28" s="105">
        <v>6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</row>
    <row r="29" spans="1:13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 spans="1:13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 spans="1:13" x14ac:dyDescent="0.3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2:13" x14ac:dyDescent="0.3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</sheetData>
  <mergeCells count="13">
    <mergeCell ref="B26:M26"/>
    <mergeCell ref="B27:M27"/>
    <mergeCell ref="B28:M28"/>
    <mergeCell ref="A1:C1"/>
    <mergeCell ref="B12:M12"/>
    <mergeCell ref="B13:M13"/>
    <mergeCell ref="B23:M23"/>
    <mergeCell ref="B24:M24"/>
    <mergeCell ref="A22:F22"/>
    <mergeCell ref="B14:M14"/>
    <mergeCell ref="A4:M4"/>
    <mergeCell ref="A11:F11"/>
    <mergeCell ref="A16:F16"/>
  </mergeCells>
  <pageMargins left="0.7" right="0.7" top="0.75" bottom="0.75" header="0.3" footer="0.3"/>
  <pageSetup paperSize="9" scale="96" orientation="landscape" verticalDpi="1200" r:id="rId1"/>
  <headerFooter>
    <oddHeader>&amp;C&amp;"Arial,Bold"&amp;12General Comments on your Quality and Improvement Outcomes Self-Evaluation Submission</oddHeader>
    <oddFooter>&amp;C&amp;12&amp;F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N7:R13"/>
  <sheetViews>
    <sheetView showGridLines="0" workbookViewId="0">
      <selection activeCell="P31" sqref="P30:P31"/>
    </sheetView>
  </sheetViews>
  <sheetFormatPr defaultColWidth="9.1796875" defaultRowHeight="12.5" x14ac:dyDescent="0.25"/>
  <cols>
    <col min="1" max="13" width="9.1796875" style="111"/>
    <col min="14" max="14" width="12" style="111" customWidth="1"/>
    <col min="15" max="16384" width="9.1796875" style="111"/>
  </cols>
  <sheetData>
    <row r="7" spans="14:18" ht="14" x14ac:dyDescent="0.3">
      <c r="N7" s="113" t="s">
        <v>7</v>
      </c>
    </row>
    <row r="9" spans="14:18" ht="14" x14ac:dyDescent="0.3">
      <c r="N9" s="114" t="s">
        <v>8</v>
      </c>
      <c r="O9" s="112"/>
      <c r="P9" s="112"/>
      <c r="Q9" s="112"/>
      <c r="R9" s="112"/>
    </row>
    <row r="10" spans="14:18" ht="14" x14ac:dyDescent="0.3">
      <c r="O10" s="114" t="s">
        <v>9</v>
      </c>
    </row>
    <row r="13" spans="14:18" ht="14" x14ac:dyDescent="0.3">
      <c r="N13" s="114" t="s">
        <v>10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30"/>
  <sheetViews>
    <sheetView showGridLines="0" tabSelected="1" topLeftCell="A8" zoomScale="110" zoomScaleNormal="110" zoomScaleSheetLayoutView="100" workbookViewId="0">
      <selection activeCell="B10" sqref="B10"/>
    </sheetView>
  </sheetViews>
  <sheetFormatPr defaultColWidth="9.1796875" defaultRowHeight="14.5" x14ac:dyDescent="0.35"/>
  <cols>
    <col min="1" max="1" width="10" style="45" customWidth="1"/>
    <col min="2" max="2" width="51.54296875" style="45" customWidth="1"/>
    <col min="3" max="3" width="12.81640625" style="47" customWidth="1"/>
    <col min="4" max="4" width="11.1796875" style="47" customWidth="1"/>
    <col min="5" max="5" width="12.453125" style="47" customWidth="1"/>
    <col min="6" max="6" width="10.453125" style="47" bestFit="1" customWidth="1"/>
    <col min="7" max="7" width="75.7265625" style="45" customWidth="1"/>
    <col min="8" max="16384" width="9.1796875" style="45"/>
  </cols>
  <sheetData>
    <row r="1" spans="1:7" ht="15" thickBot="1" x14ac:dyDescent="0.4">
      <c r="B1" s="46" t="s">
        <v>11</v>
      </c>
      <c r="C1" s="134"/>
      <c r="D1" s="135"/>
      <c r="E1" s="135"/>
      <c r="F1" s="135"/>
      <c r="G1" s="136"/>
    </row>
    <row r="2" spans="1:7" ht="15" thickBot="1" x14ac:dyDescent="0.4">
      <c r="B2" s="46" t="s">
        <v>12</v>
      </c>
      <c r="C2" s="137"/>
      <c r="D2" s="138"/>
      <c r="E2" s="138"/>
      <c r="F2" s="139"/>
      <c r="G2" s="97"/>
    </row>
    <row r="3" spans="1:7" ht="15" thickBot="1" x14ac:dyDescent="0.4">
      <c r="B3" s="46"/>
    </row>
    <row r="4" spans="1:7" ht="15.75" customHeight="1" thickBot="1" x14ac:dyDescent="0.4">
      <c r="A4" s="126" t="s">
        <v>13</v>
      </c>
      <c r="B4" s="127"/>
      <c r="C4" s="144" t="s">
        <v>14</v>
      </c>
      <c r="D4" s="144"/>
      <c r="E4" s="144"/>
      <c r="F4" s="144"/>
      <c r="G4" s="145"/>
    </row>
    <row r="5" spans="1:7" x14ac:dyDescent="0.35">
      <c r="A5" s="128" t="s">
        <v>15</v>
      </c>
      <c r="B5" s="129"/>
      <c r="C5" s="153" t="s">
        <v>16</v>
      </c>
      <c r="D5" s="154"/>
      <c r="E5" s="154"/>
      <c r="F5" s="154"/>
      <c r="G5" s="155"/>
    </row>
    <row r="6" spans="1:7" ht="13.9" customHeight="1" x14ac:dyDescent="0.35">
      <c r="A6" s="130" t="s">
        <v>17</v>
      </c>
      <c r="B6" s="131"/>
      <c r="C6" s="146" t="s">
        <v>18</v>
      </c>
      <c r="D6" s="147"/>
      <c r="E6" s="147"/>
      <c r="F6" s="147"/>
      <c r="G6" s="148"/>
    </row>
    <row r="7" spans="1:7" ht="62.25" customHeight="1" thickBot="1" x14ac:dyDescent="0.4">
      <c r="A7" s="132" t="s">
        <v>19</v>
      </c>
      <c r="B7" s="133"/>
      <c r="C7" s="149" t="s">
        <v>20</v>
      </c>
      <c r="D7" s="150"/>
      <c r="E7" s="150"/>
      <c r="F7" s="151"/>
      <c r="G7" s="152"/>
    </row>
    <row r="8" spans="1:7" ht="46.5" customHeight="1" thickBot="1" x14ac:dyDescent="0.4">
      <c r="A8" s="124" t="s">
        <v>21</v>
      </c>
      <c r="B8" s="160" t="s">
        <v>22</v>
      </c>
      <c r="C8" s="156" t="s">
        <v>23</v>
      </c>
      <c r="D8" s="157"/>
      <c r="E8" s="158" t="s">
        <v>24</v>
      </c>
      <c r="F8" s="159"/>
      <c r="G8" s="162" t="s">
        <v>25</v>
      </c>
    </row>
    <row r="9" spans="1:7" ht="42.5" thickBot="1" x14ac:dyDescent="0.4">
      <c r="A9" s="125"/>
      <c r="B9" s="161"/>
      <c r="C9" s="48" t="s">
        <v>26</v>
      </c>
      <c r="D9" s="49" t="s">
        <v>27</v>
      </c>
      <c r="E9" s="50" t="s">
        <v>28</v>
      </c>
      <c r="F9" s="51" t="s">
        <v>29</v>
      </c>
      <c r="G9" s="163"/>
    </row>
    <row r="10" spans="1:7" ht="57" thickBot="1" x14ac:dyDescent="0.4">
      <c r="A10" s="52">
        <v>1</v>
      </c>
      <c r="B10" s="53" t="s">
        <v>80</v>
      </c>
      <c r="C10" s="26"/>
      <c r="D10" s="30"/>
      <c r="E10" s="26"/>
      <c r="F10" s="30"/>
      <c r="G10" s="31"/>
    </row>
    <row r="11" spans="1:7" ht="59.25" customHeight="1" thickBot="1" x14ac:dyDescent="0.4">
      <c r="A11" s="54">
        <v>2</v>
      </c>
      <c r="B11" s="55" t="s">
        <v>79</v>
      </c>
      <c r="C11" s="26"/>
      <c r="D11" s="30"/>
      <c r="E11" s="26"/>
      <c r="F11" s="30"/>
      <c r="G11" s="32"/>
    </row>
    <row r="12" spans="1:7" ht="45" customHeight="1" thickBot="1" x14ac:dyDescent="0.4">
      <c r="A12" s="56">
        <v>3</v>
      </c>
      <c r="B12" s="57" t="s">
        <v>30</v>
      </c>
      <c r="C12" s="26"/>
      <c r="D12" s="30"/>
      <c r="E12" s="26"/>
      <c r="F12" s="30"/>
      <c r="G12" s="33"/>
    </row>
    <row r="13" spans="1:7" ht="61.5" customHeight="1" thickBot="1" x14ac:dyDescent="0.4">
      <c r="A13" s="58">
        <v>4</v>
      </c>
      <c r="B13" s="59" t="s">
        <v>31</v>
      </c>
      <c r="C13" s="26"/>
      <c r="D13" s="30"/>
      <c r="E13" s="26"/>
      <c r="F13" s="30"/>
      <c r="G13" s="34"/>
    </row>
    <row r="14" spans="1:7" ht="60.75" customHeight="1" thickBot="1" x14ac:dyDescent="0.4">
      <c r="A14" s="60">
        <v>5</v>
      </c>
      <c r="B14" s="61" t="s">
        <v>32</v>
      </c>
      <c r="C14" s="26"/>
      <c r="D14" s="30"/>
      <c r="E14" s="26"/>
      <c r="F14" s="30"/>
      <c r="G14" s="35"/>
    </row>
    <row r="15" spans="1:7" ht="47.25" customHeight="1" thickBot="1" x14ac:dyDescent="0.4">
      <c r="A15" s="62">
        <v>6</v>
      </c>
      <c r="B15" s="63" t="s">
        <v>33</v>
      </c>
      <c r="C15" s="26"/>
      <c r="D15" s="30"/>
      <c r="E15" s="26"/>
      <c r="F15" s="30"/>
      <c r="G15" s="27"/>
    </row>
    <row r="16" spans="1:7" s="66" customFormat="1" ht="15" thickBot="1" x14ac:dyDescent="0.4">
      <c r="A16" s="64"/>
      <c r="B16" s="64"/>
      <c r="C16" s="65"/>
      <c r="D16" s="65"/>
      <c r="E16" s="65"/>
      <c r="F16" s="47"/>
      <c r="G16" s="64"/>
    </row>
    <row r="17" spans="1:7" s="66" customFormat="1" ht="15" thickBot="1" x14ac:dyDescent="0.4">
      <c r="A17" s="64"/>
      <c r="B17" s="142" t="s">
        <v>34</v>
      </c>
      <c r="C17" s="143"/>
      <c r="D17" s="67"/>
      <c r="E17" s="65"/>
      <c r="F17" s="140" t="s">
        <v>35</v>
      </c>
      <c r="G17" s="141"/>
    </row>
    <row r="18" spans="1:7" s="66" customFormat="1" ht="15" thickBot="1" x14ac:dyDescent="0.4">
      <c r="A18" s="64"/>
      <c r="B18" s="64"/>
      <c r="C18" s="65"/>
      <c r="D18" s="65"/>
      <c r="E18" s="65"/>
      <c r="F18" s="47"/>
      <c r="G18" s="64"/>
    </row>
    <row r="19" spans="1:7" s="66" customFormat="1" ht="15" thickBot="1" x14ac:dyDescent="0.4">
      <c r="A19" s="64"/>
      <c r="B19" s="68" t="s">
        <v>36</v>
      </c>
      <c r="C19" s="69" t="s">
        <v>37</v>
      </c>
      <c r="D19" s="70"/>
      <c r="E19" s="70"/>
      <c r="F19" s="71" t="s">
        <v>38</v>
      </c>
      <c r="G19" s="72" t="s">
        <v>39</v>
      </c>
    </row>
    <row r="20" spans="1:7" s="66" customFormat="1" x14ac:dyDescent="0.35">
      <c r="A20" s="64"/>
      <c r="B20" s="73" t="s">
        <v>40</v>
      </c>
      <c r="C20" s="74">
        <f>COUNTIF(C10:C15,0)</f>
        <v>0</v>
      </c>
      <c r="D20" s="70"/>
      <c r="E20" s="70"/>
      <c r="F20" s="75">
        <f>COUNTIF(E10:E15,0)</f>
        <v>0</v>
      </c>
      <c r="G20" s="76" t="s">
        <v>40</v>
      </c>
    </row>
    <row r="21" spans="1:7" s="66" customFormat="1" x14ac:dyDescent="0.35">
      <c r="A21" s="64"/>
      <c r="B21" s="77" t="s">
        <v>41</v>
      </c>
      <c r="C21" s="78">
        <f>COUNTIF(C10:C15,1)</f>
        <v>0</v>
      </c>
      <c r="D21" s="70"/>
      <c r="E21" s="70"/>
      <c r="F21" s="79">
        <f>COUNTIF(E10:E15,1)</f>
        <v>0</v>
      </c>
      <c r="G21" s="80" t="s">
        <v>41</v>
      </c>
    </row>
    <row r="22" spans="1:7" s="66" customFormat="1" x14ac:dyDescent="0.35">
      <c r="A22" s="64"/>
      <c r="B22" s="77" t="s">
        <v>42</v>
      </c>
      <c r="C22" s="78">
        <f>COUNTIF(C10:C15,2)</f>
        <v>0</v>
      </c>
      <c r="D22" s="70"/>
      <c r="E22" s="70"/>
      <c r="F22" s="79">
        <f>COUNTIF(E10:E15,2)</f>
        <v>0</v>
      </c>
      <c r="G22" s="80" t="s">
        <v>42</v>
      </c>
    </row>
    <row r="23" spans="1:7" s="66" customFormat="1" x14ac:dyDescent="0.35">
      <c r="A23" s="64"/>
      <c r="B23" s="77" t="s">
        <v>43</v>
      </c>
      <c r="C23" s="78">
        <f>COUNTIF(C10:C15,3)</f>
        <v>0</v>
      </c>
      <c r="D23" s="70"/>
      <c r="E23" s="70"/>
      <c r="F23" s="79">
        <f>COUNTIF(E10:E15,3)</f>
        <v>0</v>
      </c>
      <c r="G23" s="80" t="s">
        <v>43</v>
      </c>
    </row>
    <row r="24" spans="1:7" s="64" customFormat="1" ht="15" thickBot="1" x14ac:dyDescent="0.4">
      <c r="B24" s="81" t="s">
        <v>44</v>
      </c>
      <c r="C24" s="82">
        <f>COUNTIF(C10:C15,4)</f>
        <v>0</v>
      </c>
      <c r="D24" s="70"/>
      <c r="E24" s="70"/>
      <c r="F24" s="83">
        <f>COUNTIF(E10:E15,4)</f>
        <v>0</v>
      </c>
      <c r="G24" s="84" t="s">
        <v>44</v>
      </c>
    </row>
    <row r="25" spans="1:7" ht="15" thickBot="1" x14ac:dyDescent="0.4">
      <c r="G25" s="85"/>
    </row>
    <row r="26" spans="1:7" ht="15" thickBot="1" x14ac:dyDescent="0.4">
      <c r="B26" s="86" t="s">
        <v>45</v>
      </c>
      <c r="C26" s="87" t="s">
        <v>37</v>
      </c>
      <c r="D26" s="70"/>
      <c r="E26" s="70"/>
      <c r="F26" s="88" t="s">
        <v>37</v>
      </c>
      <c r="G26" s="89" t="s">
        <v>46</v>
      </c>
    </row>
    <row r="27" spans="1:7" x14ac:dyDescent="0.35">
      <c r="B27" s="90" t="s">
        <v>47</v>
      </c>
      <c r="C27" s="74">
        <f>COUNTIF($F$10:$F$15,"low")</f>
        <v>0</v>
      </c>
      <c r="D27" s="70"/>
      <c r="E27" s="70"/>
      <c r="F27" s="91">
        <f>COUNTIF(F10:F15,"low")</f>
        <v>0</v>
      </c>
      <c r="G27" s="92" t="s">
        <v>47</v>
      </c>
    </row>
    <row r="28" spans="1:7" x14ac:dyDescent="0.35">
      <c r="B28" s="77" t="s">
        <v>48</v>
      </c>
      <c r="C28" s="78">
        <f>COUNTIF($F$10:$F$15,"medium")</f>
        <v>0</v>
      </c>
      <c r="D28" s="70"/>
      <c r="E28" s="70"/>
      <c r="F28" s="93">
        <f>COUNTIF(F10:F15,"medium")</f>
        <v>0</v>
      </c>
      <c r="G28" s="94" t="s">
        <v>48</v>
      </c>
    </row>
    <row r="29" spans="1:7" ht="15" thickBot="1" x14ac:dyDescent="0.4">
      <c r="B29" s="81" t="s">
        <v>49</v>
      </c>
      <c r="C29" s="82">
        <f>COUNTIF($F$10:$F$15,"high")</f>
        <v>0</v>
      </c>
      <c r="D29" s="70"/>
      <c r="E29" s="70"/>
      <c r="F29" s="95">
        <f>COUNTIF(F10:F15,"high")</f>
        <v>0</v>
      </c>
      <c r="G29" s="96" t="s">
        <v>49</v>
      </c>
    </row>
    <row r="30" spans="1:7" x14ac:dyDescent="0.35">
      <c r="G30" s="85"/>
    </row>
  </sheetData>
  <sheetProtection algorithmName="SHA-512" hashValue="2B/mg4jvNLJIpzvjSzRXhc/AZKV1GBa9c278JdOoDh2aPBUD92+8B9Y7K1tKW/sBfWZ59xN+dgo6BMVVHC0nAw==" saltValue="NP+OxSiKy6YHys+LjTdAdQ==" spinCount="100000" sheet="1" objects="1" scenarios="1"/>
  <mergeCells count="17">
    <mergeCell ref="C1:G1"/>
    <mergeCell ref="C2:F2"/>
    <mergeCell ref="F17:G17"/>
    <mergeCell ref="B17:C17"/>
    <mergeCell ref="C4:G4"/>
    <mergeCell ref="C6:G6"/>
    <mergeCell ref="C7:G7"/>
    <mergeCell ref="C5:G5"/>
    <mergeCell ref="C8:D8"/>
    <mergeCell ref="E8:F8"/>
    <mergeCell ref="B8:B9"/>
    <mergeCell ref="G8:G9"/>
    <mergeCell ref="A8:A9"/>
    <mergeCell ref="A4:B4"/>
    <mergeCell ref="A5:B5"/>
    <mergeCell ref="A6:B6"/>
    <mergeCell ref="A7:B7"/>
  </mergeCells>
  <phoneticPr fontId="1" type="noConversion"/>
  <dataValidations count="1">
    <dataValidation allowBlank="1" sqref="E20:F24 F26:F29 E16:E18 C18:D24 C16:D16 C26:C29 G16 G18:G19" xr:uid="{00000000-0002-0000-0200-000000000000}"/>
  </dataValidations>
  <printOptions horizontalCentered="1"/>
  <pageMargins left="0.55118110236220474" right="0.55118110236220474" top="0.78740157480314965" bottom="0.59055118110236227" header="0.51181102362204722" footer="0.31496062992125984"/>
  <pageSetup paperSize="9" scale="73" fitToHeight="0" orientation="landscape" r:id="rId1"/>
  <headerFooter alignWithMargins="0">
    <oddHeader>&amp;C&amp;"Arial,Bold"&amp;12NHS Funded Library &amp; Knowledge Service Quality and Improvement Outcomes Levels</oddHeader>
    <oddFooter>&amp;C&amp;"Arial,Bold"&amp;12&amp;F&amp;R&amp;P of &amp;N</oddFooter>
  </headerFooter>
  <rowBreaks count="1" manualBreakCount="1">
    <brk id="15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Lookups!$B$2:$B$6</xm:f>
          </x14:formula1>
          <xm:sqref>C10:C15 E10:E15</xm:sqref>
        </x14:dataValidation>
        <x14:dataValidation type="list" allowBlank="1" showInputMessage="1" showErrorMessage="1" xr:uid="{00000000-0002-0000-0200-000002000000}">
          <x14:formula1>
            <xm:f>Lookups!$B$9:$B$12</xm:f>
          </x14:formula1>
          <xm:sqref>D10:D15 F10:F15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showGridLines="0" workbookViewId="0">
      <selection activeCell="U19" sqref="U19"/>
    </sheetView>
  </sheetViews>
  <sheetFormatPr defaultRowHeight="12.5" x14ac:dyDescent="0.25"/>
  <cols>
    <col min="1" max="1" width="12" customWidth="1"/>
    <col min="2" max="2" width="14.81640625" customWidth="1"/>
    <col min="3" max="3" width="9.7265625" bestFit="1" customWidth="1"/>
    <col min="6" max="6" width="8.453125" customWidth="1"/>
  </cols>
  <sheetData>
    <row r="1" spans="1:3" ht="13.5" thickBot="1" x14ac:dyDescent="0.35">
      <c r="B1" s="29"/>
      <c r="C1" s="29"/>
    </row>
    <row r="2" spans="1:3" ht="26.5" thickBot="1" x14ac:dyDescent="0.35">
      <c r="B2" s="44" t="s">
        <v>50</v>
      </c>
      <c r="C2" s="43" t="s">
        <v>51</v>
      </c>
    </row>
    <row r="3" spans="1:3" ht="26" x14ac:dyDescent="0.3">
      <c r="A3" s="42" t="s">
        <v>52</v>
      </c>
      <c r="B3" s="39">
        <f>'Self-evaluation &amp; validation'!C10</f>
        <v>0</v>
      </c>
      <c r="C3" s="39">
        <f>'Self-evaluation &amp; validation'!E10</f>
        <v>0</v>
      </c>
    </row>
    <row r="4" spans="1:3" ht="26" x14ac:dyDescent="0.3">
      <c r="A4" s="42" t="s">
        <v>53</v>
      </c>
      <c r="B4" s="40">
        <f>'Self-evaluation &amp; validation'!C11</f>
        <v>0</v>
      </c>
      <c r="C4" s="40">
        <f>'Self-evaluation &amp; validation'!E11</f>
        <v>0</v>
      </c>
    </row>
    <row r="5" spans="1:3" ht="26" x14ac:dyDescent="0.3">
      <c r="A5" s="42" t="s">
        <v>54</v>
      </c>
      <c r="B5" s="40">
        <f>'Self-evaluation &amp; validation'!C12</f>
        <v>0</v>
      </c>
      <c r="C5" s="40">
        <f>'Self-evaluation &amp; validation'!E12</f>
        <v>0</v>
      </c>
    </row>
    <row r="6" spans="1:3" ht="26" x14ac:dyDescent="0.3">
      <c r="A6" s="42" t="s">
        <v>55</v>
      </c>
      <c r="B6" s="40">
        <f>'Self-evaluation &amp; validation'!C13</f>
        <v>0</v>
      </c>
      <c r="C6" s="40">
        <f>'Self-evaluation &amp; validation'!E13</f>
        <v>0</v>
      </c>
    </row>
    <row r="7" spans="1:3" ht="26" x14ac:dyDescent="0.3">
      <c r="A7" s="42" t="s">
        <v>56</v>
      </c>
      <c r="B7" s="40">
        <f>'Self-evaluation &amp; validation'!C14</f>
        <v>0</v>
      </c>
      <c r="C7" s="40">
        <f>'Self-evaluation &amp; validation'!E14</f>
        <v>0</v>
      </c>
    </row>
    <row r="8" spans="1:3" ht="26.5" thickBot="1" x14ac:dyDescent="0.35">
      <c r="A8" s="42" t="s">
        <v>57</v>
      </c>
      <c r="B8" s="41">
        <f>'Self-evaluation &amp; validation'!C15</f>
        <v>0</v>
      </c>
      <c r="C8" s="41">
        <f>'Self-evaluation &amp; validation'!E15</f>
        <v>0</v>
      </c>
    </row>
    <row r="10" spans="1:3" x14ac:dyDescent="0.25">
      <c r="A10" t="s">
        <v>58</v>
      </c>
      <c r="B10" s="38" t="s">
        <v>59</v>
      </c>
    </row>
  </sheetData>
  <hyperlinks>
    <hyperlink ref="B10" location="'Self-evaluation &amp; validation'!A1" display="Self-evaluation &amp; validation tab" xr:uid="{00000000-0004-0000-0300-000000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173"/>
  <sheetViews>
    <sheetView showGridLines="0" topLeftCell="A136" zoomScale="85" zoomScaleNormal="85" zoomScaleSheetLayoutView="100" workbookViewId="0">
      <selection activeCell="H158" sqref="H158"/>
    </sheetView>
  </sheetViews>
  <sheetFormatPr defaultRowHeight="12.5" x14ac:dyDescent="0.25"/>
  <cols>
    <col min="1" max="1" width="39.26953125" bestFit="1" customWidth="1"/>
    <col min="2" max="2" width="11.81640625" customWidth="1"/>
    <col min="3" max="3" width="12" customWidth="1"/>
    <col min="4" max="4" width="39.26953125" bestFit="1" customWidth="1"/>
  </cols>
  <sheetData>
    <row r="1" spans="1:4" ht="15.5" x14ac:dyDescent="0.35">
      <c r="A1" s="19" t="s">
        <v>60</v>
      </c>
    </row>
    <row r="3" spans="1:4" ht="16" thickBot="1" x14ac:dyDescent="0.4">
      <c r="A3" s="16" t="s">
        <v>61</v>
      </c>
    </row>
    <row r="4" spans="1:4" ht="15" thickBot="1" x14ac:dyDescent="0.4">
      <c r="A4" s="1" t="s">
        <v>62</v>
      </c>
      <c r="B4" s="2" t="s">
        <v>63</v>
      </c>
      <c r="C4" s="17" t="s">
        <v>63</v>
      </c>
      <c r="D4" s="4" t="s">
        <v>64</v>
      </c>
    </row>
    <row r="5" spans="1:4" ht="14.5" x14ac:dyDescent="0.35">
      <c r="A5" s="5" t="s">
        <v>65</v>
      </c>
      <c r="B5" s="6" t="e">
        <f>COUNTIF('Self-evaluation &amp; validation'!Domain1a,"Full Compliance")</f>
        <v>#NAME?</v>
      </c>
      <c r="C5" s="7" t="e">
        <f>COUNTIF('Self-evaluation &amp; validation'!Domain1b,"Full Compliance")</f>
        <v>#NAME?</v>
      </c>
      <c r="D5" s="8" t="s">
        <v>65</v>
      </c>
    </row>
    <row r="6" spans="1:4" ht="14.5" x14ac:dyDescent="0.35">
      <c r="A6" s="5" t="s">
        <v>66</v>
      </c>
      <c r="B6" s="6" t="e">
        <f>COUNTIF('Self-evaluation &amp; validation'!Domain1a,"Partial Compliance")</f>
        <v>#NAME?</v>
      </c>
      <c r="C6" s="7" t="e">
        <f>COUNTIF('Self-evaluation &amp; validation'!Domain1b,"Partial Compliance")</f>
        <v>#NAME?</v>
      </c>
      <c r="D6" s="8" t="s">
        <v>66</v>
      </c>
    </row>
    <row r="7" spans="1:4" ht="14.5" x14ac:dyDescent="0.35">
      <c r="A7" s="5" t="s">
        <v>67</v>
      </c>
      <c r="B7" s="6" t="e">
        <f>COUNTIF('Self-evaluation &amp; validation'!Domain1a,"Non Compliance")</f>
        <v>#NAME?</v>
      </c>
      <c r="C7" s="7" t="e">
        <f>COUNTIF('Self-evaluation &amp; validation'!Domain1b,"Non Compliance")</f>
        <v>#NAME?</v>
      </c>
      <c r="D7" s="8" t="s">
        <v>67</v>
      </c>
    </row>
    <row r="8" spans="1:4" ht="14.5" x14ac:dyDescent="0.35">
      <c r="A8" s="5" t="s">
        <v>68</v>
      </c>
      <c r="B8" s="6" t="e">
        <f>COUNTIF('Self-evaluation &amp; validation'!Domain1a,"Not Applicable")</f>
        <v>#NAME?</v>
      </c>
      <c r="C8" s="7" t="e">
        <f>COUNTIF('Self-evaluation &amp; validation'!Domain1b,"Not Applicable")</f>
        <v>#NAME?</v>
      </c>
      <c r="D8" s="8" t="s">
        <v>68</v>
      </c>
    </row>
    <row r="9" spans="1:4" ht="15" thickBot="1" x14ac:dyDescent="0.4">
      <c r="A9" s="5" t="s">
        <v>69</v>
      </c>
      <c r="B9" s="10" t="e">
        <f>SUM(B5:B7)</f>
        <v>#NAME?</v>
      </c>
      <c r="C9" s="21" t="e">
        <f>SUM(C5:C7)</f>
        <v>#NAME?</v>
      </c>
      <c r="D9" s="12" t="s">
        <v>69</v>
      </c>
    </row>
    <row r="10" spans="1:4" ht="15" thickBot="1" x14ac:dyDescent="0.4">
      <c r="A10" s="13" t="s">
        <v>70</v>
      </c>
      <c r="B10" s="23" t="e">
        <f>IF(B9=0,"",((B5*2)+B6)/(B9*2))</f>
        <v>#NAME?</v>
      </c>
      <c r="C10" s="24" t="e">
        <f>IF(C9=0,"",((C5*2)+C6)/(C9*2))</f>
        <v>#NAME?</v>
      </c>
      <c r="D10" s="15" t="s">
        <v>70</v>
      </c>
    </row>
    <row r="12" spans="1:4" ht="13.5" thickBot="1" x14ac:dyDescent="0.35">
      <c r="A12" s="20">
        <v>1.1000000000000001</v>
      </c>
    </row>
    <row r="13" spans="1:4" ht="15" thickBot="1" x14ac:dyDescent="0.4">
      <c r="A13" s="1" t="s">
        <v>62</v>
      </c>
      <c r="B13" s="2" t="s">
        <v>63</v>
      </c>
      <c r="C13" s="17" t="s">
        <v>63</v>
      </c>
      <c r="D13" s="4" t="s">
        <v>64</v>
      </c>
    </row>
    <row r="14" spans="1:4" ht="14.5" x14ac:dyDescent="0.35">
      <c r="A14" s="5" t="s">
        <v>65</v>
      </c>
      <c r="B14" s="6" t="e">
        <f>COUNTIF('Self-evaluation &amp; validation'!D1.1a,"Full Compliance")</f>
        <v>#NAME?</v>
      </c>
      <c r="C14" s="7" t="e">
        <f>COUNTIF('Self-evaluation &amp; validation'!D1.1b,"Full Compliance")</f>
        <v>#NAME?</v>
      </c>
      <c r="D14" s="8" t="s">
        <v>65</v>
      </c>
    </row>
    <row r="15" spans="1:4" ht="14.5" x14ac:dyDescent="0.35">
      <c r="A15" s="5" t="s">
        <v>66</v>
      </c>
      <c r="B15" s="6" t="e">
        <f>COUNTIF('Self-evaluation &amp; validation'!D1.1a,"Partial Compliance")</f>
        <v>#NAME?</v>
      </c>
      <c r="C15" s="7" t="e">
        <f>COUNTIF('Self-evaluation &amp; validation'!D1.1b,"Partial Compliance")</f>
        <v>#NAME?</v>
      </c>
      <c r="D15" s="8" t="s">
        <v>66</v>
      </c>
    </row>
    <row r="16" spans="1:4" ht="14.5" x14ac:dyDescent="0.35">
      <c r="A16" s="5" t="s">
        <v>67</v>
      </c>
      <c r="B16" s="6" t="e">
        <f>COUNTIF('Self-evaluation &amp; validation'!D1.1a,"Non Compliance")</f>
        <v>#NAME?</v>
      </c>
      <c r="C16" s="7" t="e">
        <f>COUNTIF('Self-evaluation &amp; validation'!D1.1b,"Non Compliance")</f>
        <v>#NAME?</v>
      </c>
      <c r="D16" s="8" t="s">
        <v>67</v>
      </c>
    </row>
    <row r="17" spans="1:4" ht="14.5" x14ac:dyDescent="0.35">
      <c r="A17" s="5" t="s">
        <v>68</v>
      </c>
      <c r="B17" s="6" t="e">
        <f>COUNTIF('Self-evaluation &amp; validation'!D1.1a,"Not Applicable")</f>
        <v>#NAME?</v>
      </c>
      <c r="C17" s="7" t="e">
        <f>COUNTIF('Self-evaluation &amp; validation'!D1.1b,"Not Applicable")</f>
        <v>#NAME?</v>
      </c>
      <c r="D17" s="8" t="s">
        <v>68</v>
      </c>
    </row>
    <row r="18" spans="1:4" ht="15" thickBot="1" x14ac:dyDescent="0.4">
      <c r="A18" s="5" t="s">
        <v>69</v>
      </c>
      <c r="B18" s="10" t="e">
        <f>SUM(B14:B16)</f>
        <v>#NAME?</v>
      </c>
      <c r="C18" s="7" t="e">
        <f>SUM(C14:C16)</f>
        <v>#NAME?</v>
      </c>
      <c r="D18" s="12" t="s">
        <v>69</v>
      </c>
    </row>
    <row r="19" spans="1:4" ht="15" thickBot="1" x14ac:dyDescent="0.4">
      <c r="A19" s="13" t="s">
        <v>70</v>
      </c>
      <c r="B19" s="23" t="e">
        <f>IF(B18=0,"",((B14*2)+B15)/(B18*2))</f>
        <v>#NAME?</v>
      </c>
      <c r="C19" s="24" t="e">
        <f>IF(C18=0,"",((C14*2)+C51)/(C18*2))</f>
        <v>#NAME?</v>
      </c>
      <c r="D19" s="15" t="s">
        <v>70</v>
      </c>
    </row>
    <row r="21" spans="1:4" ht="13.5" thickBot="1" x14ac:dyDescent="0.35">
      <c r="A21" s="20">
        <v>1.2</v>
      </c>
    </row>
    <row r="22" spans="1:4" ht="15" thickBot="1" x14ac:dyDescent="0.4">
      <c r="A22" s="1" t="s">
        <v>62</v>
      </c>
      <c r="B22" s="2" t="s">
        <v>63</v>
      </c>
      <c r="C22" s="17" t="s">
        <v>63</v>
      </c>
      <c r="D22" s="4" t="s">
        <v>64</v>
      </c>
    </row>
    <row r="23" spans="1:4" ht="14.5" x14ac:dyDescent="0.35">
      <c r="A23" s="5" t="s">
        <v>65</v>
      </c>
      <c r="B23" s="6" t="e">
        <f>COUNTIF('Self-evaluation &amp; validation'!D1.2a,"Full Compliance")</f>
        <v>#NAME?</v>
      </c>
      <c r="C23" s="7" t="e">
        <f>COUNTIF('Self-evaluation &amp; validation'!D1.2b,"Full Compliance")</f>
        <v>#NAME?</v>
      </c>
      <c r="D23" s="8" t="s">
        <v>65</v>
      </c>
    </row>
    <row r="24" spans="1:4" ht="14.5" x14ac:dyDescent="0.35">
      <c r="A24" s="5" t="s">
        <v>66</v>
      </c>
      <c r="B24" s="6" t="e">
        <f>COUNTIF('Self-evaluation &amp; validation'!D1.2a,"Partial Compliance")</f>
        <v>#NAME?</v>
      </c>
      <c r="C24" s="7" t="e">
        <f>COUNTIF('Self-evaluation &amp; validation'!D1.2b,"Partial Compliance")</f>
        <v>#NAME?</v>
      </c>
      <c r="D24" s="8" t="s">
        <v>66</v>
      </c>
    </row>
    <row r="25" spans="1:4" ht="14.5" x14ac:dyDescent="0.35">
      <c r="A25" s="5" t="s">
        <v>67</v>
      </c>
      <c r="B25" s="6" t="e">
        <f>COUNTIF('Self-evaluation &amp; validation'!D1.2a,"Non Compliance")</f>
        <v>#NAME?</v>
      </c>
      <c r="C25" s="7" t="e">
        <f>COUNTIF('Self-evaluation &amp; validation'!D1.2b,"Non Compliance")</f>
        <v>#NAME?</v>
      </c>
      <c r="D25" s="8" t="s">
        <v>67</v>
      </c>
    </row>
    <row r="26" spans="1:4" ht="14.5" x14ac:dyDescent="0.35">
      <c r="A26" s="5" t="s">
        <v>68</v>
      </c>
      <c r="B26" s="6" t="e">
        <f>COUNTIF('Self-evaluation &amp; validation'!D1.2a,"Not Applicable")</f>
        <v>#NAME?</v>
      </c>
      <c r="C26" s="9" t="e">
        <f>COUNTIF('Self-evaluation &amp; validation'!D1.2b,"Not Applicable")</f>
        <v>#NAME?</v>
      </c>
      <c r="D26" s="8" t="s">
        <v>68</v>
      </c>
    </row>
    <row r="27" spans="1:4" ht="15" thickBot="1" x14ac:dyDescent="0.4">
      <c r="A27" s="5" t="s">
        <v>69</v>
      </c>
      <c r="B27" s="10" t="e">
        <f>SUM(B23:B25)</f>
        <v>#NAME?</v>
      </c>
      <c r="C27" s="11" t="e">
        <f>SUM(C23:C25)</f>
        <v>#NAME?</v>
      </c>
      <c r="D27" s="12" t="s">
        <v>69</v>
      </c>
    </row>
    <row r="28" spans="1:4" ht="15" thickBot="1" x14ac:dyDescent="0.4">
      <c r="A28" s="13" t="s">
        <v>70</v>
      </c>
      <c r="B28" s="23" t="e">
        <f>IF(B27=0,"",((B23*2)+B24)/(B27*2))</f>
        <v>#NAME?</v>
      </c>
      <c r="C28" s="24" t="e">
        <f>IF(C27=0,"",((C23*2)+C24)/(C27*2))</f>
        <v>#NAME?</v>
      </c>
      <c r="D28" s="15" t="s">
        <v>70</v>
      </c>
    </row>
    <row r="30" spans="1:4" ht="13.5" thickBot="1" x14ac:dyDescent="0.35">
      <c r="A30" s="20">
        <v>1.3</v>
      </c>
    </row>
    <row r="31" spans="1:4" ht="15" thickBot="1" x14ac:dyDescent="0.4">
      <c r="A31" s="1" t="s">
        <v>62</v>
      </c>
      <c r="B31" s="2" t="s">
        <v>63</v>
      </c>
      <c r="C31" s="17" t="s">
        <v>63</v>
      </c>
      <c r="D31" s="4" t="s">
        <v>64</v>
      </c>
    </row>
    <row r="32" spans="1:4" ht="14.5" x14ac:dyDescent="0.35">
      <c r="A32" s="5" t="s">
        <v>65</v>
      </c>
      <c r="B32" s="6" t="e">
        <f>COUNTIF('Self-evaluation &amp; validation'!D1.3a,"Full Compliance")</f>
        <v>#NAME?</v>
      </c>
      <c r="C32" s="7" t="e">
        <f>COUNTIF('Self-evaluation &amp; validation'!D1.3b,"Full Compliance")</f>
        <v>#NAME?</v>
      </c>
      <c r="D32" s="8" t="s">
        <v>65</v>
      </c>
    </row>
    <row r="33" spans="1:4" ht="14.5" x14ac:dyDescent="0.35">
      <c r="A33" s="5" t="s">
        <v>66</v>
      </c>
      <c r="B33" s="6" t="e">
        <f>COUNTIF('Self-evaluation &amp; validation'!D1.3a,"Partial Compliance")</f>
        <v>#NAME?</v>
      </c>
      <c r="C33" s="7" t="e">
        <f>COUNTIF('Self-evaluation &amp; validation'!D1.3b,"Partial Compliance")</f>
        <v>#NAME?</v>
      </c>
      <c r="D33" s="8" t="s">
        <v>66</v>
      </c>
    </row>
    <row r="34" spans="1:4" ht="14.5" x14ac:dyDescent="0.35">
      <c r="A34" s="5" t="s">
        <v>67</v>
      </c>
      <c r="B34" s="6" t="e">
        <f>COUNTIF('Self-evaluation &amp; validation'!D1.3a,"Non Compliance")</f>
        <v>#NAME?</v>
      </c>
      <c r="C34" s="7" t="e">
        <f>COUNTIF('Self-evaluation &amp; validation'!D1.3b,"Non Compliance")</f>
        <v>#NAME?</v>
      </c>
      <c r="D34" s="8" t="s">
        <v>67</v>
      </c>
    </row>
    <row r="35" spans="1:4" ht="14.5" x14ac:dyDescent="0.35">
      <c r="A35" s="5" t="s">
        <v>68</v>
      </c>
      <c r="B35" s="6" t="e">
        <f>COUNTIF('Self-evaluation &amp; validation'!D1.3a,"Not Applicable")</f>
        <v>#NAME?</v>
      </c>
      <c r="C35" s="9" t="e">
        <f>COUNTIF('Self-evaluation &amp; validation'!D1.3b,"Not Applicable")</f>
        <v>#NAME?</v>
      </c>
      <c r="D35" s="8" t="s">
        <v>68</v>
      </c>
    </row>
    <row r="36" spans="1:4" ht="15" thickBot="1" x14ac:dyDescent="0.4">
      <c r="A36" s="5" t="s">
        <v>69</v>
      </c>
      <c r="B36" s="10" t="e">
        <f>SUM(B32:B34)</f>
        <v>#NAME?</v>
      </c>
      <c r="C36" s="11" t="e">
        <f>SUM(C32:C34)</f>
        <v>#NAME?</v>
      </c>
      <c r="D36" s="12" t="s">
        <v>69</v>
      </c>
    </row>
    <row r="37" spans="1:4" ht="15" thickBot="1" x14ac:dyDescent="0.4">
      <c r="A37" s="13" t="s">
        <v>70</v>
      </c>
      <c r="B37" s="23" t="e">
        <f>IF(B36=0,"",((B32*2)+B33)/(B36*2))</f>
        <v>#NAME?</v>
      </c>
      <c r="C37" s="24" t="e">
        <f>IF(C36=0,"",((C32*2)+C33)/(C36*2))</f>
        <v>#NAME?</v>
      </c>
      <c r="D37" s="15" t="s">
        <v>70</v>
      </c>
    </row>
    <row r="39" spans="1:4" ht="16" thickBot="1" x14ac:dyDescent="0.4">
      <c r="A39" s="16" t="s">
        <v>71</v>
      </c>
    </row>
    <row r="40" spans="1:4" ht="15" thickBot="1" x14ac:dyDescent="0.4">
      <c r="A40" s="1" t="s">
        <v>62</v>
      </c>
      <c r="B40" s="2" t="s">
        <v>63</v>
      </c>
      <c r="C40" s="3" t="s">
        <v>63</v>
      </c>
      <c r="D40" s="4" t="s">
        <v>64</v>
      </c>
    </row>
    <row r="41" spans="1:4" ht="14.5" x14ac:dyDescent="0.35">
      <c r="A41" s="5" t="s">
        <v>65</v>
      </c>
      <c r="B41" s="6" t="e">
        <f>COUNTIF('Self-evaluation &amp; validation'!Domain2a,"Full Compliance")</f>
        <v>#NAME?</v>
      </c>
      <c r="C41" s="7" t="e">
        <f>COUNTIF('Self-evaluation &amp; validation'!Domain2b,"Full Compliance")</f>
        <v>#NAME?</v>
      </c>
      <c r="D41" s="8" t="s">
        <v>65</v>
      </c>
    </row>
    <row r="42" spans="1:4" ht="14.5" x14ac:dyDescent="0.35">
      <c r="A42" s="5" t="s">
        <v>66</v>
      </c>
      <c r="B42" s="6" t="e">
        <f>COUNTIF('Self-evaluation &amp; validation'!Domain2a,"Partial Compliance")</f>
        <v>#NAME?</v>
      </c>
      <c r="C42" s="7" t="e">
        <f>COUNTIF('Self-evaluation &amp; validation'!Domain2b,"Partial Compliance")</f>
        <v>#NAME?</v>
      </c>
      <c r="D42" s="8" t="s">
        <v>66</v>
      </c>
    </row>
    <row r="43" spans="1:4" ht="14.5" x14ac:dyDescent="0.35">
      <c r="A43" s="5" t="s">
        <v>67</v>
      </c>
      <c r="B43" s="6" t="e">
        <f>COUNTIF('Self-evaluation &amp; validation'!Domain2a,"Non Compliance")</f>
        <v>#NAME?</v>
      </c>
      <c r="C43" s="7" t="e">
        <f>COUNTIF('Self-evaluation &amp; validation'!Domain2b,"Non Compliance")</f>
        <v>#NAME?</v>
      </c>
      <c r="D43" s="8" t="s">
        <v>67</v>
      </c>
    </row>
    <row r="44" spans="1:4" ht="14.5" x14ac:dyDescent="0.35">
      <c r="A44" s="5" t="s">
        <v>68</v>
      </c>
      <c r="B44" s="6" t="e">
        <f>COUNTIF('Self-evaluation &amp; validation'!Domain2a,"Not Applicable")</f>
        <v>#NAME?</v>
      </c>
      <c r="C44" s="9" t="e">
        <f>COUNTIF('Self-evaluation &amp; validation'!Domain2b,"Not Applicable")</f>
        <v>#NAME?</v>
      </c>
      <c r="D44" s="8" t="s">
        <v>68</v>
      </c>
    </row>
    <row r="45" spans="1:4" ht="15" thickBot="1" x14ac:dyDescent="0.4">
      <c r="A45" s="5" t="s">
        <v>69</v>
      </c>
      <c r="B45" s="10" t="e">
        <f>SUM(B41:B43)</f>
        <v>#NAME?</v>
      </c>
      <c r="C45" s="11" t="e">
        <f>SUM(C41:C43)</f>
        <v>#NAME?</v>
      </c>
      <c r="D45" s="12" t="s">
        <v>69</v>
      </c>
    </row>
    <row r="46" spans="1:4" ht="15" thickBot="1" x14ac:dyDescent="0.4">
      <c r="A46" s="13" t="s">
        <v>70</v>
      </c>
      <c r="B46" s="23" t="e">
        <f>IF(B45=0,"",((B41*2)+B42)/(B45*2))</f>
        <v>#NAME?</v>
      </c>
      <c r="C46" s="24" t="e">
        <f>IF(C45=0,"",((C41*2)+C42)/(C45*2))</f>
        <v>#NAME?</v>
      </c>
      <c r="D46" s="15" t="s">
        <v>70</v>
      </c>
    </row>
    <row r="48" spans="1:4" ht="13.5" thickBot="1" x14ac:dyDescent="0.35">
      <c r="A48" s="20">
        <v>2.1</v>
      </c>
    </row>
    <row r="49" spans="1:4" ht="15" thickBot="1" x14ac:dyDescent="0.4">
      <c r="A49" s="1" t="s">
        <v>62</v>
      </c>
      <c r="B49" s="2" t="s">
        <v>63</v>
      </c>
      <c r="C49" s="3" t="s">
        <v>63</v>
      </c>
      <c r="D49" s="4" t="s">
        <v>64</v>
      </c>
    </row>
    <row r="50" spans="1:4" ht="14.5" x14ac:dyDescent="0.35">
      <c r="A50" s="5" t="s">
        <v>65</v>
      </c>
      <c r="B50" s="6" t="e">
        <f>COUNTIF([0]!D2.1a,"Full Compliance")</f>
        <v>#NAME?</v>
      </c>
      <c r="C50" s="7" t="e">
        <f>COUNTIF([0]!D2.1b,"Full Compliance")</f>
        <v>#NAME?</v>
      </c>
      <c r="D50" s="8" t="s">
        <v>65</v>
      </c>
    </row>
    <row r="51" spans="1:4" ht="14.5" x14ac:dyDescent="0.35">
      <c r="A51" s="5" t="s">
        <v>66</v>
      </c>
      <c r="B51" s="6" t="e">
        <f>COUNTIF([0]!D2.1a,"Partial Compliance")</f>
        <v>#NAME?</v>
      </c>
      <c r="C51" s="7" t="e">
        <f>COUNTIF([0]!D2.1b,"Partial Compliance")</f>
        <v>#NAME?</v>
      </c>
      <c r="D51" s="8" t="s">
        <v>66</v>
      </c>
    </row>
    <row r="52" spans="1:4" ht="14.5" x14ac:dyDescent="0.35">
      <c r="A52" s="5" t="s">
        <v>67</v>
      </c>
      <c r="B52" s="6" t="e">
        <f>COUNTIF([0]!D2.1a,"Non Compliance")</f>
        <v>#NAME?</v>
      </c>
      <c r="C52" s="7" t="e">
        <f>COUNTIF([0]!D2.1b,"Non Compliance")</f>
        <v>#NAME?</v>
      </c>
      <c r="D52" s="8" t="s">
        <v>67</v>
      </c>
    </row>
    <row r="53" spans="1:4" ht="14.5" x14ac:dyDescent="0.35">
      <c r="A53" s="5" t="s">
        <v>68</v>
      </c>
      <c r="B53" s="6" t="e">
        <f>COUNTIF([0]!D2.1a,"Not Applicable")</f>
        <v>#NAME?</v>
      </c>
      <c r="C53" s="9" t="e">
        <f>COUNTIF([0]!D2.1b,"Not Applicable")</f>
        <v>#NAME?</v>
      </c>
      <c r="D53" s="8" t="s">
        <v>68</v>
      </c>
    </row>
    <row r="54" spans="1:4" ht="15" thickBot="1" x14ac:dyDescent="0.4">
      <c r="A54" s="5" t="s">
        <v>69</v>
      </c>
      <c r="B54" s="10" t="e">
        <f>SUM(B50:B52)</f>
        <v>#NAME?</v>
      </c>
      <c r="C54" s="11" t="e">
        <f>SUM(C50:C52)</f>
        <v>#NAME?</v>
      </c>
      <c r="D54" s="12" t="s">
        <v>69</v>
      </c>
    </row>
    <row r="55" spans="1:4" ht="15" thickBot="1" x14ac:dyDescent="0.4">
      <c r="A55" s="13" t="s">
        <v>70</v>
      </c>
      <c r="B55" s="23" t="e">
        <f>IF(B54=0,"",((B50*2)+B51)/(B54*2))</f>
        <v>#NAME?</v>
      </c>
      <c r="C55" s="24" t="e">
        <f>IF(C54=0,"",((C50*2)+C51)/(C54*2))</f>
        <v>#NAME?</v>
      </c>
      <c r="D55" s="15" t="s">
        <v>70</v>
      </c>
    </row>
    <row r="57" spans="1:4" ht="13.5" thickBot="1" x14ac:dyDescent="0.35">
      <c r="A57" s="20">
        <v>2.2000000000000002</v>
      </c>
    </row>
    <row r="58" spans="1:4" ht="15" thickBot="1" x14ac:dyDescent="0.4">
      <c r="A58" s="1" t="s">
        <v>62</v>
      </c>
      <c r="B58" s="2" t="s">
        <v>63</v>
      </c>
      <c r="C58" s="3" t="s">
        <v>63</v>
      </c>
      <c r="D58" s="4" t="s">
        <v>64</v>
      </c>
    </row>
    <row r="59" spans="1:4" ht="14.5" x14ac:dyDescent="0.35">
      <c r="A59" s="5" t="s">
        <v>65</v>
      </c>
      <c r="B59" s="6" t="e">
        <f>COUNTIF([0]!D2.2a,"Full Compliance")</f>
        <v>#NAME?</v>
      </c>
      <c r="C59" s="7" t="e">
        <f>COUNTIF([0]!D2.2b,"Full Compliance")</f>
        <v>#NAME?</v>
      </c>
      <c r="D59" s="8" t="s">
        <v>65</v>
      </c>
    </row>
    <row r="60" spans="1:4" ht="14.5" x14ac:dyDescent="0.35">
      <c r="A60" s="5" t="s">
        <v>66</v>
      </c>
      <c r="B60" s="6" t="e">
        <f>COUNTIF([0]!D2.2a,"Partial Compliance")</f>
        <v>#NAME?</v>
      </c>
      <c r="C60" s="7" t="e">
        <f>COUNTIF([0]!D2.2b,"Partial Compliance")</f>
        <v>#NAME?</v>
      </c>
      <c r="D60" s="8" t="s">
        <v>66</v>
      </c>
    </row>
    <row r="61" spans="1:4" ht="14.5" x14ac:dyDescent="0.35">
      <c r="A61" s="5" t="s">
        <v>67</v>
      </c>
      <c r="B61" s="6" t="e">
        <f>COUNTIF([0]!D2.2a,"Non Compliance")</f>
        <v>#NAME?</v>
      </c>
      <c r="C61" s="7" t="e">
        <f>COUNTIF([0]!D2.2b,"Non Compliance")</f>
        <v>#NAME?</v>
      </c>
      <c r="D61" s="8" t="s">
        <v>67</v>
      </c>
    </row>
    <row r="62" spans="1:4" ht="14.5" x14ac:dyDescent="0.35">
      <c r="A62" s="5" t="s">
        <v>68</v>
      </c>
      <c r="B62" s="6" t="e">
        <f>COUNTIF([0]!D2.2a,"Not Applicable")</f>
        <v>#NAME?</v>
      </c>
      <c r="C62" s="9" t="e">
        <f>COUNTIF([0]!D2.2b,"Not Applicable")</f>
        <v>#NAME?</v>
      </c>
      <c r="D62" s="8" t="s">
        <v>68</v>
      </c>
    </row>
    <row r="63" spans="1:4" ht="15" thickBot="1" x14ac:dyDescent="0.4">
      <c r="A63" s="5" t="s">
        <v>69</v>
      </c>
      <c r="B63" s="10" t="e">
        <f>SUM(B59:B61)</f>
        <v>#NAME?</v>
      </c>
      <c r="C63" s="11" t="e">
        <f>SUM(C59:C61)</f>
        <v>#NAME?</v>
      </c>
      <c r="D63" s="12" t="s">
        <v>69</v>
      </c>
    </row>
    <row r="64" spans="1:4" ht="15" thickBot="1" x14ac:dyDescent="0.4">
      <c r="A64" s="13" t="s">
        <v>70</v>
      </c>
      <c r="B64" s="23" t="e">
        <f>IF(B63=0,"",((B59*2)+B60)/(B63*2))</f>
        <v>#NAME?</v>
      </c>
      <c r="C64" s="24" t="e">
        <f>IF(C63=0,"",((C59*2)+C60)/(C63*2))</f>
        <v>#NAME?</v>
      </c>
      <c r="D64" s="15" t="s">
        <v>70</v>
      </c>
    </row>
    <row r="66" spans="1:4" ht="16" thickBot="1" x14ac:dyDescent="0.4">
      <c r="A66" s="16" t="s">
        <v>72</v>
      </c>
    </row>
    <row r="67" spans="1:4" ht="15" thickBot="1" x14ac:dyDescent="0.4">
      <c r="A67" s="1" t="s">
        <v>62</v>
      </c>
      <c r="B67" s="2" t="s">
        <v>63</v>
      </c>
      <c r="C67" s="3" t="s">
        <v>63</v>
      </c>
      <c r="D67" s="4" t="s">
        <v>64</v>
      </c>
    </row>
    <row r="68" spans="1:4" ht="14.5" x14ac:dyDescent="0.35">
      <c r="A68" s="5" t="s">
        <v>65</v>
      </c>
      <c r="B68" s="6" t="e">
        <f>COUNTIF([0]!Domain3a,"Full Compliance")</f>
        <v>#NAME?</v>
      </c>
      <c r="C68" s="7" t="e">
        <f>COUNTIF([0]!Domain3b,"Full Compliance")</f>
        <v>#NAME?</v>
      </c>
      <c r="D68" s="8" t="s">
        <v>65</v>
      </c>
    </row>
    <row r="69" spans="1:4" ht="14.5" x14ac:dyDescent="0.35">
      <c r="A69" s="5" t="s">
        <v>66</v>
      </c>
      <c r="B69" s="6" t="e">
        <f>COUNTIF([0]!Domain3a,"Partial Compliance")</f>
        <v>#NAME?</v>
      </c>
      <c r="C69" s="7" t="e">
        <f>COUNTIF([0]!Domain3b,"Partial Compliance")</f>
        <v>#NAME?</v>
      </c>
      <c r="D69" s="8" t="s">
        <v>66</v>
      </c>
    </row>
    <row r="70" spans="1:4" ht="14.5" x14ac:dyDescent="0.35">
      <c r="A70" s="5" t="s">
        <v>67</v>
      </c>
      <c r="B70" s="6" t="e">
        <f>COUNTIF([0]!Domain3a,"Non Compliance")</f>
        <v>#NAME?</v>
      </c>
      <c r="C70" s="7" t="e">
        <f>COUNTIF([0]!Domain3b,"Non Compliance")</f>
        <v>#NAME?</v>
      </c>
      <c r="D70" s="8" t="s">
        <v>67</v>
      </c>
    </row>
    <row r="71" spans="1:4" ht="14.5" x14ac:dyDescent="0.35">
      <c r="A71" s="5" t="s">
        <v>68</v>
      </c>
      <c r="B71" s="6" t="e">
        <f>COUNTIF([0]!Domain3a,"Not Applicable")</f>
        <v>#NAME?</v>
      </c>
      <c r="C71" s="9" t="e">
        <f>COUNTIF([0]!Domain3b,"Not Applicable")</f>
        <v>#NAME?</v>
      </c>
      <c r="D71" s="8" t="s">
        <v>68</v>
      </c>
    </row>
    <row r="72" spans="1:4" ht="15" thickBot="1" x14ac:dyDescent="0.4">
      <c r="A72" s="5" t="s">
        <v>69</v>
      </c>
      <c r="B72" s="10" t="e">
        <f>SUM(B68:B70)</f>
        <v>#NAME?</v>
      </c>
      <c r="C72" s="11" t="e">
        <f>SUM(C68:C70)</f>
        <v>#NAME?</v>
      </c>
      <c r="D72" s="12" t="s">
        <v>69</v>
      </c>
    </row>
    <row r="73" spans="1:4" ht="15" thickBot="1" x14ac:dyDescent="0.4">
      <c r="A73" s="13" t="s">
        <v>70</v>
      </c>
      <c r="B73" s="14" t="e">
        <f>IF(B72=0,"",((B68*2)+B69)/(B72*2))</f>
        <v>#NAME?</v>
      </c>
      <c r="C73" s="22" t="e">
        <f>IF(C72=0,"",((C68*2)+C69)/(C72*2))</f>
        <v>#NAME?</v>
      </c>
      <c r="D73" s="15" t="s">
        <v>70</v>
      </c>
    </row>
    <row r="75" spans="1:4" ht="13.5" thickBot="1" x14ac:dyDescent="0.35">
      <c r="A75" s="20">
        <v>3.1</v>
      </c>
    </row>
    <row r="76" spans="1:4" ht="15" thickBot="1" x14ac:dyDescent="0.4">
      <c r="A76" s="1" t="s">
        <v>62</v>
      </c>
      <c r="B76" s="2" t="s">
        <v>63</v>
      </c>
      <c r="C76" s="3" t="s">
        <v>63</v>
      </c>
      <c r="D76" s="4" t="s">
        <v>64</v>
      </c>
    </row>
    <row r="77" spans="1:4" ht="14.5" x14ac:dyDescent="0.35">
      <c r="A77" s="5" t="s">
        <v>65</v>
      </c>
      <c r="B77" s="6" t="e">
        <f>COUNTIF([0]!D3.1a,"Full Compliance")</f>
        <v>#NAME?</v>
      </c>
      <c r="C77" s="7" t="e">
        <f>COUNTIF([0]!D3.1b,"Full Compliance")</f>
        <v>#NAME?</v>
      </c>
      <c r="D77" s="8" t="s">
        <v>65</v>
      </c>
    </row>
    <row r="78" spans="1:4" ht="14.5" x14ac:dyDescent="0.35">
      <c r="A78" s="5" t="s">
        <v>66</v>
      </c>
      <c r="B78" s="6" t="e">
        <f>COUNTIF([0]!D3.1a,"Partial Compliance")</f>
        <v>#NAME?</v>
      </c>
      <c r="C78" s="7" t="e">
        <f>COUNTIF([0]!D3.1b,"Partial Compliance")</f>
        <v>#NAME?</v>
      </c>
      <c r="D78" s="8" t="s">
        <v>66</v>
      </c>
    </row>
    <row r="79" spans="1:4" ht="14.5" x14ac:dyDescent="0.35">
      <c r="A79" s="5" t="s">
        <v>67</v>
      </c>
      <c r="B79" s="6" t="e">
        <f>COUNTIF([0]!D3.1a,"Non Compliance")</f>
        <v>#NAME?</v>
      </c>
      <c r="C79" s="7" t="e">
        <f>COUNTIF([0]!D3.1b,"Non Compliance")</f>
        <v>#NAME?</v>
      </c>
      <c r="D79" s="8" t="s">
        <v>67</v>
      </c>
    </row>
    <row r="80" spans="1:4" ht="14.5" x14ac:dyDescent="0.35">
      <c r="A80" s="5" t="s">
        <v>68</v>
      </c>
      <c r="B80" s="6" t="e">
        <f>COUNTIF([0]!D3.1a,"Not Applicable")</f>
        <v>#NAME?</v>
      </c>
      <c r="C80" s="9" t="e">
        <f>COUNTIF([0]!D3.1b,"Not Applicable")</f>
        <v>#NAME?</v>
      </c>
      <c r="D80" s="8" t="s">
        <v>68</v>
      </c>
    </row>
    <row r="81" spans="1:4" ht="15" thickBot="1" x14ac:dyDescent="0.4">
      <c r="A81" s="5" t="s">
        <v>69</v>
      </c>
      <c r="B81" s="10" t="e">
        <f>SUM(B77:B79)</f>
        <v>#NAME?</v>
      </c>
      <c r="C81" s="11" t="e">
        <f>SUM(C77:C79)</f>
        <v>#NAME?</v>
      </c>
      <c r="D81" s="12" t="s">
        <v>69</v>
      </c>
    </row>
    <row r="82" spans="1:4" ht="15" thickBot="1" x14ac:dyDescent="0.4">
      <c r="A82" s="13" t="s">
        <v>70</v>
      </c>
      <c r="B82" s="14" t="e">
        <f>IF(B81=0,"",((B77*2)+B78)/(B81*2))</f>
        <v>#NAME?</v>
      </c>
      <c r="C82" s="22" t="e">
        <f>IF(C81=0,"",((C77*2)+C78)/(C81*2))</f>
        <v>#NAME?</v>
      </c>
      <c r="D82" s="15" t="s">
        <v>70</v>
      </c>
    </row>
    <row r="84" spans="1:4" ht="13.5" thickBot="1" x14ac:dyDescent="0.35">
      <c r="A84" s="20">
        <v>3.2</v>
      </c>
    </row>
    <row r="85" spans="1:4" ht="15" thickBot="1" x14ac:dyDescent="0.4">
      <c r="A85" s="1" t="s">
        <v>62</v>
      </c>
      <c r="B85" s="2" t="s">
        <v>63</v>
      </c>
      <c r="C85" s="3" t="s">
        <v>63</v>
      </c>
      <c r="D85" s="4" t="s">
        <v>64</v>
      </c>
    </row>
    <row r="86" spans="1:4" ht="14.5" x14ac:dyDescent="0.35">
      <c r="A86" s="5" t="s">
        <v>65</v>
      </c>
      <c r="B86" s="6" t="e">
        <f>COUNTIF([0]!D3.2a,"Full Compliance")</f>
        <v>#NAME?</v>
      </c>
      <c r="C86" s="7" t="e">
        <f>COUNTIF([0]!D3.2b,"Full Compliance")</f>
        <v>#NAME?</v>
      </c>
      <c r="D86" s="8" t="s">
        <v>65</v>
      </c>
    </row>
    <row r="87" spans="1:4" ht="14.5" x14ac:dyDescent="0.35">
      <c r="A87" s="5" t="s">
        <v>66</v>
      </c>
      <c r="B87" s="6" t="e">
        <f>COUNTIF([0]!D3.2a,"Partial Compliance")</f>
        <v>#NAME?</v>
      </c>
      <c r="C87" s="7" t="e">
        <f>COUNTIF([0]!D3.2b,"Partial Compliance")</f>
        <v>#NAME?</v>
      </c>
      <c r="D87" s="8" t="s">
        <v>66</v>
      </c>
    </row>
    <row r="88" spans="1:4" ht="14.5" x14ac:dyDescent="0.35">
      <c r="A88" s="5" t="s">
        <v>67</v>
      </c>
      <c r="B88" s="6" t="e">
        <f>COUNTIF([0]!D3.2a,"Non Compliance")</f>
        <v>#NAME?</v>
      </c>
      <c r="C88" s="7" t="e">
        <f>COUNTIF([0]!D3.2b,"Non Compliance")</f>
        <v>#NAME?</v>
      </c>
      <c r="D88" s="8" t="s">
        <v>67</v>
      </c>
    </row>
    <row r="89" spans="1:4" ht="14.5" x14ac:dyDescent="0.35">
      <c r="A89" s="5" t="s">
        <v>68</v>
      </c>
      <c r="B89" s="6" t="e">
        <f>COUNTIF([0]!D3.2a,"Not Applicable")</f>
        <v>#NAME?</v>
      </c>
      <c r="C89" s="9" t="e">
        <f>COUNTIF([0]!D3.2b,"Not Applicable")</f>
        <v>#NAME?</v>
      </c>
      <c r="D89" s="8" t="s">
        <v>68</v>
      </c>
    </row>
    <row r="90" spans="1:4" ht="15" thickBot="1" x14ac:dyDescent="0.4">
      <c r="A90" s="5" t="s">
        <v>69</v>
      </c>
      <c r="B90" s="10" t="e">
        <f>SUM(B86:B88)</f>
        <v>#NAME?</v>
      </c>
      <c r="C90" s="11" t="e">
        <f>SUM(C86:C88)</f>
        <v>#NAME?</v>
      </c>
      <c r="D90" s="12" t="s">
        <v>69</v>
      </c>
    </row>
    <row r="91" spans="1:4" ht="15" thickBot="1" x14ac:dyDescent="0.4">
      <c r="A91" s="13" t="s">
        <v>70</v>
      </c>
      <c r="B91" s="23" t="e">
        <f>IF(B90=0,"",((B86*2)+B87)/(B90*2))</f>
        <v>#NAME?</v>
      </c>
      <c r="C91" s="24" t="e">
        <f>IF(C90=0,"",((C86*2)+C87)/(C90*2))</f>
        <v>#NAME?</v>
      </c>
      <c r="D91" s="15" t="s">
        <v>70</v>
      </c>
    </row>
    <row r="94" spans="1:4" ht="16" thickBot="1" x14ac:dyDescent="0.4">
      <c r="A94" s="16" t="s">
        <v>73</v>
      </c>
    </row>
    <row r="95" spans="1:4" ht="15" thickBot="1" x14ac:dyDescent="0.4">
      <c r="A95" s="1" t="s">
        <v>62</v>
      </c>
      <c r="B95" s="2" t="s">
        <v>63</v>
      </c>
      <c r="C95" s="3" t="s">
        <v>63</v>
      </c>
      <c r="D95" s="4" t="s">
        <v>64</v>
      </c>
    </row>
    <row r="96" spans="1:4" ht="14.5" x14ac:dyDescent="0.35">
      <c r="A96" s="5" t="s">
        <v>65</v>
      </c>
      <c r="B96" s="6" t="e">
        <f>COUNTIF([0]!Domain4a,"Full Compliance")</f>
        <v>#NAME?</v>
      </c>
      <c r="C96" s="7" t="e">
        <f>COUNTIF([0]!Domain4b,"Full Compliance")</f>
        <v>#NAME?</v>
      </c>
      <c r="D96" s="8" t="s">
        <v>65</v>
      </c>
    </row>
    <row r="97" spans="1:4" ht="14.5" x14ac:dyDescent="0.35">
      <c r="A97" s="5" t="s">
        <v>66</v>
      </c>
      <c r="B97" s="6" t="e">
        <f>COUNTIF([0]!Domain4a,"Partial Compliance")</f>
        <v>#NAME?</v>
      </c>
      <c r="C97" s="7" t="e">
        <f>COUNTIF([0]!Domain4b,"Partial Compliance")</f>
        <v>#NAME?</v>
      </c>
      <c r="D97" s="8" t="s">
        <v>66</v>
      </c>
    </row>
    <row r="98" spans="1:4" ht="14.5" x14ac:dyDescent="0.35">
      <c r="A98" s="5" t="s">
        <v>67</v>
      </c>
      <c r="B98" s="6" t="e">
        <f>COUNTIF([0]!Domain4a,"Non Compliance")</f>
        <v>#NAME?</v>
      </c>
      <c r="C98" s="7" t="e">
        <f>COUNTIF([0]!Domain4b,"Non Compliance")</f>
        <v>#NAME?</v>
      </c>
      <c r="D98" s="8" t="s">
        <v>67</v>
      </c>
    </row>
    <row r="99" spans="1:4" ht="14.5" x14ac:dyDescent="0.35">
      <c r="A99" s="5" t="s">
        <v>68</v>
      </c>
      <c r="B99" s="6" t="e">
        <f>COUNTIF([0]!Domain4a,"Not Applicable")</f>
        <v>#NAME?</v>
      </c>
      <c r="C99" s="9" t="e">
        <f>COUNTIF([0]!Domain4b,"Not Applicable")</f>
        <v>#NAME?</v>
      </c>
      <c r="D99" s="8" t="s">
        <v>68</v>
      </c>
    </row>
    <row r="100" spans="1:4" ht="15" thickBot="1" x14ac:dyDescent="0.4">
      <c r="A100" s="5" t="s">
        <v>69</v>
      </c>
      <c r="B100" s="10" t="e">
        <f>SUM(B96:B98)</f>
        <v>#NAME?</v>
      </c>
      <c r="C100" s="11" t="e">
        <f>SUM(C96:C98)</f>
        <v>#NAME?</v>
      </c>
      <c r="D100" s="12" t="s">
        <v>69</v>
      </c>
    </row>
    <row r="101" spans="1:4" ht="15" thickBot="1" x14ac:dyDescent="0.4">
      <c r="A101" s="13" t="s">
        <v>70</v>
      </c>
      <c r="B101" s="23" t="e">
        <f>IF(B100=0,"",((B96*2)+B97)/(B100*2))</f>
        <v>#NAME?</v>
      </c>
      <c r="C101" s="24" t="e">
        <f>IF(C100=0,"",((C96*2)+C97)/(C100*2))</f>
        <v>#NAME?</v>
      </c>
      <c r="D101" s="15" t="s">
        <v>70</v>
      </c>
    </row>
    <row r="103" spans="1:4" ht="13.5" thickBot="1" x14ac:dyDescent="0.35">
      <c r="A103" s="20">
        <v>4.0999999999999996</v>
      </c>
    </row>
    <row r="104" spans="1:4" ht="15" thickBot="1" x14ac:dyDescent="0.4">
      <c r="A104" s="1" t="s">
        <v>62</v>
      </c>
      <c r="B104" s="2" t="s">
        <v>63</v>
      </c>
      <c r="C104" s="3" t="s">
        <v>63</v>
      </c>
      <c r="D104" s="4" t="s">
        <v>64</v>
      </c>
    </row>
    <row r="105" spans="1:4" ht="14.5" x14ac:dyDescent="0.35">
      <c r="A105" s="5" t="s">
        <v>65</v>
      </c>
      <c r="B105" s="6" t="e">
        <f>COUNTIF([0]!D4.1a,"Full Compliance")</f>
        <v>#NAME?</v>
      </c>
      <c r="C105" s="7" t="e">
        <f>COUNTIF([0]!D4.1b,"Full Compliance")</f>
        <v>#NAME?</v>
      </c>
      <c r="D105" s="8" t="s">
        <v>65</v>
      </c>
    </row>
    <row r="106" spans="1:4" ht="14.5" x14ac:dyDescent="0.35">
      <c r="A106" s="5" t="s">
        <v>66</v>
      </c>
      <c r="B106" s="6" t="e">
        <f>COUNTIF([0]!D4.1a,"Partial Compliance")</f>
        <v>#NAME?</v>
      </c>
      <c r="C106" s="7" t="e">
        <f>COUNTIF([0]!D4.1b,"Partial Compliance")</f>
        <v>#NAME?</v>
      </c>
      <c r="D106" s="8" t="s">
        <v>66</v>
      </c>
    </row>
    <row r="107" spans="1:4" ht="14.5" x14ac:dyDescent="0.35">
      <c r="A107" s="5" t="s">
        <v>67</v>
      </c>
      <c r="B107" s="6" t="e">
        <f>COUNTIF([0]!D4.1a,"Non Compliance")</f>
        <v>#NAME?</v>
      </c>
      <c r="C107" s="7" t="e">
        <f>COUNTIF([0]!D4.1b,"Non Compliance")</f>
        <v>#NAME?</v>
      </c>
      <c r="D107" s="8" t="s">
        <v>67</v>
      </c>
    </row>
    <row r="108" spans="1:4" ht="14.5" x14ac:dyDescent="0.35">
      <c r="A108" s="5" t="s">
        <v>68</v>
      </c>
      <c r="B108" s="6" t="e">
        <f>COUNTIF([0]!D4.1a,"Not Applicable")</f>
        <v>#NAME?</v>
      </c>
      <c r="C108" s="9" t="e">
        <f>COUNTIF([0]!D4.1b,"Not Applicable")</f>
        <v>#NAME?</v>
      </c>
      <c r="D108" s="8" t="s">
        <v>68</v>
      </c>
    </row>
    <row r="109" spans="1:4" ht="15" thickBot="1" x14ac:dyDescent="0.4">
      <c r="A109" s="5" t="s">
        <v>69</v>
      </c>
      <c r="B109" s="10" t="e">
        <f>SUM(B105:B107)</f>
        <v>#NAME?</v>
      </c>
      <c r="C109" s="11" t="e">
        <f>SUM(C105:C107)</f>
        <v>#NAME?</v>
      </c>
      <c r="D109" s="12" t="s">
        <v>69</v>
      </c>
    </row>
    <row r="110" spans="1:4" ht="15" thickBot="1" x14ac:dyDescent="0.4">
      <c r="A110" s="13" t="s">
        <v>70</v>
      </c>
      <c r="B110" s="23" t="e">
        <f>IF(B109=0,"",((B105*2)+B106)/(B109*2))</f>
        <v>#NAME?</v>
      </c>
      <c r="C110" s="24" t="e">
        <f>IF(C109=0,"",((C105*2)+C106)/(C109*2))</f>
        <v>#NAME?</v>
      </c>
      <c r="D110" s="15" t="s">
        <v>70</v>
      </c>
    </row>
    <row r="112" spans="1:4" ht="13.5" thickBot="1" x14ac:dyDescent="0.35">
      <c r="A112" s="20">
        <v>4.2</v>
      </c>
    </row>
    <row r="113" spans="1:4" ht="15" thickBot="1" x14ac:dyDescent="0.4">
      <c r="A113" s="1" t="s">
        <v>62</v>
      </c>
      <c r="B113" s="2" t="s">
        <v>63</v>
      </c>
      <c r="C113" s="3" t="s">
        <v>63</v>
      </c>
      <c r="D113" s="4" t="s">
        <v>64</v>
      </c>
    </row>
    <row r="114" spans="1:4" ht="14.5" x14ac:dyDescent="0.35">
      <c r="A114" s="5" t="s">
        <v>65</v>
      </c>
      <c r="B114" s="6" t="e">
        <f>COUNTIF([0]!D4.2a,"Full Compliance")</f>
        <v>#NAME?</v>
      </c>
      <c r="C114" s="7" t="e">
        <f>COUNTIF([0]!D4.2b,"Full Compliance")</f>
        <v>#NAME?</v>
      </c>
      <c r="D114" s="8" t="s">
        <v>65</v>
      </c>
    </row>
    <row r="115" spans="1:4" ht="14.5" x14ac:dyDescent="0.35">
      <c r="A115" s="5" t="s">
        <v>66</v>
      </c>
      <c r="B115" s="6" t="e">
        <f>COUNTIF([0]!D4.2a,"Partial Compliance")</f>
        <v>#NAME?</v>
      </c>
      <c r="C115" s="7" t="e">
        <f>COUNTIF([0]!D4.2b,"Partial Compliance")</f>
        <v>#NAME?</v>
      </c>
      <c r="D115" s="8" t="s">
        <v>66</v>
      </c>
    </row>
    <row r="116" spans="1:4" ht="14.5" x14ac:dyDescent="0.35">
      <c r="A116" s="5" t="s">
        <v>67</v>
      </c>
      <c r="B116" s="6" t="e">
        <f>COUNTIF([0]!D4.2a,"Non Compliance")</f>
        <v>#NAME?</v>
      </c>
      <c r="C116" s="7" t="e">
        <f>COUNTIF([0]!D4.2b,"Non Compliance")</f>
        <v>#NAME?</v>
      </c>
      <c r="D116" s="8" t="s">
        <v>67</v>
      </c>
    </row>
    <row r="117" spans="1:4" ht="14.5" x14ac:dyDescent="0.35">
      <c r="A117" s="5" t="s">
        <v>68</v>
      </c>
      <c r="B117" s="6" t="e">
        <f>COUNTIF([0]!D4.2a,"Not Applicable")</f>
        <v>#NAME?</v>
      </c>
      <c r="C117" s="9" t="e">
        <f>COUNTIF([0]!D4.2b,"Not Applicable")</f>
        <v>#NAME?</v>
      </c>
      <c r="D117" s="8" t="s">
        <v>68</v>
      </c>
    </row>
    <row r="118" spans="1:4" ht="15" thickBot="1" x14ac:dyDescent="0.4">
      <c r="A118" s="5" t="s">
        <v>69</v>
      </c>
      <c r="B118" s="10" t="e">
        <f>SUM(B114:B116)</f>
        <v>#NAME?</v>
      </c>
      <c r="C118" s="11" t="e">
        <f>SUM(C114:C116)</f>
        <v>#NAME?</v>
      </c>
      <c r="D118" s="12" t="s">
        <v>69</v>
      </c>
    </row>
    <row r="119" spans="1:4" ht="15" thickBot="1" x14ac:dyDescent="0.4">
      <c r="A119" s="13" t="s">
        <v>70</v>
      </c>
      <c r="B119" s="23" t="e">
        <f>IF(B118=0,"",((B114*2)+B115)/(B118*2))</f>
        <v>#NAME?</v>
      </c>
      <c r="C119" s="24" t="e">
        <f>IF(C118=0,"",((C114*2)+C115)/(C118*2))</f>
        <v>#NAME?</v>
      </c>
      <c r="D119" s="15" t="s">
        <v>70</v>
      </c>
    </row>
    <row r="121" spans="1:4" ht="13.5" thickBot="1" x14ac:dyDescent="0.35">
      <c r="A121" s="20">
        <v>4.3</v>
      </c>
    </row>
    <row r="122" spans="1:4" ht="15" thickBot="1" x14ac:dyDescent="0.4">
      <c r="A122" s="1" t="s">
        <v>62</v>
      </c>
      <c r="B122" s="2" t="s">
        <v>63</v>
      </c>
      <c r="C122" s="3" t="s">
        <v>63</v>
      </c>
      <c r="D122" s="4" t="s">
        <v>64</v>
      </c>
    </row>
    <row r="123" spans="1:4" ht="14.5" x14ac:dyDescent="0.35">
      <c r="A123" s="5" t="s">
        <v>65</v>
      </c>
      <c r="B123" s="6" t="e">
        <f>COUNTIF([0]!D4.3a,"Full Compliance")</f>
        <v>#NAME?</v>
      </c>
      <c r="C123" s="7" t="e">
        <f>COUNTIF([0]!D4.3b,"Full Compliance")</f>
        <v>#NAME?</v>
      </c>
      <c r="D123" s="8" t="s">
        <v>65</v>
      </c>
    </row>
    <row r="124" spans="1:4" ht="14.5" x14ac:dyDescent="0.35">
      <c r="A124" s="5" t="s">
        <v>66</v>
      </c>
      <c r="B124" s="6" t="e">
        <f>COUNTIF([0]!D4.3a,"Partial Compliance")</f>
        <v>#NAME?</v>
      </c>
      <c r="C124" s="7" t="e">
        <f>COUNTIF([0]!D4.3b,"Partial Compliance")</f>
        <v>#NAME?</v>
      </c>
      <c r="D124" s="8" t="s">
        <v>66</v>
      </c>
    </row>
    <row r="125" spans="1:4" ht="14.5" x14ac:dyDescent="0.35">
      <c r="A125" s="5" t="s">
        <v>67</v>
      </c>
      <c r="B125" s="6" t="e">
        <f>COUNTIF([0]!D4.3a,"Non Compliance")</f>
        <v>#NAME?</v>
      </c>
      <c r="C125" s="7" t="e">
        <f>COUNTIF([0]!D4.3b,"Non Compliance")</f>
        <v>#NAME?</v>
      </c>
      <c r="D125" s="8" t="s">
        <v>67</v>
      </c>
    </row>
    <row r="126" spans="1:4" ht="14.5" x14ac:dyDescent="0.35">
      <c r="A126" s="5" t="s">
        <v>68</v>
      </c>
      <c r="B126" s="6" t="e">
        <f>COUNTIF([0]!D4.3a,"Not Applicable")</f>
        <v>#NAME?</v>
      </c>
      <c r="C126" s="9" t="e">
        <f>COUNTIF([0]!D4.3b,"Not Applicable")</f>
        <v>#NAME?</v>
      </c>
      <c r="D126" s="8" t="s">
        <v>68</v>
      </c>
    </row>
    <row r="127" spans="1:4" ht="15" thickBot="1" x14ac:dyDescent="0.4">
      <c r="A127" s="5" t="s">
        <v>69</v>
      </c>
      <c r="B127" s="10" t="e">
        <f>SUM(B123:B125)</f>
        <v>#NAME?</v>
      </c>
      <c r="C127" s="11" t="e">
        <f>SUM(C123:C125)</f>
        <v>#NAME?</v>
      </c>
      <c r="D127" s="12" t="s">
        <v>69</v>
      </c>
    </row>
    <row r="128" spans="1:4" ht="15" thickBot="1" x14ac:dyDescent="0.4">
      <c r="A128" s="13" t="s">
        <v>70</v>
      </c>
      <c r="B128" s="23" t="e">
        <f>IF(B127=0,"",((B123*2)+B124)/(B127*2))</f>
        <v>#NAME?</v>
      </c>
      <c r="C128" s="24" t="e">
        <f>IF(C127=0,"",((C123*2)+C124)/(C127*2))</f>
        <v>#NAME?</v>
      </c>
      <c r="D128" s="15" t="s">
        <v>70</v>
      </c>
    </row>
    <row r="129" spans="1:4" ht="6" customHeight="1" x14ac:dyDescent="0.25"/>
    <row r="130" spans="1:4" ht="16" thickBot="1" x14ac:dyDescent="0.4">
      <c r="A130" s="16" t="s">
        <v>74</v>
      </c>
    </row>
    <row r="131" spans="1:4" ht="15" thickBot="1" x14ac:dyDescent="0.4">
      <c r="A131" s="1" t="s">
        <v>62</v>
      </c>
      <c r="B131" s="2" t="s">
        <v>63</v>
      </c>
      <c r="C131" s="3" t="s">
        <v>63</v>
      </c>
      <c r="D131" s="4" t="s">
        <v>64</v>
      </c>
    </row>
    <row r="132" spans="1:4" ht="14.5" x14ac:dyDescent="0.35">
      <c r="A132" s="5" t="s">
        <v>65</v>
      </c>
      <c r="B132" s="6" t="e">
        <f>COUNTIF([0]!Domain5a,"Full Compliance")</f>
        <v>#NAME?</v>
      </c>
      <c r="C132" s="7" t="e">
        <f>COUNTIF([0]!Domain5b,"Full Compliance")</f>
        <v>#NAME?</v>
      </c>
      <c r="D132" s="8" t="s">
        <v>65</v>
      </c>
    </row>
    <row r="133" spans="1:4" ht="14.5" x14ac:dyDescent="0.35">
      <c r="A133" s="5" t="s">
        <v>66</v>
      </c>
      <c r="B133" s="6" t="e">
        <f>COUNTIF([0]!Domain5a,"Partial Compliance")</f>
        <v>#NAME?</v>
      </c>
      <c r="C133" s="7" t="e">
        <f>COUNTIF([0]!Domain5b,"Partial Compliance")</f>
        <v>#NAME?</v>
      </c>
      <c r="D133" s="8" t="s">
        <v>66</v>
      </c>
    </row>
    <row r="134" spans="1:4" ht="14.5" x14ac:dyDescent="0.35">
      <c r="A134" s="5" t="s">
        <v>67</v>
      </c>
      <c r="B134" s="6" t="e">
        <f>COUNTIF([0]!Domain5a,"Non Compliance")</f>
        <v>#NAME?</v>
      </c>
      <c r="C134" s="7" t="e">
        <f>COUNTIF([0]!Domain5b,"Non Compliance")</f>
        <v>#NAME?</v>
      </c>
      <c r="D134" s="8" t="s">
        <v>67</v>
      </c>
    </row>
    <row r="135" spans="1:4" ht="14.5" x14ac:dyDescent="0.35">
      <c r="A135" s="5" t="s">
        <v>68</v>
      </c>
      <c r="B135" s="6" t="e">
        <f>COUNTIF([0]!Domain5a,"Not Applicable")</f>
        <v>#NAME?</v>
      </c>
      <c r="C135" s="9" t="e">
        <f>COUNTIF([0]!Domain5b,"Not Applicable")</f>
        <v>#NAME?</v>
      </c>
      <c r="D135" s="8" t="s">
        <v>68</v>
      </c>
    </row>
    <row r="136" spans="1:4" ht="15" thickBot="1" x14ac:dyDescent="0.4">
      <c r="A136" s="5" t="s">
        <v>69</v>
      </c>
      <c r="B136" s="10" t="e">
        <f>SUM(B132:B134)</f>
        <v>#NAME?</v>
      </c>
      <c r="C136" s="11" t="e">
        <f>SUM(C132:C134)</f>
        <v>#NAME?</v>
      </c>
      <c r="D136" s="12" t="s">
        <v>69</v>
      </c>
    </row>
    <row r="137" spans="1:4" ht="15" thickBot="1" x14ac:dyDescent="0.4">
      <c r="A137" s="13" t="s">
        <v>70</v>
      </c>
      <c r="B137" s="23" t="e">
        <f>IF(B136=0,"",((B132*2)+B133)/(B136*2))</f>
        <v>#NAME?</v>
      </c>
      <c r="C137" s="24" t="e">
        <f>IF(C136=0,"",((C132*2)+C133)/(C136*2))</f>
        <v>#NAME?</v>
      </c>
      <c r="D137" s="15" t="s">
        <v>70</v>
      </c>
    </row>
    <row r="138" spans="1:4" ht="7.5" customHeight="1" x14ac:dyDescent="0.25"/>
    <row r="139" spans="1:4" ht="13.5" thickBot="1" x14ac:dyDescent="0.35">
      <c r="A139" s="20">
        <v>5.0999999999999996</v>
      </c>
    </row>
    <row r="140" spans="1:4" ht="15" thickBot="1" x14ac:dyDescent="0.4">
      <c r="A140" s="1" t="s">
        <v>62</v>
      </c>
      <c r="B140" s="2" t="s">
        <v>63</v>
      </c>
      <c r="C140" s="3" t="s">
        <v>63</v>
      </c>
      <c r="D140" s="4" t="s">
        <v>64</v>
      </c>
    </row>
    <row r="141" spans="1:4" ht="14.5" x14ac:dyDescent="0.35">
      <c r="A141" s="5" t="s">
        <v>65</v>
      </c>
      <c r="B141" s="6" t="e">
        <f>COUNTIF([0]!D5.1a,"Full Compliance")</f>
        <v>#NAME?</v>
      </c>
      <c r="C141" s="7" t="e">
        <f>COUNTIF([0]!D5.1b,"Full Compliance")</f>
        <v>#NAME?</v>
      </c>
      <c r="D141" s="8" t="s">
        <v>65</v>
      </c>
    </row>
    <row r="142" spans="1:4" ht="14.5" x14ac:dyDescent="0.35">
      <c r="A142" s="5" t="s">
        <v>66</v>
      </c>
      <c r="B142" s="6" t="e">
        <f>COUNTIF([0]!D5.1a,"Partial Compliance")</f>
        <v>#NAME?</v>
      </c>
      <c r="C142" s="7" t="e">
        <f>COUNTIF([0]!D5.1b,"Partial Compliance")</f>
        <v>#NAME?</v>
      </c>
      <c r="D142" s="8" t="s">
        <v>66</v>
      </c>
    </row>
    <row r="143" spans="1:4" ht="14.5" x14ac:dyDescent="0.35">
      <c r="A143" s="5" t="s">
        <v>67</v>
      </c>
      <c r="B143" s="6" t="e">
        <f>COUNTIF([0]!D5.1a,"Non Compliance")</f>
        <v>#NAME?</v>
      </c>
      <c r="C143" s="7" t="e">
        <f>COUNTIF([0]!D5.1b,"Non Compliance")</f>
        <v>#NAME?</v>
      </c>
      <c r="D143" s="8" t="s">
        <v>67</v>
      </c>
    </row>
    <row r="144" spans="1:4" ht="14.5" x14ac:dyDescent="0.35">
      <c r="A144" s="5" t="s">
        <v>68</v>
      </c>
      <c r="B144" s="6" t="e">
        <f>COUNTIF([0]!D5.1a,"Not Applicable")</f>
        <v>#NAME?</v>
      </c>
      <c r="C144" s="9" t="e">
        <f>COUNTIF([0]!D5.1b,"Not Applicable")</f>
        <v>#NAME?</v>
      </c>
      <c r="D144" s="8" t="s">
        <v>68</v>
      </c>
    </row>
    <row r="145" spans="1:4" ht="15" thickBot="1" x14ac:dyDescent="0.4">
      <c r="A145" s="5" t="s">
        <v>69</v>
      </c>
      <c r="B145" s="10" t="e">
        <f>SUM(B141:B143)</f>
        <v>#NAME?</v>
      </c>
      <c r="C145" s="11" t="e">
        <f>SUM(C141:C143)</f>
        <v>#NAME?</v>
      </c>
      <c r="D145" s="12" t="s">
        <v>69</v>
      </c>
    </row>
    <row r="146" spans="1:4" ht="15" thickBot="1" x14ac:dyDescent="0.4">
      <c r="A146" s="13" t="s">
        <v>70</v>
      </c>
      <c r="B146" s="23" t="e">
        <f>IF(B145=0,"",((B141*2)+B142)/(B145*2))</f>
        <v>#NAME?</v>
      </c>
      <c r="C146" s="24" t="e">
        <f>IF(C145=0,"",((C141*2)+C142)/(C145*2))</f>
        <v>#NAME?</v>
      </c>
      <c r="D146" s="15" t="s">
        <v>70</v>
      </c>
    </row>
    <row r="147" spans="1:4" ht="6" customHeight="1" x14ac:dyDescent="0.25"/>
    <row r="148" spans="1:4" ht="13.5" thickBot="1" x14ac:dyDescent="0.35">
      <c r="A148" s="20">
        <v>5.2</v>
      </c>
    </row>
    <row r="149" spans="1:4" ht="15" thickBot="1" x14ac:dyDescent="0.4">
      <c r="A149" s="18" t="s">
        <v>75</v>
      </c>
      <c r="B149" s="2" t="s">
        <v>63</v>
      </c>
      <c r="C149" s="3" t="s">
        <v>63</v>
      </c>
      <c r="D149" s="4" t="s">
        <v>64</v>
      </c>
    </row>
    <row r="150" spans="1:4" ht="14.5" x14ac:dyDescent="0.35">
      <c r="A150" s="5" t="s">
        <v>65</v>
      </c>
      <c r="B150" s="6" t="e">
        <f>COUNTIF([0]!D5.2a,"Full Compliance")</f>
        <v>#NAME?</v>
      </c>
      <c r="C150" s="7" t="e">
        <f>COUNTIF([0]!D5.2b,"Full Compliance")</f>
        <v>#NAME?</v>
      </c>
      <c r="D150" s="8" t="s">
        <v>65</v>
      </c>
    </row>
    <row r="151" spans="1:4" ht="14.5" x14ac:dyDescent="0.35">
      <c r="A151" s="5" t="s">
        <v>66</v>
      </c>
      <c r="B151" s="6" t="e">
        <f>COUNTIF([0]!D5.2a,"Partial Compliance")</f>
        <v>#NAME?</v>
      </c>
      <c r="C151" s="7" t="e">
        <f>COUNTIF([0]!D5.2b,"Partial Compliance")</f>
        <v>#NAME?</v>
      </c>
      <c r="D151" s="8" t="s">
        <v>66</v>
      </c>
    </row>
    <row r="152" spans="1:4" ht="14.5" x14ac:dyDescent="0.35">
      <c r="A152" s="5" t="s">
        <v>67</v>
      </c>
      <c r="B152" s="6" t="e">
        <f>COUNTIF([0]!D5.2a,"Non Compliance")</f>
        <v>#NAME?</v>
      </c>
      <c r="C152" s="7" t="e">
        <f>COUNTIF([0]!D5.2b,"Non Compliance")</f>
        <v>#NAME?</v>
      </c>
      <c r="D152" s="8" t="s">
        <v>67</v>
      </c>
    </row>
    <row r="153" spans="1:4" ht="14.5" x14ac:dyDescent="0.35">
      <c r="A153" s="5" t="s">
        <v>68</v>
      </c>
      <c r="B153" s="6" t="e">
        <f>COUNTIF([0]!D5.2a,"Not Applicable")</f>
        <v>#NAME?</v>
      </c>
      <c r="C153" s="9" t="e">
        <f>COUNTIF([0]!D5.2b,"Not Applicable")</f>
        <v>#NAME?</v>
      </c>
      <c r="D153" s="8" t="s">
        <v>68</v>
      </c>
    </row>
    <row r="154" spans="1:4" ht="15" thickBot="1" x14ac:dyDescent="0.4">
      <c r="A154" s="5" t="s">
        <v>69</v>
      </c>
      <c r="B154" s="10" t="e">
        <f>SUM(B150:B152)</f>
        <v>#NAME?</v>
      </c>
      <c r="C154" s="11" t="e">
        <f>SUM(C150:C152)</f>
        <v>#NAME?</v>
      </c>
      <c r="D154" s="12" t="s">
        <v>69</v>
      </c>
    </row>
    <row r="155" spans="1:4" ht="15" thickBot="1" x14ac:dyDescent="0.4">
      <c r="A155" s="13" t="s">
        <v>70</v>
      </c>
      <c r="B155" s="23" t="e">
        <f>IF(B154=0,"",((B150*2)+B151)/(B154*2))</f>
        <v>#NAME?</v>
      </c>
      <c r="C155" s="24" t="e">
        <f>IF(C154=0,"",((C150*2)+C151)/(C154*2))</f>
        <v>#NAME?</v>
      </c>
      <c r="D155" s="15" t="s">
        <v>70</v>
      </c>
    </row>
    <row r="156" spans="1:4" ht="7.5" customHeight="1" x14ac:dyDescent="0.25"/>
    <row r="157" spans="1:4" ht="13.5" thickBot="1" x14ac:dyDescent="0.35">
      <c r="A157" s="20">
        <v>5.3</v>
      </c>
    </row>
    <row r="158" spans="1:4" ht="15" thickBot="1" x14ac:dyDescent="0.4">
      <c r="A158" s="1" t="s">
        <v>62</v>
      </c>
      <c r="B158" s="2" t="s">
        <v>63</v>
      </c>
      <c r="C158" s="3" t="s">
        <v>63</v>
      </c>
      <c r="D158" s="4" t="s">
        <v>64</v>
      </c>
    </row>
    <row r="159" spans="1:4" ht="14.5" x14ac:dyDescent="0.35">
      <c r="A159" s="5" t="s">
        <v>65</v>
      </c>
      <c r="B159" s="6" t="e">
        <f>COUNTIF([0]!D5.3a,"Full Compliance")</f>
        <v>#NAME?</v>
      </c>
      <c r="C159" s="7" t="e">
        <f>COUNTIF([0]!D5.3b,"Full Compliance")</f>
        <v>#NAME?</v>
      </c>
      <c r="D159" s="8" t="s">
        <v>65</v>
      </c>
    </row>
    <row r="160" spans="1:4" ht="14.5" x14ac:dyDescent="0.35">
      <c r="A160" s="5" t="s">
        <v>66</v>
      </c>
      <c r="B160" s="6" t="e">
        <f>COUNTIF([0]!D5.3a,"Partial Compliance")</f>
        <v>#NAME?</v>
      </c>
      <c r="C160" s="7" t="e">
        <f>COUNTIF([0]!D5.3b,"Partial Compliance")</f>
        <v>#NAME?</v>
      </c>
      <c r="D160" s="8" t="s">
        <v>66</v>
      </c>
    </row>
    <row r="161" spans="1:4" ht="14.5" x14ac:dyDescent="0.35">
      <c r="A161" s="5" t="s">
        <v>67</v>
      </c>
      <c r="B161" s="6" t="e">
        <f>COUNTIF([0]!D5.3a,"Non Compliance")</f>
        <v>#NAME?</v>
      </c>
      <c r="C161" s="7" t="e">
        <f>COUNTIF([0]!D5.3b,"Non Compliance")</f>
        <v>#NAME?</v>
      </c>
      <c r="D161" s="8" t="s">
        <v>67</v>
      </c>
    </row>
    <row r="162" spans="1:4" ht="14.5" x14ac:dyDescent="0.35">
      <c r="A162" s="5" t="s">
        <v>68</v>
      </c>
      <c r="B162" s="6" t="e">
        <f>COUNTIF([0]!D5.3a,"Not Applicable")</f>
        <v>#NAME?</v>
      </c>
      <c r="C162" s="9" t="e">
        <f>COUNTIF([0]!D5.3b,"Not Applicable")</f>
        <v>#NAME?</v>
      </c>
      <c r="D162" s="8" t="s">
        <v>68</v>
      </c>
    </row>
    <row r="163" spans="1:4" ht="15" thickBot="1" x14ac:dyDescent="0.4">
      <c r="A163" s="5" t="s">
        <v>69</v>
      </c>
      <c r="B163" s="10" t="e">
        <f>SUM(B159:B161)</f>
        <v>#NAME?</v>
      </c>
      <c r="C163" s="11" t="e">
        <f>SUM(C159:C161)</f>
        <v>#NAME?</v>
      </c>
      <c r="D163" s="12" t="s">
        <v>69</v>
      </c>
    </row>
    <row r="164" spans="1:4" ht="15" thickBot="1" x14ac:dyDescent="0.4">
      <c r="A164" s="13" t="s">
        <v>70</v>
      </c>
      <c r="B164" s="23" t="e">
        <f>IF(B163=0,"",((B159*2)+B160)/(B163*2))</f>
        <v>#NAME?</v>
      </c>
      <c r="C164" s="24" t="e">
        <f>IF(C163=0,"",((C159*2)+C160)/(C163*2))</f>
        <v>#NAME?</v>
      </c>
      <c r="D164" s="15" t="s">
        <v>70</v>
      </c>
    </row>
    <row r="165" spans="1:4" ht="6" customHeight="1" x14ac:dyDescent="0.25"/>
    <row r="166" spans="1:4" ht="13.5" thickBot="1" x14ac:dyDescent="0.35">
      <c r="A166" s="20">
        <v>5.4</v>
      </c>
    </row>
    <row r="167" spans="1:4" ht="15" thickBot="1" x14ac:dyDescent="0.4">
      <c r="A167" s="1" t="s">
        <v>62</v>
      </c>
      <c r="B167" s="2" t="s">
        <v>63</v>
      </c>
      <c r="C167" s="3" t="s">
        <v>63</v>
      </c>
      <c r="D167" s="4" t="s">
        <v>64</v>
      </c>
    </row>
    <row r="168" spans="1:4" ht="14.5" x14ac:dyDescent="0.35">
      <c r="A168" s="5" t="s">
        <v>65</v>
      </c>
      <c r="B168" s="6" t="e">
        <f>COUNTIF([0]!D5.4a,"Full Compliance")</f>
        <v>#NAME?</v>
      </c>
      <c r="C168" s="7" t="e">
        <f>COUNTIF([0]!D5.4b,"Full Compliance")</f>
        <v>#NAME?</v>
      </c>
      <c r="D168" s="8" t="s">
        <v>65</v>
      </c>
    </row>
    <row r="169" spans="1:4" ht="14.5" x14ac:dyDescent="0.35">
      <c r="A169" s="5" t="s">
        <v>66</v>
      </c>
      <c r="B169" s="6" t="e">
        <f>COUNTIF([0]!D5.4a,"Partial Compliance")</f>
        <v>#NAME?</v>
      </c>
      <c r="C169" s="7" t="e">
        <f>COUNTIF([0]!D5.4b,"Partial Compliance")</f>
        <v>#NAME?</v>
      </c>
      <c r="D169" s="8" t="s">
        <v>66</v>
      </c>
    </row>
    <row r="170" spans="1:4" ht="14.5" x14ac:dyDescent="0.35">
      <c r="A170" s="5" t="s">
        <v>67</v>
      </c>
      <c r="B170" s="6" t="e">
        <f>COUNTIF([0]!D5.4a,"Non Compliance")</f>
        <v>#NAME?</v>
      </c>
      <c r="C170" s="7" t="e">
        <f>COUNTIF([0]!D5.4b,"Non Compliance")</f>
        <v>#NAME?</v>
      </c>
      <c r="D170" s="8" t="s">
        <v>67</v>
      </c>
    </row>
    <row r="171" spans="1:4" ht="14.5" x14ac:dyDescent="0.35">
      <c r="A171" s="5" t="s">
        <v>68</v>
      </c>
      <c r="B171" s="6" t="e">
        <f>COUNTIF([0]!D5.4a,"Not Applicable")</f>
        <v>#NAME?</v>
      </c>
      <c r="C171" s="9" t="e">
        <f>COUNTIF([0]!D5.4b,"Not Applicable")</f>
        <v>#NAME?</v>
      </c>
      <c r="D171" s="8" t="s">
        <v>68</v>
      </c>
    </row>
    <row r="172" spans="1:4" ht="15" thickBot="1" x14ac:dyDescent="0.4">
      <c r="A172" s="5" t="s">
        <v>69</v>
      </c>
      <c r="B172" s="10" t="e">
        <f>SUM(B168:B170)</f>
        <v>#NAME?</v>
      </c>
      <c r="C172" s="11" t="e">
        <f>SUM(C168:C170)</f>
        <v>#NAME?</v>
      </c>
      <c r="D172" s="12" t="s">
        <v>69</v>
      </c>
    </row>
    <row r="173" spans="1:4" ht="15" thickBot="1" x14ac:dyDescent="0.4">
      <c r="A173" s="13" t="s">
        <v>70</v>
      </c>
      <c r="B173" s="23" t="e">
        <f>IF(B172=0,"",((B168*2)+B169)/(B172*2))</f>
        <v>#NAME?</v>
      </c>
      <c r="C173" s="24" t="e">
        <f>IF(C172=0,"",((C168*2)+C169)/(C172*2))</f>
        <v>#NAME?</v>
      </c>
      <c r="D173" s="15" t="s">
        <v>70</v>
      </c>
    </row>
  </sheetData>
  <sheetProtection selectLockedCells="1" selectUnlockedCells="1"/>
  <dataValidations count="1">
    <dataValidation allowBlank="1" sqref="D4 B4:B10 C159:C164 D13 B13:B19 C5:C10 D22 B22:B28 C14:C19 D31 B31:B37 C23:C28 D40 B40:B46 C32:C37 D49 B49:B55 C41:C46 D58 B58:B64 C50:C55 D67 B67:B73 C59:C64 D76 B76:B82 C68:C73 D85 B85:B91 C77:C82 D95 B95:B101 C86:C91 D104 B104:B110 C96:C101 D113 B113:B119 C114:C119 D122 B122:B128 C105:C110 D131 B131:B137 C123:C128 D140 B140:B146 C132:C137 D149 B149:B155 C141:C146 D158 B158:B164 C150:C155 D167 B167:B173 C168:C173" xr:uid="{00000000-0002-0000-0400-000000000000}"/>
  </dataValidations>
  <pageMargins left="0.25" right="0.25" top="0.75" bottom="0.75" header="0.3" footer="0.3"/>
  <pageSetup paperSize="9" scale="79" orientation="landscape" r:id="rId1"/>
  <rowBreaks count="4" manualBreakCount="4">
    <brk id="37" max="16383" man="1"/>
    <brk id="65" max="16383" man="1"/>
    <brk id="92" max="16383" man="1"/>
    <brk id="12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14"/>
  <sheetViews>
    <sheetView workbookViewId="0">
      <selection activeCell="F16" sqref="F16"/>
    </sheetView>
  </sheetViews>
  <sheetFormatPr defaultRowHeight="12.5" x14ac:dyDescent="0.25"/>
  <cols>
    <col min="6" max="6" width="17.81640625" customWidth="1"/>
  </cols>
  <sheetData>
    <row r="1" spans="2:12" ht="13" x14ac:dyDescent="0.3">
      <c r="B1" s="29" t="s">
        <v>76</v>
      </c>
      <c r="G1" s="164"/>
      <c r="H1" s="164"/>
      <c r="I1" s="117"/>
      <c r="J1" s="164"/>
      <c r="K1" s="165"/>
    </row>
    <row r="2" spans="2:12" x14ac:dyDescent="0.25">
      <c r="B2">
        <v>0</v>
      </c>
      <c r="F2" s="36"/>
      <c r="G2" s="36"/>
      <c r="H2" s="36"/>
      <c r="I2" s="36"/>
      <c r="J2" s="36"/>
      <c r="K2" s="36"/>
      <c r="L2" s="36"/>
    </row>
    <row r="3" spans="2:12" x14ac:dyDescent="0.25">
      <c r="B3">
        <v>1</v>
      </c>
      <c r="F3" s="36"/>
    </row>
    <row r="4" spans="2:12" x14ac:dyDescent="0.25">
      <c r="B4">
        <v>2</v>
      </c>
      <c r="F4" s="36"/>
    </row>
    <row r="5" spans="2:12" x14ac:dyDescent="0.25">
      <c r="B5">
        <v>3</v>
      </c>
      <c r="F5" s="36"/>
    </row>
    <row r="6" spans="2:12" x14ac:dyDescent="0.25">
      <c r="B6">
        <v>4</v>
      </c>
      <c r="F6" s="36"/>
    </row>
    <row r="7" spans="2:12" x14ac:dyDescent="0.25">
      <c r="F7" s="36"/>
    </row>
    <row r="8" spans="2:12" ht="13" x14ac:dyDescent="0.3">
      <c r="B8" s="29" t="s">
        <v>77</v>
      </c>
      <c r="C8" s="29"/>
      <c r="F8" s="36"/>
    </row>
    <row r="9" spans="2:12" ht="13" x14ac:dyDescent="0.3">
      <c r="B9" s="36" t="s">
        <v>78</v>
      </c>
      <c r="C9" s="29"/>
      <c r="F9" s="36"/>
    </row>
    <row r="10" spans="2:12" x14ac:dyDescent="0.25">
      <c r="B10" s="28" t="s">
        <v>47</v>
      </c>
    </row>
    <row r="11" spans="2:12" x14ac:dyDescent="0.25">
      <c r="B11" s="28" t="s">
        <v>48</v>
      </c>
    </row>
    <row r="12" spans="2:12" x14ac:dyDescent="0.25">
      <c r="B12" s="28" t="s">
        <v>49</v>
      </c>
    </row>
    <row r="14" spans="2:12" x14ac:dyDescent="0.25">
      <c r="B14" s="28"/>
    </row>
  </sheetData>
  <mergeCells count="2">
    <mergeCell ref="G1:H1"/>
    <mergeCell ref="J1:K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84662425BB74D9B74AC55D8A84506" ma:contentTypeVersion="9" ma:contentTypeDescription="Create a new document." ma:contentTypeScope="" ma:versionID="318e13362fc5106f990b034e0042b9d2">
  <xsd:schema xmlns:xsd="http://www.w3.org/2001/XMLSchema" xmlns:xs="http://www.w3.org/2001/XMLSchema" xmlns:p="http://schemas.microsoft.com/office/2006/metadata/properties" xmlns:ns2="fc793d82-19eb-4d38-9d5b-bc2fe3939cf2" xmlns:ns3="d2389ad0-4628-4ca4-babd-a5e1ca1fc43d" targetNamespace="http://schemas.microsoft.com/office/2006/metadata/properties" ma:root="true" ma:fieldsID="18254f273d282901da20009bbd98554f" ns2:_="" ns3:_="">
    <xsd:import namespace="fc793d82-19eb-4d38-9d5b-bc2fe3939cf2"/>
    <xsd:import namespace="d2389ad0-4628-4ca4-babd-a5e1ca1fc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93d82-19eb-4d38-9d5b-bc2fe3939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89ad0-4628-4ca4-babd-a5e1ca1fc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389ad0-4628-4ca4-babd-a5e1ca1fc43d">
      <UserInfo>
        <DisplayName>Lucy Reid</DisplayName>
        <AccountId>13668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00F1D50-7308-4662-93D6-F3C68F1CB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93d82-19eb-4d38-9d5b-bc2fe3939cf2"/>
    <ds:schemaRef ds:uri="d2389ad0-4628-4ca4-babd-a5e1ca1fc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5FF199-EB34-4D27-8D2C-418212882B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DC4CBE-B871-4DAE-9BD0-3E70B963B71F}">
  <ds:schemaRefs>
    <ds:schemaRef ds:uri="d2389ad0-4628-4ca4-babd-a5e1ca1fc43d"/>
    <ds:schemaRef ds:uri="http://schemas.microsoft.com/office/2006/documentManagement/types"/>
    <ds:schemaRef ds:uri="fc793d82-19eb-4d38-9d5b-bc2fe3939cf2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General Comments</vt:lpstr>
      <vt:lpstr>Radar Chart</vt:lpstr>
      <vt:lpstr>Self-evaluation &amp; validation</vt:lpstr>
      <vt:lpstr>Radar Chart - copy</vt:lpstr>
      <vt:lpstr>Lookups</vt:lpstr>
      <vt:lpstr>'Calculations for domain '!Print_Area</vt:lpstr>
      <vt:lpstr>'Radar Chart'!Print_Area</vt:lpstr>
      <vt:lpstr>'Self-evaluation &amp; validation'!Print_Titles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Quality and Improvment Outcomes Self-evaluated and  Validated Levels 2018</dc:title>
  <dc:subject/>
  <dc:creator>Linda Ferguson</dc:creator>
  <cp:keywords/>
  <dc:description/>
  <cp:lastModifiedBy>dominic.gilroy</cp:lastModifiedBy>
  <cp:revision/>
  <dcterms:created xsi:type="dcterms:W3CDTF">2011-03-11T09:58:23Z</dcterms:created>
  <dcterms:modified xsi:type="dcterms:W3CDTF">2019-07-12T08:02:46Z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0x01010004284662425BB74D9B74AC55D8A84506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