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codeName="ThisWorkbook" autoCompressPictures="0"/>
  <bookViews>
    <workbookView xWindow="80" yWindow="0" windowWidth="21400" windowHeight="15200" tabRatio="748"/>
  </bookViews>
  <sheets>
    <sheet name="Sheet4" sheetId="1" r:id="rId1"/>
    <sheet name="Sheet1" sheetId="2" r:id="rId2"/>
    <sheet name="Sheet2" sheetId="3" r:id="rId3"/>
    <sheet name="Sheet3" sheetId="4" r:id="rId4"/>
  </sheets>
  <definedNames>
    <definedName name="_xlnm.Print_Area" localSheetId="1">Sheet1!$A$1:$E$36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5" i="2" l="1"/>
  <c r="E5" i="2"/>
  <c r="I5" i="2"/>
  <c r="J5" i="2"/>
  <c r="L5" i="2"/>
  <c r="M5" i="2"/>
  <c r="D6" i="2"/>
  <c r="E6" i="2"/>
  <c r="I6" i="2"/>
  <c r="J6" i="2"/>
  <c r="L6" i="2"/>
  <c r="M6" i="2"/>
  <c r="D7" i="2"/>
  <c r="D8" i="2"/>
  <c r="C9" i="2"/>
  <c r="E9" i="2"/>
  <c r="I9" i="2"/>
  <c r="J9" i="2"/>
  <c r="M9" i="2"/>
  <c r="D10" i="2"/>
  <c r="E10" i="2"/>
  <c r="I10" i="2"/>
  <c r="J10" i="2"/>
  <c r="M10" i="2"/>
  <c r="D11" i="2"/>
  <c r="E11" i="2"/>
  <c r="I11" i="2"/>
  <c r="J11" i="2"/>
  <c r="M11" i="2"/>
  <c r="D12" i="2"/>
  <c r="E12" i="2"/>
  <c r="I12" i="2"/>
  <c r="J12" i="2"/>
  <c r="M12" i="2"/>
  <c r="D13" i="2"/>
  <c r="E13" i="2"/>
  <c r="I13" i="2"/>
  <c r="J13" i="2"/>
  <c r="M13" i="2"/>
  <c r="D14" i="2"/>
  <c r="E14" i="2"/>
  <c r="I14" i="2"/>
  <c r="J14" i="2"/>
  <c r="M14" i="2"/>
  <c r="E15" i="2"/>
  <c r="I15" i="2"/>
  <c r="J15" i="2"/>
  <c r="L15" i="2"/>
  <c r="M15" i="2"/>
  <c r="E16" i="2"/>
  <c r="J16" i="2"/>
  <c r="E17" i="2"/>
  <c r="J17" i="2"/>
  <c r="E18" i="2"/>
  <c r="J18" i="2"/>
  <c r="J20" i="2"/>
  <c r="I16" i="2"/>
  <c r="I17" i="2"/>
  <c r="I18" i="2"/>
  <c r="I20" i="2"/>
  <c r="F23" i="2"/>
  <c r="F25" i="2"/>
  <c r="C16" i="2"/>
  <c r="L16" i="2"/>
  <c r="M16" i="2"/>
  <c r="M17" i="2"/>
  <c r="M18" i="2"/>
  <c r="M20" i="2"/>
  <c r="M22" i="2"/>
</calcChain>
</file>

<file path=xl/sharedStrings.xml><?xml version="1.0" encoding="utf-8"?>
<sst xmlns="http://schemas.openxmlformats.org/spreadsheetml/2006/main" count="113" uniqueCount="79">
  <si>
    <t>From The Framingham Heart Study</t>
  </si>
  <si>
    <t>Enter Values Here</t>
  </si>
  <si>
    <t>AF Risk Prediction</t>
  </si>
  <si>
    <t xml:space="preserve"> </t>
  </si>
  <si>
    <t>Low</t>
  </si>
  <si>
    <t>Risk Factor</t>
  </si>
  <si>
    <t>Units</t>
  </si>
  <si>
    <t xml:space="preserve"> (Type Over Placeholder Values in Each Cell)</t>
  </si>
  <si>
    <t>Notes</t>
  </si>
  <si>
    <t>X</t>
  </si>
  <si>
    <t>Variable</t>
  </si>
  <si>
    <t>Coeff</t>
  </si>
  <si>
    <t>Xbar</t>
  </si>
  <si>
    <t>betaXbar</t>
  </si>
  <si>
    <t>betaX</t>
  </si>
  <si>
    <t>Sex</t>
  </si>
  <si>
    <t>male (m) or female (f)</t>
  </si>
  <si>
    <t>m</t>
  </si>
  <si>
    <t>Male</t>
  </si>
  <si>
    <t>Age</t>
  </si>
  <si>
    <t>years</t>
  </si>
  <si>
    <t>Height</t>
  </si>
  <si>
    <t>inches</t>
  </si>
  <si>
    <t>Weight</t>
  </si>
  <si>
    <t>pounds</t>
  </si>
  <si>
    <t>Body Mass Index</t>
  </si>
  <si>
    <t>kg/m2</t>
  </si>
  <si>
    <t>BMI Calculated from Height and Weight</t>
  </si>
  <si>
    <t>BMI</t>
  </si>
  <si>
    <t>Systolic Blood Pressure</t>
  </si>
  <si>
    <t>mmHg</t>
  </si>
  <si>
    <t>SBP</t>
  </si>
  <si>
    <t>Treatment for Hypertension</t>
  </si>
  <si>
    <t>yes (y) or no (n)</t>
  </si>
  <si>
    <t>n</t>
  </si>
  <si>
    <t>HRx</t>
  </si>
  <si>
    <t>PR Interval</t>
  </si>
  <si>
    <t>mseconds</t>
  </si>
  <si>
    <t>PR_Intv</t>
  </si>
  <si>
    <t>Significant Murmur</t>
  </si>
  <si>
    <t>VHD</t>
  </si>
  <si>
    <t>Prevalent Heart Failure</t>
  </si>
  <si>
    <t>Hx_CHF</t>
  </si>
  <si>
    <t>Age2</t>
  </si>
  <si>
    <r>
      <t>Your 10-Year Risk</t>
    </r>
    <r>
      <rPr>
        <sz val="10"/>
        <rFont val="Arial"/>
        <family val="2"/>
      </rPr>
      <t xml:space="preserve"> 
(The risk score shown is derived on the basis of an equation.  Other print products, use a point-based system to calculate a risk score that approximates the equation-based one.)</t>
    </r>
  </si>
  <si>
    <t>Male*Age2</t>
  </si>
  <si>
    <t>If value is &lt; the minimum for the field, enter the minimum value.  If value is &gt; the maximum for the field, enter the maximum value.</t>
  </si>
  <si>
    <t>Age*VHD</t>
  </si>
  <si>
    <t>Age*Hx_CHF</t>
  </si>
  <si>
    <t>S(t)</t>
  </si>
  <si>
    <t xml:space="preserve">Risk </t>
  </si>
  <si>
    <t>Report</t>
  </si>
  <si>
    <t xml:space="preserve">These functions and programs were prepared by , Renate Schnabel, MD, Emelia Benjamin, MD and Lisa M. Sullivan, PhD, 
Boston University and The Framingham Heart Study </t>
  </si>
  <si>
    <t>Heart Failure in Atrial Fibrillation</t>
  </si>
  <si>
    <t>(10-year risk)</t>
  </si>
  <si>
    <r>
      <t>(based on Schnabel RB, Rienstra M, Sullivan LM, Sun JX, Moser CB, Levy D, Pencina MJ, Fontes JD, Magnani JW, McManus DD, Lubitz SA, Tadros TM, Wang TJ, Ellinor PT, Vasan RS, Benjamin EJ. Risk assessment for incident heart failure in individuals with atrial fibrillation. </t>
    </r>
    <r>
      <rPr>
        <i/>
        <sz val="14"/>
        <color rgb="FF333333"/>
        <rFont val="Helvetica"/>
      </rPr>
      <t>Eur J Heart Fail</t>
    </r>
    <r>
      <rPr>
        <sz val="14"/>
        <color rgb="FF333333"/>
        <rFont val="Helvetica"/>
      </rPr>
      <t>. 2013;15:843-849. PMID 23594831 PMCID 3858114)</t>
    </r>
  </si>
  <si>
    <t>Outcome</t>
  </si>
  <si>
    <t>First heart failure in atrial fibrillation</t>
  </si>
  <si>
    <t>Duration of follow-up</t>
  </si>
  <si>
    <t>10-year risk prediction algorithm</t>
  </si>
  <si>
    <t>Population of interest</t>
  </si>
  <si>
    <t>Participants with manifest atrial fibrillation free of heart failure at baseline, aged 39 to 96 years</t>
  </si>
  <si>
    <t>Predictors</t>
  </si>
  <si>
    <t>Body mass index</t>
  </si>
  <si>
    <t>Left ventricular hypertrophy</t>
  </si>
  <si>
    <t>Diabetes</t>
  </si>
  <si>
    <t>Significant murmur</t>
  </si>
  <si>
    <t>Prevalent myocardial infarction</t>
  </si>
  <si>
    <t>Risk Score Calculators</t>
  </si>
  <si>
    <t>Excel spreadsheet</t>
  </si>
  <si>
    <t>Download</t>
  </si>
  <si>
    <t>Cox Proportional Hazards Regression Coefficients for Direct Estimation of Risk of Heart Failure</t>
  </si>
  <si>
    <t>β</t>
  </si>
  <si>
    <t>SE</t>
  </si>
  <si>
    <t>P</t>
  </si>
  <si>
    <t>&lt;0.001</t>
  </si>
  <si>
    <t>Age*Prevalent myocardial infarction</t>
  </si>
  <si>
    <r>
      <t>S</t>
    </r>
    <r>
      <rPr>
        <vertAlign val="subscript"/>
        <sz val="10"/>
        <color rgb="FF333333"/>
        <rFont val="Helvetica"/>
      </rPr>
      <t>0</t>
    </r>
    <r>
      <rPr>
        <sz val="14"/>
        <color rgb="FF333333"/>
        <rFont val="Helvetica"/>
      </rPr>
      <t>(10) = 0.96337 (10 year baseline survival)</t>
    </r>
  </si>
  <si>
    <t>Betas are given for 1 unit increase for continuous variables and for the condition present in dichotomous variables.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</si>
</sst>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0"/>
    <numFmt numFmtId="166" formatCode="0.0"/>
    <numFmt numFmtId="167" formatCode="0.0%"/>
    <numFmt numFmtId="168" formatCode="0.00000"/>
  </numFmts>
  <fonts count="19" x14ac:knownFonts="1">
    <font>
      <sz val="10"/>
      <name val="Arial"/>
      <family val="2"/>
    </font>
    <font>
      <b/>
      <i/>
      <sz val="12"/>
      <name val="Times New Roman"/>
      <family val="1"/>
    </font>
    <font>
      <b/>
      <sz val="12"/>
      <name val="Times New Roman"/>
      <family val="1"/>
    </font>
    <font>
      <b/>
      <sz val="10"/>
      <name val="Arial"/>
      <family val="2"/>
    </font>
    <font>
      <sz val="10"/>
      <color indexed="10"/>
      <name val="Arial"/>
      <family val="2"/>
    </font>
    <font>
      <sz val="10"/>
      <color indexed="9"/>
      <name val="Arial"/>
      <family val="2"/>
    </font>
    <font>
      <i/>
      <sz val="9"/>
      <name val="Arial"/>
      <family val="2"/>
    </font>
    <font>
      <i/>
      <sz val="10"/>
      <color indexed="9"/>
      <name val="Arial"/>
      <family val="2"/>
    </font>
    <font>
      <b/>
      <sz val="9"/>
      <name val="Arial"/>
      <family val="2"/>
    </font>
    <font>
      <i/>
      <sz val="10"/>
      <name val="Arial"/>
      <family val="2"/>
    </font>
    <font>
      <sz val="10"/>
      <name val="Arial"/>
      <family val="2"/>
    </font>
    <font>
      <b/>
      <sz val="22"/>
      <color rgb="FF333333"/>
      <name val="Arial"/>
    </font>
    <font>
      <sz val="14"/>
      <color rgb="FF333333"/>
      <name val="Helvetica"/>
    </font>
    <font>
      <i/>
      <sz val="14"/>
      <color rgb="FF333333"/>
      <name val="Helvetica"/>
    </font>
    <font>
      <b/>
      <sz val="14"/>
      <color rgb="FF333333"/>
      <name val="Helvetica"/>
    </font>
    <font>
      <b/>
      <sz val="16"/>
      <color rgb="FFCC0000"/>
      <name val="Arial"/>
    </font>
    <font>
      <b/>
      <i/>
      <sz val="14"/>
      <color rgb="FF333333"/>
      <name val="Helvetica"/>
    </font>
    <font>
      <vertAlign val="subscript"/>
      <sz val="10"/>
      <color rgb="FF333333"/>
      <name val="Helvetica"/>
    </font>
    <font>
      <u/>
      <sz val="10"/>
      <color theme="10"/>
      <name val="Arial"/>
      <family val="2"/>
    </font>
  </fonts>
  <fills count="5">
    <fill>
      <patternFill patternType="none"/>
    </fill>
    <fill>
      <patternFill patternType="gray125"/>
    </fill>
    <fill>
      <patternFill patternType="solid">
        <fgColor indexed="9"/>
        <bgColor indexed="26"/>
      </patternFill>
    </fill>
    <fill>
      <patternFill patternType="solid">
        <fgColor indexed="10"/>
        <bgColor indexed="60"/>
      </patternFill>
    </fill>
    <fill>
      <patternFill patternType="solid">
        <fgColor indexed="47"/>
        <bgColor indexed="22"/>
      </patternFill>
    </fill>
  </fills>
  <borders count="1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medium">
        <color indexed="8"/>
      </left>
      <right style="thin">
        <color indexed="8"/>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s>
  <cellStyleXfs count="3">
    <xf numFmtId="0" fontId="0" fillId="0" borderId="0"/>
    <xf numFmtId="9" fontId="10" fillId="0" borderId="0" applyFill="0" applyBorder="0" applyAlignment="0" applyProtection="0"/>
    <xf numFmtId="0" fontId="18" fillId="0" borderId="0" applyNumberFormat="0" applyFill="0" applyBorder="0" applyAlignment="0" applyProtection="0"/>
  </cellStyleXfs>
  <cellXfs count="81">
    <xf numFmtId="0" fontId="0" fillId="0" borderId="0" xfId="0"/>
    <xf numFmtId="0" fontId="0" fillId="0" borderId="0" xfId="0" applyProtection="1"/>
    <xf numFmtId="0" fontId="0" fillId="0" borderId="0" xfId="0" applyAlignment="1" applyProtection="1">
      <alignment horizontal="center"/>
    </xf>
    <xf numFmtId="0" fontId="0" fillId="2" borderId="0" xfId="0" applyFont="1" applyFill="1" applyBorder="1" applyAlignment="1" applyProtection="1">
      <alignment horizontal="center"/>
      <protection hidden="1"/>
    </xf>
    <xf numFmtId="164" fontId="0" fillId="2" borderId="0" xfId="0" applyNumberFormat="1" applyFont="1" applyFill="1" applyBorder="1" applyAlignment="1" applyProtection="1">
      <alignment horizontal="center"/>
      <protection hidden="1"/>
    </xf>
    <xf numFmtId="0" fontId="0" fillId="2" borderId="0" xfId="0" applyFont="1" applyFill="1" applyBorder="1" applyProtection="1">
      <protection hidden="1"/>
    </xf>
    <xf numFmtId="0" fontId="0" fillId="2" borderId="0" xfId="0" applyFont="1" applyFill="1" applyBorder="1" applyAlignment="1">
      <alignment horizontal="center"/>
    </xf>
    <xf numFmtId="0" fontId="0" fillId="2" borderId="0" xfId="0" applyFont="1" applyFill="1" applyBorder="1"/>
    <xf numFmtId="0" fontId="0" fillId="0" borderId="0" xfId="0" applyFont="1" applyFill="1" applyBorder="1"/>
    <xf numFmtId="0" fontId="0" fillId="0" borderId="0" xfId="0" applyFont="1"/>
    <xf numFmtId="0" fontId="1" fillId="3" borderId="1" xfId="0" applyFont="1" applyFill="1" applyBorder="1" applyProtection="1"/>
    <xf numFmtId="0" fontId="1" fillId="3" borderId="2" xfId="0" applyFont="1" applyFill="1" applyBorder="1" applyAlignment="1" applyProtection="1">
      <alignment horizontal="center"/>
    </xf>
    <xf numFmtId="0" fontId="2" fillId="3" borderId="2" xfId="0" applyFont="1" applyFill="1" applyBorder="1" applyAlignment="1" applyProtection="1">
      <alignment horizontal="center"/>
    </xf>
    <xf numFmtId="0" fontId="0" fillId="3" borderId="2" xfId="0" applyFill="1" applyBorder="1" applyAlignment="1" applyProtection="1">
      <alignment horizontal="center"/>
    </xf>
    <xf numFmtId="0" fontId="1" fillId="4" borderId="3" xfId="0" applyFont="1" applyFill="1" applyBorder="1" applyAlignment="1" applyProtection="1">
      <alignment wrapText="1"/>
    </xf>
    <xf numFmtId="0" fontId="1" fillId="2" borderId="0" xfId="0" applyFont="1" applyFill="1" applyBorder="1" applyAlignment="1" applyProtection="1">
      <alignment horizontal="center"/>
    </xf>
    <xf numFmtId="0" fontId="1" fillId="4" borderId="4" xfId="0" applyFont="1" applyFill="1" applyBorder="1" applyProtection="1"/>
    <xf numFmtId="0" fontId="0" fillId="2" borderId="0" xfId="0" applyFill="1" applyBorder="1" applyAlignment="1" applyProtection="1">
      <alignment horizontal="center"/>
    </xf>
    <xf numFmtId="0" fontId="1" fillId="2" borderId="0" xfId="0" applyFont="1" applyFill="1" applyBorder="1" applyAlignment="1" applyProtection="1">
      <alignment horizontal="center" wrapText="1"/>
    </xf>
    <xf numFmtId="0" fontId="3" fillId="2" borderId="0" xfId="0" applyFont="1" applyFill="1" applyBorder="1" applyAlignment="1">
      <alignment horizontal="center"/>
    </xf>
    <xf numFmtId="0" fontId="2" fillId="4" borderId="5" xfId="0" applyFont="1" applyFill="1" applyBorder="1" applyAlignment="1" applyProtection="1">
      <alignment wrapText="1"/>
    </xf>
    <xf numFmtId="0" fontId="2" fillId="0" borderId="6" xfId="0" applyFont="1" applyBorder="1" applyAlignment="1" applyProtection="1">
      <alignment horizontal="center" wrapText="1"/>
    </xf>
    <xf numFmtId="0" fontId="2" fillId="0" borderId="7" xfId="0" applyFont="1" applyBorder="1" applyAlignment="1" applyProtection="1">
      <alignment horizontal="center" wrapText="1"/>
    </xf>
    <xf numFmtId="0" fontId="2" fillId="2" borderId="0" xfId="0" applyFont="1" applyFill="1" applyBorder="1" applyAlignment="1" applyProtection="1">
      <alignment horizontal="center" wrapText="1"/>
      <protection hidden="1"/>
    </xf>
    <xf numFmtId="164" fontId="3" fillId="2" borderId="0" xfId="0" applyNumberFormat="1" applyFont="1" applyFill="1" applyBorder="1" applyAlignment="1" applyProtection="1">
      <alignment horizontal="center" wrapText="1"/>
      <protection hidden="1"/>
    </xf>
    <xf numFmtId="0" fontId="3" fillId="2" borderId="0" xfId="0" applyFont="1" applyFill="1" applyBorder="1" applyAlignment="1" applyProtection="1">
      <alignment horizontal="center" wrapText="1"/>
      <protection hidden="1"/>
    </xf>
    <xf numFmtId="0" fontId="3" fillId="2" borderId="0" xfId="0" applyFont="1" applyFill="1" applyBorder="1" applyAlignment="1">
      <alignment horizontal="center" wrapText="1"/>
    </xf>
    <xf numFmtId="0" fontId="3" fillId="0" borderId="0" xfId="0" applyFont="1" applyFill="1" applyBorder="1" applyAlignment="1">
      <alignment horizontal="center" wrapText="1"/>
    </xf>
    <xf numFmtId="0" fontId="3" fillId="0" borderId="0" xfId="0" applyFont="1" applyFill="1" applyBorder="1" applyAlignment="1">
      <alignment wrapText="1"/>
    </xf>
    <xf numFmtId="0" fontId="3" fillId="0" borderId="0" xfId="0" applyFont="1" applyAlignment="1">
      <alignment wrapText="1"/>
    </xf>
    <xf numFmtId="0" fontId="0" fillId="0" borderId="8" xfId="0" applyFont="1" applyFill="1" applyBorder="1" applyAlignment="1" applyProtection="1">
      <alignment wrapText="1"/>
    </xf>
    <xf numFmtId="0" fontId="0" fillId="0" borderId="0" xfId="0" applyFont="1" applyBorder="1" applyAlignment="1" applyProtection="1">
      <alignment horizontal="center" wrapText="1"/>
    </xf>
    <xf numFmtId="0" fontId="0" fillId="0" borderId="0" xfId="0" applyFont="1" applyBorder="1" applyAlignment="1" applyProtection="1">
      <alignment horizontal="center" wrapText="1"/>
      <protection locked="0"/>
    </xf>
    <xf numFmtId="0" fontId="4" fillId="0" borderId="9" xfId="0" applyFont="1" applyBorder="1" applyAlignment="1" applyProtection="1">
      <alignment horizontal="center"/>
    </xf>
    <xf numFmtId="164" fontId="0" fillId="2" borderId="0" xfId="0" applyNumberFormat="1" applyFont="1" applyFill="1" applyBorder="1" applyAlignment="1" applyProtection="1">
      <alignment horizontal="center" wrapText="1"/>
      <protection hidden="1"/>
    </xf>
    <xf numFmtId="165" fontId="0" fillId="2" borderId="0" xfId="0" applyNumberFormat="1" applyFont="1" applyFill="1" applyBorder="1" applyAlignment="1">
      <alignment horizontal="center"/>
    </xf>
    <xf numFmtId="0" fontId="0" fillId="2" borderId="0" xfId="0" applyFont="1" applyFill="1" applyBorder="1" applyAlignment="1" applyProtection="1">
      <alignment horizontal="center" wrapText="1"/>
      <protection hidden="1"/>
    </xf>
    <xf numFmtId="0" fontId="0" fillId="2" borderId="0" xfId="0" applyFont="1" applyFill="1" applyBorder="1" applyAlignment="1">
      <alignment horizontal="center" wrapText="1"/>
    </xf>
    <xf numFmtId="0" fontId="0" fillId="0" borderId="0" xfId="0" applyFont="1" applyFill="1" applyBorder="1" applyAlignment="1">
      <alignment horizontal="center" wrapText="1"/>
    </xf>
    <xf numFmtId="0" fontId="0" fillId="0" borderId="0" xfId="0" applyFont="1" applyFill="1" applyBorder="1" applyAlignment="1">
      <alignment wrapText="1"/>
    </xf>
    <xf numFmtId="0" fontId="0" fillId="0" borderId="0" xfId="0" applyFont="1" applyAlignment="1">
      <alignment wrapText="1"/>
    </xf>
    <xf numFmtId="0" fontId="0" fillId="0" borderId="8" xfId="0" applyFont="1" applyFill="1" applyBorder="1" applyProtection="1"/>
    <xf numFmtId="0" fontId="0" fillId="0" borderId="0" xfId="0" applyFont="1" applyBorder="1" applyAlignment="1" applyProtection="1">
      <alignment horizontal="center"/>
    </xf>
    <xf numFmtId="0" fontId="0" fillId="0" borderId="0" xfId="0" applyBorder="1" applyAlignment="1" applyProtection="1">
      <alignment horizontal="center"/>
      <protection locked="0"/>
    </xf>
    <xf numFmtId="0" fontId="0" fillId="0" borderId="0" xfId="0" applyFont="1" applyFill="1" applyBorder="1" applyAlignment="1">
      <alignment horizontal="center"/>
    </xf>
    <xf numFmtId="166" fontId="0" fillId="0" borderId="0" xfId="0" applyNumberFormat="1" applyBorder="1" applyAlignment="1" applyProtection="1">
      <alignment horizontal="center"/>
    </xf>
    <xf numFmtId="0" fontId="5" fillId="0" borderId="0" xfId="0" applyFont="1" applyFill="1" applyBorder="1" applyProtection="1"/>
    <xf numFmtId="9" fontId="5" fillId="0" borderId="0" xfId="1" applyFont="1" applyFill="1" applyBorder="1" applyAlignment="1" applyProtection="1">
      <alignment horizontal="center"/>
    </xf>
    <xf numFmtId="0" fontId="7" fillId="0" borderId="0" xfId="0" applyFont="1" applyBorder="1" applyAlignment="1" applyProtection="1">
      <alignment horizontal="center" wrapText="1"/>
    </xf>
    <xf numFmtId="0" fontId="7" fillId="0" borderId="0" xfId="0" applyFont="1" applyFill="1" applyBorder="1" applyAlignment="1" applyProtection="1">
      <alignment horizontal="center"/>
    </xf>
    <xf numFmtId="0" fontId="8" fillId="2" borderId="0" xfId="0" applyFont="1" applyFill="1" applyBorder="1" applyProtection="1"/>
    <xf numFmtId="0" fontId="8" fillId="2" borderId="0" xfId="0" applyFont="1" applyFill="1" applyBorder="1" applyAlignment="1" applyProtection="1">
      <alignment horizontal="left"/>
    </xf>
    <xf numFmtId="164" fontId="0" fillId="2" borderId="0" xfId="0" applyNumberFormat="1" applyFont="1" applyFill="1" applyBorder="1" applyAlignment="1">
      <alignment horizontal="center"/>
    </xf>
    <xf numFmtId="0" fontId="0" fillId="2" borderId="0" xfId="0" applyFill="1" applyBorder="1" applyProtection="1"/>
    <xf numFmtId="0" fontId="0" fillId="2" borderId="0" xfId="0" applyFill="1" applyAlignment="1" applyProtection="1">
      <alignment horizontal="center"/>
    </xf>
    <xf numFmtId="164" fontId="0" fillId="2" borderId="0" xfId="0" applyNumberFormat="1" applyFont="1" applyFill="1" applyBorder="1"/>
    <xf numFmtId="168" fontId="0" fillId="2" borderId="0" xfId="0" applyNumberFormat="1" applyFont="1" applyFill="1" applyBorder="1" applyAlignment="1" applyProtection="1">
      <alignment horizontal="center"/>
      <protection hidden="1"/>
    </xf>
    <xf numFmtId="0" fontId="9" fillId="2" borderId="0" xfId="0" applyFont="1" applyFill="1" applyBorder="1" applyAlignment="1" applyProtection="1">
      <alignment horizontal="center"/>
    </xf>
    <xf numFmtId="165" fontId="0" fillId="2" borderId="0" xfId="0" applyNumberFormat="1" applyFont="1" applyFill="1" applyBorder="1" applyAlignment="1" applyProtection="1">
      <alignment horizontal="center"/>
      <protection hidden="1"/>
    </xf>
    <xf numFmtId="0" fontId="3" fillId="2" borderId="0" xfId="0" applyFont="1" applyFill="1" applyBorder="1" applyAlignment="1" applyProtection="1">
      <alignment horizontal="center" vertical="top" wrapText="1"/>
    </xf>
    <xf numFmtId="0" fontId="3" fillId="2" borderId="0" xfId="0" applyFont="1" applyFill="1" applyBorder="1" applyAlignment="1" applyProtection="1">
      <alignment horizontal="center" vertical="top" wrapText="1"/>
      <protection hidden="1"/>
    </xf>
    <xf numFmtId="0" fontId="3" fillId="3" borderId="0" xfId="0" applyFont="1" applyFill="1" applyBorder="1" applyProtection="1"/>
    <xf numFmtId="0" fontId="0" fillId="3" borderId="0" xfId="0" applyFill="1" applyBorder="1" applyAlignment="1" applyProtection="1">
      <alignment horizontal="center"/>
    </xf>
    <xf numFmtId="0" fontId="3" fillId="3" borderId="0" xfId="0" applyFont="1" applyFill="1" applyBorder="1" applyAlignment="1" applyProtection="1">
      <alignment horizontal="center" vertical="top" wrapText="1"/>
    </xf>
    <xf numFmtId="0" fontId="0" fillId="3" borderId="0" xfId="0" applyFill="1" applyBorder="1" applyProtection="1"/>
    <xf numFmtId="0" fontId="0" fillId="0" borderId="0" xfId="0" applyBorder="1" applyAlignment="1" applyProtection="1">
      <alignment horizontal="center"/>
    </xf>
    <xf numFmtId="164" fontId="0" fillId="2" borderId="0" xfId="0" applyNumberFormat="1" applyFont="1" applyFill="1" applyBorder="1" applyAlignment="1" applyProtection="1">
      <alignment horizontal="center"/>
      <protection hidden="1"/>
    </xf>
    <xf numFmtId="0" fontId="3" fillId="0" borderId="0" xfId="0" applyFont="1" applyFill="1" applyBorder="1" applyAlignment="1">
      <alignment horizontal="left"/>
    </xf>
    <xf numFmtId="0" fontId="3" fillId="0" borderId="10" xfId="0" applyFont="1" applyFill="1" applyBorder="1" applyAlignment="1" applyProtection="1">
      <alignment horizontal="center" wrapText="1"/>
    </xf>
    <xf numFmtId="2" fontId="5" fillId="0" borderId="11" xfId="0" applyNumberFormat="1" applyFont="1" applyFill="1" applyBorder="1" applyAlignment="1" applyProtection="1">
      <alignment horizontal="center"/>
    </xf>
    <xf numFmtId="167" fontId="0" fillId="0" borderId="11" xfId="0" applyNumberFormat="1" applyBorder="1" applyAlignment="1" applyProtection="1">
      <alignment horizontal="center" vertical="center"/>
    </xf>
    <xf numFmtId="0" fontId="6" fillId="0" borderId="12" xfId="0" applyFont="1" applyBorder="1" applyAlignment="1" applyProtection="1">
      <alignment horizontal="center" wrapText="1"/>
    </xf>
    <xf numFmtId="0" fontId="3" fillId="2" borderId="0" xfId="0" applyFont="1" applyFill="1" applyBorder="1" applyAlignment="1">
      <alignment horizontal="center" wrapText="1"/>
    </xf>
    <xf numFmtId="0" fontId="3" fillId="0" borderId="0" xfId="0" applyFont="1" applyFill="1" applyBorder="1" applyAlignment="1">
      <alignment horizontal="center" wrapText="1"/>
    </xf>
    <xf numFmtId="0" fontId="3" fillId="2" borderId="0" xfId="0" applyFont="1" applyFill="1" applyBorder="1" applyAlignment="1" applyProtection="1">
      <alignment horizontal="center" vertical="top" wrapText="1"/>
    </xf>
    <xf numFmtId="0" fontId="11" fillId="0" borderId="0" xfId="0" applyFont="1"/>
    <xf numFmtId="0" fontId="12" fillId="0" borderId="0" xfId="0" applyFont="1"/>
    <xf numFmtId="0" fontId="14" fillId="0" borderId="0" xfId="0" applyFont="1"/>
    <xf numFmtId="0" fontId="15" fillId="0" borderId="0" xfId="0" applyFont="1"/>
    <xf numFmtId="0" fontId="18" fillId="0" borderId="0" xfId="2"/>
    <xf numFmtId="0" fontId="16" fillId="0" borderId="0" xfId="0" applyFont="1"/>
  </cellXfs>
  <cellStyles count="3">
    <cellStyle name="Hyperlink" xfId="2" builtinId="8"/>
    <cellStyle name="Normal" xfId="0" builtinId="0"/>
    <cellStyle name="Percent"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366972359642384"/>
          <c:y val="0.0875910067387978"/>
          <c:w val="0.92791582366717"/>
          <c:h val="0.700728053910383"/>
        </c:manualLayout>
      </c:layout>
      <c:barChart>
        <c:barDir val="bar"/>
        <c:grouping val="clustered"/>
        <c:varyColors val="0"/>
        <c:ser>
          <c:idx val="0"/>
          <c:order val="0"/>
          <c:tx>
            <c:strRef>
              <c:f>Sheet1!$A$19:$B$19</c:f>
              <c:strCache>
                <c:ptCount val="1"/>
                <c:pt idx="0">
                  <c:v>Your 10-Year Risk _x000d_(The risk score shown is derived on the basis of an equation.  Other print products, use a point-based system to calculate a risk score that approximates the equation-based one.)  </c:v>
                </c:pt>
              </c:strCache>
            </c:strRef>
          </c:tx>
          <c:spPr>
            <a:solidFill>
              <a:srgbClr val="DD0806"/>
            </a:solidFill>
            <a:ln w="12700">
              <a:solidFill>
                <a:srgbClr val="000000"/>
              </a:solidFill>
              <a:prstDash val="solid"/>
            </a:ln>
          </c:spPr>
          <c:invertIfNegative val="0"/>
          <c:dLbls>
            <c:numFmt formatCode="0.0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numRef>
              <c:f>Sheet1!$P$6:$P$18</c:f>
              <c:numCache>
                <c:formatCode>General</c:formatCode>
                <c:ptCount val="13"/>
              </c:numCache>
            </c:numRef>
          </c:cat>
          <c:val>
            <c:numRef>
              <c:f>Sheet1!$F$23</c:f>
              <c:numCache>
                <c:formatCode>0.00000</c:formatCode>
                <c:ptCount val="1"/>
                <c:pt idx="0">
                  <c:v>0.0863591119489449</c:v>
                </c:pt>
              </c:numCache>
            </c:numRef>
          </c:val>
        </c:ser>
        <c:ser>
          <c:idx val="1"/>
          <c:order val="1"/>
          <c:spPr>
            <a:solidFill>
              <a:srgbClr val="00ABEA"/>
            </a:solidFill>
            <a:ln w="12700">
              <a:solidFill>
                <a:srgbClr val="000000"/>
              </a:solidFill>
              <a:prstDash val="solid"/>
            </a:ln>
          </c:spPr>
          <c:invertIfNegative val="0"/>
          <c:dLbls>
            <c:numFmt formatCode="0.0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numRef>
              <c:f>Sheet1!$P$6:$P$18</c:f>
              <c:numCache>
                <c:formatCode>General</c:formatCode>
                <c:ptCount val="13"/>
              </c:numCache>
            </c:numRef>
          </c:cat>
          <c:val>
            <c:numRef>
              <c:f>Sheet1!$M$22</c:f>
              <c:numCache>
                <c:formatCode>0.000000</c:formatCode>
                <c:ptCount val="1"/>
                <c:pt idx="0">
                  <c:v>0.082910509314783</c:v>
                </c:pt>
              </c:numCache>
            </c:numRef>
          </c:val>
        </c:ser>
        <c:dLbls>
          <c:showLegendKey val="0"/>
          <c:showVal val="0"/>
          <c:showCatName val="0"/>
          <c:showSerName val="0"/>
          <c:showPercent val="0"/>
          <c:showBubbleSize val="0"/>
        </c:dLbls>
        <c:gapWidth val="150"/>
        <c:axId val="-2012896936"/>
        <c:axId val="-2012894056"/>
      </c:barChart>
      <c:catAx>
        <c:axId val="-2012896936"/>
        <c:scaling>
          <c:orientation val="minMax"/>
        </c:scaling>
        <c:delete val="1"/>
        <c:axPos val="l"/>
        <c:numFmt formatCode="General" sourceLinked="1"/>
        <c:majorTickMark val="out"/>
        <c:minorTickMark val="none"/>
        <c:tickLblPos val="nextTo"/>
        <c:crossAx val="-2012894056"/>
        <c:crossesAt val="0.0"/>
        <c:auto val="1"/>
        <c:lblAlgn val="ctr"/>
        <c:lblOffset val="100"/>
        <c:noMultiLvlLbl val="0"/>
      </c:catAx>
      <c:valAx>
        <c:axId val="-2012894056"/>
        <c:scaling>
          <c:orientation val="minMax"/>
          <c:max val="0.3"/>
          <c:min val="0.0"/>
        </c:scaling>
        <c:delete val="0"/>
        <c:axPos val="b"/>
        <c:minorGridlines>
          <c:spPr>
            <a:ln w="3175">
              <a:solidFill>
                <a:srgbClr val="FFFFFF"/>
              </a:solidFill>
              <a:prstDash val="solid"/>
            </a:ln>
          </c:spPr>
        </c:minorGridlines>
        <c:numFmt formatCode="0.00000"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12896936"/>
        <c:crosses val="autoZero"/>
        <c:crossBetween val="between"/>
        <c:majorUnit val="0.05"/>
        <c:minorUnit val="0.01"/>
      </c:valAx>
      <c:spPr>
        <a:solidFill>
          <a:srgbClr val="FFFFFF"/>
        </a:solidFill>
        <a:ln w="12700">
          <a:solidFill>
            <a:srgbClr val="808080"/>
          </a:solidFill>
          <a:prstDash val="solid"/>
        </a:ln>
      </c:spPr>
    </c:plotArea>
    <c:plotVisOnly val="0"/>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1.0" l="0.75" r="0.75" t="1.0" header="0.511805555555556" footer="0.51180555555555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584200</xdr:colOff>
      <xdr:row>1</xdr:row>
      <xdr:rowOff>0</xdr:rowOff>
    </xdr:from>
    <xdr:to>
      <xdr:col>2</xdr:col>
      <xdr:colOff>1066800</xdr:colOff>
      <xdr:row>2</xdr:row>
      <xdr:rowOff>127000</xdr:rowOff>
    </xdr:to>
    <xdr:sp macro="" textlink="">
      <xdr:nvSpPr>
        <xdr:cNvPr id="2049" name="AutoShape 1"/>
        <xdr:cNvSpPr>
          <a:spLocks noChangeArrowheads="1"/>
        </xdr:cNvSpPr>
      </xdr:nvSpPr>
      <xdr:spPr bwMode="auto">
        <a:xfrm>
          <a:off x="5740400" y="228600"/>
          <a:ext cx="482600" cy="317500"/>
        </a:xfrm>
        <a:prstGeom prst="downArrow">
          <a:avLst>
            <a:gd name="adj1" fmla="val 50000"/>
            <a:gd name="adj2" fmla="val 25000"/>
          </a:avLst>
        </a:prstGeom>
        <a:solidFill>
          <a:srgbClr val="FF0000"/>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clientData/>
  </xdr:twoCellAnchor>
  <xdr:twoCellAnchor>
    <xdr:from>
      <xdr:col>0</xdr:col>
      <xdr:colOff>698500</xdr:colOff>
      <xdr:row>19</xdr:row>
      <xdr:rowOff>165100</xdr:rowOff>
    </xdr:from>
    <xdr:to>
      <xdr:col>3</xdr:col>
      <xdr:colOff>3543300</xdr:colOff>
      <xdr:row>31</xdr:row>
      <xdr:rowOff>76200</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711200</xdr:colOff>
      <xdr:row>31</xdr:row>
      <xdr:rowOff>101600</xdr:rowOff>
    </xdr:from>
    <xdr:to>
      <xdr:col>11</xdr:col>
      <xdr:colOff>38100</xdr:colOff>
      <xdr:row>33</xdr:row>
      <xdr:rowOff>101600</xdr:rowOff>
    </xdr:to>
    <xdr:sp macro="" textlink="" fLocksText="0">
      <xdr:nvSpPr>
        <xdr:cNvPr id="2051" name="Text Box 3"/>
        <xdr:cNvSpPr txBox="1">
          <a:spLocks noChangeArrowheads="1"/>
        </xdr:cNvSpPr>
      </xdr:nvSpPr>
      <xdr:spPr bwMode="auto">
        <a:xfrm>
          <a:off x="711200" y="5461000"/>
          <a:ext cx="16814800" cy="342900"/>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Arial"/>
              <a:ea typeface="Arial"/>
              <a:cs typeface="Arial"/>
            </a:rPr>
            <a:t>   Your Risk Estimate,          Comparative Risk for a person of the same age and gender with BMI 20-24.9, Normal SBP (120-129), </a:t>
          </a:r>
        </a:p>
        <a:p>
          <a:pPr algn="l" rtl="0">
            <a:defRPr sz="1000"/>
          </a:pPr>
          <a:r>
            <a:rPr lang="en-US" sz="1000" b="0" i="0" u="none" strike="noStrike" baseline="0">
              <a:solidFill>
                <a:srgbClr val="000000"/>
              </a:solidFill>
              <a:latin typeface="Arial"/>
              <a:ea typeface="Arial"/>
              <a:cs typeface="Arial"/>
            </a:rPr>
            <a:t>                                          No Trt for Hypertension, PR Interval 16, No significant murmur or prevalent heart failure</a:t>
          </a:r>
        </a:p>
      </xdr:txBody>
    </xdr:sp>
    <xdr:clientData/>
  </xdr:twoCellAnchor>
  <xdr:twoCellAnchor>
    <xdr:from>
      <xdr:col>0</xdr:col>
      <xdr:colOff>647700</xdr:colOff>
      <xdr:row>30</xdr:row>
      <xdr:rowOff>139700</xdr:rowOff>
    </xdr:from>
    <xdr:to>
      <xdr:col>0</xdr:col>
      <xdr:colOff>850900</xdr:colOff>
      <xdr:row>32</xdr:row>
      <xdr:rowOff>12700</xdr:rowOff>
    </xdr:to>
    <xdr:sp macro="" textlink="">
      <xdr:nvSpPr>
        <xdr:cNvPr id="2052" name="Rectangle 4"/>
        <xdr:cNvSpPr>
          <a:spLocks noChangeArrowheads="1"/>
        </xdr:cNvSpPr>
      </xdr:nvSpPr>
      <xdr:spPr bwMode="auto">
        <a:xfrm>
          <a:off x="647700" y="5346700"/>
          <a:ext cx="203200" cy="177800"/>
        </a:xfrm>
        <a:prstGeom prst="rect">
          <a:avLst/>
        </a:prstGeom>
        <a:solidFill>
          <a:srgbClr val="FF0000"/>
        </a:solidFill>
        <a:ln w="9360">
          <a:solidFill>
            <a:srgbClr val="000000"/>
          </a:solidFill>
          <a:miter lim="800000"/>
          <a:headEnd/>
          <a:tailEn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clientData/>
  </xdr:twoCellAnchor>
  <xdr:twoCellAnchor>
    <xdr:from>
      <xdr:col>0</xdr:col>
      <xdr:colOff>2273300</xdr:colOff>
      <xdr:row>31</xdr:row>
      <xdr:rowOff>25400</xdr:rowOff>
    </xdr:from>
    <xdr:to>
      <xdr:col>0</xdr:col>
      <xdr:colOff>2476500</xdr:colOff>
      <xdr:row>32</xdr:row>
      <xdr:rowOff>50800</xdr:rowOff>
    </xdr:to>
    <xdr:sp macro="" textlink="">
      <xdr:nvSpPr>
        <xdr:cNvPr id="2053" name="Rectangle 5"/>
        <xdr:cNvSpPr>
          <a:spLocks noChangeArrowheads="1"/>
        </xdr:cNvSpPr>
      </xdr:nvSpPr>
      <xdr:spPr bwMode="auto">
        <a:xfrm>
          <a:off x="2273300" y="5384800"/>
          <a:ext cx="203200" cy="177800"/>
        </a:xfrm>
        <a:prstGeom prst="rect">
          <a:avLst/>
        </a:prstGeom>
        <a:solidFill>
          <a:srgbClr val="00FFFF"/>
        </a:solidFill>
        <a:ln w="9360">
          <a:solidFill>
            <a:srgbClr val="000000"/>
          </a:solidFill>
          <a:miter lim="800000"/>
          <a:headEnd/>
          <a:tailEn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framinghamheartstudy.org/risk-functions/spreadsheets/af_hf_risk_score_calculator.xl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32"/>
  <sheetViews>
    <sheetView tabSelected="1" workbookViewId="0">
      <selection activeCell="M13" sqref="M13"/>
    </sheetView>
  </sheetViews>
  <sheetFormatPr baseColWidth="10" defaultColWidth="8.83203125" defaultRowHeight="12" x14ac:dyDescent="0"/>
  <sheetData>
    <row r="1" spans="1:1" ht="26">
      <c r="A1" s="75" t="s">
        <v>53</v>
      </c>
    </row>
    <row r="2" spans="1:1" ht="26">
      <c r="A2" s="75" t="s">
        <v>54</v>
      </c>
    </row>
    <row r="3" spans="1:1" ht="15">
      <c r="A3" s="76" t="s">
        <v>55</v>
      </c>
    </row>
    <row r="4" spans="1:1" ht="15">
      <c r="A4" s="77" t="s">
        <v>56</v>
      </c>
    </row>
    <row r="5" spans="1:1" ht="15">
      <c r="A5" s="76" t="s">
        <v>57</v>
      </c>
    </row>
    <row r="6" spans="1:1" ht="15">
      <c r="A6" s="77" t="s">
        <v>58</v>
      </c>
    </row>
    <row r="7" spans="1:1" ht="15">
      <c r="A7" s="76" t="s">
        <v>59</v>
      </c>
    </row>
    <row r="8" spans="1:1" ht="15">
      <c r="A8" s="77" t="s">
        <v>60</v>
      </c>
    </row>
    <row r="9" spans="1:1" ht="15">
      <c r="A9" s="76" t="s">
        <v>61</v>
      </c>
    </row>
    <row r="10" spans="1:1" ht="15">
      <c r="A10" s="77" t="s">
        <v>62</v>
      </c>
    </row>
    <row r="11" spans="1:1" ht="15">
      <c r="A11" s="76" t="s">
        <v>19</v>
      </c>
    </row>
    <row r="12" spans="1:1" ht="15">
      <c r="A12" s="76" t="s">
        <v>63</v>
      </c>
    </row>
    <row r="13" spans="1:1" ht="15">
      <c r="A13" s="76" t="s">
        <v>64</v>
      </c>
    </row>
    <row r="14" spans="1:1" ht="15">
      <c r="A14" s="76" t="s">
        <v>65</v>
      </c>
    </row>
    <row r="15" spans="1:1" ht="15">
      <c r="A15" s="76" t="s">
        <v>66</v>
      </c>
    </row>
    <row r="16" spans="1:1" ht="15">
      <c r="A16" s="76" t="s">
        <v>67</v>
      </c>
    </row>
    <row r="17" spans="1:4" ht="18">
      <c r="A17" s="78" t="s">
        <v>68</v>
      </c>
    </row>
    <row r="18" spans="1:4" ht="15">
      <c r="A18" s="77" t="s">
        <v>69</v>
      </c>
    </row>
    <row r="19" spans="1:4">
      <c r="A19" s="79" t="s">
        <v>70</v>
      </c>
    </row>
    <row r="20" spans="1:4" ht="18">
      <c r="A20" s="78" t="s">
        <v>71</v>
      </c>
    </row>
    <row r="21" spans="1:4" ht="15">
      <c r="A21" s="77"/>
    </row>
    <row r="22" spans="1:4" ht="15">
      <c r="A22" s="77" t="s">
        <v>10</v>
      </c>
      <c r="B22" s="77" t="s">
        <v>72</v>
      </c>
      <c r="C22" s="77" t="s">
        <v>73</v>
      </c>
      <c r="D22" s="80" t="s">
        <v>74</v>
      </c>
    </row>
    <row r="23" spans="1:4" ht="15">
      <c r="A23" s="76" t="s">
        <v>19</v>
      </c>
      <c r="B23" s="76">
        <v>6.3E-2</v>
      </c>
      <c r="C23" s="76">
        <v>1.0999999999999999E-2</v>
      </c>
      <c r="D23" s="76" t="s">
        <v>75</v>
      </c>
    </row>
    <row r="24" spans="1:4" ht="15">
      <c r="A24" s="76" t="s">
        <v>63</v>
      </c>
      <c r="B24" s="76">
        <v>6.2E-2</v>
      </c>
      <c r="C24" s="76">
        <v>1.6E-2</v>
      </c>
      <c r="D24" s="76" t="s">
        <v>75</v>
      </c>
    </row>
    <row r="25" spans="1:4" ht="15">
      <c r="A25" s="76" t="s">
        <v>64</v>
      </c>
      <c r="B25" s="76">
        <v>0.70799999999999996</v>
      </c>
      <c r="C25" s="76">
        <v>0.22700000000000001</v>
      </c>
      <c r="D25" s="76">
        <v>2E-3</v>
      </c>
    </row>
    <row r="26" spans="1:4" ht="15">
      <c r="A26" s="76" t="s">
        <v>65</v>
      </c>
      <c r="B26" s="76">
        <v>0.63200000000000001</v>
      </c>
      <c r="C26" s="76">
        <v>0.186</v>
      </c>
      <c r="D26" s="76">
        <v>1E-3</v>
      </c>
    </row>
    <row r="27" spans="1:4" ht="15">
      <c r="A27" s="76" t="s">
        <v>66</v>
      </c>
      <c r="B27" s="76">
        <v>0.60699999999999998</v>
      </c>
      <c r="C27" s="76">
        <v>0.224</v>
      </c>
      <c r="D27" s="76">
        <v>7.0000000000000001E-3</v>
      </c>
    </row>
    <row r="28" spans="1:4" ht="15">
      <c r="A28" s="76" t="s">
        <v>67</v>
      </c>
      <c r="B28" s="76">
        <v>3.589</v>
      </c>
      <c r="C28" s="76">
        <v>1.43</v>
      </c>
      <c r="D28" s="76">
        <v>0.01</v>
      </c>
    </row>
    <row r="29" spans="1:4" ht="15">
      <c r="A29" s="76" t="s">
        <v>76</v>
      </c>
      <c r="B29" s="76">
        <v>-3.9E-2</v>
      </c>
      <c r="C29" s="76">
        <v>1.9E-2</v>
      </c>
      <c r="D29" s="76">
        <v>4.8000000000000001E-2</v>
      </c>
    </row>
    <row r="30" spans="1:4" ht="15">
      <c r="A30" s="76"/>
    </row>
    <row r="31" spans="1:4" ht="15">
      <c r="A31" s="76" t="s">
        <v>77</v>
      </c>
    </row>
    <row r="32" spans="1:4" ht="15">
      <c r="A32" s="76" t="s">
        <v>78</v>
      </c>
    </row>
  </sheetData>
  <hyperlinks>
    <hyperlink ref="A19" r:id="rId1"/>
  </hyperlinks>
  <pageMargins left="0.74791666666666667" right="0.74791666666666667" top="0.98402777777777772" bottom="0.98402777777777772"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X167"/>
  <sheetViews>
    <sheetView workbookViewId="0">
      <selection activeCell="C13" sqref="C13"/>
    </sheetView>
  </sheetViews>
  <sheetFormatPr baseColWidth="10" defaultColWidth="8.83203125" defaultRowHeight="12" x14ac:dyDescent="0"/>
  <cols>
    <col min="1" max="1" width="48.33203125" style="1" customWidth="1"/>
    <col min="2" max="2" width="19.33203125" style="2" customWidth="1"/>
    <col min="3" max="3" width="22.1640625" style="2" customWidth="1"/>
    <col min="4" max="4" width="52.33203125" style="2" customWidth="1"/>
    <col min="5" max="5" width="12" style="3" customWidth="1"/>
    <col min="6" max="6" width="14.33203125" style="3" customWidth="1"/>
    <col min="7" max="7" width="12" style="4" customWidth="1"/>
    <col min="8" max="8" width="12" style="3" customWidth="1"/>
    <col min="9" max="10" width="12.5" style="3" customWidth="1"/>
    <col min="11" max="11" width="12" style="5" customWidth="1"/>
    <col min="12" max="12" width="9.1640625" style="6" customWidth="1"/>
    <col min="13" max="13" width="13.1640625" style="7" customWidth="1"/>
    <col min="14" max="19" width="9.1640625" style="8" customWidth="1"/>
    <col min="20" max="24" width="9" style="9" customWidth="1"/>
  </cols>
  <sheetData>
    <row r="1" spans="1:19" ht="18" customHeight="1">
      <c r="A1" s="10" t="s">
        <v>0</v>
      </c>
      <c r="B1" s="11"/>
      <c r="C1" s="12" t="s">
        <v>1</v>
      </c>
      <c r="D1" s="13"/>
    </row>
    <row r="2" spans="1:19" ht="15">
      <c r="A2" s="14" t="s">
        <v>2</v>
      </c>
      <c r="B2" s="15"/>
      <c r="C2" s="65"/>
      <c r="D2" s="15" t="s">
        <v>3</v>
      </c>
    </row>
    <row r="3" spans="1:19" ht="15">
      <c r="A3" s="16" t="s">
        <v>3</v>
      </c>
      <c r="B3" s="17"/>
      <c r="C3" s="65"/>
      <c r="D3" s="18" t="s">
        <v>3</v>
      </c>
      <c r="G3" s="66"/>
      <c r="H3" s="66"/>
      <c r="I3" s="66"/>
      <c r="J3" s="66"/>
      <c r="K3" s="3"/>
      <c r="L3" s="19" t="s">
        <v>4</v>
      </c>
      <c r="M3" s="67" t="s">
        <v>3</v>
      </c>
      <c r="N3" s="67"/>
      <c r="O3" s="67"/>
    </row>
    <row r="4" spans="1:19" s="29" customFormat="1" ht="46.5" customHeight="1">
      <c r="A4" s="20" t="s">
        <v>5</v>
      </c>
      <c r="B4" s="21" t="s">
        <v>6</v>
      </c>
      <c r="C4" s="21" t="s">
        <v>7</v>
      </c>
      <c r="D4" s="22" t="s">
        <v>8</v>
      </c>
      <c r="E4" s="23" t="s">
        <v>9</v>
      </c>
      <c r="F4" s="23" t="s">
        <v>10</v>
      </c>
      <c r="G4" s="24" t="s">
        <v>11</v>
      </c>
      <c r="H4" s="25" t="s">
        <v>12</v>
      </c>
      <c r="I4" s="25" t="s">
        <v>13</v>
      </c>
      <c r="J4" s="25" t="s">
        <v>14</v>
      </c>
      <c r="K4" s="25"/>
      <c r="L4" s="26" t="s">
        <v>9</v>
      </c>
      <c r="M4" s="25" t="s">
        <v>14</v>
      </c>
      <c r="N4" s="27"/>
      <c r="O4" s="27"/>
      <c r="P4" s="28"/>
      <c r="Q4" s="28"/>
      <c r="R4" s="28"/>
      <c r="S4" s="28"/>
    </row>
    <row r="5" spans="1:19" s="40" customFormat="1" ht="14.25" customHeight="1">
      <c r="A5" s="30" t="s">
        <v>15</v>
      </c>
      <c r="B5" s="31" t="s">
        <v>16</v>
      </c>
      <c r="C5" s="32" t="s">
        <v>17</v>
      </c>
      <c r="D5" s="33" t="str">
        <f>IF(C5="m"," ",IF(C5="f"," ",IF(C5="male"," ",IF(C5="female"," ","ERROR - Enter 'm' or 'male' for male,' f ' or 'female' for female!"))))</f>
        <v xml:space="preserve"> </v>
      </c>
      <c r="E5" s="3">
        <f>IF(C5="m",1,IF(C5="male",1,IF(C5="f",0,IF(C5="female",0," "))))</f>
        <v>1</v>
      </c>
      <c r="F5" s="3" t="s">
        <v>18</v>
      </c>
      <c r="G5" s="34">
        <v>1.9940599999999999</v>
      </c>
      <c r="H5" s="35">
        <v>0.44640000000000002</v>
      </c>
      <c r="I5" s="3">
        <f t="shared" ref="I5:I18" si="0">G5*H5</f>
        <v>0.89014838399999996</v>
      </c>
      <c r="J5" s="3">
        <f t="shared" ref="J5:J18" si="1">G5*E5</f>
        <v>1.9940599999999999</v>
      </c>
      <c r="K5" s="36"/>
      <c r="L5" s="37">
        <f>E5</f>
        <v>1</v>
      </c>
      <c r="M5" s="3">
        <f>G5*L5</f>
        <v>1.9940599999999999</v>
      </c>
      <c r="N5" s="38"/>
      <c r="O5" s="38"/>
      <c r="P5" s="39"/>
      <c r="Q5" s="39"/>
      <c r="R5" s="39"/>
      <c r="S5" s="39"/>
    </row>
    <row r="6" spans="1:19">
      <c r="A6" s="41" t="s">
        <v>19</v>
      </c>
      <c r="B6" s="42" t="s">
        <v>20</v>
      </c>
      <c r="C6" s="43">
        <v>70</v>
      </c>
      <c r="D6" s="33" t="str">
        <f>IF(C6&lt;45,"Enter a Value Between 45-90",IF(C6&gt;90,"Enter A Value Between 45-90"," "))</f>
        <v xml:space="preserve"> </v>
      </c>
      <c r="E6" s="3">
        <f>C6</f>
        <v>70</v>
      </c>
      <c r="F6" s="3" t="s">
        <v>19</v>
      </c>
      <c r="G6" s="4">
        <v>0.15051999999999999</v>
      </c>
      <c r="H6" s="35">
        <v>60.902200000000001</v>
      </c>
      <c r="I6" s="3">
        <f t="shared" si="0"/>
        <v>9.166999144</v>
      </c>
      <c r="J6" s="3">
        <f t="shared" si="1"/>
        <v>10.536399999999999</v>
      </c>
      <c r="K6" s="3"/>
      <c r="L6" s="6">
        <f>E6</f>
        <v>70</v>
      </c>
      <c r="M6" s="3">
        <f t="shared" ref="M6:M18" si="2">G6*L6</f>
        <v>10.536399999999999</v>
      </c>
      <c r="N6" s="44"/>
      <c r="O6" s="44"/>
      <c r="P6" s="44"/>
    </row>
    <row r="7" spans="1:19">
      <c r="A7" s="41" t="s">
        <v>21</v>
      </c>
      <c r="B7" s="42" t="s">
        <v>22</v>
      </c>
      <c r="C7" s="43">
        <v>70</v>
      </c>
      <c r="D7" s="33" t="str">
        <f>IF(C7&lt;48,"Enter a Value Between 48-84",IF(C7&gt;84,"Enter A Value Between 48-84"," "))</f>
        <v xml:space="preserve"> </v>
      </c>
      <c r="H7" s="35"/>
      <c r="K7" s="3"/>
      <c r="M7" s="3"/>
      <c r="N7" s="44"/>
      <c r="O7" s="44"/>
      <c r="P7" s="44"/>
    </row>
    <row r="8" spans="1:19">
      <c r="A8" s="41" t="s">
        <v>23</v>
      </c>
      <c r="B8" s="42" t="s">
        <v>24</v>
      </c>
      <c r="C8" s="43">
        <v>160</v>
      </c>
      <c r="D8" s="33" t="str">
        <f>IF(C8&lt;80,"Enter a Value Between 80-300",IF(C8&gt;300,"Enter A Value Between 80-300"," "))</f>
        <v xml:space="preserve"> </v>
      </c>
      <c r="H8" s="35"/>
      <c r="K8" s="3"/>
      <c r="M8" s="3"/>
      <c r="N8" s="44"/>
      <c r="O8" s="44"/>
      <c r="P8" s="44"/>
    </row>
    <row r="9" spans="1:19">
      <c r="A9" s="41" t="s">
        <v>25</v>
      </c>
      <c r="B9" s="42" t="s">
        <v>26</v>
      </c>
      <c r="C9" s="45">
        <f>703*(C8/C7^2)</f>
        <v>22.955102040816328</v>
      </c>
      <c r="D9" s="33" t="s">
        <v>27</v>
      </c>
      <c r="E9" s="3">
        <f>C9</f>
        <v>22.955102040816328</v>
      </c>
      <c r="F9" s="3" t="s">
        <v>28</v>
      </c>
      <c r="G9" s="4">
        <v>1.9300000000000001E-2</v>
      </c>
      <c r="H9" s="35">
        <v>26.286100000000001</v>
      </c>
      <c r="I9" s="3">
        <f t="shared" si="0"/>
        <v>0.50732173000000003</v>
      </c>
      <c r="J9" s="3">
        <f t="shared" si="1"/>
        <v>0.44303346938775517</v>
      </c>
      <c r="K9" s="3"/>
      <c r="L9" s="6">
        <v>22.5</v>
      </c>
      <c r="M9" s="3">
        <f t="shared" si="2"/>
        <v>0.43425000000000002</v>
      </c>
      <c r="N9" s="44"/>
      <c r="O9" s="44"/>
      <c r="P9" s="44"/>
    </row>
    <row r="10" spans="1:19">
      <c r="A10" s="41" t="s">
        <v>29</v>
      </c>
      <c r="B10" s="42" t="s">
        <v>30</v>
      </c>
      <c r="C10" s="43">
        <v>130</v>
      </c>
      <c r="D10" s="33" t="str">
        <f>IF(C10&lt;90,"Enter a Value Between 90-200",IF(C10&gt;200,"Enter A Value Between 90-200"," "))</f>
        <v xml:space="preserve"> </v>
      </c>
      <c r="E10" s="3">
        <f>C10</f>
        <v>130</v>
      </c>
      <c r="F10" s="3" t="s">
        <v>31</v>
      </c>
      <c r="G10" s="4">
        <v>6.1500000000000001E-3</v>
      </c>
      <c r="H10" s="35">
        <v>136.16739999999999</v>
      </c>
      <c r="I10" s="3">
        <f t="shared" si="0"/>
        <v>0.83742950999999988</v>
      </c>
      <c r="J10" s="3">
        <f t="shared" si="1"/>
        <v>0.79949999999999999</v>
      </c>
      <c r="K10" s="3"/>
      <c r="L10" s="6">
        <v>124.5</v>
      </c>
      <c r="M10" s="3">
        <f t="shared" si="2"/>
        <v>0.76567499999999999</v>
      </c>
      <c r="N10" s="44"/>
      <c r="O10" s="44"/>
      <c r="P10" s="44"/>
    </row>
    <row r="11" spans="1:19">
      <c r="A11" s="41" t="s">
        <v>32</v>
      </c>
      <c r="B11" s="42" t="s">
        <v>33</v>
      </c>
      <c r="C11" s="43" t="s">
        <v>34</v>
      </c>
      <c r="D11" s="33" t="str">
        <f>IF(C11="yes"," ",IF(C11="y"," ",IF(C11="no"," ",IF(C11="n"," ","ERROR - Enter yes or no!"))))</f>
        <v xml:space="preserve"> </v>
      </c>
      <c r="E11" s="3">
        <f>IF(C11="yes",1,IF(C11="y",1,IF(C11="no",0,IF(C11="n",0," "))))</f>
        <v>0</v>
      </c>
      <c r="F11" s="3" t="s">
        <v>35</v>
      </c>
      <c r="G11" s="4">
        <v>0.42409999999999998</v>
      </c>
      <c r="H11" s="35">
        <v>0.24129999999999999</v>
      </c>
      <c r="I11" s="3">
        <f t="shared" si="0"/>
        <v>0.10233532999999999</v>
      </c>
      <c r="J11" s="3">
        <f t="shared" si="1"/>
        <v>0</v>
      </c>
      <c r="K11" s="3"/>
      <c r="L11" s="6">
        <v>0</v>
      </c>
      <c r="M11" s="3">
        <f t="shared" si="2"/>
        <v>0</v>
      </c>
      <c r="N11" s="44"/>
      <c r="O11" s="44"/>
      <c r="P11" s="44"/>
    </row>
    <row r="12" spans="1:19">
      <c r="A12" s="41" t="s">
        <v>36</v>
      </c>
      <c r="B12" s="42" t="s">
        <v>37</v>
      </c>
      <c r="C12" s="43">
        <v>160</v>
      </c>
      <c r="D12" s="33" t="str">
        <f>IF(C12&lt;100,"Enter a Value Between 100-220",IF(C12&gt;220,"Enter A Value Between 100-220"," "))</f>
        <v xml:space="preserve"> </v>
      </c>
      <c r="E12" s="3">
        <f>C12/10</f>
        <v>16</v>
      </c>
      <c r="F12" s="3" t="s">
        <v>38</v>
      </c>
      <c r="G12" s="4">
        <v>7.0650000000000004E-2</v>
      </c>
      <c r="H12" s="35">
        <v>16.3901</v>
      </c>
      <c r="I12" s="3">
        <f t="shared" si="0"/>
        <v>1.157960565</v>
      </c>
      <c r="J12" s="3">
        <f t="shared" si="1"/>
        <v>1.1304000000000001</v>
      </c>
      <c r="K12" s="3"/>
      <c r="L12" s="6">
        <v>16</v>
      </c>
      <c r="M12" s="3">
        <f t="shared" si="2"/>
        <v>1.1304000000000001</v>
      </c>
      <c r="N12" s="44"/>
      <c r="O12" s="44"/>
      <c r="P12" s="44"/>
    </row>
    <row r="13" spans="1:19">
      <c r="A13" s="41" t="s">
        <v>39</v>
      </c>
      <c r="B13" s="42" t="s">
        <v>33</v>
      </c>
      <c r="C13" s="43" t="s">
        <v>34</v>
      </c>
      <c r="D13" s="33" t="str">
        <f>IF(C13="yes"," ",IF(C13="y"," ",IF(C13="no"," ",IF(C13="n"," ","ERROR - Enter yes or no!"))))</f>
        <v xml:space="preserve"> </v>
      </c>
      <c r="E13" s="3">
        <f>IF(C13="yes",1,IF(C13="y",1,IF(C13="no",0,IF(C13="n",0," "))))</f>
        <v>0</v>
      </c>
      <c r="F13" s="3" t="s">
        <v>40</v>
      </c>
      <c r="G13" s="4">
        <v>3.7958599999999998</v>
      </c>
      <c r="H13" s="35">
        <v>2.81E-2</v>
      </c>
      <c r="I13" s="3">
        <f t="shared" si="0"/>
        <v>0.10666366599999999</v>
      </c>
      <c r="J13" s="3">
        <f t="shared" si="1"/>
        <v>0</v>
      </c>
      <c r="K13" s="3"/>
      <c r="L13" s="6">
        <v>0</v>
      </c>
      <c r="M13" s="3">
        <f t="shared" si="2"/>
        <v>0</v>
      </c>
      <c r="N13" s="44"/>
      <c r="O13" s="44"/>
      <c r="P13" s="44"/>
    </row>
    <row r="14" spans="1:19">
      <c r="A14" s="41" t="s">
        <v>41</v>
      </c>
      <c r="B14" s="42" t="s">
        <v>33</v>
      </c>
      <c r="C14" s="43" t="s">
        <v>34</v>
      </c>
      <c r="D14" s="33" t="str">
        <f>IF(C14="yes"," ",IF(C14="y"," ",IF(C14="no"," ",IF(C14="n"," ","ERROR - Enter yes or no!"))))</f>
        <v xml:space="preserve"> </v>
      </c>
      <c r="E14" s="3">
        <f>IF(C14="yes",1,IF(C14="y",1,IF(C14="no",0,IF(C14="n",0," "))))</f>
        <v>0</v>
      </c>
      <c r="F14" s="3" t="s">
        <v>42</v>
      </c>
      <c r="G14" s="4">
        <v>9.4283300000000008</v>
      </c>
      <c r="H14" s="35">
        <v>8.6999999999999994E-3</v>
      </c>
      <c r="I14" s="3">
        <f t="shared" si="0"/>
        <v>8.2026471000000004E-2</v>
      </c>
      <c r="J14" s="3">
        <f t="shared" si="1"/>
        <v>0</v>
      </c>
      <c r="K14" s="3"/>
      <c r="L14" s="6">
        <v>0</v>
      </c>
      <c r="M14" s="3">
        <f t="shared" si="2"/>
        <v>0</v>
      </c>
      <c r="N14" s="44"/>
      <c r="O14" s="44"/>
      <c r="P14" s="44"/>
    </row>
    <row r="15" spans="1:19">
      <c r="A15" s="41"/>
      <c r="B15" s="42"/>
      <c r="C15" s="42"/>
      <c r="D15" s="33"/>
      <c r="E15" s="3">
        <f>E6^2</f>
        <v>4900</v>
      </c>
      <c r="F15" s="3" t="s">
        <v>43</v>
      </c>
      <c r="G15" s="4">
        <v>-3.8000000000000002E-4</v>
      </c>
      <c r="H15" s="35">
        <v>3806.9</v>
      </c>
      <c r="I15" s="3">
        <f t="shared" si="0"/>
        <v>-1.4466220000000001</v>
      </c>
      <c r="J15" s="3">
        <f t="shared" si="1"/>
        <v>-1.8620000000000001</v>
      </c>
      <c r="K15" s="3"/>
      <c r="L15" s="6">
        <f>L6^2</f>
        <v>4900</v>
      </c>
      <c r="M15" s="3">
        <f t="shared" si="2"/>
        <v>-1.8620000000000001</v>
      </c>
      <c r="N15" s="44"/>
      <c r="O15" s="44"/>
      <c r="P15" s="44"/>
    </row>
    <row r="16" spans="1:19" ht="14.25" customHeight="1">
      <c r="A16" s="68" t="s">
        <v>44</v>
      </c>
      <c r="B16" s="69" t="s">
        <v>3</v>
      </c>
      <c r="C16" s="70">
        <f>IF(F25=0.3,"Greater than 30%",IF(F25&lt;0.01,"Less than 1%",F25))</f>
        <v>8.6359111948944967E-2</v>
      </c>
      <c r="D16" s="33"/>
      <c r="E16" s="3">
        <f>E5*E15</f>
        <v>4900</v>
      </c>
      <c r="F16" s="3" t="s">
        <v>45</v>
      </c>
      <c r="G16" s="4">
        <v>-2.7999999999999998E-4</v>
      </c>
      <c r="H16" s="35">
        <v>1654.66</v>
      </c>
      <c r="I16" s="3">
        <f t="shared" si="0"/>
        <v>-0.46330479999999996</v>
      </c>
      <c r="J16" s="3">
        <f t="shared" si="1"/>
        <v>-1.3719999999999999</v>
      </c>
      <c r="K16" s="3"/>
      <c r="L16" s="6">
        <f>L5*L15</f>
        <v>4900</v>
      </c>
      <c r="M16" s="3">
        <f t="shared" si="2"/>
        <v>-1.3719999999999999</v>
      </c>
      <c r="N16" s="44"/>
      <c r="O16" s="44"/>
      <c r="P16" s="44"/>
    </row>
    <row r="17" spans="1:16" ht="12.75" customHeight="1">
      <c r="A17" s="68"/>
      <c r="B17" s="69"/>
      <c r="C17" s="70"/>
      <c r="D17" s="71" t="s">
        <v>46</v>
      </c>
      <c r="E17" s="3">
        <f>E6*E13</f>
        <v>0</v>
      </c>
      <c r="F17" s="3" t="s">
        <v>47</v>
      </c>
      <c r="G17" s="4">
        <v>-4.2380000000000001E-2</v>
      </c>
      <c r="H17" s="35">
        <v>1.8960999999999999</v>
      </c>
      <c r="I17" s="3">
        <f t="shared" si="0"/>
        <v>-8.0356717999999994E-2</v>
      </c>
      <c r="J17" s="3">
        <f t="shared" si="1"/>
        <v>0</v>
      </c>
      <c r="K17" s="3"/>
      <c r="L17" s="6">
        <v>0</v>
      </c>
      <c r="M17" s="3">
        <f t="shared" si="2"/>
        <v>0</v>
      </c>
      <c r="N17" s="44"/>
      <c r="O17" s="44"/>
      <c r="P17" s="44"/>
    </row>
    <row r="18" spans="1:16" ht="24.75" customHeight="1">
      <c r="A18" s="68"/>
      <c r="B18" s="69"/>
      <c r="C18" s="70"/>
      <c r="D18" s="71"/>
      <c r="E18" s="3">
        <f>E6*E14</f>
        <v>0</v>
      </c>
      <c r="F18" s="3" t="s">
        <v>48</v>
      </c>
      <c r="G18" s="4">
        <v>-0.12307</v>
      </c>
      <c r="H18" s="35">
        <v>0.61</v>
      </c>
      <c r="I18" s="3">
        <f t="shared" si="0"/>
        <v>-7.5072699999999992E-2</v>
      </c>
      <c r="J18" s="3">
        <f t="shared" si="1"/>
        <v>0</v>
      </c>
      <c r="K18" s="3"/>
      <c r="L18" s="6">
        <v>0</v>
      </c>
      <c r="M18" s="3">
        <f t="shared" si="2"/>
        <v>0</v>
      </c>
      <c r="N18" s="44"/>
      <c r="O18" s="44"/>
      <c r="P18" s="44"/>
    </row>
    <row r="19" spans="1:16" ht="0.75" customHeight="1">
      <c r="A19" s="46"/>
      <c r="B19" s="47" t="s">
        <v>3</v>
      </c>
      <c r="C19" s="47" t="s">
        <v>3</v>
      </c>
      <c r="D19" s="48"/>
      <c r="H19" s="35" t="s">
        <v>3</v>
      </c>
      <c r="K19" s="3"/>
      <c r="M19" s="3"/>
    </row>
    <row r="20" spans="1:16" ht="14.25" customHeight="1">
      <c r="A20" s="49" t="s">
        <v>3</v>
      </c>
      <c r="B20" s="49"/>
      <c r="C20" s="49"/>
      <c r="D20" s="48"/>
      <c r="H20" s="3" t="s">
        <v>3</v>
      </c>
      <c r="I20" s="3">
        <f>SUM(I5:I18)</f>
        <v>10.785528582000001</v>
      </c>
      <c r="J20" s="3">
        <f>SUM(J5:J18)</f>
        <v>11.669393469387753</v>
      </c>
      <c r="K20" s="3"/>
      <c r="M20" s="3">
        <f>SUM(M5:M18)</f>
        <v>11.626784999999998</v>
      </c>
    </row>
    <row r="21" spans="1:16">
      <c r="A21" s="50" t="s">
        <v>3</v>
      </c>
      <c r="B21" s="17"/>
      <c r="C21" s="51" t="s">
        <v>3</v>
      </c>
      <c r="D21" s="17"/>
      <c r="E21" s="3" t="s">
        <v>49</v>
      </c>
      <c r="F21" s="52">
        <v>0.96336999999999995</v>
      </c>
      <c r="H21" s="3" t="s">
        <v>3</v>
      </c>
      <c r="K21" s="3"/>
    </row>
    <row r="22" spans="1:16">
      <c r="A22" s="53"/>
      <c r="B22" s="17"/>
      <c r="C22" s="17"/>
      <c r="D22" s="54"/>
      <c r="K22" s="3"/>
      <c r="L22" s="6" t="s">
        <v>50</v>
      </c>
      <c r="M22" s="55">
        <f>1-F21^EXP(M20-I20)</f>
        <v>8.2910509314783054E-2</v>
      </c>
    </row>
    <row r="23" spans="1:16" ht="12.75" customHeight="1">
      <c r="A23" s="53"/>
      <c r="B23" s="17"/>
      <c r="C23" s="17"/>
      <c r="D23" s="17"/>
      <c r="E23" s="3" t="s">
        <v>50</v>
      </c>
      <c r="F23" s="56">
        <f>1-F21^EXP(J20-I20)</f>
        <v>8.6359111948944967E-2</v>
      </c>
      <c r="G23" s="4" t="s">
        <v>3</v>
      </c>
      <c r="H23" s="3" t="s">
        <v>3</v>
      </c>
      <c r="K23" s="3"/>
      <c r="L23" s="72"/>
      <c r="M23" s="73"/>
      <c r="N23" s="73"/>
      <c r="O23" s="73"/>
    </row>
    <row r="24" spans="1:16">
      <c r="A24" s="53"/>
      <c r="B24" s="17"/>
      <c r="C24" s="17"/>
      <c r="D24" s="57"/>
      <c r="G24" s="4" t="s">
        <v>3</v>
      </c>
      <c r="H24" s="3" t="s">
        <v>3</v>
      </c>
      <c r="K24" s="3"/>
      <c r="L24" s="72"/>
      <c r="M24" s="73"/>
      <c r="N24" s="73"/>
      <c r="O24" s="73"/>
    </row>
    <row r="25" spans="1:16">
      <c r="A25" s="53"/>
      <c r="B25" s="17"/>
      <c r="C25" s="17"/>
      <c r="D25" s="17"/>
      <c r="E25" s="3" t="s">
        <v>51</v>
      </c>
      <c r="F25" s="3">
        <f>MIN(0.3,F23)</f>
        <v>8.6359111948944967E-2</v>
      </c>
      <c r="L25" s="72"/>
      <c r="M25" s="73"/>
      <c r="N25" s="73"/>
      <c r="O25" s="73"/>
    </row>
    <row r="26" spans="1:16">
      <c r="A26" s="53"/>
      <c r="B26" s="17"/>
      <c r="C26" s="17"/>
      <c r="D26" s="17"/>
      <c r="L26" s="72"/>
      <c r="M26" s="73"/>
      <c r="N26" s="73"/>
      <c r="O26" s="73"/>
    </row>
    <row r="27" spans="1:16">
      <c r="A27" s="53"/>
      <c r="B27" s="17"/>
      <c r="C27" s="17"/>
      <c r="D27" s="17"/>
      <c r="J27" s="58"/>
      <c r="L27" s="72"/>
      <c r="M27" s="73"/>
      <c r="N27" s="73"/>
      <c r="O27" s="73"/>
    </row>
    <row r="28" spans="1:16">
      <c r="A28" s="53"/>
      <c r="B28" s="17"/>
      <c r="C28" s="17"/>
      <c r="D28" s="17"/>
      <c r="L28" s="72"/>
      <c r="M28" s="73"/>
      <c r="N28" s="73"/>
      <c r="O28" s="73"/>
    </row>
    <row r="29" spans="1:16">
      <c r="A29" s="53"/>
      <c r="B29" s="17"/>
      <c r="C29" s="17"/>
      <c r="D29" s="17"/>
    </row>
    <row r="30" spans="1:16" ht="10.5" customHeight="1">
      <c r="A30" s="53"/>
      <c r="B30" s="17"/>
      <c r="C30" s="17"/>
      <c r="D30" s="17"/>
      <c r="E30" s="3" t="s">
        <v>3</v>
      </c>
    </row>
    <row r="31" spans="1:16">
      <c r="A31" s="53"/>
      <c r="B31" s="17"/>
      <c r="C31" s="17"/>
      <c r="D31" s="17"/>
    </row>
    <row r="32" spans="1:16">
      <c r="A32" s="53"/>
      <c r="B32" s="17"/>
      <c r="C32" s="17"/>
      <c r="D32" s="17"/>
    </row>
    <row r="33" spans="1:10" ht="15.75" customHeight="1">
      <c r="A33" s="53"/>
      <c r="B33" s="17"/>
      <c r="C33" s="17"/>
      <c r="D33" s="17"/>
    </row>
    <row r="34" spans="1:10" ht="12.75" customHeight="1">
      <c r="A34" s="74" t="s">
        <v>52</v>
      </c>
      <c r="B34" s="74"/>
      <c r="C34" s="74"/>
      <c r="D34" s="74"/>
    </row>
    <row r="35" spans="1:10">
      <c r="A35" s="74"/>
      <c r="B35" s="74"/>
      <c r="C35" s="74"/>
      <c r="D35" s="74"/>
    </row>
    <row r="36" spans="1:10" ht="15" customHeight="1">
      <c r="A36" s="59"/>
      <c r="B36" s="59"/>
      <c r="C36" s="59"/>
      <c r="D36" s="17"/>
      <c r="E36" s="60"/>
      <c r="F36" s="60"/>
    </row>
    <row r="37" spans="1:10">
      <c r="A37" s="61"/>
      <c r="B37" s="62"/>
      <c r="C37" s="62"/>
      <c r="D37" s="63"/>
      <c r="E37" s="60"/>
      <c r="F37" s="60"/>
      <c r="I37" s="5"/>
      <c r="J37" s="5"/>
    </row>
    <row r="38" spans="1:10">
      <c r="A38" s="64"/>
      <c r="B38" s="62"/>
      <c r="C38" s="62"/>
      <c r="D38" s="63"/>
      <c r="E38" s="60"/>
      <c r="F38" s="60"/>
    </row>
    <row r="39" spans="1:10">
      <c r="A39" s="64"/>
      <c r="B39" s="62"/>
      <c r="C39" s="62"/>
      <c r="D39" s="63"/>
    </row>
    <row r="40" spans="1:10">
      <c r="A40" s="53"/>
      <c r="B40" s="17"/>
      <c r="C40" s="17"/>
      <c r="D40" s="17"/>
    </row>
    <row r="41" spans="1:10">
      <c r="A41" s="53"/>
      <c r="B41" s="17"/>
      <c r="C41" s="17"/>
      <c r="D41" s="17"/>
    </row>
    <row r="42" spans="1:10">
      <c r="A42" s="53"/>
      <c r="B42" s="17"/>
      <c r="C42" s="17"/>
      <c r="D42" s="17"/>
    </row>
    <row r="43" spans="1:10">
      <c r="A43" s="53"/>
      <c r="B43" s="17"/>
      <c r="C43" s="17"/>
      <c r="D43" s="17"/>
    </row>
    <row r="44" spans="1:10">
      <c r="A44" s="53"/>
      <c r="B44" s="17"/>
      <c r="C44" s="17"/>
      <c r="D44" s="17"/>
    </row>
    <row r="45" spans="1:10">
      <c r="A45" s="53"/>
      <c r="B45" s="17"/>
      <c r="C45" s="17"/>
      <c r="D45" s="17"/>
    </row>
    <row r="46" spans="1:10">
      <c r="A46" s="53"/>
      <c r="B46" s="17"/>
      <c r="C46" s="17"/>
      <c r="D46" s="17"/>
    </row>
    <row r="47" spans="1:10">
      <c r="A47" s="53"/>
      <c r="B47" s="17"/>
      <c r="C47" s="17"/>
      <c r="D47" s="17"/>
    </row>
    <row r="48" spans="1:10">
      <c r="A48" s="53"/>
      <c r="B48" s="17"/>
      <c r="C48" s="17"/>
      <c r="D48" s="17"/>
    </row>
    <row r="49" spans="1:4">
      <c r="A49" s="53"/>
      <c r="B49" s="17"/>
      <c r="C49" s="17"/>
      <c r="D49" s="17"/>
    </row>
    <row r="50" spans="1:4">
      <c r="A50" s="53"/>
      <c r="B50" s="17"/>
      <c r="C50" s="17"/>
      <c r="D50" s="17"/>
    </row>
    <row r="51" spans="1:4">
      <c r="A51" s="53"/>
      <c r="B51" s="17"/>
      <c r="C51" s="17"/>
      <c r="D51" s="17"/>
    </row>
    <row r="52" spans="1:4">
      <c r="A52" s="53"/>
      <c r="B52" s="17"/>
      <c r="C52" s="17"/>
      <c r="D52" s="17"/>
    </row>
    <row r="53" spans="1:4">
      <c r="A53" s="53"/>
      <c r="B53" s="17"/>
      <c r="C53" s="17"/>
      <c r="D53" s="17"/>
    </row>
    <row r="54" spans="1:4">
      <c r="A54" s="53"/>
      <c r="B54" s="17"/>
      <c r="C54" s="17"/>
      <c r="D54" s="17"/>
    </row>
    <row r="55" spans="1:4">
      <c r="A55" s="53"/>
      <c r="B55" s="17"/>
      <c r="C55" s="17"/>
      <c r="D55" s="17"/>
    </row>
    <row r="56" spans="1:4">
      <c r="A56" s="53"/>
      <c r="B56" s="17"/>
      <c r="C56" s="17"/>
      <c r="D56" s="17"/>
    </row>
    <row r="57" spans="1:4">
      <c r="A57" s="53"/>
      <c r="B57" s="17"/>
      <c r="C57" s="17"/>
      <c r="D57" s="17"/>
    </row>
    <row r="58" spans="1:4">
      <c r="A58" s="53"/>
      <c r="B58" s="17"/>
      <c r="C58" s="17"/>
      <c r="D58" s="17"/>
    </row>
    <row r="59" spans="1:4">
      <c r="A59" s="53"/>
      <c r="B59" s="17"/>
      <c r="C59" s="17"/>
      <c r="D59" s="17"/>
    </row>
    <row r="60" spans="1:4">
      <c r="A60" s="53"/>
      <c r="B60" s="17"/>
      <c r="C60" s="17"/>
      <c r="D60" s="17"/>
    </row>
    <row r="61" spans="1:4">
      <c r="A61" s="53"/>
      <c r="B61" s="17"/>
      <c r="C61" s="17"/>
      <c r="D61" s="17"/>
    </row>
    <row r="62" spans="1:4">
      <c r="A62" s="53"/>
      <c r="B62" s="17"/>
      <c r="C62" s="17"/>
      <c r="D62" s="17"/>
    </row>
    <row r="63" spans="1:4">
      <c r="A63" s="53"/>
      <c r="B63" s="17"/>
      <c r="C63" s="17"/>
      <c r="D63" s="17"/>
    </row>
    <row r="64" spans="1:4">
      <c r="A64" s="53"/>
      <c r="B64" s="17"/>
      <c r="C64" s="17"/>
      <c r="D64" s="17"/>
    </row>
    <row r="65" spans="1:4">
      <c r="A65" s="53"/>
      <c r="B65" s="17"/>
      <c r="C65" s="17"/>
      <c r="D65" s="17"/>
    </row>
    <row r="66" spans="1:4">
      <c r="A66" s="53"/>
      <c r="B66" s="17"/>
      <c r="C66" s="17"/>
      <c r="D66" s="17"/>
    </row>
    <row r="67" spans="1:4">
      <c r="A67" s="53"/>
      <c r="B67" s="17"/>
      <c r="C67" s="17"/>
      <c r="D67" s="17"/>
    </row>
    <row r="68" spans="1:4">
      <c r="A68" s="53"/>
      <c r="B68" s="17"/>
      <c r="C68" s="17"/>
      <c r="D68" s="17"/>
    </row>
    <row r="69" spans="1:4">
      <c r="A69" s="53"/>
      <c r="B69" s="17"/>
      <c r="C69" s="17"/>
      <c r="D69" s="17"/>
    </row>
    <row r="70" spans="1:4">
      <c r="A70" s="53"/>
      <c r="B70" s="17"/>
      <c r="C70" s="17"/>
      <c r="D70" s="17"/>
    </row>
    <row r="71" spans="1:4">
      <c r="A71" s="53"/>
      <c r="B71" s="17"/>
      <c r="C71" s="17"/>
      <c r="D71" s="17"/>
    </row>
    <row r="72" spans="1:4">
      <c r="A72" s="53"/>
      <c r="B72" s="17"/>
      <c r="C72" s="17"/>
      <c r="D72" s="17"/>
    </row>
    <row r="73" spans="1:4">
      <c r="A73" s="53"/>
      <c r="B73" s="17"/>
      <c r="C73" s="17"/>
      <c r="D73" s="17"/>
    </row>
    <row r="74" spans="1:4">
      <c r="A74" s="53"/>
      <c r="B74" s="17"/>
      <c r="C74" s="17"/>
      <c r="D74" s="17"/>
    </row>
    <row r="75" spans="1:4">
      <c r="A75" s="53"/>
      <c r="B75" s="17"/>
      <c r="C75" s="17"/>
      <c r="D75" s="17"/>
    </row>
    <row r="76" spans="1:4">
      <c r="A76" s="53"/>
      <c r="B76" s="17"/>
      <c r="C76" s="17"/>
      <c r="D76" s="17"/>
    </row>
    <row r="77" spans="1:4">
      <c r="A77" s="53"/>
      <c r="B77" s="17"/>
      <c r="C77" s="17"/>
      <c r="D77" s="17"/>
    </row>
    <row r="78" spans="1:4">
      <c r="A78" s="53"/>
      <c r="B78" s="17"/>
      <c r="C78" s="17"/>
      <c r="D78" s="17"/>
    </row>
    <row r="79" spans="1:4">
      <c r="A79" s="53"/>
      <c r="B79" s="17"/>
      <c r="C79" s="17"/>
      <c r="D79" s="17"/>
    </row>
    <row r="80" spans="1:4">
      <c r="A80" s="53"/>
      <c r="B80" s="17"/>
      <c r="C80" s="17"/>
      <c r="D80" s="17"/>
    </row>
    <row r="81" spans="1:4">
      <c r="A81" s="53"/>
      <c r="B81" s="17"/>
      <c r="C81" s="17"/>
      <c r="D81" s="17"/>
    </row>
    <row r="82" spans="1:4">
      <c r="A82" s="53"/>
      <c r="B82" s="17"/>
      <c r="C82" s="17"/>
      <c r="D82" s="17"/>
    </row>
    <row r="83" spans="1:4">
      <c r="A83" s="53"/>
      <c r="B83" s="17"/>
      <c r="C83" s="17"/>
      <c r="D83" s="17"/>
    </row>
    <row r="84" spans="1:4">
      <c r="A84" s="53"/>
      <c r="B84" s="17"/>
      <c r="C84" s="17"/>
      <c r="D84" s="17"/>
    </row>
    <row r="85" spans="1:4">
      <c r="A85" s="53"/>
      <c r="B85" s="17"/>
      <c r="C85" s="17"/>
      <c r="D85" s="17"/>
    </row>
    <row r="86" spans="1:4">
      <c r="A86" s="53"/>
      <c r="B86" s="17"/>
      <c r="C86" s="17"/>
      <c r="D86" s="17"/>
    </row>
    <row r="87" spans="1:4">
      <c r="A87" s="53"/>
      <c r="B87" s="17"/>
      <c r="C87" s="17"/>
      <c r="D87" s="17"/>
    </row>
    <row r="88" spans="1:4">
      <c r="A88" s="53"/>
      <c r="B88" s="17"/>
      <c r="C88" s="17"/>
      <c r="D88" s="17"/>
    </row>
    <row r="89" spans="1:4">
      <c r="A89" s="53"/>
      <c r="B89" s="17"/>
      <c r="C89" s="17"/>
      <c r="D89" s="17"/>
    </row>
    <row r="90" spans="1:4">
      <c r="A90" s="53"/>
      <c r="B90" s="17"/>
      <c r="C90" s="17"/>
      <c r="D90" s="17"/>
    </row>
    <row r="91" spans="1:4">
      <c r="A91" s="53"/>
      <c r="B91" s="17"/>
      <c r="C91" s="17"/>
      <c r="D91" s="17"/>
    </row>
    <row r="92" spans="1:4">
      <c r="A92" s="53"/>
      <c r="B92" s="17"/>
      <c r="C92" s="17"/>
      <c r="D92" s="17"/>
    </row>
    <row r="93" spans="1:4">
      <c r="A93" s="53"/>
      <c r="B93" s="17"/>
      <c r="C93" s="17"/>
      <c r="D93" s="17"/>
    </row>
    <row r="94" spans="1:4">
      <c r="A94" s="53"/>
      <c r="B94" s="17"/>
      <c r="C94" s="17"/>
      <c r="D94" s="17"/>
    </row>
    <row r="95" spans="1:4">
      <c r="A95" s="53"/>
      <c r="B95" s="17"/>
      <c r="C95" s="17"/>
      <c r="D95" s="17"/>
    </row>
    <row r="96" spans="1:4">
      <c r="A96" s="53"/>
      <c r="B96" s="17"/>
      <c r="C96" s="17"/>
      <c r="D96" s="17"/>
    </row>
    <row r="97" spans="1:4">
      <c r="A97" s="53"/>
      <c r="B97" s="17"/>
      <c r="C97" s="17"/>
      <c r="D97" s="17"/>
    </row>
    <row r="98" spans="1:4">
      <c r="A98" s="53"/>
      <c r="B98" s="17"/>
      <c r="C98" s="17"/>
      <c r="D98" s="17"/>
    </row>
    <row r="99" spans="1:4">
      <c r="A99" s="53"/>
      <c r="B99" s="17"/>
      <c r="C99" s="17"/>
      <c r="D99" s="17"/>
    </row>
    <row r="100" spans="1:4">
      <c r="A100" s="53"/>
      <c r="B100" s="17"/>
      <c r="C100" s="17"/>
      <c r="D100" s="17"/>
    </row>
    <row r="101" spans="1:4">
      <c r="A101" s="53"/>
      <c r="B101" s="17"/>
      <c r="C101" s="17"/>
      <c r="D101" s="17"/>
    </row>
    <row r="102" spans="1:4">
      <c r="A102" s="53"/>
      <c r="B102" s="17"/>
      <c r="C102" s="17"/>
      <c r="D102" s="17"/>
    </row>
    <row r="103" spans="1:4">
      <c r="A103" s="53"/>
      <c r="B103" s="17"/>
      <c r="C103" s="17"/>
      <c r="D103" s="17"/>
    </row>
    <row r="104" spans="1:4">
      <c r="A104" s="53"/>
      <c r="B104" s="17"/>
      <c r="C104" s="17"/>
      <c r="D104" s="17"/>
    </row>
    <row r="105" spans="1:4">
      <c r="A105" s="53"/>
      <c r="B105" s="17"/>
      <c r="C105" s="17"/>
      <c r="D105" s="17"/>
    </row>
    <row r="106" spans="1:4">
      <c r="A106" s="53"/>
      <c r="B106" s="17"/>
      <c r="C106" s="17"/>
      <c r="D106" s="17"/>
    </row>
    <row r="107" spans="1:4">
      <c r="A107" s="53"/>
      <c r="B107" s="17"/>
      <c r="C107" s="17"/>
      <c r="D107" s="17"/>
    </row>
    <row r="108" spans="1:4">
      <c r="A108" s="53"/>
      <c r="B108" s="17"/>
      <c r="C108" s="17"/>
      <c r="D108" s="17"/>
    </row>
    <row r="109" spans="1:4">
      <c r="A109" s="53"/>
      <c r="B109" s="17"/>
      <c r="C109" s="17"/>
      <c r="D109" s="17"/>
    </row>
    <row r="110" spans="1:4">
      <c r="A110" s="53"/>
      <c r="B110" s="17"/>
      <c r="C110" s="17"/>
      <c r="D110" s="17"/>
    </row>
    <row r="111" spans="1:4">
      <c r="A111" s="53"/>
      <c r="B111" s="17"/>
      <c r="C111" s="17"/>
      <c r="D111" s="17"/>
    </row>
    <row r="112" spans="1:4">
      <c r="A112" s="53"/>
      <c r="B112" s="17"/>
      <c r="C112" s="17"/>
      <c r="D112" s="17"/>
    </row>
    <row r="113" spans="1:4">
      <c r="A113" s="53"/>
      <c r="B113" s="17"/>
      <c r="C113" s="17"/>
      <c r="D113" s="17"/>
    </row>
    <row r="114" spans="1:4">
      <c r="A114" s="53"/>
      <c r="B114" s="17"/>
      <c r="C114" s="17"/>
      <c r="D114" s="17"/>
    </row>
    <row r="115" spans="1:4">
      <c r="A115" s="53"/>
      <c r="B115" s="17"/>
      <c r="C115" s="17"/>
      <c r="D115" s="17"/>
    </row>
    <row r="116" spans="1:4">
      <c r="A116" s="53"/>
      <c r="B116" s="17"/>
      <c r="C116" s="17"/>
      <c r="D116" s="17"/>
    </row>
    <row r="117" spans="1:4">
      <c r="A117" s="53"/>
      <c r="B117" s="17"/>
      <c r="C117" s="17"/>
      <c r="D117" s="17"/>
    </row>
    <row r="118" spans="1:4">
      <c r="A118" s="53"/>
      <c r="B118" s="17"/>
      <c r="C118" s="17"/>
      <c r="D118" s="17"/>
    </row>
    <row r="119" spans="1:4">
      <c r="A119" s="53"/>
      <c r="B119" s="17"/>
      <c r="C119" s="17"/>
      <c r="D119" s="17"/>
    </row>
    <row r="120" spans="1:4">
      <c r="A120" s="53"/>
      <c r="B120" s="17"/>
      <c r="C120" s="17"/>
      <c r="D120" s="17"/>
    </row>
    <row r="121" spans="1:4">
      <c r="A121" s="53"/>
      <c r="B121" s="17"/>
      <c r="C121" s="17"/>
      <c r="D121" s="17"/>
    </row>
    <row r="122" spans="1:4">
      <c r="A122" s="53"/>
      <c r="B122" s="17"/>
      <c r="C122" s="17"/>
      <c r="D122" s="17"/>
    </row>
    <row r="123" spans="1:4">
      <c r="A123" s="53"/>
      <c r="B123" s="17"/>
      <c r="C123" s="17"/>
      <c r="D123" s="17"/>
    </row>
    <row r="124" spans="1:4">
      <c r="A124" s="53"/>
      <c r="B124" s="17"/>
      <c r="C124" s="17"/>
      <c r="D124" s="17"/>
    </row>
    <row r="125" spans="1:4">
      <c r="A125" s="53"/>
      <c r="B125" s="17"/>
      <c r="C125" s="17"/>
      <c r="D125" s="17"/>
    </row>
    <row r="126" spans="1:4">
      <c r="A126" s="53"/>
      <c r="B126" s="17"/>
      <c r="C126" s="17"/>
      <c r="D126" s="17"/>
    </row>
    <row r="127" spans="1:4">
      <c r="A127" s="53"/>
      <c r="B127" s="17"/>
      <c r="C127" s="17"/>
      <c r="D127" s="17"/>
    </row>
    <row r="128" spans="1:4">
      <c r="A128" s="53"/>
      <c r="B128" s="17"/>
      <c r="C128" s="17"/>
      <c r="D128" s="17"/>
    </row>
    <row r="129" spans="1:4">
      <c r="A129" s="53"/>
      <c r="B129" s="17"/>
      <c r="C129" s="17"/>
      <c r="D129" s="17"/>
    </row>
    <row r="130" spans="1:4">
      <c r="A130" s="53"/>
      <c r="B130" s="17"/>
      <c r="C130" s="17"/>
      <c r="D130" s="17"/>
    </row>
    <row r="131" spans="1:4">
      <c r="A131" s="53"/>
      <c r="B131" s="17"/>
      <c r="C131" s="17"/>
      <c r="D131" s="17"/>
    </row>
    <row r="132" spans="1:4">
      <c r="A132" s="53"/>
      <c r="B132" s="17"/>
      <c r="C132" s="17"/>
      <c r="D132" s="17"/>
    </row>
    <row r="133" spans="1:4">
      <c r="A133" s="53"/>
      <c r="B133" s="17"/>
      <c r="C133" s="17"/>
      <c r="D133" s="17"/>
    </row>
    <row r="134" spans="1:4">
      <c r="A134" s="53"/>
      <c r="B134" s="17"/>
      <c r="C134" s="17"/>
      <c r="D134" s="17"/>
    </row>
    <row r="135" spans="1:4">
      <c r="A135" s="53"/>
      <c r="B135" s="17"/>
      <c r="C135" s="17"/>
      <c r="D135" s="17"/>
    </row>
    <row r="136" spans="1:4">
      <c r="A136" s="53"/>
      <c r="B136" s="17"/>
      <c r="C136" s="17"/>
      <c r="D136" s="17"/>
    </row>
    <row r="137" spans="1:4">
      <c r="A137" s="53"/>
      <c r="B137" s="17"/>
      <c r="C137" s="17"/>
      <c r="D137" s="17"/>
    </row>
    <row r="138" spans="1:4">
      <c r="A138" s="53"/>
      <c r="B138" s="17"/>
      <c r="C138" s="17"/>
      <c r="D138" s="17"/>
    </row>
    <row r="139" spans="1:4">
      <c r="A139" s="53"/>
      <c r="B139" s="17"/>
      <c r="C139" s="17"/>
      <c r="D139" s="17"/>
    </row>
    <row r="140" spans="1:4">
      <c r="A140" s="53"/>
      <c r="B140" s="17"/>
      <c r="C140" s="17"/>
      <c r="D140" s="17"/>
    </row>
    <row r="141" spans="1:4">
      <c r="A141" s="53"/>
      <c r="B141" s="17"/>
      <c r="C141" s="17"/>
      <c r="D141" s="17"/>
    </row>
    <row r="142" spans="1:4">
      <c r="A142" s="53"/>
      <c r="B142" s="17"/>
      <c r="C142" s="17"/>
      <c r="D142" s="17"/>
    </row>
    <row r="143" spans="1:4">
      <c r="A143" s="53"/>
      <c r="B143" s="17"/>
      <c r="C143" s="17"/>
      <c r="D143" s="17"/>
    </row>
    <row r="144" spans="1:4">
      <c r="A144" s="53"/>
      <c r="B144" s="17"/>
      <c r="C144" s="17"/>
      <c r="D144" s="17"/>
    </row>
    <row r="145" spans="1:4">
      <c r="A145" s="53"/>
      <c r="B145" s="17"/>
      <c r="C145" s="17"/>
      <c r="D145" s="17"/>
    </row>
    <row r="146" spans="1:4">
      <c r="A146" s="53"/>
      <c r="B146" s="17"/>
      <c r="C146" s="17"/>
      <c r="D146" s="17"/>
    </row>
    <row r="147" spans="1:4">
      <c r="A147" s="53"/>
      <c r="B147" s="17"/>
      <c r="C147" s="17"/>
      <c r="D147" s="17"/>
    </row>
    <row r="148" spans="1:4">
      <c r="A148" s="53"/>
      <c r="B148" s="17"/>
      <c r="C148" s="17"/>
      <c r="D148" s="17"/>
    </row>
    <row r="149" spans="1:4">
      <c r="A149" s="53"/>
      <c r="B149" s="17"/>
      <c r="C149" s="17"/>
      <c r="D149" s="17"/>
    </row>
    <row r="150" spans="1:4">
      <c r="A150" s="53"/>
      <c r="B150" s="17"/>
      <c r="C150" s="17"/>
      <c r="D150" s="17"/>
    </row>
    <row r="151" spans="1:4">
      <c r="A151" s="53"/>
      <c r="B151" s="17"/>
      <c r="C151" s="17"/>
      <c r="D151" s="17"/>
    </row>
    <row r="152" spans="1:4">
      <c r="A152" s="53"/>
      <c r="B152" s="17"/>
      <c r="C152" s="17"/>
      <c r="D152" s="17"/>
    </row>
    <row r="153" spans="1:4">
      <c r="A153" s="53"/>
      <c r="B153" s="17"/>
      <c r="C153" s="17"/>
      <c r="D153" s="17"/>
    </row>
    <row r="154" spans="1:4">
      <c r="A154" s="53"/>
      <c r="B154" s="17"/>
      <c r="C154" s="17"/>
      <c r="D154" s="17"/>
    </row>
    <row r="155" spans="1:4">
      <c r="A155" s="53"/>
      <c r="B155" s="17"/>
      <c r="C155" s="17"/>
      <c r="D155" s="17"/>
    </row>
    <row r="156" spans="1:4">
      <c r="A156" s="53"/>
      <c r="B156" s="17"/>
      <c r="C156" s="17"/>
      <c r="D156" s="17"/>
    </row>
    <row r="157" spans="1:4">
      <c r="A157" s="53"/>
      <c r="B157" s="17"/>
      <c r="C157" s="17"/>
      <c r="D157" s="17"/>
    </row>
    <row r="158" spans="1:4">
      <c r="A158" s="53"/>
      <c r="B158" s="17"/>
      <c r="C158" s="17"/>
      <c r="D158" s="17"/>
    </row>
    <row r="159" spans="1:4">
      <c r="A159" s="53"/>
      <c r="B159" s="17"/>
      <c r="C159" s="17"/>
      <c r="D159" s="17"/>
    </row>
    <row r="160" spans="1:4">
      <c r="A160" s="53"/>
      <c r="B160" s="17"/>
      <c r="C160" s="17"/>
      <c r="D160" s="17"/>
    </row>
    <row r="161" spans="1:4">
      <c r="A161" s="53"/>
      <c r="B161" s="17"/>
      <c r="C161" s="17"/>
      <c r="D161" s="17"/>
    </row>
    <row r="162" spans="1:4">
      <c r="A162" s="53"/>
      <c r="B162" s="17"/>
      <c r="C162" s="17"/>
      <c r="D162" s="17"/>
    </row>
    <row r="163" spans="1:4">
      <c r="A163" s="53"/>
      <c r="B163" s="17"/>
      <c r="C163" s="17"/>
      <c r="D163" s="17"/>
    </row>
    <row r="164" spans="1:4">
      <c r="A164" s="53"/>
      <c r="B164" s="17"/>
      <c r="C164" s="17"/>
      <c r="D164" s="17"/>
    </row>
    <row r="165" spans="1:4">
      <c r="A165" s="53"/>
      <c r="B165" s="17"/>
      <c r="C165" s="17"/>
      <c r="D165" s="17"/>
    </row>
    <row r="166" spans="1:4">
      <c r="A166" s="53"/>
      <c r="B166" s="17"/>
      <c r="C166" s="17"/>
      <c r="D166" s="17"/>
    </row>
    <row r="167" spans="1:4">
      <c r="A167" s="53"/>
      <c r="B167" s="17"/>
      <c r="C167" s="17"/>
      <c r="D167" s="17"/>
    </row>
  </sheetData>
  <mergeCells count="10">
    <mergeCell ref="L23:L28"/>
    <mergeCell ref="M23:O28"/>
    <mergeCell ref="A34:D35"/>
    <mergeCell ref="C2:C3"/>
    <mergeCell ref="G3:J3"/>
    <mergeCell ref="M3:O3"/>
    <mergeCell ref="A16:A18"/>
    <mergeCell ref="B16:B18"/>
    <mergeCell ref="C16:C18"/>
    <mergeCell ref="D17:D18"/>
  </mergeCells>
  <pageMargins left="0.74791666666666667" right="0.40972222222222221" top="0.98402777777777772" bottom="0.47986111111111113" header="0.51180555555555551" footer="0.51180555555555551"/>
  <pageSetup firstPageNumber="0" orientation="landscape" horizontalDpi="300" verticalDpi="30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
  <sheetViews>
    <sheetView workbookViewId="0"/>
  </sheetViews>
  <sheetFormatPr baseColWidth="10" defaultColWidth="8.83203125" defaultRowHeight="12" x14ac:dyDescent="0"/>
  <sheetData/>
  <pageMargins left="0.74791666666666667" right="0.74791666666666667" top="0.98402777777777772" bottom="0.98402777777777772"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2" x14ac:dyDescent="0"/>
  <sheetData/>
  <pageMargins left="0.74791666666666667" right="0.74791666666666667" top="0.98402777777777772" bottom="0.98402777777777772"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