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tevelee/Desktop/老師檔案/"/>
    </mc:Choice>
  </mc:AlternateContent>
  <xr:revisionPtr revIDLastSave="0" documentId="13_ncr:1_{EC0C339F-3554-EE4E-A633-BAF7616E795E}" xr6:coauthVersionLast="47" xr6:coauthVersionMax="47" xr10:uidLastSave="{00000000-0000-0000-0000-000000000000}"/>
  <bookViews>
    <workbookView xWindow="0" yWindow="500" windowWidth="38400" windowHeight="19960" activeTab="1" xr2:uid="{00000000-000D-0000-FFFF-FFFF00000000}"/>
  </bookViews>
  <sheets>
    <sheet name="Parameters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bgSq8m735x+RjfaXLFf2QASXt8g8GWJjiBbnmJLG/cE="/>
    </ext>
  </extLst>
</workbook>
</file>

<file path=xl/calcChain.xml><?xml version="1.0" encoding="utf-8"?>
<calcChain xmlns="http://schemas.openxmlformats.org/spreadsheetml/2006/main">
  <c r="D7" i="1" l="1"/>
  <c r="G8" i="2" s="1"/>
  <c r="C7" i="1"/>
  <c r="F8" i="2" s="1"/>
  <c r="D6" i="1"/>
  <c r="G7" i="2" s="1"/>
  <c r="C6" i="1"/>
  <c r="F7" i="2" s="1"/>
  <c r="B6" i="1"/>
  <c r="E7" i="2" s="1"/>
  <c r="D5" i="1"/>
  <c r="G5" i="2" s="1"/>
  <c r="C5" i="1"/>
  <c r="F5" i="2" s="1"/>
  <c r="B5" i="1"/>
  <c r="D4" i="1"/>
  <c r="G4" i="2" s="1"/>
  <c r="C4" i="1"/>
  <c r="F4" i="2" s="1"/>
  <c r="B4" i="1"/>
  <c r="E4" i="2" s="1"/>
  <c r="E8" i="2" l="1"/>
  <c r="K7" i="2"/>
  <c r="I7" i="2"/>
  <c r="E5" i="2"/>
  <c r="I4" i="2" s="1"/>
  <c r="M4" i="2" s="1"/>
  <c r="M7" i="2" s="1"/>
  <c r="K4" i="2"/>
  <c r="N4" i="2" s="1"/>
  <c r="B7" i="1"/>
  <c r="N7" i="2" l="1"/>
  <c r="B14" i="1" s="1"/>
</calcChain>
</file>

<file path=xl/sharedStrings.xml><?xml version="1.0" encoding="utf-8"?>
<sst xmlns="http://schemas.openxmlformats.org/spreadsheetml/2006/main" count="41" uniqueCount="31">
  <si>
    <t>Parameters</t>
  </si>
  <si>
    <t>Intervention</t>
  </si>
  <si>
    <t>Probabilities</t>
  </si>
  <si>
    <t>Utilities</t>
  </si>
  <si>
    <t>Cost</t>
  </si>
  <si>
    <t>Surgery Success</t>
  </si>
  <si>
    <t>Surgery Failure</t>
  </si>
  <si>
    <t>Physiotherapy success</t>
  </si>
  <si>
    <t>Years</t>
  </si>
  <si>
    <t>Sensitivity Analysis Probabilities</t>
  </si>
  <si>
    <t>Sensitivity Analysis Utilities</t>
  </si>
  <si>
    <t>Sensitivity Analysis Cost</t>
  </si>
  <si>
    <t>ICER</t>
  </si>
  <si>
    <t>Model</t>
  </si>
  <si>
    <t>Q1b - surgery</t>
  </si>
  <si>
    <t>Q1c - surgery</t>
  </si>
  <si>
    <t>Q1d</t>
  </si>
  <si>
    <t>EV QoL</t>
  </si>
  <si>
    <t>EV cost</t>
  </si>
  <si>
    <t>Incremental QoL</t>
  </si>
  <si>
    <t>Incremental cost</t>
  </si>
  <si>
    <t>Surgery</t>
  </si>
  <si>
    <t>Success</t>
  </si>
  <si>
    <t>Failure</t>
  </si>
  <si>
    <t>Q1b - physio</t>
  </si>
  <si>
    <t>Q1c - physio</t>
  </si>
  <si>
    <t>Injured KJ Pt</t>
  </si>
  <si>
    <t>Incremental QoL 5-years</t>
  </si>
  <si>
    <t>Physiotherapy</t>
  </si>
  <si>
    <t>So, 0.5 QALYs gained for surgery versus physio</t>
  </si>
  <si>
    <t>So, $10,800 cost per QALY gained. At a 50k threshold, this is considered cost-effective.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</si>
</sst>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44" fontId="2" fillId="0" borderId="2" xfId="0" applyNumberFormat="1" applyFont="1" applyBorder="1"/>
    <xf numFmtId="9" fontId="2" fillId="0" borderId="0" xfId="0" applyNumberFormat="1" applyFont="1"/>
    <xf numFmtId="9" fontId="2" fillId="0" borderId="2" xfId="0" applyNumberFormat="1" applyFont="1" applyBorder="1"/>
    <xf numFmtId="0" fontId="1" fillId="3" borderId="2" xfId="0" applyFont="1" applyFill="1" applyBorder="1"/>
    <xf numFmtId="44" fontId="1" fillId="4" borderId="2" xfId="0" applyNumberFormat="1" applyFont="1" applyFill="1" applyBorder="1"/>
    <xf numFmtId="0" fontId="1" fillId="0" borderId="0" xfId="0" applyFont="1"/>
    <xf numFmtId="0" fontId="3" fillId="0" borderId="0" xfId="0" applyFont="1"/>
    <xf numFmtId="0" fontId="2" fillId="2" borderId="1" xfId="0" applyFont="1" applyFill="1" applyBorder="1"/>
    <xf numFmtId="0" fontId="4" fillId="5" borderId="1" xfId="0" applyFont="1" applyFill="1" applyBorder="1"/>
    <xf numFmtId="0" fontId="5" fillId="0" borderId="0" xfId="0" applyFont="1"/>
    <xf numFmtId="44" fontId="2" fillId="0" borderId="0" xfId="0" applyNumberFormat="1" applyFont="1"/>
    <xf numFmtId="44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wrapText="1"/>
    </xf>
    <xf numFmtId="0" fontId="2" fillId="2" borderId="3" xfId="0" applyFont="1" applyFill="1" applyBorder="1" applyAlignment="1">
      <alignment horizontal="center"/>
    </xf>
    <xf numFmtId="0" fontId="6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0</xdr:row>
      <xdr:rowOff>104775</xdr:rowOff>
    </xdr:from>
    <xdr:ext cx="4991100" cy="3133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baseColWidth="10" defaultColWidth="11.1640625" defaultRowHeight="15" customHeight="1" x14ac:dyDescent="0.2"/>
  <cols>
    <col min="1" max="1" width="27.83203125" customWidth="1"/>
    <col min="2" max="2" width="12" customWidth="1"/>
    <col min="3" max="3" width="10.5" customWidth="1"/>
    <col min="4" max="4" width="11.5" customWidth="1"/>
    <col min="5" max="7" width="10.5" customWidth="1"/>
    <col min="8" max="8" width="11.5" customWidth="1"/>
    <col min="9" max="26" width="10.5" customWidth="1"/>
  </cols>
  <sheetData>
    <row r="1" spans="1:9" ht="15.75" customHeight="1" x14ac:dyDescent="0.2">
      <c r="A1" s="1" t="s">
        <v>0</v>
      </c>
    </row>
    <row r="2" spans="1:9" ht="15.75" customHeight="1" x14ac:dyDescent="0.2"/>
    <row r="3" spans="1:9" ht="15.75" customHeight="1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9" ht="15.75" customHeight="1" x14ac:dyDescent="0.2">
      <c r="A4" s="2" t="s">
        <v>5</v>
      </c>
      <c r="B4" s="3">
        <f>0.8*(1+B10)</f>
        <v>0.8</v>
      </c>
      <c r="C4" s="3">
        <f>0.9*(1+B11)</f>
        <v>0.9</v>
      </c>
      <c r="D4" s="4">
        <f>10000*(1+B12)</f>
        <v>10000</v>
      </c>
    </row>
    <row r="5" spans="1:9" ht="15.75" customHeight="1" x14ac:dyDescent="0.2">
      <c r="A5" s="2" t="s">
        <v>6</v>
      </c>
      <c r="B5" s="3">
        <f>1-B4</f>
        <v>0.19999999999999996</v>
      </c>
      <c r="C5" s="3">
        <f>0.4*(1+B11)</f>
        <v>0.4</v>
      </c>
      <c r="D5" s="4">
        <f>12000*(1+B12)</f>
        <v>12000</v>
      </c>
      <c r="I5" s="5"/>
    </row>
    <row r="6" spans="1:9" ht="15.75" customHeight="1" x14ac:dyDescent="0.2">
      <c r="A6" s="2" t="s">
        <v>7</v>
      </c>
      <c r="B6" s="3">
        <f>0.5*(1+B10)</f>
        <v>0.5</v>
      </c>
      <c r="C6" s="3">
        <f>0.8*(1+B11)</f>
        <v>0.8</v>
      </c>
      <c r="D6" s="4">
        <f>5000*(1+B12)</f>
        <v>5000</v>
      </c>
    </row>
    <row r="7" spans="1:9" ht="15.75" customHeight="1" x14ac:dyDescent="0.2">
      <c r="A7" s="2" t="s">
        <v>7</v>
      </c>
      <c r="B7" s="3">
        <f>1-B6</f>
        <v>0.5</v>
      </c>
      <c r="C7" s="3">
        <f>0.6*(1+B11)</f>
        <v>0.6</v>
      </c>
      <c r="D7" s="4">
        <f>5000*(1+B12)</f>
        <v>5000</v>
      </c>
    </row>
    <row r="8" spans="1:9" ht="15.75" customHeight="1" x14ac:dyDescent="0.2">
      <c r="A8" s="2" t="s">
        <v>8</v>
      </c>
      <c r="B8" s="3">
        <v>1</v>
      </c>
    </row>
    <row r="9" spans="1:9" ht="15.75" customHeight="1" x14ac:dyDescent="0.2"/>
    <row r="10" spans="1:9" ht="15.75" customHeight="1" x14ac:dyDescent="0.2">
      <c r="A10" s="2" t="s">
        <v>9</v>
      </c>
      <c r="B10" s="3">
        <v>0</v>
      </c>
    </row>
    <row r="11" spans="1:9" ht="15.75" customHeight="1" x14ac:dyDescent="0.2">
      <c r="A11" s="2" t="s">
        <v>10</v>
      </c>
      <c r="B11" s="6">
        <v>0</v>
      </c>
    </row>
    <row r="12" spans="1:9" ht="15.75" customHeight="1" x14ac:dyDescent="0.2">
      <c r="A12" s="2" t="s">
        <v>11</v>
      </c>
      <c r="B12" s="6">
        <v>0</v>
      </c>
    </row>
    <row r="13" spans="1:9" ht="15.75" customHeight="1" x14ac:dyDescent="0.2"/>
    <row r="14" spans="1:9" ht="15.75" customHeight="1" x14ac:dyDescent="0.2">
      <c r="A14" s="7" t="s">
        <v>12</v>
      </c>
      <c r="B14" s="8">
        <f>Model!N7</f>
        <v>53999.999999999949</v>
      </c>
    </row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14">
    <cfRule type="cellIs" dxfId="0" priority="1" operator="lessThan">
      <formula>0</formula>
    </cfRule>
  </conditionalFormatting>
  <dataValidations count="3">
    <dataValidation type="decimal" allowBlank="1" showErrorMessage="1" sqref="B4" xr:uid="{00000000-0002-0000-0000-000000000000}">
      <formula1>0.7</formula1>
      <formula2>0.9</formula2>
    </dataValidation>
    <dataValidation type="list" allowBlank="1" showErrorMessage="1" sqref="B10:B12" xr:uid="{00000000-0002-0000-0000-000001000000}">
      <formula1>"-0.1,-0.05,0,0.05,0.1"</formula1>
    </dataValidation>
    <dataValidation type="list" allowBlank="1" showErrorMessage="1" sqref="B8" xr:uid="{00000000-0002-0000-0000-000002000000}">
      <formula1>"1,5,10"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/>
  </sheetViews>
  <sheetFormatPr baseColWidth="10" defaultColWidth="11.1640625" defaultRowHeight="15" customHeight="1" x14ac:dyDescent="0.2"/>
  <cols>
    <col min="1" max="1" width="11.1640625" customWidth="1"/>
    <col min="2" max="2" width="10.5" customWidth="1"/>
    <col min="3" max="3" width="12.5" customWidth="1"/>
    <col min="4" max="6" width="10.5" customWidth="1"/>
    <col min="7" max="7" width="11.5" customWidth="1"/>
    <col min="8" max="8" width="10.5" customWidth="1"/>
    <col min="9" max="9" width="12.1640625" customWidth="1"/>
    <col min="10" max="10" width="10.5" customWidth="1"/>
    <col min="11" max="11" width="11.5" customWidth="1"/>
    <col min="12" max="12" width="10.5" customWidth="1"/>
    <col min="13" max="13" width="21.5" customWidth="1"/>
    <col min="14" max="14" width="29.5" customWidth="1"/>
    <col min="15" max="26" width="10.5" customWidth="1"/>
  </cols>
  <sheetData>
    <row r="1" spans="1:14" ht="15.75" customHeight="1" x14ac:dyDescent="0.2">
      <c r="A1" s="1" t="s">
        <v>13</v>
      </c>
    </row>
    <row r="2" spans="1:14" ht="15.75" customHeight="1" x14ac:dyDescent="0.2">
      <c r="I2" s="9" t="s">
        <v>14</v>
      </c>
      <c r="J2" s="9"/>
      <c r="K2" s="9" t="s">
        <v>15</v>
      </c>
      <c r="M2" s="9" t="s">
        <v>16</v>
      </c>
      <c r="N2" s="10" t="s">
        <v>16</v>
      </c>
    </row>
    <row r="3" spans="1:14" ht="15.75" customHeight="1" x14ac:dyDescent="0.2">
      <c r="E3" s="2" t="s">
        <v>2</v>
      </c>
      <c r="F3" s="2" t="s">
        <v>3</v>
      </c>
      <c r="G3" s="2" t="s">
        <v>4</v>
      </c>
      <c r="I3" s="11" t="s">
        <v>17</v>
      </c>
      <c r="K3" s="11" t="s">
        <v>18</v>
      </c>
      <c r="M3" s="11" t="s">
        <v>19</v>
      </c>
      <c r="N3" s="12" t="s">
        <v>20</v>
      </c>
    </row>
    <row r="4" spans="1:14" ht="15.75" customHeight="1" x14ac:dyDescent="0.2">
      <c r="C4" s="18" t="s">
        <v>21</v>
      </c>
      <c r="D4" s="2" t="s">
        <v>22</v>
      </c>
      <c r="E4" s="3">
        <f>Parameters!B4</f>
        <v>0.8</v>
      </c>
      <c r="F4" s="3">
        <f>Parameters!C4</f>
        <v>0.9</v>
      </c>
      <c r="G4" s="4">
        <f>Parameters!D4</f>
        <v>10000</v>
      </c>
      <c r="I4" s="13">
        <f>(E4*F4)+(E5*F5)</f>
        <v>0.8</v>
      </c>
      <c r="K4" s="14">
        <f>(E4*G4)+(E5*G5)</f>
        <v>10400</v>
      </c>
      <c r="M4" s="13">
        <f>I4-I7</f>
        <v>0.10000000000000009</v>
      </c>
      <c r="N4" s="15">
        <f>K4-K7</f>
        <v>5400</v>
      </c>
    </row>
    <row r="5" spans="1:14" ht="15.75" customHeight="1" x14ac:dyDescent="0.2">
      <c r="C5" s="19"/>
      <c r="D5" s="2" t="s">
        <v>23</v>
      </c>
      <c r="E5" s="3">
        <f>1-E4</f>
        <v>0.19999999999999996</v>
      </c>
      <c r="F5" s="3">
        <f>Parameters!C5</f>
        <v>0.4</v>
      </c>
      <c r="G5" s="4">
        <f>Parameters!D5</f>
        <v>12000</v>
      </c>
      <c r="I5" s="9" t="s">
        <v>24</v>
      </c>
      <c r="K5" s="9" t="s">
        <v>25</v>
      </c>
      <c r="N5" s="16"/>
    </row>
    <row r="6" spans="1:14" ht="15.75" customHeight="1" x14ac:dyDescent="0.2">
      <c r="A6" s="2" t="s">
        <v>26</v>
      </c>
      <c r="B6" s="6">
        <v>1</v>
      </c>
      <c r="I6" s="11" t="s">
        <v>17</v>
      </c>
      <c r="K6" s="11" t="s">
        <v>18</v>
      </c>
      <c r="M6" s="11" t="s">
        <v>27</v>
      </c>
      <c r="N6" s="12" t="s">
        <v>12</v>
      </c>
    </row>
    <row r="7" spans="1:14" ht="15.75" customHeight="1" x14ac:dyDescent="0.2">
      <c r="C7" s="18" t="s">
        <v>28</v>
      </c>
      <c r="D7" s="2" t="s">
        <v>22</v>
      </c>
      <c r="E7" s="3">
        <f>Parameters!B6</f>
        <v>0.5</v>
      </c>
      <c r="F7" s="3">
        <f>Parameters!C6</f>
        <v>0.8</v>
      </c>
      <c r="G7" s="4">
        <f>Parameters!D6</f>
        <v>5000</v>
      </c>
      <c r="I7" s="13">
        <f>(E7*F7)+(E8*F8)</f>
        <v>0.7</v>
      </c>
      <c r="K7" s="14">
        <f>(E7*G7)+(E8*G8)</f>
        <v>5000</v>
      </c>
      <c r="M7" s="13">
        <f>M4*Parameters!B8</f>
        <v>0.10000000000000009</v>
      </c>
      <c r="N7" s="15">
        <f>N4/M7</f>
        <v>53999.999999999949</v>
      </c>
    </row>
    <row r="8" spans="1:14" ht="15.75" customHeight="1" x14ac:dyDescent="0.2">
      <c r="C8" s="19"/>
      <c r="D8" s="2" t="s">
        <v>23</v>
      </c>
      <c r="E8" s="3">
        <f>1-E7</f>
        <v>0.5</v>
      </c>
      <c r="F8" s="3">
        <f>Parameters!C7</f>
        <v>0.6</v>
      </c>
      <c r="G8" s="4">
        <f>Parameters!D7</f>
        <v>5000</v>
      </c>
    </row>
    <row r="9" spans="1:14" ht="15.75" customHeight="1" x14ac:dyDescent="0.2">
      <c r="M9" s="17" t="s">
        <v>29</v>
      </c>
      <c r="N9" s="17" t="s">
        <v>30</v>
      </c>
    </row>
    <row r="10" spans="1:14" ht="15.75" customHeight="1" x14ac:dyDescent="0.2"/>
    <row r="11" spans="1:14" ht="15.75" customHeight="1" x14ac:dyDescent="0.2"/>
    <row r="12" spans="1:14" ht="15.75" customHeight="1" x14ac:dyDescent="0.2"/>
    <row r="13" spans="1:14" ht="15.75" customHeight="1" x14ac:dyDescent="0.2"/>
    <row r="14" spans="1:14" ht="15.75" customHeight="1" x14ac:dyDescent="0.2"/>
    <row r="15" spans="1:14" ht="15.75" customHeight="1" x14ac:dyDescent="0.2"/>
    <row r="16" spans="1:1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4:C5"/>
    <mergeCell ref="C7:C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Tayu Lee</dc:creator>
  <cp:keywords/>
  <dc:description/>
  <cp:lastModifiedBy>steve Lee</cp:lastModifiedBy>
  <dcterms:created xsi:type="dcterms:W3CDTF">2019-09-15T05:51:36Z</dcterms:created>
  <dcterms:modified xsi:type="dcterms:W3CDTF">2024-11-02T01:00:01Z</dcterms:modified>
  <cp:category/>
</cp:coreProperties>
</file>