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Eric\Documents\HL7\FHIR\omh-fhir\mapping\mapping tables\"/>
    </mc:Choice>
  </mc:AlternateContent>
  <xr:revisionPtr revIDLastSave="0" documentId="8_{04026888-4F81-4D4C-8B26-D8678002CE65}" xr6:coauthVersionLast="46" xr6:coauthVersionMax="46" xr10:uidLastSave="{00000000-0000-0000-0000-000000000000}"/>
  <bookViews>
    <workbookView xWindow="34560" yWindow="105" windowWidth="30105" windowHeight="20685" activeTab="2" xr2:uid="{BB6D961A-3B11-4780-82E1-50248847C8F1}"/>
  </bookViews>
  <sheets>
    <sheet name="omh-header-fhir-observation-map" sheetId="1" r:id="rId1"/>
    <sheet name="ieee-header-fhir-observation-ma" sheetId="6" r:id="rId2"/>
    <sheet name="ieee-header-fhir-provenance-map" sheetId="14" r:id="rId3"/>
    <sheet name="omh-header-fhir-provenance-mapp" sheetId="5" r:id="rId4"/>
    <sheet name="omh-heartrate-fhir-observation-" sheetId="2" r:id="rId5"/>
    <sheet name="omh-resprate-fhir-observation-m" sheetId="8" r:id="rId6"/>
    <sheet name="omh-bodytemp-fhir-observation-m" sheetId="3" r:id="rId7"/>
    <sheet name="omh-bloodpressure-fhir-observat" sheetId="12" r:id="rId8"/>
    <sheet name="omh-bodyweight-fhir-observation" sheetId="7" r:id="rId9"/>
    <sheet name="omh-sleeptime-fhir-observation-" sheetId="9" r:id="rId10"/>
    <sheet name="omh-stepcount-fhir-observation-" sheetId="11" r:id="rId11"/>
    <sheet name="omh-bloodglucose-fhir-observati" sheetId="4" r:id="rId12"/>
    <sheet name="omh-o2sat-fhir-observation-mapp" sheetId="10"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9" i="14" l="1"/>
  <c r="M38" i="14"/>
  <c r="M37" i="14"/>
  <c r="M36" i="14"/>
  <c r="M35" i="14"/>
  <c r="M34" i="14"/>
  <c r="M33" i="14"/>
  <c r="M32" i="14"/>
  <c r="M31" i="14"/>
  <c r="M30" i="14"/>
  <c r="M29" i="14"/>
  <c r="L28" i="14"/>
  <c r="M28" i="14" s="1"/>
  <c r="M27" i="14"/>
  <c r="L27" i="14"/>
  <c r="M26" i="14"/>
  <c r="L26" i="14"/>
  <c r="M25" i="14"/>
  <c r="L24" i="14"/>
  <c r="M24" i="14" s="1"/>
  <c r="L23" i="14"/>
  <c r="M23" i="14" s="1"/>
  <c r="L22" i="14"/>
  <c r="M22" i="14" s="1"/>
  <c r="M21" i="14"/>
  <c r="M20" i="14"/>
  <c r="L20" i="14"/>
  <c r="M19" i="14"/>
  <c r="L18" i="14"/>
  <c r="M18" i="14" s="1"/>
  <c r="L17" i="14"/>
  <c r="M17" i="14" s="1"/>
  <c r="M16" i="14"/>
  <c r="L16" i="14"/>
  <c r="L15" i="14"/>
  <c r="M15" i="14" s="1"/>
  <c r="M14" i="14"/>
  <c r="M13" i="14"/>
  <c r="L13" i="14"/>
  <c r="L12" i="14"/>
  <c r="M12" i="14" s="1"/>
  <c r="M11" i="14"/>
  <c r="M10" i="14"/>
  <c r="M9" i="14"/>
  <c r="M8" i="14"/>
  <c r="M7" i="14"/>
  <c r="M6" i="14"/>
  <c r="M5" i="14"/>
  <c r="M4" i="14"/>
  <c r="M3" i="14"/>
  <c r="M2" i="14"/>
  <c r="M72" i="6"/>
  <c r="N72" i="6" s="1"/>
  <c r="M71" i="6"/>
  <c r="N71" i="6" s="1"/>
  <c r="M70" i="6"/>
  <c r="N70" i="6" s="1"/>
  <c r="N69" i="6"/>
  <c r="N68" i="6"/>
  <c r="M68" i="6"/>
  <c r="N67" i="6"/>
  <c r="M66" i="6"/>
  <c r="N66" i="6" s="1"/>
  <c r="M65" i="6"/>
  <c r="N65" i="6" s="1"/>
  <c r="M64" i="6"/>
  <c r="N64" i="6" s="1"/>
  <c r="M63" i="6"/>
  <c r="N63" i="6" s="1"/>
  <c r="M62" i="6"/>
  <c r="N62" i="6" s="1"/>
  <c r="M61" i="6"/>
  <c r="N61" i="6" s="1"/>
  <c r="M60" i="6"/>
  <c r="N60" i="6" s="1"/>
  <c r="M59" i="6"/>
  <c r="N59" i="6" s="1"/>
  <c r="N58" i="6"/>
  <c r="N57" i="6"/>
  <c r="N56" i="6"/>
  <c r="M55" i="6"/>
  <c r="N55" i="6" s="1"/>
  <c r="N54" i="6"/>
  <c r="M54" i="6"/>
  <c r="N53" i="6"/>
  <c r="M53" i="6"/>
  <c r="N52" i="6"/>
  <c r="M52" i="6"/>
  <c r="M51" i="6"/>
  <c r="N51" i="6" s="1"/>
  <c r="N50" i="6"/>
  <c r="M49" i="6"/>
  <c r="N49" i="6" s="1"/>
  <c r="M48" i="6"/>
  <c r="N48" i="6" s="1"/>
  <c r="M47" i="6"/>
  <c r="N47" i="6" s="1"/>
  <c r="M46" i="6"/>
  <c r="N46" i="6" s="1"/>
  <c r="N45" i="6"/>
  <c r="N44" i="6"/>
  <c r="M44" i="6"/>
  <c r="N43" i="6"/>
  <c r="M43" i="6"/>
  <c r="M42" i="6"/>
  <c r="N42" i="6" s="1"/>
  <c r="N41" i="6"/>
  <c r="M41" i="6"/>
  <c r="N40" i="6"/>
  <c r="M40" i="6"/>
  <c r="N39" i="6"/>
  <c r="M39" i="6"/>
  <c r="M38" i="6"/>
  <c r="N38" i="6" s="1"/>
  <c r="N37" i="6"/>
  <c r="M37" i="6"/>
  <c r="N36" i="6"/>
  <c r="M36" i="6"/>
  <c r="N35" i="6"/>
  <c r="N34" i="6"/>
  <c r="M33" i="6"/>
  <c r="N33" i="6" s="1"/>
  <c r="N32" i="6"/>
  <c r="M32" i="6"/>
  <c r="N31" i="6"/>
  <c r="M31" i="6"/>
  <c r="N30" i="6"/>
  <c r="N29" i="6"/>
  <c r="M29" i="6"/>
  <c r="M28" i="6"/>
  <c r="N28" i="6" s="1"/>
  <c r="M27" i="6"/>
  <c r="N27" i="6" s="1"/>
  <c r="M26" i="6"/>
  <c r="N26" i="6" s="1"/>
  <c r="N25" i="6"/>
  <c r="M25" i="6"/>
  <c r="M24" i="6"/>
  <c r="N24" i="6" s="1"/>
  <c r="M23" i="6"/>
  <c r="N23" i="6" s="1"/>
  <c r="M22" i="6"/>
  <c r="N22" i="6" s="1"/>
  <c r="N21" i="6"/>
  <c r="M21" i="6"/>
  <c r="M20" i="6"/>
  <c r="N20" i="6" s="1"/>
  <c r="M19" i="6"/>
  <c r="N19" i="6" s="1"/>
  <c r="N18" i="6"/>
  <c r="N17" i="6"/>
  <c r="N16" i="6"/>
  <c r="M16" i="6"/>
  <c r="M15" i="6"/>
  <c r="N15" i="6" s="1"/>
  <c r="M14" i="6"/>
  <c r="N14" i="6" s="1"/>
  <c r="M13" i="6"/>
  <c r="N13" i="6" s="1"/>
  <c r="N12" i="6"/>
  <c r="N11" i="6"/>
  <c r="M10" i="6"/>
  <c r="N10" i="6" s="1"/>
  <c r="M9" i="6"/>
  <c r="N9" i="6" s="1"/>
  <c r="N8" i="6"/>
  <c r="N7" i="6"/>
  <c r="N6" i="6"/>
  <c r="N5" i="6"/>
  <c r="N4" i="6"/>
  <c r="N3" i="6"/>
  <c r="N2" i="6"/>
  <c r="K22" i="10" l="1"/>
  <c r="K28" i="10"/>
  <c r="K27" i="10"/>
  <c r="K26" i="10"/>
  <c r="K33" i="10"/>
  <c r="K30" i="10"/>
  <c r="K31" i="10"/>
  <c r="K32" i="10"/>
  <c r="K38" i="10"/>
  <c r="K37" i="10"/>
  <c r="K36" i="10"/>
  <c r="K15" i="5"/>
  <c r="M15" i="5" s="1"/>
  <c r="K16" i="5"/>
  <c r="M16" i="5" s="1"/>
  <c r="K17" i="5"/>
  <c r="M17" i="5" s="1"/>
  <c r="M18" i="5"/>
  <c r="M19" i="5"/>
  <c r="L4" i="10"/>
  <c r="L2" i="10"/>
  <c r="L4" i="4"/>
  <c r="L2" i="4"/>
  <c r="L4" i="11"/>
  <c r="L2" i="11"/>
  <c r="L4" i="9"/>
  <c r="L2" i="9"/>
  <c r="L4" i="7"/>
  <c r="L2" i="7"/>
  <c r="L4" i="12"/>
  <c r="L2" i="12"/>
  <c r="L4" i="8"/>
  <c r="L2" i="8"/>
  <c r="L4" i="3"/>
  <c r="L2" i="3"/>
  <c r="L4" i="2"/>
  <c r="L2" i="2"/>
  <c r="K12" i="9"/>
  <c r="K10" i="9"/>
  <c r="K12" i="11"/>
  <c r="L12" i="11" s="1"/>
  <c r="K10" i="11"/>
  <c r="L10" i="11" s="1"/>
  <c r="K52" i="4"/>
  <c r="K51" i="4"/>
  <c r="K50" i="4"/>
  <c r="K47" i="4"/>
  <c r="K46" i="4"/>
  <c r="K45" i="4"/>
  <c r="K44" i="4"/>
  <c r="K43" i="4"/>
  <c r="K42" i="4"/>
  <c r="K41" i="4"/>
  <c r="K40" i="4"/>
  <c r="K39" i="4"/>
  <c r="K37" i="4"/>
  <c r="K36" i="4"/>
  <c r="K35" i="4"/>
  <c r="K34" i="4"/>
  <c r="K33" i="4"/>
  <c r="K32" i="4"/>
  <c r="K31" i="4"/>
  <c r="K30" i="4"/>
  <c r="K45" i="3"/>
  <c r="K44" i="3"/>
  <c r="K43" i="3"/>
  <c r="K42" i="3"/>
  <c r="K41" i="3"/>
  <c r="K40" i="3"/>
  <c r="K39" i="3"/>
  <c r="K38" i="3"/>
  <c r="K37" i="3"/>
  <c r="K35" i="3"/>
  <c r="K34" i="3"/>
  <c r="K33" i="3"/>
  <c r="K32" i="3"/>
  <c r="K31" i="3"/>
  <c r="K30" i="3"/>
  <c r="K29" i="3"/>
  <c r="K28" i="3"/>
  <c r="K26" i="8"/>
  <c r="K25" i="8"/>
  <c r="K24" i="8"/>
  <c r="K36" i="2"/>
  <c r="K35" i="2"/>
  <c r="K34" i="2"/>
  <c r="K33" i="2"/>
  <c r="K52" i="12"/>
  <c r="L52" i="12" s="1"/>
  <c r="K26" i="2"/>
  <c r="K25" i="2"/>
  <c r="K24" i="2"/>
  <c r="K25" i="12"/>
  <c r="L25" i="12" s="1"/>
  <c r="K24" i="12"/>
  <c r="L24" i="12" s="1"/>
  <c r="K23" i="12"/>
  <c r="L23" i="12" s="1"/>
  <c r="K35" i="12"/>
  <c r="L35" i="12" s="1"/>
  <c r="K34" i="12"/>
  <c r="L34" i="12" s="1"/>
  <c r="K33" i="12"/>
  <c r="K50" i="12"/>
  <c r="K49" i="12"/>
  <c r="K48" i="12"/>
  <c r="L48" i="12" s="1"/>
  <c r="K47" i="12"/>
  <c r="L47" i="12" s="1"/>
  <c r="K45" i="12"/>
  <c r="L45" i="12" s="1"/>
  <c r="K44" i="12"/>
  <c r="K43" i="12"/>
  <c r="K42" i="12"/>
  <c r="L42" i="12" s="1"/>
  <c r="K55" i="12"/>
  <c r="L55" i="12" s="1"/>
  <c r="K54" i="12"/>
  <c r="L54" i="12" s="1"/>
  <c r="K53" i="12"/>
  <c r="L53" i="12" s="1"/>
  <c r="K60" i="12"/>
  <c r="L60" i="12" s="1"/>
  <c r="K58" i="12"/>
  <c r="L58" i="12" s="1"/>
  <c r="K59" i="12"/>
  <c r="L59" i="12" s="1"/>
  <c r="K57" i="12"/>
  <c r="L57" i="12" s="1"/>
  <c r="K39" i="10"/>
  <c r="K22" i="12"/>
  <c r="L22" i="12" s="1"/>
  <c r="K32" i="12"/>
  <c r="L32" i="12" s="1"/>
  <c r="L56" i="12"/>
  <c r="L51" i="12"/>
  <c r="L50" i="12"/>
  <c r="L49" i="12"/>
  <c r="L46" i="12"/>
  <c r="L44" i="12"/>
  <c r="L43" i="12"/>
  <c r="L41" i="12"/>
  <c r="K20" i="12"/>
  <c r="L20" i="12" s="1"/>
  <c r="K18" i="12"/>
  <c r="L18" i="12" s="1"/>
  <c r="K40" i="12"/>
  <c r="L40" i="12" s="1"/>
  <c r="K39" i="12"/>
  <c r="L39" i="12" s="1"/>
  <c r="K38" i="12"/>
  <c r="L38" i="12" s="1"/>
  <c r="K37" i="12"/>
  <c r="L37" i="12" s="1"/>
  <c r="K36" i="12"/>
  <c r="L36" i="12" s="1"/>
  <c r="L33" i="12"/>
  <c r="L31" i="12"/>
  <c r="K30" i="12"/>
  <c r="L30" i="12" s="1"/>
  <c r="K29" i="12"/>
  <c r="L29" i="12" s="1"/>
  <c r="K28" i="12"/>
  <c r="L28" i="12" s="1"/>
  <c r="K27" i="12"/>
  <c r="L27" i="12" s="1"/>
  <c r="L26" i="12"/>
  <c r="K26" i="12"/>
  <c r="K21" i="12"/>
  <c r="L21" i="12" s="1"/>
  <c r="K19" i="12"/>
  <c r="L19" i="12" s="1"/>
  <c r="L17" i="12"/>
  <c r="K16" i="12"/>
  <c r="L16" i="12" s="1"/>
  <c r="K15" i="12"/>
  <c r="L15" i="12" s="1"/>
  <c r="K14" i="12"/>
  <c r="L14" i="12" s="1"/>
  <c r="L13" i="12"/>
  <c r="K12" i="12"/>
  <c r="L12" i="12" s="1"/>
  <c r="K11" i="12"/>
  <c r="L11" i="12" s="1"/>
  <c r="L10" i="12"/>
  <c r="K9" i="12"/>
  <c r="L9" i="12" s="1"/>
  <c r="L8" i="12"/>
  <c r="L7" i="12"/>
  <c r="L6" i="12"/>
  <c r="B5" i="12"/>
  <c r="L5" i="12" s="1"/>
  <c r="K12" i="2"/>
  <c r="K10" i="2"/>
  <c r="K9" i="9"/>
  <c r="K12" i="10"/>
  <c r="K11" i="10"/>
  <c r="K10" i="10"/>
  <c r="L26" i="9"/>
  <c r="L25" i="9"/>
  <c r="K24" i="9"/>
  <c r="L24" i="9" s="1"/>
  <c r="K23" i="9"/>
  <c r="L23" i="9" s="1"/>
  <c r="K22" i="9"/>
  <c r="L22" i="9" s="1"/>
  <c r="K12" i="4"/>
  <c r="L26" i="11"/>
  <c r="L25" i="11"/>
  <c r="K18" i="11"/>
  <c r="L18" i="11" s="1"/>
  <c r="K20" i="11"/>
  <c r="L20" i="11" s="1"/>
  <c r="K21" i="11"/>
  <c r="L21" i="11" s="1"/>
  <c r="K24" i="11"/>
  <c r="L24" i="11" s="1"/>
  <c r="K23" i="11"/>
  <c r="L23" i="11" s="1"/>
  <c r="K22" i="11"/>
  <c r="L22" i="11" s="1"/>
  <c r="K19" i="11"/>
  <c r="L19" i="11" s="1"/>
  <c r="L17" i="11"/>
  <c r="K16" i="11"/>
  <c r="L16" i="11" s="1"/>
  <c r="K15" i="11"/>
  <c r="L15" i="11" s="1"/>
  <c r="L14" i="11"/>
  <c r="L13" i="11"/>
  <c r="K11" i="11"/>
  <c r="L11" i="11" s="1"/>
  <c r="K9" i="11"/>
  <c r="L9" i="11" s="1"/>
  <c r="L8" i="11"/>
  <c r="L7" i="11"/>
  <c r="L6" i="11"/>
  <c r="B5" i="11"/>
  <c r="L5" i="11" s="1"/>
  <c r="L38" i="10" l="1"/>
  <c r="L37" i="10"/>
  <c r="L36" i="10"/>
  <c r="L33" i="10"/>
  <c r="L32" i="10"/>
  <c r="L31" i="10"/>
  <c r="L30" i="10"/>
  <c r="L19" i="10"/>
  <c r="K23" i="10"/>
  <c r="K21" i="10"/>
  <c r="L21" i="10" s="1"/>
  <c r="L39" i="10"/>
  <c r="K35" i="10"/>
  <c r="L35" i="10" s="1"/>
  <c r="L34" i="10"/>
  <c r="L29" i="10"/>
  <c r="L28" i="10"/>
  <c r="L27" i="10"/>
  <c r="L26" i="10"/>
  <c r="K25" i="10"/>
  <c r="L25" i="10" s="1"/>
  <c r="K24" i="10"/>
  <c r="L24" i="10" s="1"/>
  <c r="L23" i="10"/>
  <c r="L22" i="10"/>
  <c r="L20" i="10"/>
  <c r="L18" i="10"/>
  <c r="K17" i="10"/>
  <c r="L17" i="10" s="1"/>
  <c r="K16" i="10"/>
  <c r="L16" i="10" s="1"/>
  <c r="L15" i="10"/>
  <c r="K14" i="10"/>
  <c r="L14" i="10" s="1"/>
  <c r="L13" i="10"/>
  <c r="L12" i="10"/>
  <c r="L11" i="10"/>
  <c r="L10" i="10"/>
  <c r="K9" i="10"/>
  <c r="L9" i="10" s="1"/>
  <c r="L8" i="10"/>
  <c r="L7" i="10"/>
  <c r="L6" i="10"/>
  <c r="B5" i="10"/>
  <c r="L5" i="10" s="1"/>
  <c r="K21" i="9"/>
  <c r="L21" i="9" s="1"/>
  <c r="K20" i="9"/>
  <c r="L20" i="9" s="1"/>
  <c r="K18" i="9"/>
  <c r="L18" i="9" s="1"/>
  <c r="K19" i="9"/>
  <c r="L19" i="9" s="1"/>
  <c r="L17" i="9"/>
  <c r="K16" i="9"/>
  <c r="L16" i="9" s="1"/>
  <c r="K15" i="9"/>
  <c r="L15" i="9" s="1"/>
  <c r="L14" i="9"/>
  <c r="L13" i="9"/>
  <c r="L12" i="9"/>
  <c r="K11" i="9"/>
  <c r="L11" i="9" s="1"/>
  <c r="L10" i="9"/>
  <c r="L9" i="9"/>
  <c r="L8" i="9"/>
  <c r="L7" i="9"/>
  <c r="L6" i="9"/>
  <c r="B5" i="9"/>
  <c r="L5" i="9" s="1"/>
  <c r="K12" i="8"/>
  <c r="L12" i="8" s="1"/>
  <c r="K21" i="8"/>
  <c r="L21" i="8" s="1"/>
  <c r="K19" i="8"/>
  <c r="L19" i="8" s="1"/>
  <c r="K31" i="8"/>
  <c r="L31" i="8" s="1"/>
  <c r="K30" i="8"/>
  <c r="L30" i="8" s="1"/>
  <c r="K29" i="8"/>
  <c r="L29" i="8" s="1"/>
  <c r="L28" i="8"/>
  <c r="K28" i="8"/>
  <c r="K27" i="8"/>
  <c r="L27" i="8" s="1"/>
  <c r="L26" i="8"/>
  <c r="L25" i="8"/>
  <c r="L24" i="8"/>
  <c r="K23" i="8"/>
  <c r="L23" i="8" s="1"/>
  <c r="K22" i="8"/>
  <c r="L22" i="8" s="1"/>
  <c r="K20" i="8"/>
  <c r="L20" i="8" s="1"/>
  <c r="L18" i="8"/>
  <c r="K17" i="8"/>
  <c r="L17" i="8" s="1"/>
  <c r="K16" i="8"/>
  <c r="L16" i="8" s="1"/>
  <c r="L15" i="8"/>
  <c r="K14" i="8"/>
  <c r="L14" i="8" s="1"/>
  <c r="L13" i="8"/>
  <c r="L11" i="8"/>
  <c r="K11" i="8"/>
  <c r="K10" i="8"/>
  <c r="L10" i="8" s="1"/>
  <c r="K9" i="8"/>
  <c r="L9" i="8" s="1"/>
  <c r="L8" i="8"/>
  <c r="L7" i="8"/>
  <c r="L6" i="8"/>
  <c r="B5" i="8"/>
  <c r="L5" i="8" s="1"/>
  <c r="K21" i="7"/>
  <c r="L21" i="7" s="1"/>
  <c r="K19" i="7"/>
  <c r="L19" i="7" s="1"/>
  <c r="K20" i="7"/>
  <c r="L20" i="7" s="1"/>
  <c r="L18" i="7"/>
  <c r="K17" i="7"/>
  <c r="L17" i="7" s="1"/>
  <c r="K16" i="7"/>
  <c r="L16" i="7" s="1"/>
  <c r="L15" i="7"/>
  <c r="K14" i="7"/>
  <c r="L14" i="7" s="1"/>
  <c r="L13" i="7"/>
  <c r="K12" i="7"/>
  <c r="L12" i="7" s="1"/>
  <c r="K11" i="7"/>
  <c r="L11" i="7" s="1"/>
  <c r="K10" i="7"/>
  <c r="L10" i="7" s="1"/>
  <c r="K9" i="7"/>
  <c r="L9" i="7" s="1"/>
  <c r="L8" i="7"/>
  <c r="L7" i="7"/>
  <c r="L6" i="7"/>
  <c r="B5" i="7"/>
  <c r="L5" i="7" s="1"/>
  <c r="K24" i="4"/>
  <c r="L24" i="4" s="1"/>
  <c r="K23" i="4"/>
  <c r="L23" i="4" s="1"/>
  <c r="K22" i="4"/>
  <c r="L36" i="4"/>
  <c r="K18" i="4"/>
  <c r="L18" i="4" s="1"/>
  <c r="K17" i="4"/>
  <c r="L17" i="4" s="1"/>
  <c r="K16" i="4"/>
  <c r="L16" i="4" s="1"/>
  <c r="K14" i="4"/>
  <c r="L14" i="4" s="1"/>
  <c r="L12" i="4"/>
  <c r="K10" i="4"/>
  <c r="K9" i="4"/>
  <c r="L6" i="4"/>
  <c r="L6" i="3"/>
  <c r="L52" i="4"/>
  <c r="L51" i="4"/>
  <c r="L50" i="4"/>
  <c r="L48" i="4"/>
  <c r="L47" i="4"/>
  <c r="L46" i="4"/>
  <c r="L45" i="4"/>
  <c r="L44" i="4"/>
  <c r="L43" i="4"/>
  <c r="L42" i="4"/>
  <c r="L41" i="4"/>
  <c r="L40" i="4"/>
  <c r="L39" i="4"/>
  <c r="L38" i="4"/>
  <c r="L37" i="4"/>
  <c r="L35" i="4"/>
  <c r="L34" i="4"/>
  <c r="L33" i="4"/>
  <c r="L32" i="4"/>
  <c r="L31" i="4"/>
  <c r="L30" i="4"/>
  <c r="L27" i="4"/>
  <c r="L26" i="4"/>
  <c r="L22" i="4"/>
  <c r="L21" i="4"/>
  <c r="L19" i="4"/>
  <c r="L15" i="4"/>
  <c r="L13" i="4"/>
  <c r="L10" i="4"/>
  <c r="L9" i="4"/>
  <c r="L8" i="4"/>
  <c r="L7" i="4"/>
  <c r="K27" i="4"/>
  <c r="K25" i="4"/>
  <c r="L25" i="4" s="1"/>
  <c r="K57" i="4"/>
  <c r="L57" i="4" s="1"/>
  <c r="K56" i="4"/>
  <c r="L56" i="4" s="1"/>
  <c r="K55" i="4"/>
  <c r="L55" i="4" s="1"/>
  <c r="K54" i="4"/>
  <c r="L54" i="4" s="1"/>
  <c r="K53" i="4"/>
  <c r="L53" i="4" s="1"/>
  <c r="K49" i="4"/>
  <c r="L49" i="4" s="1"/>
  <c r="K29" i="4"/>
  <c r="L29" i="4" s="1"/>
  <c r="K28" i="4"/>
  <c r="L28" i="4" s="1"/>
  <c r="K26" i="4"/>
  <c r="K21" i="3"/>
  <c r="L21" i="3" s="1"/>
  <c r="K20" i="3"/>
  <c r="L20" i="3" s="1"/>
  <c r="K19" i="3"/>
  <c r="L19" i="3" s="1"/>
  <c r="K12" i="3"/>
  <c r="L12" i="3" s="1"/>
  <c r="K17" i="3"/>
  <c r="L17" i="3" s="1"/>
  <c r="K16" i="3"/>
  <c r="L16" i="3" s="1"/>
  <c r="K14" i="3"/>
  <c r="L14" i="3" s="1"/>
  <c r="K11" i="3"/>
  <c r="L11" i="3" s="1"/>
  <c r="K10" i="3"/>
  <c r="L10" i="3" s="1"/>
  <c r="K9" i="3"/>
  <c r="K25" i="3"/>
  <c r="L25" i="3" s="1"/>
  <c r="K23" i="3"/>
  <c r="L23" i="3" s="1"/>
  <c r="L45" i="3"/>
  <c r="L44" i="3"/>
  <c r="L43" i="3"/>
  <c r="L42" i="3"/>
  <c r="L41" i="3"/>
  <c r="L40" i="3"/>
  <c r="L39" i="3"/>
  <c r="L38" i="3"/>
  <c r="L37" i="3"/>
  <c r="L36" i="3"/>
  <c r="L35" i="3"/>
  <c r="L34" i="3"/>
  <c r="L33" i="3"/>
  <c r="L32" i="3"/>
  <c r="L31" i="3"/>
  <c r="L30" i="3"/>
  <c r="L29" i="3"/>
  <c r="L28" i="3"/>
  <c r="L27" i="3"/>
  <c r="L26" i="3"/>
  <c r="L24" i="3"/>
  <c r="L22" i="3"/>
  <c r="L18" i="3"/>
  <c r="L15" i="3"/>
  <c r="L13" i="3"/>
  <c r="L9" i="3"/>
  <c r="L8" i="3"/>
  <c r="L7" i="3"/>
  <c r="B5" i="3"/>
  <c r="L5" i="3" s="1"/>
  <c r="K27" i="3"/>
  <c r="K26" i="3"/>
  <c r="K24" i="3"/>
  <c r="L35" i="2"/>
  <c r="L26" i="2"/>
  <c r="L25" i="2"/>
  <c r="L24" i="2"/>
  <c r="L36" i="2"/>
  <c r="L34" i="2"/>
  <c r="L33" i="2"/>
  <c r="L32" i="2"/>
  <c r="L31" i="2"/>
  <c r="L18" i="2"/>
  <c r="K41" i="2"/>
  <c r="L41" i="2" s="1"/>
  <c r="K40" i="2"/>
  <c r="L40" i="2" s="1"/>
  <c r="K39" i="2"/>
  <c r="L39" i="2" s="1"/>
  <c r="K38" i="2"/>
  <c r="L38" i="2" s="1"/>
  <c r="K37" i="2"/>
  <c r="L37" i="2" s="1"/>
  <c r="K21" i="2"/>
  <c r="L21" i="2" s="1"/>
  <c r="K31" i="2"/>
  <c r="K30" i="2"/>
  <c r="L30" i="2" s="1"/>
  <c r="K29" i="2"/>
  <c r="L29" i="2" s="1"/>
  <c r="K28" i="2"/>
  <c r="L28" i="2" s="1"/>
  <c r="K27" i="2"/>
  <c r="L27" i="2" s="1"/>
  <c r="K23" i="2"/>
  <c r="L23" i="2" s="1"/>
  <c r="K22" i="2"/>
  <c r="L22" i="2" s="1"/>
  <c r="K19" i="2" l="1"/>
  <c r="K20" i="2"/>
  <c r="L20" i="2" s="1"/>
  <c r="K17" i="2"/>
  <c r="K16" i="2"/>
  <c r="K14" i="2"/>
  <c r="K12" i="1"/>
  <c r="K9" i="2"/>
  <c r="K5" i="1" l="1"/>
  <c r="L19" i="2"/>
  <c r="L17" i="2"/>
  <c r="L16" i="2"/>
  <c r="L15" i="2"/>
  <c r="L14" i="2"/>
  <c r="L13" i="2"/>
  <c r="L12" i="2"/>
  <c r="L10" i="2"/>
  <c r="L9" i="2"/>
  <c r="L8" i="2"/>
  <c r="L7" i="2"/>
  <c r="L6" i="2"/>
  <c r="M33" i="5"/>
  <c r="M32" i="5"/>
  <c r="M31" i="5"/>
  <c r="M30" i="5"/>
  <c r="M29" i="5"/>
  <c r="M24" i="5"/>
  <c r="M14" i="5"/>
  <c r="M12" i="5"/>
  <c r="M7" i="5"/>
  <c r="M4" i="5"/>
  <c r="M3" i="5"/>
  <c r="K27" i="5"/>
  <c r="M27" i="5" s="1"/>
  <c r="K26" i="5"/>
  <c r="M26" i="5" s="1"/>
  <c r="K25" i="5"/>
  <c r="M25" i="5" s="1"/>
  <c r="K28" i="5"/>
  <c r="M28" i="5" s="1"/>
  <c r="K23" i="5"/>
  <c r="M23" i="5" s="1"/>
  <c r="K22" i="5"/>
  <c r="M22" i="5" s="1"/>
  <c r="K21" i="5"/>
  <c r="M21" i="5" s="1"/>
  <c r="K20" i="5"/>
  <c r="M20" i="5" s="1"/>
  <c r="L16" i="1"/>
  <c r="L15" i="1"/>
  <c r="K13" i="5"/>
  <c r="M13" i="5" s="1"/>
  <c r="K11" i="5"/>
  <c r="M11" i="5" s="1"/>
  <c r="K10" i="5"/>
  <c r="M10" i="5" s="1"/>
  <c r="K9" i="5"/>
  <c r="M9" i="5" s="1"/>
  <c r="K8" i="5"/>
  <c r="M8" i="5" s="1"/>
  <c r="K6" i="5"/>
  <c r="M6" i="5" s="1"/>
  <c r="K5" i="5"/>
  <c r="M5" i="5" s="1"/>
  <c r="B2" i="5"/>
  <c r="M2" i="5" s="1"/>
  <c r="K19" i="1" l="1"/>
  <c r="K14" i="1"/>
  <c r="K13" i="1"/>
  <c r="L13" i="1" s="1"/>
  <c r="L12" i="1"/>
  <c r="K10" i="1"/>
  <c r="L10" i="1" s="1"/>
  <c r="L26" i="1"/>
  <c r="L25" i="1"/>
  <c r="L24" i="1"/>
  <c r="L22" i="1"/>
  <c r="L21" i="1"/>
  <c r="L19" i="1"/>
  <c r="L18" i="1"/>
  <c r="L17" i="1"/>
  <c r="L14" i="1"/>
  <c r="L9" i="1"/>
  <c r="L8" i="1"/>
  <c r="L6" i="1"/>
  <c r="L5" i="1"/>
  <c r="L4" i="1"/>
  <c r="L3" i="1"/>
  <c r="K25" i="1"/>
  <c r="K26" i="1"/>
  <c r="K24" i="1"/>
  <c r="K23" i="1"/>
  <c r="L23" i="1" s="1"/>
  <c r="K18" i="1"/>
  <c r="K7" i="1"/>
  <c r="L7" i="1" s="1"/>
  <c r="K20" i="1"/>
  <c r="L20" i="1" s="1"/>
  <c r="K11" i="1"/>
  <c r="L11" i="1" s="1"/>
  <c r="K6" i="1"/>
  <c r="K20" i="4" l="1"/>
  <c r="L20" i="4" s="1"/>
  <c r="K11" i="4"/>
  <c r="L11" i="4" s="1"/>
  <c r="B5" i="4"/>
  <c r="L5" i="4" s="1"/>
  <c r="B2" i="1"/>
  <c r="L2" i="1" s="1"/>
  <c r="B5" i="2"/>
  <c r="L5" i="2" s="1"/>
  <c r="K11" i="2"/>
  <c r="L11" i="2" s="1"/>
</calcChain>
</file>

<file path=xl/sharedStrings.xml><?xml version="1.0" encoding="utf-8"?>
<sst xmlns="http://schemas.openxmlformats.org/spreadsheetml/2006/main" count="3170" uniqueCount="668">
  <si>
    <t>Condition (IF True)</t>
  </si>
  <si>
    <t>Comments</t>
  </si>
  <si>
    <t>Index</t>
  </si>
  <si>
    <t>JSON Data Type</t>
  </si>
  <si>
    <t>Cardinality</t>
  </si>
  <si>
    <t>Description</t>
  </si>
  <si>
    <t>FHIR Attribute</t>
  </si>
  <si>
    <t>Data Type</t>
  </si>
  <si>
    <t>header-1.2.json</t>
  </si>
  <si>
    <t>JSON schema object ("http://json-schema.org/draft-04/schema#)</t>
  </si>
  <si>
    <t>This schema represents the header of a data transaction.</t>
  </si>
  <si>
    <t>OMH to FHIR Observation Profile</t>
  </si>
  <si>
    <t>header.id</t>
  </si>
  <si>
    <t>string</t>
  </si>
  <si>
    <t>1..1</t>
  </si>
  <si>
    <t>The identifier of this data point. We strongly recommend this to be a globally unique value.</t>
  </si>
  <si>
    <t>header.creation_date_time</t>
  </si>
  <si>
    <t>date-time</t>
  </si>
  <si>
    <t>The date time this data point was created on the system where data is stored.</t>
  </si>
  <si>
    <t>Instant</t>
  </si>
  <si>
    <t>header.schema_id</t>
  </si>
  <si>
    <t>schema-id</t>
  </si>
  <si>
    <t>The schema identifier of the body of the data point.</t>
  </si>
  <si>
    <t>None</t>
  </si>
  <si>
    <t>header.schema_id.namespace</t>
  </si>
  <si>
    <t>0..1</t>
  </si>
  <si>
    <t>The namespace of the schema. A namespace serves to disambiguate schemas with conflicting names.</t>
  </si>
  <si>
    <t>header.schema_id.name</t>
  </si>
  <si>
    <t>The name of the schema.</t>
  </si>
  <si>
    <t>CodeableConcept</t>
  </si>
  <si>
    <t>data_point_mapping_table</t>
  </si>
  <si>
    <t>header.schema_id.version</t>
  </si>
  <si>
    <t>The version of the schema, e.g. 1.0.</t>
  </si>
  <si>
    <t>header.acquisition_provenance</t>
  </si>
  <si>
    <t>object</t>
  </si>
  <si>
    <t>header.acquisition_provenance.source_name</t>
  </si>
  <si>
    <t>The name of the source of the data.</t>
  </si>
  <si>
    <t>header.acquisition_provenance.source_data_point_id</t>
  </si>
  <si>
    <t>The identifier of this data point at the source (immediately preceding step)</t>
  </si>
  <si>
    <t>0..*</t>
  </si>
  <si>
    <t>header.acquisition_provenance.source_creation_date_time</t>
  </si>
  <si>
    <t>The date time (timestamp) of data creation at the source.</t>
  </si>
  <si>
    <t>The date time (timestamp) of last data modification at the source</t>
  </si>
  <si>
    <t>header.acquisition_provenance.modality</t>
  </si>
  <si>
    <t>string (enum)</t>
  </si>
  <si>
    <t>sensed' | 'self-reported'  The modality whereby the measure is obtained.</t>
  </si>
  <si>
    <t>header.user_id</t>
  </si>
  <si>
    <t>The user this data point belongs to.</t>
  </si>
  <si>
    <t>HL7 FHIR R4 Observation</t>
  </si>
  <si>
    <t>NA</t>
  </si>
  <si>
    <t>identifier[0].system</t>
  </si>
  <si>
    <t>6A.1</t>
  </si>
  <si>
    <t>category[0].coding[0].code</t>
  </si>
  <si>
    <t>code</t>
  </si>
  <si>
    <t>category[0].coding[0].system</t>
  </si>
  <si>
    <t>uri</t>
  </si>
  <si>
    <t>6B.1</t>
  </si>
  <si>
    <t>code.coding[0].code</t>
  </si>
  <si>
    <t>6B.2</t>
  </si>
  <si>
    <t>code.coding[0].system</t>
  </si>
  <si>
    <t>code.coding[0].display</t>
  </si>
  <si>
    <t>6B.3</t>
  </si>
  <si>
    <t>6A.2</t>
  </si>
  <si>
    <t>device.extension[0].url</t>
  </si>
  <si>
    <t>device.extension[0].valueCode</t>
  </si>
  <si>
    <t>device.display</t>
  </si>
  <si>
    <t>identifier[1].value</t>
  </si>
  <si>
    <t>identifier[1].system</t>
  </si>
  <si>
    <t>subject.identifier.value</t>
  </si>
  <si>
    <t>subject.identifier.system</t>
  </si>
  <si>
    <t>issued</t>
  </si>
  <si>
    <t>heart-rate-1.1.json</t>
  </si>
  <si>
    <t>This schema represents a person's heart rate.</t>
  </si>
  <si>
    <t>body.heart_rate</t>
  </si>
  <si>
    <t>unit-value-1.0.json</t>
  </si>
  <si>
    <t>heart rate</t>
  </si>
  <si>
    <t>Observation.valueQuantity</t>
  </si>
  <si>
    <t>Quantity</t>
  </si>
  <si>
    <t>body.effective_time_frame</t>
  </si>
  <si>
    <t>time-frame</t>
  </si>
  <si>
    <t>body.effective_time_frame.time_interval</t>
  </si>
  <si>
    <t>time-interval</t>
  </si>
  <si>
    <t xml:space="preserve">This schema describes an interval of time. In the absence of a precise start and/or end time, the time interval can be described as a date + a part of the day (morning, afternoon, evening, night). No commitments are made as to whether the start or end time point itself is included in the interval (i.e., whether the defined interval includes the boundary point(s) or not).
</t>
  </si>
  <si>
    <t>body.effective_time_frame.date_time</t>
  </si>
  <si>
    <t>represents a point in time (ISO8601)</t>
  </si>
  <si>
    <t>Observation.effectiveDateTime</t>
  </si>
  <si>
    <t>dateTime</t>
  </si>
  <si>
    <t>body.effective_time_frame.time_interval.start_date_time</t>
  </si>
  <si>
    <t>Observation.effectivePeriod.start</t>
  </si>
  <si>
    <t>body.effective_time_frame.time_interval.end_date_time</t>
  </si>
  <si>
    <t>Observation.effectivePeriod.end</t>
  </si>
  <si>
    <t>body.user_notes</t>
  </si>
  <si>
    <t>body.descriptive_statistic</t>
  </si>
  <si>
    <t>descriptive-statistic</t>
  </si>
  <si>
    <t xml:space="preserve">The descriptive statistic of a set of measurements. A measurement value can be the result of combining various measurements and calculating descriptive statistics like average, maximum, minimum, etc. Additional descriptive statistics will be added as the need arises. A measurement value without a descriptive statistic is interpreted as being the result of an individual measurement.
</t>
  </si>
  <si>
    <r>
      <t>Map  descriptive statistic to the OMH to FHIR additional Observation codings ( code system </t>
    </r>
    <r>
      <rPr>
        <sz val="11"/>
        <color rgb="FF005C00"/>
        <rFont val="Consolas"/>
        <family val="3"/>
      </rPr>
      <t>http://www.fhir.org/guides/mfhir/omh_fhir_observation_codes</t>
    </r>
    <r>
      <rPr>
        <sz val="11"/>
        <color rgb="FF333333"/>
        <rFont val="Verdana"/>
        <family val="2"/>
      </rPr>
      <t>).</t>
    </r>
  </si>
  <si>
    <t>body.temporal_relationship_to_physical_activity</t>
  </si>
  <si>
    <t>temporal-relationship-to-physical-activity</t>
  </si>
  <si>
    <t>The temporal relationship of a clinical measure or assessment to physical activity.</t>
  </si>
  <si>
    <t>Observation.component</t>
  </si>
  <si>
    <t>Element</t>
  </si>
  <si>
    <t>A mapping table between OMH schema ('datapoint_variables') and FHIR Observation Component data elements.  Multiple components mapping are appended as a list</t>
  </si>
  <si>
    <t>body.temporal_relationship_to_sleep</t>
  </si>
  <si>
    <t>temporal-relationship-to-sleep</t>
  </si>
  <si>
    <t>The temporal relationship of a clinical measure or assessment to sleep.</t>
  </si>
  <si>
    <t>body.heart_rate.value</t>
  </si>
  <si>
    <t>body.heart_rate.unit</t>
  </si>
  <si>
    <t>2.1</t>
  </si>
  <si>
    <t>2.2</t>
  </si>
  <si>
    <t>2.3</t>
  </si>
  <si>
    <t>number</t>
  </si>
  <si>
    <t>Observation.effective[x]</t>
  </si>
  <si>
    <t>varies</t>
  </si>
  <si>
    <t>Observation.effectivePeriod</t>
  </si>
  <si>
    <t>Period</t>
  </si>
  <si>
    <t>Mappping depends on type- see below</t>
  </si>
  <si>
    <t>see valueQuantity elements below</t>
  </si>
  <si>
    <t>see effectivePeriod.elements below</t>
  </si>
  <si>
    <t>decimal</t>
  </si>
  <si>
    <t>heart rate value</t>
  </si>
  <si>
    <t>heart rate unit</t>
  </si>
  <si>
    <t>when the measurement was taken</t>
  </si>
  <si>
    <t>Observation.valueQuantity.value</t>
  </si>
  <si>
    <t>Observation.valueQuantity.unit</t>
  </si>
  <si>
    <t>2.4</t>
  </si>
  <si>
    <t>2.5</t>
  </si>
  <si>
    <t>valueQuantity.system</t>
  </si>
  <si>
    <t>http://unitsofmeasure.org</t>
  </si>
  <si>
    <t>valueQuantity.code</t>
  </si>
  <si>
    <t>body_temperature</t>
  </si>
  <si>
    <t>body_temperature.value</t>
  </si>
  <si>
    <t>body_temperature.unit</t>
  </si>
  <si>
    <t>The value set is taken from SNOMED CT and LOINC. For common temperature locations, the adjective is used rather than the actual location name (e.g., axillary rather than armpit). Forehead indicates the use of a disposable strip</t>
  </si>
  <si>
    <t>Observation.bodySite</t>
  </si>
  <si>
    <t>Observation.note[0].text</t>
  </si>
  <si>
    <t>Coding</t>
  </si>
  <si>
    <t>Profile</t>
  </si>
  <si>
    <t>8.1</t>
  </si>
  <si>
    <t>8.2</t>
  </si>
  <si>
    <t>8.3</t>
  </si>
  <si>
    <t>8.4</t>
  </si>
  <si>
    <t>8.0</t>
  </si>
  <si>
    <t>See bodySite elements below</t>
  </si>
  <si>
    <t>display</t>
  </si>
  <si>
    <t>Observation.bodySIte.coding[0].system</t>
  </si>
  <si>
    <t>Observation.bodySIte.coding[0].code</t>
  </si>
  <si>
    <t>Observation.bodySIte.coding[0].display</t>
  </si>
  <si>
    <t>OMH Body Temperature</t>
  </si>
  <si>
    <t>OMH Blood Glucose</t>
  </si>
  <si>
    <t>blood-glucose-2.0.json</t>
  </si>
  <si>
    <t>body-temperature-2.0.json</t>
  </si>
  <si>
    <t>body.blood_glucose</t>
  </si>
  <si>
    <t>body.blood_glucose.value</t>
  </si>
  <si>
    <t>body.blood_glucose.unit</t>
  </si>
  <si>
    <t>blood glucose</t>
  </si>
  <si>
    <t>blood glucose value</t>
  </si>
  <si>
    <t>blood glucose unit</t>
  </si>
  <si>
    <t>This schema represents a person's blood glucose level</t>
  </si>
  <si>
    <t>body temperature</t>
  </si>
  <si>
    <t>body temperature value</t>
  </si>
  <si>
    <t>body temperature unit</t>
  </si>
  <si>
    <t>temporal_relationship_to_meal</t>
  </si>
  <si>
    <t>temporal-relationship-to-meal</t>
  </si>
  <si>
    <t>The temporal relationship of a clinical measure or assessment to a meal.</t>
  </si>
  <si>
    <t>9.1</t>
  </si>
  <si>
    <t>9.2</t>
  </si>
  <si>
    <t>9.3</t>
  </si>
  <si>
    <t>9.4</t>
  </si>
  <si>
    <t>13</t>
  </si>
  <si>
    <t>body.specimen_source</t>
  </si>
  <si>
    <t>The specimen or sample analyzed</t>
  </si>
  <si>
    <t>Observation.extension</t>
  </si>
  <si>
    <t>Extension</t>
  </si>
  <si>
    <t>Observation.extension[0].valueCodeableConcept.coding[0].system</t>
  </si>
  <si>
    <t>Observation.extension[0].valueCodeableConcept.coding[0].code</t>
  </si>
  <si>
    <t>Observation.extension[0].valueCodeableConcept.coding[0].display</t>
  </si>
  <si>
    <t>9.5</t>
  </si>
  <si>
    <t>9.6</t>
  </si>
  <si>
    <t>Observation.extension[0].url</t>
  </si>
  <si>
    <t>Observation.extension[0].valueCodeableConcept</t>
  </si>
  <si>
    <t>"urn:ietf:rfc:3986"</t>
  </si>
  <si>
    <t>Mapping Instructions</t>
  </si>
  <si>
    <t>"http://www.fhir.org/mfhir/StructureDefinition/extenion-modality"</t>
  </si>
  <si>
    <t>Mapping Table/Fixed Values</t>
  </si>
  <si>
    <t>---</t>
  </si>
  <si>
    <t>Markdown Transform</t>
  </si>
  <si>
    <t>OMH to FHIR  Provenance Profile</t>
  </si>
  <si>
    <t>"transform"</t>
  </si>
  <si>
    <t>notes</t>
  </si>
  <si>
    <t>"#"</t>
  </si>
  <si>
    <t>may not make contained in future</t>
  </si>
  <si>
    <t>instant</t>
  </si>
  <si>
    <t>System provided value indicates the instant the omh message was transformed to a FHIR resource.</t>
  </si>
  <si>
    <t>"http://www.fhir.org/guides/mfhir/ImplementationGuide/openmhealth.mfhir-0.0.0"</t>
  </si>
  <si>
    <t>need to update this url when stabliized</t>
  </si>
  <si>
    <t>"http://terminology.hl7.org/CodeSystem/provenance-participant-type"</t>
  </si>
  <si>
    <t>"assembler"</t>
  </si>
  <si>
    <t>"Assembler"</t>
  </si>
  <si>
    <t>"omh-schema"</t>
  </si>
  <si>
    <t>header.schema_id.url</t>
  </si>
  <si>
    <t>A URL to retrieve the schema. If a URL is not specified, it is assumed that the schema can be located using other means.</t>
  </si>
  <si>
    <t>string(uri)</t>
  </si>
  <si>
    <t>header.acquisition_provenance.last_modification_date_time</t>
  </si>
  <si>
    <t></t>
  </si>
  <si>
    <t>if present</t>
  </si>
  <si>
    <t>"derivation"</t>
  </si>
  <si>
    <t>backbone element</t>
  </si>
  <si>
    <t>"AUT"</t>
  </si>
  <si>
    <t>Author</t>
  </si>
  <si>
    <t>1A</t>
  </si>
  <si>
    <t>!B</t>
  </si>
  <si>
    <t>1C</t>
  </si>
  <si>
    <t>1D</t>
  </si>
  <si>
    <t>1E.1</t>
  </si>
  <si>
    <t>1E.2</t>
  </si>
  <si>
    <t>1E.3</t>
  </si>
  <si>
    <t>1E.4</t>
  </si>
  <si>
    <t>1F.1</t>
  </si>
  <si>
    <t>1F.2</t>
  </si>
  <si>
    <t>1F.3</t>
  </si>
  <si>
    <t xml:space="preserve">There is no code for transform in R4 spec so text for now judy text -consider pre-adoption of  value from R5 </t>
  </si>
  <si>
    <t>fro just the text instead of code -consider creating a code.</t>
  </si>
  <si>
    <t>Provenance.entity is optional.  see entity elements below</t>
  </si>
  <si>
    <t>"http://unitsofmeasure.org"</t>
  </si>
  <si>
    <t>OMH_FHIR_Concept_Mapping_Table</t>
  </si>
  <si>
    <t>see effectivePeriod elements below</t>
  </si>
  <si>
    <t>Observation.code.coding[1]</t>
  </si>
  <si>
    <t>Observation.code.coding[1].code</t>
  </si>
  <si>
    <t>Observation.code.coding[1].system</t>
  </si>
  <si>
    <t>Observation.code.coding[1].display</t>
  </si>
  <si>
    <t>Observation.valueQuantity.system</t>
  </si>
  <si>
    <t>Observation.valueQuantity.code</t>
  </si>
  <si>
    <t>"http://www.fhir.org/guides/mfhir/omh_fhir_observation_codes"</t>
  </si>
  <si>
    <t>10.A1</t>
  </si>
  <si>
    <t>10.A2</t>
  </si>
  <si>
    <t>10.A3</t>
  </si>
  <si>
    <t>10.B1</t>
  </si>
  <si>
    <t>10.B2</t>
  </si>
  <si>
    <t>10.B3</t>
  </si>
  <si>
    <t>Observation.component[0].code.coding[1].code</t>
  </si>
  <si>
    <t>Observation.component[0]</t>
  </si>
  <si>
    <t>Observation.component[0].valueCodeableConcept</t>
  </si>
  <si>
    <t>Observation.component[0].valueCodeableConcept.coding[0].code</t>
  </si>
  <si>
    <t>Observation.component[0].valueCodeableConcept.text</t>
  </si>
  <si>
    <t>10.A4</t>
  </si>
  <si>
    <t>10.B4</t>
  </si>
  <si>
    <t>Observation.component[0].code</t>
  </si>
  <si>
    <t>Observation.component[0].code.coding[1].system</t>
  </si>
  <si>
    <t>Observation.component[0].code.coding[1].display</t>
  </si>
  <si>
    <t>Observation.component[0].valueCodeableConcept.coding[0].system</t>
  </si>
  <si>
    <t>Observation.component[0].valueCodeableConcept.coding[0].display</t>
  </si>
  <si>
    <t>10.B5</t>
  </si>
  <si>
    <t>Mapping depends on type - see below</t>
  </si>
  <si>
    <t>11.A1</t>
  </si>
  <si>
    <t>11.A2</t>
  </si>
  <si>
    <t>11.A3</t>
  </si>
  <si>
    <t>11.A4</t>
  </si>
  <si>
    <t>11.B1</t>
  </si>
  <si>
    <t>11.B2</t>
  </si>
  <si>
    <t>11.B3</t>
  </si>
  <si>
    <t>11.B4</t>
  </si>
  <si>
    <t>11.B5</t>
  </si>
  <si>
    <t>OMH_FHIR_Component_Mapping_Table</t>
  </si>
  <si>
    <t>12.A1</t>
  </si>
  <si>
    <t>12.A2</t>
  </si>
  <si>
    <t>12.A3</t>
  </si>
  <si>
    <t>12.A4</t>
  </si>
  <si>
    <t>12.B1</t>
  </si>
  <si>
    <t>12.B2</t>
  </si>
  <si>
    <t>12.B3</t>
  </si>
  <si>
    <t>12.B4</t>
  </si>
  <si>
    <t>12.B5</t>
  </si>
  <si>
    <t>13.A1</t>
  </si>
  <si>
    <t>13.A2</t>
  </si>
  <si>
    <t>13.A3</t>
  </si>
  <si>
    <t>13.A4</t>
  </si>
  <si>
    <t>13.B1</t>
  </si>
  <si>
    <t>13.B2</t>
  </si>
  <si>
    <t>13.B3</t>
  </si>
  <si>
    <t>13.B4</t>
  </si>
  <si>
    <t>13.B5</t>
  </si>
  <si>
    <t>body.temporal_relationship_to_meal</t>
  </si>
  <si>
    <t>see CodeableConcept below:</t>
  </si>
  <si>
    <t>body-weight-2.0.json</t>
  </si>
  <si>
    <t>body_weight</t>
  </si>
  <si>
    <t>body_weight.value</t>
  </si>
  <si>
    <t>body_weight.unit</t>
  </si>
  <si>
    <t>OMH Body Weight</t>
  </si>
  <si>
    <t>body weight</t>
  </si>
  <si>
    <t>body weight value</t>
  </si>
  <si>
    <t>body weight unit</t>
  </si>
  <si>
    <t>This schema represents a person's hThis schema represents a person's body weight.</t>
  </si>
  <si>
    <t>omh:mass-unit-value:1.0</t>
  </si>
  <si>
    <t>This schema represents a person's respiratory rate.</t>
  </si>
  <si>
    <t>respiratory rate</t>
  </si>
  <si>
    <t>respiratory rate value</t>
  </si>
  <si>
    <t>respiratory rate unit</t>
  </si>
  <si>
    <t>respiratory-rate-1.1.json</t>
  </si>
  <si>
    <t>body.respiratory_rate</t>
  </si>
  <si>
    <t>body.respiratory_rate.value</t>
  </si>
  <si>
    <t>body.respiratory_rate.unit</t>
  </si>
  <si>
    <t>total_sleep_time</t>
  </si>
  <si>
    <t>total_sleep_time.value</t>
  </si>
  <si>
    <t>total_sleep_time.unit</t>
  </si>
  <si>
    <t>total-sleep-time-1.0.json</t>
  </si>
  <si>
    <t>total sleep time</t>
  </si>
  <si>
    <t>total sleep time value</t>
  </si>
  <si>
    <t>total sleep time unit</t>
  </si>
  <si>
    <t>when the measurement was taken. As a measure of a duration, sleep duration should not be associated to a date time time frame. Hence, effective time frame is restricted to be a time interval</t>
  </si>
  <si>
    <t xml:space="preserve">omh:duration-unit-value:1.0 </t>
  </si>
  <si>
    <t>4.1</t>
  </si>
  <si>
    <t>4.2</t>
  </si>
  <si>
    <t>5</t>
  </si>
  <si>
    <t>5.1</t>
  </si>
  <si>
    <t>5.2</t>
  </si>
  <si>
    <t>5.3</t>
  </si>
  <si>
    <t>body.descriptive_statistic_denominator</t>
  </si>
  <si>
    <t>descriptive-statistic-denominator</t>
  </si>
  <si>
    <t>oxygen saturation</t>
  </si>
  <si>
    <t>oxygen saturation value</t>
  </si>
  <si>
    <t>oxygen saturation unit</t>
  </si>
  <si>
    <t>OMH Oxygen Saturation</t>
  </si>
  <si>
    <t>oxygen_saturation</t>
  </si>
  <si>
    <t>oxygen_saturation.value</t>
  </si>
  <si>
    <t>oxygen_saturation.unit</t>
  </si>
  <si>
    <t>oxygen-saturation-2.0.json</t>
  </si>
  <si>
    <t>Currently pulse oximetry is the only method used for measuring oxygen saturation in a non-hospital setting</t>
  </si>
  <si>
    <t>Observation.code</t>
  </si>
  <si>
    <t>body.measurement_method</t>
  </si>
  <si>
    <t>3.1</t>
  </si>
  <si>
    <t>3.2</t>
  </si>
  <si>
    <t>3.2.1</t>
  </si>
  <si>
    <t>3.2.2</t>
  </si>
  <si>
    <t>4</t>
  </si>
  <si>
    <t>6</t>
  </si>
  <si>
    <t>7</t>
  </si>
  <si>
    <t>8</t>
  </si>
  <si>
    <t>9</t>
  </si>
  <si>
    <t>body.system</t>
  </si>
  <si>
    <t>string(enum)</t>
  </si>
  <si>
    <t>Oxygen saturation can be measured at different levels in the body and is labeled accordingly: peripheral, arterial, etc."</t>
  </si>
  <si>
    <t>Header.schema_id.name = 'oxygen-saturation'  mapped to  LOINC code 59408-5 Oxygen saturation in Arterial blood by Pulse oximetry which includes the method and system  properties.</t>
  </si>
  <si>
    <t>body.supplemental_oxygen_flow_rate</t>
  </si>
  <si>
    <t>body.oxygen_therapy_mode_of_administration</t>
  </si>
  <si>
    <t>Observation.component[1]</t>
  </si>
  <si>
    <t>Observation.component[1].code</t>
  </si>
  <si>
    <t>Observation.component[1].code.coding[1].code</t>
  </si>
  <si>
    <t>Observation.component[1].code.coding[1].system</t>
  </si>
  <si>
    <t>Observation.component[1].code.coding[1].display</t>
  </si>
  <si>
    <t>0 L/min means room air</t>
  </si>
  <si>
    <t>body.supplemental_oxygen_flow_rate.unit</t>
  </si>
  <si>
    <t>Observation.component[0].valueQuantity</t>
  </si>
  <si>
    <t>body.supplemental_oxygen_flow_rate.value</t>
  </si>
  <si>
    <t>Observation.component[0].valueQuantity.value</t>
  </si>
  <si>
    <t>Observation.component[0].valueQuantity.unit</t>
  </si>
  <si>
    <t>Observation.component[0].valueQuantity.system</t>
  </si>
  <si>
    <t>Observation.component[0].valueQuantity.code</t>
  </si>
  <si>
    <t>Observation.component[1].valueString</t>
  </si>
  <si>
    <t>OMH Total Sleep Time</t>
  </si>
  <si>
    <t>OMH Step Count</t>
  </si>
  <si>
    <t>step count</t>
  </si>
  <si>
    <t>step count value</t>
  </si>
  <si>
    <t>step count unit</t>
  </si>
  <si>
    <t>step-count-1.0.json</t>
  </si>
  <si>
    <t xml:space="preserve">omh:unit-value:1.0 </t>
  </si>
  <si>
    <t>As a measure of a duration, step count should not be associated to a date time time frame. Hence, effective time frame is restricted to be a time interval.</t>
  </si>
  <si>
    <t>see valueQuantity elements below, if body.descriptive_statistic_denominator is present is modifies the units as described below</t>
  </si>
  <si>
    <t>5.B2</t>
  </si>
  <si>
    <t>5.B1</t>
  </si>
  <si>
    <t>5.A1</t>
  </si>
  <si>
    <t>5.A2</t>
  </si>
  <si>
    <t>5.A3</t>
  </si>
  <si>
    <t>body.step_count</t>
  </si>
  <si>
    <t>body.step_count.value</t>
  </si>
  <si>
    <t>body.step_count.unit</t>
  </si>
  <si>
    <t>'steps'</t>
  </si>
  <si>
    <t>'{steps}'</t>
  </si>
  <si>
    <t>OMH_FHIR_Descriptive_Statistic_Denominator_Mapping _Table</t>
  </si>
  <si>
    <t>see body.step_count.unit above</t>
  </si>
  <si>
    <t>'%'</t>
  </si>
  <si>
    <t>'beats/min'</t>
  </si>
  <si>
    <t>'breaths/min'</t>
  </si>
  <si>
    <t>'/min'</t>
  </si>
  <si>
    <t>This schema represents a person's total sleep time.</t>
  </si>
  <si>
    <t>This schema represents a person's step count.</t>
  </si>
  <si>
    <t>This schema represents a person's oxygen saturation.</t>
  </si>
  <si>
    <t>OMH Blood Pressure</t>
  </si>
  <si>
    <t>This schema represents a person's blood pressure as a combination of systolic and diastolic blood pressure.</t>
  </si>
  <si>
    <t>This schema represents a person's body temperature.</t>
  </si>
  <si>
    <t>blood-pressure-2.0.json</t>
  </si>
  <si>
    <t>The location on the body where the blood pressure measuring device is placed for measurement. A location on the body. This is an incomplete value set. Values from the Anatomical or acquired body structure hierarchy of  SNOMED can be added as needed. The SNOMED code represents Anatomical or acquired body structure (body structure)</t>
  </si>
  <si>
    <t>body.measurement_location</t>
  </si>
  <si>
    <t>body.body_posture</t>
  </si>
  <si>
    <t>14.A1</t>
  </si>
  <si>
    <t>14.A2</t>
  </si>
  <si>
    <t>14.A3</t>
  </si>
  <si>
    <t>14.A4</t>
  </si>
  <si>
    <t>14.B1</t>
  </si>
  <si>
    <t>14.B2</t>
  </si>
  <si>
    <t>14.B3</t>
  </si>
  <si>
    <t>14.B4</t>
  </si>
  <si>
    <t>14.B5</t>
  </si>
  <si>
    <t>body.diastolic_blood_pressure</t>
  </si>
  <si>
    <t>body.systolic_blood_pressure</t>
  </si>
  <si>
    <t>The posture of the subject (for example, during a clinical measurement). This value set is not exhaustive.   The SNOMED code represents Position of body and posture (observable entity)"</t>
  </si>
  <si>
    <t>body_posture</t>
  </si>
  <si>
    <t>his schema represents a person's diastolic blood pressure</t>
  </si>
  <si>
    <t>omh:diastolic-blood-pressure:1.0</t>
  </si>
  <si>
    <t>'nasal cannula'</t>
  </si>
  <si>
    <t>body.systolic_blood_pressure.unit</t>
  </si>
  <si>
    <t>body.systolic_blood_pressure.value</t>
  </si>
  <si>
    <t>'mmHg'</t>
  </si>
  <si>
    <t>'mm[Hg]'</t>
  </si>
  <si>
    <t>'8480-6'</t>
  </si>
  <si>
    <t>'http://loinc.org'</t>
  </si>
  <si>
    <t>'Systolic blood pressure'</t>
  </si>
  <si>
    <t>A mapping  between OMH schema ('datapoint_variables') and FHIR Observation Component data elements.  Multiple components are appended as a list</t>
  </si>
  <si>
    <t>omh:systolic-blood-pressure:1.0</t>
  </si>
  <si>
    <t>his schema represents a person's systolic blood pressure</t>
  </si>
  <si>
    <t>'8462-4'</t>
  </si>
  <si>
    <t>'Diastolic blood pressure'</t>
  </si>
  <si>
    <t>'271605009'</t>
  </si>
  <si>
    <t>'http://snomed.info/sct'</t>
  </si>
  <si>
    <t>'Position of body and posture (observable entity)'</t>
  </si>
  <si>
    <t>'relative-to-activity'</t>
  </si>
  <si>
    <t>'OMH to FHIR Temporal Relationship To Physical Activity'</t>
  </si>
  <si>
    <t>'relative-to-sleep'</t>
  </si>
  <si>
    <t>'OMH to FHIR Temporal Relationship To Sleep'</t>
  </si>
  <si>
    <t>'relative-to-meal'</t>
  </si>
  <si>
    <t>'OMH to FHIR Temporal Relationship To Meal'</t>
  </si>
  <si>
    <t>'o2-administration-mode'</t>
  </si>
  <si>
    <t>'Oxygen Therapy Mode of Administration'</t>
  </si>
  <si>
    <t>'http://www.fhir.org/guides/mfhir/omh_fhir_observation_codes'</t>
  </si>
  <si>
    <t>"http://terminology.hl7.org/CodeSystem/observation-category"</t>
  </si>
  <si>
    <t>OMH Heart Rate</t>
  </si>
  <si>
    <t>OMH Header</t>
  </si>
  <si>
    <t>OMH Respiratory Rate</t>
  </si>
  <si>
    <t>'http://hl7.org/fhir/StructureDefinition/observation-specimenCode'</t>
  </si>
  <si>
    <t>extension see below for Extension elements</t>
  </si>
  <si>
    <t>'Inhaled oxygen flow rate'</t>
  </si>
  <si>
    <t>Provenance.activity.text</t>
  </si>
  <si>
    <t>Provenance.target.reference</t>
  </si>
  <si>
    <t>Provenance.recorded</t>
  </si>
  <si>
    <t>Provenance.policy</t>
  </si>
  <si>
    <t>Provenance.agent[0].type.coding[0].system</t>
  </si>
  <si>
    <t>Provenance.agent[0].type.coding[0].code</t>
  </si>
  <si>
    <t>Provenance.agent[0].type.coding[0].display</t>
  </si>
  <si>
    <t>Provenance.agent[0].type.who.reference</t>
  </si>
  <si>
    <t>Provenance.agent[1].type.text</t>
  </si>
  <si>
    <t>Provenance.entity[0]</t>
  </si>
  <si>
    <t>Provenance.entity[0].role</t>
  </si>
  <si>
    <t>Provenance.entity[0].what.identifier[0].value</t>
  </si>
  <si>
    <t>Provenance.entity[0].what.identifier[0].system</t>
  </si>
  <si>
    <t>Provenance.agent[1].type.who.identifier.value</t>
  </si>
  <si>
    <t>Provenance.agent[1].type.who.reference</t>
  </si>
  <si>
    <t>Provenance.agent[2].type.coding[0].system</t>
  </si>
  <si>
    <t>Provenance.agent[2].type.coding[0].code</t>
  </si>
  <si>
    <t>Provenance.agent[2].type.coding[0].display</t>
  </si>
  <si>
    <t>Provenance.agent[2].who.display</t>
  </si>
  <si>
    <t>Provenance.agent.who references the Organization or Device performing the transformation. For example, "Device/example-r24-server"</t>
  </si>
  <si>
    <t>"3151-8"</t>
  </si>
  <si>
    <t>"l/min"</t>
  </si>
  <si>
    <t>OMH  Header</t>
  </si>
  <si>
    <t>IsMapped</t>
  </si>
  <si>
    <t>Old Header Element</t>
  </si>
  <si>
    <t>Upated Header Element</t>
  </si>
  <si>
    <t>FHIR Element</t>
  </si>
  <si>
    <t>header.$schema</t>
  </si>
  <si>
    <t>JSON schema object ("http://json-schema.org/draft-07/schema#)</t>
  </si>
  <si>
    <t>see Observation elements below</t>
  </si>
  <si>
    <t>header.$id</t>
  </si>
  <si>
    <t>URI for the schema</t>
  </si>
  <si>
    <t>schema metadata</t>
  </si>
  <si>
    <t>header.title</t>
  </si>
  <si>
    <t>schema title</t>
  </si>
  <si>
    <t>header.description</t>
  </si>
  <si>
    <t>schema description</t>
  </si>
  <si>
    <t>header.properties.uuid</t>
  </si>
  <si>
    <t>Observation.identifer[n]</t>
  </si>
  <si>
    <t>Identifier</t>
  </si>
  <si>
    <t>see Identifier elements below</t>
  </si>
  <si>
    <t>string:uuid</t>
  </si>
  <si>
    <t>The identifier of this data point: a globally unique value, generated using RFC 4122 approach.(https://tools.ietf.org/html/rfc4122)</t>
  </si>
  <si>
    <t>Observation.identifier[n].value</t>
  </si>
  <si>
    <t>Observation.identifier[n].system</t>
  </si>
  <si>
    <t>header.properties.schema_id.$ref</t>
  </si>
  <si>
    <t>header.properties.schema_id</t>
  </si>
  <si>
    <t>Schema Identifier</t>
  </si>
  <si>
    <t>The schema identifier of the body of the data point or data series.</t>
  </si>
  <si>
    <t>Observation.category[n]</t>
  </si>
  <si>
    <t>See CodeableConcept elements below</t>
  </si>
  <si>
    <t>Observation.category[n].coding[n]</t>
  </si>
  <si>
    <t>See Coding elements below</t>
  </si>
  <si>
    <t>6A.3</t>
  </si>
  <si>
    <t>Observation.category[n].coding[n].system</t>
  </si>
  <si>
    <t>"http://hl7.org/fhir/observation-category"</t>
  </si>
  <si>
    <t>7A</t>
  </si>
  <si>
    <t>header.properties.schema_id.namespace</t>
  </si>
  <si>
    <t>Observation.category[n].coding[n].code</t>
  </si>
  <si>
    <t>8A</t>
  </si>
  <si>
    <t>header.properties.schema_id.name</t>
  </si>
  <si>
    <t>9A</t>
  </si>
  <si>
    <t>header.properties.schema_id.version</t>
  </si>
  <si>
    <t>Observation.code.coding[n]</t>
  </si>
  <si>
    <t>Observation.code[n].coding[n].system</t>
  </si>
  <si>
    <t>7B.1</t>
  </si>
  <si>
    <t>Observation.code[n].coding[n].code</t>
  </si>
  <si>
    <t>8B.1</t>
  </si>
  <si>
    <t>9B.1</t>
  </si>
  <si>
    <t>7B.2</t>
  </si>
  <si>
    <t>8B.2</t>
  </si>
  <si>
    <t>9B.2</t>
  </si>
  <si>
    <t>7B.3</t>
  </si>
  <si>
    <t>8B.3</t>
  </si>
  <si>
    <t>9B.3</t>
  </si>
  <si>
    <t>header.properties.creation_date_time.$ref</t>
  </si>
  <si>
    <t>header.properties.source_creation_date_time</t>
  </si>
  <si>
    <t>string:date-time</t>
  </si>
  <si>
    <t>The date time (timestamp) when this datapoint or data series was created at the original source. If the datapoint or data series is aggregated later, the date does not change. If the datapoint or data series is recalculated later (e.g., using a different algorithm), a new datapoint or data series is created with a different id and creation date. This represents a point in time (ISO8601). If a timezone is not included, the timezone is assumed to be UTC. Reference RFC 3339 5.6 for details.", "url": "http://tools.ietf.org/html/rfc3339#section-5.6.</t>
  </si>
  <si>
    <t>Observation.issued</t>
  </si>
  <si>
    <t>header.properties.acquisition_provenance.properties.source_last_modification_date_time.$ref</t>
  </si>
  <si>
    <t>header.properties.modality.description</t>
  </si>
  <si>
    <t>Observation.device.extension[n]</t>
  </si>
  <si>
    <t>see Extension elements below</t>
  </si>
  <si>
    <t>header.properties.acquisition_provenance.properties.modality.description</t>
  </si>
  <si>
    <t xml:space="preserve"> ['sensed' ,'self-reported'] The modality whereby the measure is obtained, e.g., sensed or self-reported.</t>
  </si>
  <si>
    <t>Observation.device.extension[n].valueCode</t>
  </si>
  <si>
    <t>header.properties.acquisition_provenance.properties.modality.type</t>
  </si>
  <si>
    <t>Observation.device.extension[n].url</t>
  </si>
  <si>
    <t>12A.1</t>
  </si>
  <si>
    <t>header.properties.acquisition_rate</t>
  </si>
  <si>
    <t>Unit of Frequency and Value</t>
  </si>
  <si>
    <t>The rate at which measures are acquired. Choice of Unit of Measure and Value  OR How many times the event occurs or should occur in the time window.</t>
  </si>
  <si>
    <t>IF not Sampled data</t>
  </si>
  <si>
    <t>Observation.component[n]</t>
  </si>
  <si>
    <t>BackboneElement</t>
  </si>
  <si>
    <t>need to look at context here - maps to sample data for individual data</t>
  </si>
  <si>
    <t>12A.2</t>
  </si>
  <si>
    <t>Observation.component[n].code</t>
  </si>
  <si>
    <t>see CodeableConcept elements below</t>
  </si>
  <si>
    <t>12A.3</t>
  </si>
  <si>
    <t>Observation.component[n].code.coding[n]</t>
  </si>
  <si>
    <t>see Coding elements below</t>
  </si>
  <si>
    <t>12A.4</t>
  </si>
  <si>
    <t>Observation.component[n].code.coding[n].code</t>
  </si>
  <si>
    <t>"260864003"</t>
  </si>
  <si>
    <t>12A.5</t>
  </si>
  <si>
    <t>Observation.component[n].code.coding[n].system</t>
  </si>
  <si>
    <t>‘“http://snomed.info/sct”</t>
  </si>
  <si>
    <t>12A.6</t>
  </si>
  <si>
    <t>Observation.component[n].code.coding[n].display</t>
  </si>
  <si>
    <t>"Frequency (attribute)"</t>
  </si>
  <si>
    <t>13A.1</t>
  </si>
  <si>
    <t>header.properties.acquisition_rate.value</t>
  </si>
  <si>
    <t xml:space="preserve"> IF header.properties.acquisition_rate.value is valued</t>
  </si>
  <si>
    <t>Observation.component[n].valueQuantity</t>
  </si>
  <si>
    <t>13A.2</t>
  </si>
  <si>
    <t>The numeric value</t>
  </si>
  <si>
    <t>Observation.component[n].valueQuantity.value</t>
  </si>
  <si>
    <t>14A.1</t>
  </si>
  <si>
    <t>header.properties.acquisition_rate.unit</t>
  </si>
  <si>
    <t>="Hz' The unit of measure of the element. Allowed values are drawn from UCUM.</t>
  </si>
  <si>
    <t>Observation.component[n].valueQuantity.unit</t>
  </si>
  <si>
    <t>14A.2</t>
  </si>
  <si>
    <t>Observation.component[n].valueQuantity.code</t>
  </si>
  <si>
    <t>14A.3</t>
  </si>
  <si>
    <t>Observation.component[n].valueQuantity.system</t>
  </si>
  <si>
    <t xml:space="preserve"> "http://unitsofmeasure.org"</t>
  </si>
  <si>
    <t>15A.1</t>
  </si>
  <si>
    <t>header.properties.acquisition_rate.low_value</t>
  </si>
  <si>
    <t xml:space="preserve"> IF header.properties.acquisition_rate.low_value is valued</t>
  </si>
  <si>
    <t>Observation.component[n].valueRange</t>
  </si>
  <si>
    <t>Range</t>
  </si>
  <si>
    <t>15A.2</t>
  </si>
  <si>
    <t>Observation.component[n].valueRange.low</t>
  </si>
  <si>
    <t>see Quantity elements below</t>
  </si>
  <si>
    <t>15A.3</t>
  </si>
  <si>
    <t>The lower boundary  in the interval.</t>
  </si>
  <si>
    <t>Observation.component[n].valueRange.low.value</t>
  </si>
  <si>
    <t>16A.1</t>
  </si>
  <si>
    <t>16A.2</t>
  </si>
  <si>
    <t>16A.3</t>
  </si>
  <si>
    <t>17A.1</t>
  </si>
  <si>
    <t>header.properties.acquisition_rate.high_value</t>
  </si>
  <si>
    <t>Observation.component[n].valueRange.high</t>
  </si>
  <si>
    <t>17A.2</t>
  </si>
  <si>
    <t>The upper boundary in the interval.</t>
  </si>
  <si>
    <t>Observation.component[n].valueRange.high.value</t>
  </si>
  <si>
    <t>18A.1</t>
  </si>
  <si>
    <t>18A.2</t>
  </si>
  <si>
    <t>18A.3</t>
  </si>
  <si>
    <t>12B.1</t>
  </si>
  <si>
    <t>IF  Sampled data</t>
  </si>
  <si>
    <t>Observation.valueSampledData</t>
  </si>
  <si>
    <t>sampledData</t>
  </si>
  <si>
    <t>12B.2</t>
  </si>
  <si>
    <t>Observation.valueSampledData.origin</t>
  </si>
  <si>
    <t>map to the data stream schema (default Quantity.value= '0')</t>
  </si>
  <si>
    <t>12B.3</t>
  </si>
  <si>
    <t>Observation.valueSampledData.dimensions'</t>
  </si>
  <si>
    <t>integer</t>
  </si>
  <si>
    <t>map to the data stream schema (default = '1')</t>
  </si>
  <si>
    <t>12B.4</t>
  </si>
  <si>
    <t>Observation.valueSampledData.data'</t>
  </si>
  <si>
    <t>map to the data stream schema</t>
  </si>
  <si>
    <t>13B</t>
  </si>
  <si>
    <t>Observation.valueSampledData.period'</t>
  </si>
  <si>
    <t>14B</t>
  </si>
  <si>
    <t>17B</t>
  </si>
  <si>
    <t>18B</t>
  </si>
  <si>
    <t>= ["ps","ns","us","ms","sec","min","h","d","wk","Mo","yr"].The unit of measure of the element. Allowed values are drawn from UCUM.</t>
  </si>
  <si>
    <t>units_to_usec_converter</t>
  </si>
  <si>
    <t>use existing for low period ( high rate)</t>
  </si>
  <si>
    <t>15B.1</t>
  </si>
  <si>
    <t>Observation.valueSampledData.extension[n]</t>
  </si>
  <si>
    <t>15B.2</t>
  </si>
  <si>
    <t>Observation.valueSampledData.extension[n].url</t>
  </si>
  <si>
    <t>"http://www.fhir.org/mfhir/StructureDefinition/sampleddata-period-high"</t>
  </si>
  <si>
    <t>15B.3</t>
  </si>
  <si>
    <t>Observation.valueSampledData.extension[n].valueDecimal</t>
  </si>
  <si>
    <t>16B.1</t>
  </si>
  <si>
    <t>16B.2</t>
  </si>
  <si>
    <t>header.properties.external_datasheets</t>
  </si>
  <si>
    <t>array</t>
  </si>
  <si>
    <t>Reference(s) to external documentation regarding the component(s) relevant to describe the collection, computation, use, etc. of this datapoint or data series, e.g., software, algorithm, study protocol, etc.</t>
  </si>
  <si>
    <t>Observation.extension[n]</t>
  </si>
  <si>
    <t>16B.3</t>
  </si>
  <si>
    <t>Observation.extension[n].url</t>
  </si>
  <si>
    <t>"http://hl7.org/fhir/StructureDefinition/workflow-relatedArtifact"</t>
  </si>
  <si>
    <t>header.properties.external_datasheets.items</t>
  </si>
  <si>
    <t>Observation.extension[n].valueRelatedArtifact</t>
  </si>
  <si>
    <t>RelatedArtifact</t>
  </si>
  <si>
    <t>see RelatedArtifact elements below</t>
  </si>
  <si>
    <t>Observation.extension[n].valueRelatedArtifact.type</t>
  </si>
  <si>
    <t>"documentation"</t>
  </si>
  <si>
    <t>header.properties.external_datasheets.items.properties.datasheet_type</t>
  </si>
  <si>
    <t>The type of component described or documented by the referenced datasheet, e.g., software, hardware, study.</t>
  </si>
  <si>
    <t>Observation.extension[n].valueRelatedArtifact.label</t>
  </si>
  <si>
    <t>header.properties.external_datasheets.items.properties.datasheet_reference</t>
  </si>
  <si>
    <t>string:iri</t>
  </si>
  <si>
    <t>International Resource Identifier (IRI) of applicable datasheet(s). The expectation is that the IRI will convey resolvable location and access information for the resource identified resource.</t>
  </si>
  <si>
    <t>Observation.extension[n].valueRelatedArtifact.url</t>
  </si>
  <si>
    <t>HL7 FHIR R4 Provenance</t>
  </si>
  <si>
    <t>see Provenance elements below</t>
  </si>
  <si>
    <t>header.type</t>
  </si>
  <si>
    <t>header.definitions.date_time.$ref</t>
  </si>
  <si>
    <t>header.definitions.schema_id.$ref</t>
  </si>
  <si>
    <t>header.definitions.frequency_unit_value.$ref</t>
  </si>
  <si>
    <t>activity.text</t>
  </si>
  <si>
    <t>target.reference</t>
  </si>
  <si>
    <t>recorded</t>
  </si>
  <si>
    <t>policy</t>
  </si>
  <si>
    <t>agent[0].type.coding[0].system</t>
  </si>
  <si>
    <t>agent[0].type.coding[0].code</t>
  </si>
  <si>
    <t>agent[0].type.coding[0].display</t>
  </si>
  <si>
    <t>agent[0].type.who.reference</t>
  </si>
  <si>
    <t>Provenance.agent.who references the Organization or Device performing the transformation.</t>
  </si>
  <si>
    <t>agent[1].type.text</t>
  </si>
  <si>
    <t>entity[0]</t>
  </si>
  <si>
    <t>entity[0].role</t>
  </si>
  <si>
    <t>"source"</t>
  </si>
  <si>
    <t>entity[0].what.identifier[0].value</t>
  </si>
  <si>
    <t>entity[0].what.identifier[0].system</t>
  </si>
  <si>
    <t>agent[1].type.who.identifier.value</t>
  </si>
  <si>
    <t>header.properties.acquisition_provenance.type</t>
  </si>
  <si>
    <t>header.properties.user_id.description</t>
  </si>
  <si>
    <t>header.properties.user_id.type</t>
  </si>
  <si>
    <t xml:space="preserve"> IF 'value' valued then unit = 'hz' ELSE unit = ["ps","ns","us","ms","sec","min","h","d","wk","Mo","yr"].The unit of measure of the element. Allowed values are drawn from UCUM.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</si>
</sst>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0"/>
      <name val="Arial"/>
      <family val="2"/>
    </font>
    <font>
      <sz val="10"/>
      <name val="Arial"/>
    </font>
    <font>
      <u/>
      <sz val="12"/>
      <color theme="10"/>
      <name val="Calibri"/>
      <family val="2"/>
      <scheme val="minor"/>
    </font>
    <font>
      <u/>
      <sz val="10"/>
      <color theme="10"/>
      <name val="Arial"/>
      <family val="2"/>
    </font>
    <font>
      <sz val="10"/>
      <color rgb="FF333333"/>
      <name val="Consolas"/>
      <family val="3"/>
    </font>
    <font>
      <b/>
      <sz val="10"/>
      <name val="Arial"/>
      <family val="2"/>
    </font>
    <font>
      <b/>
      <sz val="10"/>
      <name val="Arial"/>
    </font>
    <font>
      <sz val="9"/>
      <color rgb="FF333333"/>
      <name val="Verdana"/>
      <family val="2"/>
    </font>
    <font>
      <sz val="10"/>
      <color rgb="FF000000"/>
      <name val="Arial"/>
      <family val="2"/>
    </font>
    <font>
      <sz val="9"/>
      <color rgb="FF333333"/>
      <name val="Verdana"/>
    </font>
    <font>
      <sz val="11"/>
      <color rgb="FF005C00"/>
      <name val="Consolas"/>
      <family val="3"/>
    </font>
    <font>
      <sz val="11"/>
      <color rgb="FF333333"/>
      <name val="Verdana"/>
      <family val="2"/>
    </font>
    <font>
      <sz val="12"/>
      <color rgb="FF000000"/>
      <name val="Calibri"/>
      <family val="2"/>
      <scheme val="minor"/>
    </font>
    <font>
      <sz val="8"/>
      <name val="Calibri"/>
      <family val="2"/>
      <scheme val="minor"/>
    </font>
    <font>
      <sz val="14"/>
      <color rgb="FF474747"/>
      <name val="Menlo"/>
      <family val="2"/>
    </font>
    <font>
      <sz val="10"/>
      <color theme="1"/>
      <name val="Arial Unicode MS"/>
      <family val="2"/>
    </font>
    <font>
      <sz val="14"/>
      <color theme="1"/>
      <name val="Menlo"/>
      <family val="2"/>
    </font>
    <font>
      <sz val="10"/>
      <color rgb="FF000000"/>
      <name val="Arial Unicode MS"/>
      <family val="2"/>
    </font>
  </fonts>
  <fills count="8">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rgb="FFC0C0C0"/>
      </left>
      <right style="thin">
        <color rgb="FFC0C0C0"/>
      </right>
      <top style="thin">
        <color rgb="FFC0C0C0"/>
      </top>
      <bottom style="thin">
        <color rgb="FFC0C0C0"/>
      </bottom>
      <diagonal/>
    </border>
  </borders>
  <cellStyleXfs count="2">
    <xf numFmtId="0" fontId="0" fillId="0" borderId="0"/>
    <xf numFmtId="0" fontId="3" fillId="0" borderId="0" applyNumberFormat="0" applyFill="0" applyBorder="0" applyAlignment="0" applyProtection="0"/>
  </cellStyleXfs>
  <cellXfs count="52">
    <xf numFmtId="0" fontId="0" fillId="0" borderId="0" xfId="0"/>
    <xf numFmtId="49" fontId="1" fillId="0" borderId="0" xfId="0" applyNumberFormat="1" applyFont="1" applyAlignment="1">
      <alignment vertical="top"/>
    </xf>
    <xf numFmtId="49" fontId="2" fillId="0" borderId="0" xfId="0" applyNumberFormat="1" applyFont="1" applyAlignment="1">
      <alignment vertical="top"/>
    </xf>
    <xf numFmtId="0" fontId="2" fillId="0" borderId="0" xfId="0" applyFont="1" applyAlignment="1">
      <alignment vertical="top"/>
    </xf>
    <xf numFmtId="0" fontId="1" fillId="0" borderId="0" xfId="0" applyFont="1" applyAlignment="1">
      <alignment vertical="top" wrapText="1"/>
    </xf>
    <xf numFmtId="0" fontId="5" fillId="0" borderId="1" xfId="0" applyFont="1" applyBorder="1" applyAlignment="1">
      <alignment vertical="center"/>
    </xf>
    <xf numFmtId="0" fontId="0" fillId="0" borderId="0" xfId="0" applyFill="1"/>
    <xf numFmtId="0" fontId="1" fillId="0" borderId="0" xfId="0" applyFont="1" applyAlignment="1">
      <alignment vertical="top"/>
    </xf>
    <xf numFmtId="0" fontId="7" fillId="3" borderId="0" xfId="0" applyFont="1" applyFill="1" applyAlignment="1">
      <alignment vertical="top"/>
    </xf>
    <xf numFmtId="0" fontId="4" fillId="0" borderId="0" xfId="1" applyFont="1"/>
    <xf numFmtId="49" fontId="8" fillId="4" borderId="2" xfId="0" applyNumberFormat="1" applyFont="1" applyFill="1" applyBorder="1" applyAlignment="1">
      <alignment horizontal="left" vertical="top" wrapText="1"/>
    </xf>
    <xf numFmtId="49" fontId="1" fillId="0" borderId="0" xfId="0" applyNumberFormat="1" applyFont="1" applyAlignment="1">
      <alignment vertical="top" wrapText="1"/>
    </xf>
    <xf numFmtId="49" fontId="8" fillId="4" borderId="2" xfId="0" applyNumberFormat="1" applyFont="1" applyFill="1" applyBorder="1" applyAlignment="1">
      <alignment horizontal="left" vertical="top"/>
    </xf>
    <xf numFmtId="0" fontId="2" fillId="0" borderId="0" xfId="0" applyFont="1" applyAlignment="1">
      <alignment vertical="top" wrapText="1"/>
    </xf>
    <xf numFmtId="0" fontId="3" fillId="0" borderId="0" xfId="1"/>
    <xf numFmtId="0" fontId="3" fillId="0" borderId="0" xfId="1" applyAlignment="1">
      <alignment vertical="top"/>
    </xf>
    <xf numFmtId="0" fontId="4" fillId="0" borderId="0" xfId="1" applyFont="1" applyAlignment="1">
      <alignment vertical="top"/>
    </xf>
    <xf numFmtId="0" fontId="9" fillId="0" borderId="0" xfId="0" applyFont="1"/>
    <xf numFmtId="49" fontId="3" fillId="4" borderId="2" xfId="1" applyNumberFormat="1" applyFill="1" applyBorder="1" applyAlignment="1">
      <alignment horizontal="left" vertical="top" wrapText="1"/>
    </xf>
    <xf numFmtId="49" fontId="10" fillId="4" borderId="2" xfId="0" applyNumberFormat="1" applyFont="1" applyFill="1" applyBorder="1" applyAlignment="1">
      <alignment horizontal="left" vertical="top"/>
    </xf>
    <xf numFmtId="0" fontId="4" fillId="0" borderId="0" xfId="1" applyFont="1" applyAlignment="1">
      <alignment wrapText="1"/>
    </xf>
    <xf numFmtId="0" fontId="3" fillId="4" borderId="2" xfId="1" applyFill="1" applyBorder="1" applyAlignment="1">
      <alignment horizontal="left" vertical="top" wrapText="1"/>
    </xf>
    <xf numFmtId="0" fontId="7" fillId="0" borderId="0" xfId="0" applyFont="1" applyAlignment="1">
      <alignment vertical="top" wrapText="1"/>
    </xf>
    <xf numFmtId="49" fontId="6" fillId="2" borderId="0" xfId="0" applyNumberFormat="1" applyFont="1" applyFill="1" applyAlignment="1">
      <alignment vertical="top" wrapText="1"/>
    </xf>
    <xf numFmtId="0" fontId="0" fillId="0" borderId="0" xfId="0" applyAlignment="1"/>
    <xf numFmtId="0" fontId="7" fillId="0" borderId="0" xfId="0" applyFont="1" applyAlignment="1">
      <alignment vertical="top"/>
    </xf>
    <xf numFmtId="0" fontId="6" fillId="3" borderId="0" xfId="0" applyFont="1" applyFill="1" applyAlignment="1">
      <alignment vertical="top" wrapText="1"/>
    </xf>
    <xf numFmtId="0" fontId="2" fillId="0" borderId="0" xfId="0" applyFont="1" applyFill="1" applyBorder="1" applyAlignment="1">
      <alignment vertical="top"/>
    </xf>
    <xf numFmtId="49" fontId="1" fillId="0" borderId="0" xfId="0" quotePrefix="1" applyNumberFormat="1" applyFont="1" applyAlignment="1">
      <alignment vertical="top"/>
    </xf>
    <xf numFmtId="0" fontId="13" fillId="0" borderId="0" xfId="0" applyFont="1"/>
    <xf numFmtId="0" fontId="0" fillId="0" borderId="0" xfId="0" quotePrefix="1" applyFill="1"/>
    <xf numFmtId="0" fontId="0" fillId="0" borderId="0" xfId="0" quotePrefix="1"/>
    <xf numFmtId="0" fontId="0" fillId="0" borderId="0" xfId="0" quotePrefix="1" applyAlignment="1"/>
    <xf numFmtId="0" fontId="0" fillId="0" borderId="0" xfId="0" applyAlignment="1">
      <alignment wrapText="1"/>
    </xf>
    <xf numFmtId="0" fontId="0" fillId="0" borderId="0" xfId="0" quotePrefix="1" applyAlignment="1">
      <alignment wrapText="1"/>
    </xf>
    <xf numFmtId="0" fontId="3" fillId="4" borderId="0" xfId="1" applyFill="1" applyBorder="1" applyAlignment="1">
      <alignment horizontal="left" vertical="top" wrapText="1"/>
    </xf>
    <xf numFmtId="0" fontId="4" fillId="0" borderId="0" xfId="1" applyFont="1" applyAlignment="1">
      <alignment vertical="top" wrapText="1"/>
    </xf>
    <xf numFmtId="0" fontId="5" fillId="0" borderId="1" xfId="0" applyFont="1" applyBorder="1" applyAlignment="1">
      <alignment vertical="center" wrapText="1"/>
    </xf>
    <xf numFmtId="0" fontId="3" fillId="0" borderId="0" xfId="1" applyAlignment="1">
      <alignment vertical="top" wrapText="1"/>
    </xf>
    <xf numFmtId="0" fontId="1" fillId="0" borderId="0" xfId="0" quotePrefix="1" applyFont="1" applyAlignment="1">
      <alignment vertical="top"/>
    </xf>
    <xf numFmtId="0" fontId="4" fillId="0" borderId="0" xfId="1" quotePrefix="1" applyFont="1" applyAlignment="1">
      <alignment wrapText="1"/>
    </xf>
    <xf numFmtId="0" fontId="4" fillId="0" borderId="0" xfId="1" quotePrefix="1" applyFont="1"/>
    <xf numFmtId="0" fontId="5" fillId="0" borderId="1" xfId="0" quotePrefix="1" applyFont="1" applyBorder="1" applyAlignment="1">
      <alignment vertical="center" wrapText="1"/>
    </xf>
    <xf numFmtId="0" fontId="5" fillId="0" borderId="1" xfId="0" quotePrefix="1" applyFont="1" applyBorder="1" applyAlignment="1">
      <alignment vertical="center"/>
    </xf>
    <xf numFmtId="0" fontId="15" fillId="0" borderId="0" xfId="0" applyFont="1"/>
    <xf numFmtId="0" fontId="15" fillId="5" borderId="0" xfId="0" applyFont="1" applyFill="1"/>
    <xf numFmtId="0" fontId="16" fillId="0" borderId="0" xfId="0" applyFont="1"/>
    <xf numFmtId="0" fontId="15" fillId="6" borderId="0" xfId="0" applyFont="1" applyFill="1"/>
    <xf numFmtId="0" fontId="17" fillId="6" borderId="0" xfId="0" applyFont="1" applyFill="1"/>
    <xf numFmtId="0" fontId="15" fillId="7" borderId="0" xfId="0" applyFont="1" applyFill="1"/>
    <xf numFmtId="0" fontId="16" fillId="0" borderId="0" xfId="0" quotePrefix="1" applyFont="1"/>
    <xf numFmtId="0" fontId="1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github.com/openmhealth/schemas/blob/master/schema/omh/total-sleep-time-1.0.json" TargetMode="External"/><Relationship Id="rId2" Type="http://schemas.openxmlformats.org/officeDocument/2006/relationships/hyperlink" Target="https://github.com/openmhealth/schemas/blob/master/schema/omh/time-frame-1.0.json" TargetMode="External"/><Relationship Id="rId1" Type="http://schemas.openxmlformats.org/officeDocument/2006/relationships/hyperlink" Target="https://github.com/openmhealth/schemas/blob/master/schema/omh/time-interval-1.0.json" TargetMode="External"/><Relationship Id="rId6" Type="http://schemas.openxmlformats.org/officeDocument/2006/relationships/hyperlink" Target="https://www.openmhealth.org/documentation/" TargetMode="External"/><Relationship Id="rId5" Type="http://schemas.openxmlformats.org/officeDocument/2006/relationships/hyperlink" Target="https://github.com/openmhealth/schemas/blob/master/schema/omh/duration-unit-value-1.0.json" TargetMode="External"/><Relationship Id="rId4" Type="http://schemas.openxmlformats.org/officeDocument/2006/relationships/hyperlink" Target="https://github.com/openmhealth/schemas/blob/master/schema/omh/temporal-relationship-to-physical-activity-1.0.json"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openmhealth/schemas/blob/master/schema/omh/total-sleep-time-1.0.json" TargetMode="External"/><Relationship Id="rId2" Type="http://schemas.openxmlformats.org/officeDocument/2006/relationships/hyperlink" Target="https://github.com/openmhealth/schemas/blob/master/schema/omh/time-frame-1.0.json" TargetMode="External"/><Relationship Id="rId1" Type="http://schemas.openxmlformats.org/officeDocument/2006/relationships/hyperlink" Target="https://github.com/openmhealth/schemas/blob/master/schema/omh/time-interval-1.0.json" TargetMode="External"/><Relationship Id="rId6" Type="http://schemas.openxmlformats.org/officeDocument/2006/relationships/hyperlink" Target="https://www.openmhealth.org/documentation/" TargetMode="External"/><Relationship Id="rId5" Type="http://schemas.openxmlformats.org/officeDocument/2006/relationships/hyperlink" Target="https://github.com/openmhealth/schemas/blob/master/schema/omh/unit-value-1.0.json" TargetMode="External"/><Relationship Id="rId4" Type="http://schemas.openxmlformats.org/officeDocument/2006/relationships/hyperlink" Target="https://github.com/openmhealth/schemas/blob/master/schema/omh/temporal-relationship-to-physical-activity-1.0.json"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github.com/openmhealth/schemas/blob/master/schema/omh/time-frame-1.0.json" TargetMode="External"/><Relationship Id="rId2" Type="http://schemas.openxmlformats.org/officeDocument/2006/relationships/hyperlink" Target="https://github.com/openmhealth/schemas/blob/master/schema/omh/time-interval-1.0.json" TargetMode="External"/><Relationship Id="rId1" Type="http://schemas.openxmlformats.org/officeDocument/2006/relationships/hyperlink" Target="https://github.com/openmhealth/schemas/blob/master/schema/omh/unit-value-1.0.json" TargetMode="External"/><Relationship Id="rId6" Type="http://schemas.openxmlformats.org/officeDocument/2006/relationships/hyperlink" Target="https://github.com/openmhealth/schemas/blob/master/schema/omh/temporal-relationship-to-sleep-1.0.json" TargetMode="External"/><Relationship Id="rId5" Type="http://schemas.openxmlformats.org/officeDocument/2006/relationships/hyperlink" Target="https://github.com/openmhealth/schemas/blob/master/schema/omh/temporal-relationship-to-meal-1.0.json" TargetMode="External"/><Relationship Id="rId4" Type="http://schemas.openxmlformats.org/officeDocument/2006/relationships/hyperlink" Target="https://github.com/openmhealth/schemas/blob/master/schema/omh/blood-glucose-2.0.json"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github.com/openmhealth/schemas/blob/master/schema/omh/time-frame-1.0.json" TargetMode="External"/><Relationship Id="rId2" Type="http://schemas.openxmlformats.org/officeDocument/2006/relationships/hyperlink" Target="https://github.com/openmhealth/schemas/blob/master/schema/omh/time-interval-1.0.json" TargetMode="External"/><Relationship Id="rId1" Type="http://schemas.openxmlformats.org/officeDocument/2006/relationships/hyperlink" Target="https://github.com/openmhealth/schemas/blob/master/schema/omh/unit-value-1.0.json" TargetMode="External"/><Relationship Id="rId5" Type="http://schemas.openxmlformats.org/officeDocument/2006/relationships/hyperlink" Target="https://github.com/openmhealth/schemas/blob/master/schema/omh/temporal-relationship-to-physical-activity-1.0.json" TargetMode="External"/><Relationship Id="rId4" Type="http://schemas.openxmlformats.org/officeDocument/2006/relationships/hyperlink" Target="https://github.com/openmhealth/schemas/blob/master/schema/omh/body-temperature-2.0.js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openmhealth/schemas/blob/master/schema/omh/unit-value-1.0.json" TargetMode="External"/><Relationship Id="rId2" Type="http://schemas.openxmlformats.org/officeDocument/2006/relationships/hyperlink" Target="https://github.com/openmhealth/schemas/blob/master/schema/omh/temporal-relationship-to-sleep-1.0.json" TargetMode="External"/><Relationship Id="rId1" Type="http://schemas.openxmlformats.org/officeDocument/2006/relationships/hyperlink" Target="https://github.com/openmhealth/schemas/blob/master/schema/omh/temporal-relationship-to-physical-activity-1.0.json" TargetMode="External"/><Relationship Id="rId5" Type="http://schemas.openxmlformats.org/officeDocument/2006/relationships/hyperlink" Target="https://github.com/openmhealth/schemas/blob/master/schema/omh/time-frame-1.0.json" TargetMode="External"/><Relationship Id="rId4" Type="http://schemas.openxmlformats.org/officeDocument/2006/relationships/hyperlink" Target="https://github.com/openmhealth/schemas/blob/master/schema/omh/time-interval-1.0.js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openmhealth/schemas/blob/master/schema/omh/time-interval-1.0.json" TargetMode="External"/><Relationship Id="rId2" Type="http://schemas.openxmlformats.org/officeDocument/2006/relationships/hyperlink" Target="https://github.com/openmhealth/schemas/blob/master/schema/omh/unit-value-1.0.json" TargetMode="External"/><Relationship Id="rId1" Type="http://schemas.openxmlformats.org/officeDocument/2006/relationships/hyperlink" Target="https://github.com/openmhealth/schemas/blob/master/schema/omh/temporal-relationship-to-physical-activity-1.0.json" TargetMode="External"/><Relationship Id="rId4" Type="http://schemas.openxmlformats.org/officeDocument/2006/relationships/hyperlink" Target="https://github.com/openmhealth/schemas/blob/master/schema/omh/time-frame-1.0.jso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github.com/openmhealth/schemas/blob/master/schema/omh/time-frame-1.0.json" TargetMode="External"/><Relationship Id="rId2" Type="http://schemas.openxmlformats.org/officeDocument/2006/relationships/hyperlink" Target="https://github.com/openmhealth/schemas/blob/master/schema/omh/time-interval-1.0.json" TargetMode="External"/><Relationship Id="rId1" Type="http://schemas.openxmlformats.org/officeDocument/2006/relationships/hyperlink" Target="https://github.com/openmhealth/schemas/blob/master/schema/omh/unit-value-1.0.json" TargetMode="External"/><Relationship Id="rId6" Type="http://schemas.openxmlformats.org/officeDocument/2006/relationships/hyperlink" Target="https://github.com/openmhealth/schemas/blob/master/schema/omh/temporal-relationship-to-sleep-1.0.json" TargetMode="External"/><Relationship Id="rId5" Type="http://schemas.openxmlformats.org/officeDocument/2006/relationships/hyperlink" Target="https://github.com/openmhealth/schemas/blob/master/schema/omh/temporal-relationship-to-physical-activity-1.0.json" TargetMode="External"/><Relationship Id="rId4" Type="http://schemas.openxmlformats.org/officeDocument/2006/relationships/hyperlink" Target="https://github.com/openmhealth/schemas/blob/master/schema/omh/body-temperature-2.0.json"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openmhealth/schemas/blob/master/schema/omh/body-temperature-2.0.json" TargetMode="External"/><Relationship Id="rId7" Type="http://schemas.openxmlformats.org/officeDocument/2006/relationships/hyperlink" Target="https://www.openmhealth.org/documentation/" TargetMode="External"/><Relationship Id="rId2" Type="http://schemas.openxmlformats.org/officeDocument/2006/relationships/hyperlink" Target="https://github.com/openmhealth/schemas/blob/master/schema/omh/time-frame-1.0.json" TargetMode="External"/><Relationship Id="rId1" Type="http://schemas.openxmlformats.org/officeDocument/2006/relationships/hyperlink" Target="https://github.com/openmhealth/schemas/blob/master/schema/omh/time-interval-1.0.json" TargetMode="External"/><Relationship Id="rId6" Type="http://schemas.openxmlformats.org/officeDocument/2006/relationships/hyperlink" Target="https://www.openmhealth.org/documentation/" TargetMode="External"/><Relationship Id="rId5" Type="http://schemas.openxmlformats.org/officeDocument/2006/relationships/hyperlink" Target="https://www.openmhealth.org/documentation/" TargetMode="External"/><Relationship Id="rId4" Type="http://schemas.openxmlformats.org/officeDocument/2006/relationships/hyperlink" Target="https://github.com/openmhealth/schemas/blob/master/schema/omh/temporal-relationship-to-physical-activity-1.0.json"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openmhealth/schemas/blob/master/schema/omh/body-temperature-2.0.json" TargetMode="External"/><Relationship Id="rId2" Type="http://schemas.openxmlformats.org/officeDocument/2006/relationships/hyperlink" Target="https://github.com/openmhealth/schemas/blob/master/schema/omh/time-frame-1.0.json" TargetMode="External"/><Relationship Id="rId1" Type="http://schemas.openxmlformats.org/officeDocument/2006/relationships/hyperlink" Target="https://github.com/openmhealth/schemas/blob/master/schema/omh/time-interval-1.0.json" TargetMode="External"/><Relationship Id="rId5" Type="http://schemas.openxmlformats.org/officeDocument/2006/relationships/hyperlink" Target="https://github.com/openmhealth/schemas/blob/master/schema/omh/mass-unit-value-1.0.json" TargetMode="External"/><Relationship Id="rId4" Type="http://schemas.openxmlformats.org/officeDocument/2006/relationships/hyperlink" Target="https://github.com/openmhealth/schemas/blob/master/schema/omh/temporal-relationship-to-physical-activity-1.0.js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BB2E-7BFA-6B4A-9292-F48089BC2B09}">
  <dimension ref="A1:L30"/>
  <sheetViews>
    <sheetView workbookViewId="0">
      <selection activeCell="B53" sqref="B53"/>
    </sheetView>
  </sheetViews>
  <sheetFormatPr defaultColWidth="11" defaultRowHeight="15.75"/>
  <cols>
    <col min="2" max="2" width="50.625" bestFit="1" customWidth="1"/>
    <col min="3" max="3" width="16.375" customWidth="1"/>
    <col min="4" max="6" width="10.875" customWidth="1"/>
    <col min="7" max="7" width="22" customWidth="1"/>
    <col min="8" max="8" width="22.5" customWidth="1"/>
    <col min="9" max="9" width="10.875" customWidth="1"/>
    <col min="10" max="10" width="47.5" customWidth="1"/>
    <col min="11" max="11" width="84.625" style="24" bestFit="1" customWidth="1"/>
    <col min="12" max="12" width="59.125" bestFit="1" customWidth="1"/>
  </cols>
  <sheetData>
    <row r="1" spans="1:12">
      <c r="A1" t="s">
        <v>435</v>
      </c>
      <c r="F1" t="s">
        <v>0</v>
      </c>
      <c r="G1" t="s">
        <v>48</v>
      </c>
      <c r="K1" s="24" t="s">
        <v>181</v>
      </c>
      <c r="L1" t="s">
        <v>185</v>
      </c>
    </row>
    <row r="2" spans="1:12">
      <c r="A2" t="s">
        <v>2</v>
      </c>
      <c r="B2" t="str">
        <f>A1&amp;" Element"</f>
        <v>OMH Header Element</v>
      </c>
      <c r="C2" t="s">
        <v>3</v>
      </c>
      <c r="D2" t="s">
        <v>4</v>
      </c>
      <c r="E2" t="s">
        <v>5</v>
      </c>
      <c r="G2" t="s">
        <v>6</v>
      </c>
      <c r="H2" t="s">
        <v>7</v>
      </c>
      <c r="I2" t="s">
        <v>4</v>
      </c>
      <c r="J2" t="s">
        <v>183</v>
      </c>
      <c r="K2" s="24" t="s">
        <v>181</v>
      </c>
      <c r="L2" t="str">
        <f>"|"&amp;$A2&amp;"|"&amp;$B2&amp;"|"&amp;$G2&amp;"|"&amp;$K2&amp;"|"</f>
        <v>|Index|OMH Header Element|FHIR Attribute|Mapping Instructions|</v>
      </c>
    </row>
    <row r="3" spans="1:12">
      <c r="A3" s="31" t="s">
        <v>184</v>
      </c>
      <c r="B3" s="31" t="s">
        <v>184</v>
      </c>
      <c r="G3" s="31" t="s">
        <v>184</v>
      </c>
      <c r="K3" s="32" t="s">
        <v>184</v>
      </c>
      <c r="L3" t="str">
        <f t="shared" ref="L3:L26" si="0">"|"&amp;$A3&amp;"|"&amp;$B3&amp;"|"&amp;$G3&amp;"|"&amp;$K3&amp;"|"</f>
        <v>|---|---|---|---|</v>
      </c>
    </row>
    <row r="4" spans="1:12">
      <c r="A4">
        <v>1</v>
      </c>
      <c r="B4" t="s">
        <v>8</v>
      </c>
      <c r="C4" t="s">
        <v>9</v>
      </c>
      <c r="E4" t="s">
        <v>10</v>
      </c>
      <c r="G4" t="s">
        <v>11</v>
      </c>
      <c r="H4" t="s">
        <v>136</v>
      </c>
      <c r="L4" t="str">
        <f t="shared" si="0"/>
        <v>|1|header-1.2.json|OMH to FHIR Observation Profile||</v>
      </c>
    </row>
    <row r="5" spans="1:12">
      <c r="A5">
        <v>2.1</v>
      </c>
      <c r="B5" t="s">
        <v>12</v>
      </c>
      <c r="C5" t="s">
        <v>13</v>
      </c>
      <c r="D5" t="s">
        <v>14</v>
      </c>
      <c r="E5" t="s">
        <v>15</v>
      </c>
      <c r="G5" s="1"/>
      <c r="H5" s="2" t="s">
        <v>13</v>
      </c>
      <c r="I5" s="2" t="s">
        <v>14</v>
      </c>
      <c r="J5" s="3"/>
      <c r="K5" s="7" t="str">
        <f>'omh-heartrate-fhir-observation-'!K19</f>
        <v>concatenation of  header.schema_id.name = 'heart-rate'  + '-' + body.descriptive_statistic  for example= heart-rate-maximum</v>
      </c>
      <c r="L5" t="str">
        <f t="shared" si="0"/>
        <v>|2.1|header.id||concatenation of  header.schema_id.name = 'heart-rate'  + '-' + body.descriptive_statistic  for example= heart-rate-maximum|</v>
      </c>
    </row>
    <row r="6" spans="1:12">
      <c r="A6">
        <v>2.2000000000000002</v>
      </c>
      <c r="B6" t="s">
        <v>12</v>
      </c>
      <c r="C6" t="s">
        <v>49</v>
      </c>
      <c r="D6" t="s">
        <v>49</v>
      </c>
      <c r="E6" t="s">
        <v>49</v>
      </c>
      <c r="G6" s="1" t="s">
        <v>50</v>
      </c>
      <c r="H6" s="1" t="s">
        <v>55</v>
      </c>
      <c r="I6" s="2" t="s">
        <v>14</v>
      </c>
      <c r="J6" s="2" t="s">
        <v>180</v>
      </c>
      <c r="K6" s="7" t="str">
        <f>"fixed to "&amp;J6</f>
        <v>fixed to "urn:ietf:rfc:3986"</v>
      </c>
      <c r="L6" t="str">
        <f t="shared" si="0"/>
        <v>|2.2|header.id|identifier[0].system|fixed to "urn:ietf:rfc:3986"|</v>
      </c>
    </row>
    <row r="7" spans="1:12">
      <c r="A7">
        <v>3</v>
      </c>
      <c r="B7" t="s">
        <v>16</v>
      </c>
      <c r="C7" t="s">
        <v>17</v>
      </c>
      <c r="D7" t="s">
        <v>14</v>
      </c>
      <c r="E7" t="s">
        <v>18</v>
      </c>
      <c r="G7" t="s">
        <v>70</v>
      </c>
      <c r="H7" t="s">
        <v>19</v>
      </c>
      <c r="I7" t="s">
        <v>14</v>
      </c>
      <c r="K7" s="7" t="str">
        <f>"= " &amp;$B7</f>
        <v>= header.creation_date_time</v>
      </c>
      <c r="L7" t="str">
        <f t="shared" si="0"/>
        <v>|3|header.creation_date_time|issued|= header.creation_date_time|</v>
      </c>
    </row>
    <row r="8" spans="1:12">
      <c r="A8">
        <v>4</v>
      </c>
      <c r="B8" t="s">
        <v>20</v>
      </c>
      <c r="C8" t="s">
        <v>21</v>
      </c>
      <c r="D8" t="s">
        <v>14</v>
      </c>
      <c r="E8" t="s">
        <v>22</v>
      </c>
      <c r="G8" t="s">
        <v>23</v>
      </c>
      <c r="L8" t="str">
        <f t="shared" si="0"/>
        <v>|4|header.schema_id|None||</v>
      </c>
    </row>
    <row r="9" spans="1:12">
      <c r="A9">
        <v>5</v>
      </c>
      <c r="B9" t="s">
        <v>24</v>
      </c>
      <c r="C9" t="s">
        <v>13</v>
      </c>
      <c r="D9" t="s">
        <v>25</v>
      </c>
      <c r="E9" t="s">
        <v>26</v>
      </c>
      <c r="G9" t="s">
        <v>23</v>
      </c>
      <c r="L9" t="str">
        <f t="shared" si="0"/>
        <v>|5|header.schema_id.namespace|None||</v>
      </c>
    </row>
    <row r="10" spans="1:12">
      <c r="A10" t="s">
        <v>51</v>
      </c>
      <c r="B10" t="s">
        <v>27</v>
      </c>
      <c r="C10" t="s">
        <v>13</v>
      </c>
      <c r="D10" t="s">
        <v>14</v>
      </c>
      <c r="E10" t="s">
        <v>28</v>
      </c>
      <c r="G10" s="1" t="s">
        <v>52</v>
      </c>
      <c r="H10" s="1" t="s">
        <v>53</v>
      </c>
      <c r="I10" s="2" t="s">
        <v>14</v>
      </c>
      <c r="J10" s="6" t="s">
        <v>30</v>
      </c>
      <c r="K10" s="7" t="str">
        <f>"Map "&amp;$B10&amp;" to column ""Observation.category.code"" using  the ["&amp;$J10&amp;"](#)"</f>
        <v>Map header.schema_id.name to column "Observation.category.code" using  the [data_point_mapping_table](#)</v>
      </c>
      <c r="L10" t="str">
        <f t="shared" si="0"/>
        <v>|6A.1|header.schema_id.name|category[0].coding[0].code|Map header.schema_id.name to column "Observation.category.code" using  the [data_point_mapping_table](#)|</v>
      </c>
    </row>
    <row r="11" spans="1:12">
      <c r="A11" t="s">
        <v>62</v>
      </c>
      <c r="B11" t="s">
        <v>27</v>
      </c>
      <c r="G11" s="1" t="s">
        <v>54</v>
      </c>
      <c r="H11" s="1" t="s">
        <v>55</v>
      </c>
      <c r="I11" s="2" t="s">
        <v>14</v>
      </c>
      <c r="J11" s="30" t="s">
        <v>433</v>
      </c>
      <c r="K11" s="7" t="str">
        <f>"fixed to "&amp;J11</f>
        <v>fixed to "http://terminology.hl7.org/CodeSystem/observation-category"</v>
      </c>
      <c r="L11" t="str">
        <f t="shared" si="0"/>
        <v>|6A.2|header.schema_id.name|category[0].coding[0].system|fixed to "http://terminology.hl7.org/CodeSystem/observation-category"|</v>
      </c>
    </row>
    <row r="12" spans="1:12">
      <c r="A12" t="s">
        <v>56</v>
      </c>
      <c r="B12" t="s">
        <v>27</v>
      </c>
      <c r="C12" t="s">
        <v>13</v>
      </c>
      <c r="D12" t="s">
        <v>14</v>
      </c>
      <c r="E12" t="s">
        <v>28</v>
      </c>
      <c r="G12" s="1" t="s">
        <v>57</v>
      </c>
      <c r="H12" s="1" t="s">
        <v>53</v>
      </c>
      <c r="I12" s="2" t="s">
        <v>14</v>
      </c>
      <c r="J12" s="6" t="s">
        <v>30</v>
      </c>
      <c r="K12" s="7" t="str">
        <f>"Map "&amp;$B12&amp;" to column ""Observation.code.code"" using  the ["&amp;$J12&amp;"](#)"</f>
        <v>Map header.schema_id.name to column "Observation.code.code" using  the [data_point_mapping_table](#)</v>
      </c>
      <c r="L12" t="str">
        <f t="shared" si="0"/>
        <v>|6B.1|header.schema_id.name|code.coding[0].code|Map header.schema_id.name to column "Observation.code.code" using  the [data_point_mapping_table](#)|</v>
      </c>
    </row>
    <row r="13" spans="1:12">
      <c r="A13" t="s">
        <v>58</v>
      </c>
      <c r="B13" t="s">
        <v>27</v>
      </c>
      <c r="G13" s="1" t="s">
        <v>59</v>
      </c>
      <c r="H13" s="1" t="s">
        <v>55</v>
      </c>
      <c r="I13" s="2" t="s">
        <v>14</v>
      </c>
      <c r="J13" s="6" t="s">
        <v>30</v>
      </c>
      <c r="K13" s="7" t="str">
        <f>"Map "&amp;$B13&amp;" to column ""Observation.code.system"" using  the ["&amp;$J13&amp;"](#)"</f>
        <v>Map header.schema_id.name to column "Observation.code.system" using  the [data_point_mapping_table](#)</v>
      </c>
      <c r="L13" t="str">
        <f t="shared" si="0"/>
        <v>|6B.2|header.schema_id.name|code.coding[0].system|Map header.schema_id.name to column "Observation.code.system" using  the [data_point_mapping_table](#)|</v>
      </c>
    </row>
    <row r="14" spans="1:12">
      <c r="A14" t="s">
        <v>61</v>
      </c>
      <c r="B14" t="s">
        <v>27</v>
      </c>
      <c r="G14" s="1" t="s">
        <v>60</v>
      </c>
      <c r="H14" s="1" t="s">
        <v>13</v>
      </c>
      <c r="I14" s="2" t="s">
        <v>14</v>
      </c>
      <c r="J14" s="6" t="s">
        <v>30</v>
      </c>
      <c r="K14" s="7" t="str">
        <f>"Map "&amp;$B14&amp;" to column ""Observation.code.display"" using  the ["&amp;$J14&amp;"](#)"</f>
        <v>Map header.schema_id.name to column "Observation.code.display" using  the [data_point_mapping_table](#)</v>
      </c>
      <c r="L14" t="str">
        <f t="shared" si="0"/>
        <v>|6B.3|header.schema_id.name|code.coding[0].display|Map header.schema_id.name to column "Observation.code.display" using  the [data_point_mapping_table](#)|</v>
      </c>
    </row>
    <row r="15" spans="1:12">
      <c r="A15">
        <v>7</v>
      </c>
      <c r="B15" t="s">
        <v>31</v>
      </c>
      <c r="C15" t="s">
        <v>13</v>
      </c>
      <c r="D15" t="s">
        <v>14</v>
      </c>
      <c r="E15" t="s">
        <v>32</v>
      </c>
      <c r="G15" t="s">
        <v>23</v>
      </c>
      <c r="L15" t="str">
        <f t="shared" si="0"/>
        <v>|7|header.schema_id.version|None||</v>
      </c>
    </row>
    <row r="16" spans="1:12">
      <c r="A16">
        <v>7</v>
      </c>
      <c r="B16" t="s">
        <v>199</v>
      </c>
      <c r="C16" t="s">
        <v>201</v>
      </c>
      <c r="D16" t="s">
        <v>25</v>
      </c>
      <c r="E16" t="s">
        <v>200</v>
      </c>
      <c r="G16" t="s">
        <v>23</v>
      </c>
      <c r="L16" t="str">
        <f t="shared" si="0"/>
        <v>|7|header.schema_id.url|None||</v>
      </c>
    </row>
    <row r="17" spans="1:12">
      <c r="A17">
        <v>8</v>
      </c>
      <c r="B17" t="s">
        <v>33</v>
      </c>
      <c r="C17" t="s">
        <v>34</v>
      </c>
      <c r="D17" t="s">
        <v>25</v>
      </c>
      <c r="G17" t="s">
        <v>23</v>
      </c>
      <c r="L17" t="str">
        <f t="shared" si="0"/>
        <v>|8|header.acquisition_provenance|None||</v>
      </c>
    </row>
    <row r="18" spans="1:12">
      <c r="A18">
        <v>9</v>
      </c>
      <c r="B18" t="s">
        <v>35</v>
      </c>
      <c r="C18" t="s">
        <v>13</v>
      </c>
      <c r="D18" t="s">
        <v>14</v>
      </c>
      <c r="E18" t="s">
        <v>36</v>
      </c>
      <c r="G18" s="1" t="s">
        <v>65</v>
      </c>
      <c r="H18" s="1" t="s">
        <v>13</v>
      </c>
      <c r="I18" s="2" t="s">
        <v>14</v>
      </c>
      <c r="J18" s="4"/>
      <c r="K18" s="7" t="str">
        <f>"= " &amp;$B18</f>
        <v>= header.acquisition_provenance.source_name</v>
      </c>
      <c r="L18" t="str">
        <f t="shared" si="0"/>
        <v>|9|header.acquisition_provenance.source_name|device.display|= header.acquisition_provenance.source_name|</v>
      </c>
    </row>
    <row r="19" spans="1:12">
      <c r="A19">
        <v>10.1</v>
      </c>
      <c r="B19" t="s">
        <v>37</v>
      </c>
      <c r="C19" t="s">
        <v>13</v>
      </c>
      <c r="D19" t="s">
        <v>25</v>
      </c>
      <c r="E19" t="s">
        <v>38</v>
      </c>
      <c r="G19" t="s">
        <v>66</v>
      </c>
      <c r="H19" t="s">
        <v>13</v>
      </c>
      <c r="I19" t="s">
        <v>14</v>
      </c>
      <c r="K19" s="7" t="str">
        <f xml:space="preserve"> "concatenation of  ""urn:uuid:"" + "&amp;$B19</f>
        <v>concatenation of  "urn:uuid:" + header.acquisition_provenance.source_data_point_id</v>
      </c>
      <c r="L19" t="str">
        <f t="shared" si="0"/>
        <v>|10.1|header.acquisition_provenance.source_data_point_id|identifier[1].value|concatenation of  "urn:uuid:" + header.acquisition_provenance.source_data_point_id|</v>
      </c>
    </row>
    <row r="20" spans="1:12">
      <c r="A20">
        <v>10.199999999999999</v>
      </c>
      <c r="B20" t="s">
        <v>37</v>
      </c>
      <c r="G20" t="s">
        <v>67</v>
      </c>
      <c r="H20" s="1" t="s">
        <v>55</v>
      </c>
      <c r="I20" t="s">
        <v>14</v>
      </c>
      <c r="J20" s="2" t="s">
        <v>180</v>
      </c>
      <c r="K20" s="7" t="str">
        <f>"fixed to "&amp;J20</f>
        <v>fixed to "urn:ietf:rfc:3986"</v>
      </c>
      <c r="L20" t="str">
        <f t="shared" si="0"/>
        <v>|10.2|header.acquisition_provenance.source_data_point_id|identifier[1].system|fixed to "urn:ietf:rfc:3986"|</v>
      </c>
    </row>
    <row r="21" spans="1:12">
      <c r="A21">
        <v>11</v>
      </c>
      <c r="B21" t="s">
        <v>40</v>
      </c>
      <c r="C21" t="s">
        <v>17</v>
      </c>
      <c r="D21" t="s">
        <v>25</v>
      </c>
      <c r="E21" t="s">
        <v>41</v>
      </c>
      <c r="G21" t="s">
        <v>23</v>
      </c>
      <c r="L21" t="str">
        <f t="shared" si="0"/>
        <v>|11|header.acquisition_provenance.source_creation_date_time|None||</v>
      </c>
    </row>
    <row r="22" spans="1:12" ht="16.5" thickBot="1">
      <c r="A22">
        <v>12</v>
      </c>
      <c r="B22" t="s">
        <v>202</v>
      </c>
      <c r="C22" t="s">
        <v>17</v>
      </c>
      <c r="D22" t="s">
        <v>25</v>
      </c>
      <c r="E22" t="s">
        <v>42</v>
      </c>
      <c r="G22" t="s">
        <v>23</v>
      </c>
      <c r="L22" t="str">
        <f t="shared" si="0"/>
        <v>|12|header.acquisition_provenance.last_modification_date_time|None||</v>
      </c>
    </row>
    <row r="23" spans="1:12" ht="16.5" thickBot="1">
      <c r="A23">
        <v>13.1</v>
      </c>
      <c r="B23" t="s">
        <v>43</v>
      </c>
      <c r="C23" t="s">
        <v>44</v>
      </c>
      <c r="D23" t="s">
        <v>25</v>
      </c>
      <c r="E23" t="s">
        <v>45</v>
      </c>
      <c r="G23" s="1" t="s">
        <v>64</v>
      </c>
      <c r="H23" s="1" t="s">
        <v>53</v>
      </c>
      <c r="I23" s="2" t="s">
        <v>14</v>
      </c>
      <c r="J23" s="5"/>
      <c r="K23" s="7" t="str">
        <f>"= " &amp;$B23</f>
        <v>= header.acquisition_provenance.modality</v>
      </c>
      <c r="L23" t="str">
        <f t="shared" si="0"/>
        <v>|13.1|header.acquisition_provenance.modality|device.extension[0].valueCode|= header.acquisition_provenance.modality|</v>
      </c>
    </row>
    <row r="24" spans="1:12" ht="16.5" thickBot="1">
      <c r="A24">
        <v>13.2</v>
      </c>
      <c r="B24" t="s">
        <v>43</v>
      </c>
      <c r="G24" s="1" t="s">
        <v>63</v>
      </c>
      <c r="H24" s="1" t="s">
        <v>55</v>
      </c>
      <c r="I24" s="2" t="s">
        <v>14</v>
      </c>
      <c r="J24" s="5" t="s">
        <v>182</v>
      </c>
      <c r="K24" s="7" t="str">
        <f>"fixed to "&amp;J24</f>
        <v>fixed to "http://www.fhir.org/mfhir/StructureDefinition/extenion-modality"</v>
      </c>
      <c r="L24" t="str">
        <f t="shared" si="0"/>
        <v>|13.2|header.acquisition_provenance.modality|device.extension[0].url|fixed to "http://www.fhir.org/mfhir/StructureDefinition/extenion-modality"|</v>
      </c>
    </row>
    <row r="25" spans="1:12">
      <c r="A25">
        <v>14.1</v>
      </c>
      <c r="B25" t="s">
        <v>46</v>
      </c>
      <c r="C25" t="s">
        <v>13</v>
      </c>
      <c r="D25" t="s">
        <v>25</v>
      </c>
      <c r="E25" t="s">
        <v>47</v>
      </c>
      <c r="G25" s="1" t="s">
        <v>68</v>
      </c>
      <c r="H25" s="7" t="s">
        <v>13</v>
      </c>
      <c r="I25" s="3"/>
      <c r="J25" s="3"/>
      <c r="K25" s="7" t="str">
        <f xml:space="preserve"> "concatenation of  ""urn:uuid:"" + "&amp;$B25</f>
        <v>concatenation of  "urn:uuid:" + header.user_id</v>
      </c>
      <c r="L25" t="str">
        <f t="shared" si="0"/>
        <v>|14.1|header.user_id|subject.identifier.value|concatenation of  "urn:uuid:" + header.user_id|</v>
      </c>
    </row>
    <row r="26" spans="1:12">
      <c r="A26">
        <v>14.2</v>
      </c>
      <c r="B26" t="s">
        <v>46</v>
      </c>
      <c r="G26" s="1" t="s">
        <v>69</v>
      </c>
      <c r="H26" s="1" t="s">
        <v>55</v>
      </c>
      <c r="I26" s="2" t="s">
        <v>14</v>
      </c>
      <c r="J26" s="2" t="s">
        <v>180</v>
      </c>
      <c r="K26" s="7" t="str">
        <f>"fixed to "&amp;J26</f>
        <v>fixed to "urn:ietf:rfc:3986"</v>
      </c>
      <c r="L26" t="str">
        <f t="shared" si="0"/>
        <v>|14.2|header.user_id|subject.identifier.system|fixed to "urn:ietf:rfc:3986"|</v>
      </c>
    </row>
    <row r="30" spans="1:12">
      <c r="C30" t="s">
        <v>203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29A2-CA07-4E4B-8D11-6D08B300584F}">
  <dimension ref="A1:L40"/>
  <sheetViews>
    <sheetView topLeftCell="H1" workbookViewId="0">
      <selection activeCell="J12" sqref="J12"/>
    </sheetView>
  </sheetViews>
  <sheetFormatPr defaultColWidth="11" defaultRowHeight="15.75"/>
  <cols>
    <col min="1" max="1" width="5.875" customWidth="1"/>
    <col min="2" max="2" width="46.5" customWidth="1"/>
    <col min="3" max="3" width="20" customWidth="1"/>
    <col min="4" max="4" width="13.5" customWidth="1"/>
    <col min="5" max="5" width="21.5" customWidth="1"/>
    <col min="6" max="6" width="9.625" customWidth="1"/>
    <col min="7" max="7" width="49.5" customWidth="1"/>
    <col min="8" max="9" width="32.125" customWidth="1"/>
    <col min="10" max="10" width="37" customWidth="1"/>
    <col min="11" max="11" width="48.5" customWidth="1"/>
  </cols>
  <sheetData>
    <row r="1" spans="1:12">
      <c r="L1" t="s">
        <v>185</v>
      </c>
    </row>
    <row r="2" spans="1:12">
      <c r="L2" t="str">
        <f>"## " &amp; $A$4 &amp; " DataPoint to FHIR Observation Detailed Mapping"</f>
        <v>## OMH Total Sleep Time DataPoint to FHIR Observation Detailed Mapping</v>
      </c>
    </row>
    <row r="4" spans="1:12" ht="15.95" customHeight="1">
      <c r="A4" s="23" t="s">
        <v>358</v>
      </c>
      <c r="B4" s="24"/>
      <c r="C4" s="24"/>
      <c r="D4" s="24"/>
      <c r="E4" s="24"/>
      <c r="F4" s="25"/>
      <c r="G4" t="s">
        <v>48</v>
      </c>
      <c r="H4" s="26"/>
      <c r="I4" s="26"/>
      <c r="J4" s="24"/>
      <c r="K4" s="22" t="s">
        <v>1</v>
      </c>
      <c r="L4" t="str">
        <f>"The following Table provides the detailed mapping for the " &amp;   $A$4 &amp; " DataPoint to the OMH to FHIR Observation Profile TODO: add link to map and profile:"</f>
        <v>The following Table provides the detailed mapping for the OMH Total Sleep Time DataPoint to the OMH to FHIR Observation Profile TODO: add link to map and profile:</v>
      </c>
    </row>
    <row r="5" spans="1:12">
      <c r="A5" t="s">
        <v>2</v>
      </c>
      <c r="B5" s="29" t="str">
        <f>A4&amp;" Element"</f>
        <v>OMH Total Sleep Time Element</v>
      </c>
      <c r="C5" t="s">
        <v>3</v>
      </c>
      <c r="D5" t="s">
        <v>4</v>
      </c>
      <c r="E5" t="s">
        <v>5</v>
      </c>
      <c r="G5" t="s">
        <v>6</v>
      </c>
      <c r="H5" s="8" t="s">
        <v>7</v>
      </c>
      <c r="I5" s="8" t="s">
        <v>4</v>
      </c>
      <c r="J5" s="33" t="s">
        <v>183</v>
      </c>
      <c r="K5" s="33" t="s">
        <v>181</v>
      </c>
      <c r="L5" t="str">
        <f>"|"&amp;$A5&amp;"|"&amp;$B5&amp;"|"&amp;$G5&amp;"|"&amp;$K5&amp;"|"</f>
        <v>|Index|OMH Total Sleep Time Element|FHIR Attribute|Mapping Instructions|</v>
      </c>
    </row>
    <row r="6" spans="1:12">
      <c r="A6" s="31" t="s">
        <v>184</v>
      </c>
      <c r="B6" s="31" t="s">
        <v>184</v>
      </c>
      <c r="G6" s="31" t="s">
        <v>184</v>
      </c>
      <c r="J6" s="33"/>
      <c r="K6" s="34" t="s">
        <v>184</v>
      </c>
      <c r="L6" t="str">
        <f t="shared" ref="L6:L26" si="0">"|"&amp;$A6&amp;"|"&amp;$B6&amp;"|"&amp;$G6&amp;"|"&amp;$K6&amp;"|"</f>
        <v>|---|---|---|---|</v>
      </c>
    </row>
    <row r="7" spans="1:12" ht="45">
      <c r="A7" s="2">
        <v>1</v>
      </c>
      <c r="B7" s="14" t="s">
        <v>304</v>
      </c>
      <c r="C7" s="10" t="s">
        <v>9</v>
      </c>
      <c r="D7" s="3"/>
      <c r="E7" s="11" t="s">
        <v>383</v>
      </c>
      <c r="F7" s="3"/>
      <c r="G7" s="12" t="s">
        <v>11</v>
      </c>
      <c r="H7" t="s">
        <v>136</v>
      </c>
      <c r="I7" s="3"/>
      <c r="J7" s="3"/>
      <c r="K7" s="13"/>
      <c r="L7" t="str">
        <f t="shared" si="0"/>
        <v>|1|total-sleep-time-1.0.json|OMH to FHIR Observation Profile||</v>
      </c>
    </row>
    <row r="8" spans="1:12" ht="16.5" thickBot="1">
      <c r="A8" s="2" t="s">
        <v>107</v>
      </c>
      <c r="B8" s="17" t="s">
        <v>301</v>
      </c>
      <c r="C8" s="14" t="s">
        <v>309</v>
      </c>
      <c r="D8" s="7" t="s">
        <v>14</v>
      </c>
      <c r="E8" s="11" t="s">
        <v>305</v>
      </c>
      <c r="F8" s="3"/>
      <c r="G8" s="12" t="s">
        <v>76</v>
      </c>
      <c r="H8" s="7" t="s">
        <v>77</v>
      </c>
      <c r="I8" s="7" t="s">
        <v>14</v>
      </c>
      <c r="J8" s="16"/>
      <c r="K8" s="13" t="s">
        <v>116</v>
      </c>
      <c r="L8" t="str">
        <f t="shared" si="0"/>
        <v>|2.1|total_sleep_time|Observation.valueQuantity|see valueQuantity elements below|</v>
      </c>
    </row>
    <row r="9" spans="1:12" ht="79.5" customHeight="1" thickBot="1">
      <c r="A9" s="2" t="s">
        <v>108</v>
      </c>
      <c r="B9" s="17" t="s">
        <v>302</v>
      </c>
      <c r="C9" s="17" t="s">
        <v>110</v>
      </c>
      <c r="D9" s="7" t="s">
        <v>14</v>
      </c>
      <c r="E9" s="11" t="s">
        <v>306</v>
      </c>
      <c r="F9" s="3"/>
      <c r="G9" s="1" t="s">
        <v>122</v>
      </c>
      <c r="H9" s="3" t="s">
        <v>118</v>
      </c>
      <c r="I9" s="3" t="s">
        <v>25</v>
      </c>
      <c r="J9" s="5"/>
      <c r="K9" s="4" t="str">
        <f>"=  "&amp;B9</f>
        <v>=  total_sleep_time.value</v>
      </c>
      <c r="L9" t="str">
        <f t="shared" si="0"/>
        <v>|2.2|total_sleep_time.value|Observation.valueQuantity.value|=  total_sleep_time.value|</v>
      </c>
    </row>
    <row r="10" spans="1:12" ht="77.25" thickBot="1">
      <c r="A10" s="2" t="s">
        <v>109</v>
      </c>
      <c r="B10" s="17" t="s">
        <v>303</v>
      </c>
      <c r="C10" s="17" t="s">
        <v>13</v>
      </c>
      <c r="D10" s="7" t="s">
        <v>14</v>
      </c>
      <c r="E10" s="11" t="s">
        <v>307</v>
      </c>
      <c r="F10" s="3"/>
      <c r="G10" s="1" t="s">
        <v>123</v>
      </c>
      <c r="H10" t="s">
        <v>13</v>
      </c>
      <c r="I10" s="7" t="s">
        <v>25</v>
      </c>
      <c r="J10" s="9"/>
      <c r="K10" s="4" t="str">
        <f>"IF "&amp;$B26&amp;" is present = concatenation of "&amp;$B10&amp;"  + "&amp;"mapping of "&amp;$B25&amp;" to column 'Unit' using  the ["&amp;$J25&amp;"](#)  (for example 'min/day')"&amp;"  ELSE  = "&amp;$B10 &amp; " (for example, 'min')"</f>
        <v>IF body.descriptive_statistic_denominator is present = concatenation of total_sleep_time.unit  + mapping of body.descriptive_statistic_denominator to column 'Unit' using  the [OMH_FHIR_Descriptive_Statistic_Denominator_Mapping _Table](#)  (for example 'min/day')  ELSE  = total_sleep_time.unit (for example, 'min')</v>
      </c>
      <c r="L10" t="str">
        <f t="shared" si="0"/>
        <v>|2.3|total_sleep_time.unit|Observation.valueQuantity.unit|IF body.descriptive_statistic_denominator is present = concatenation of total_sleep_time.unit  + mapping of body.descriptive_statistic_denominator to column 'Unit' using  the [OMH_FHIR_Descriptive_Statistic_Denominator_Mapping _Table](#)  (for example 'min/day')  ELSE  = total_sleep_time.unit (for example, 'min')|</v>
      </c>
    </row>
    <row r="11" spans="1:12" ht="16.5" thickBot="1">
      <c r="A11" s="2" t="s">
        <v>124</v>
      </c>
      <c r="B11" s="17" t="s">
        <v>303</v>
      </c>
      <c r="C11" s="17"/>
      <c r="D11" s="7"/>
      <c r="E11" s="11"/>
      <c r="F11" s="3"/>
      <c r="G11" s="17" t="s">
        <v>230</v>
      </c>
      <c r="H11" t="s">
        <v>55</v>
      </c>
      <c r="I11" s="7" t="s">
        <v>25</v>
      </c>
      <c r="J11" s="5" t="s">
        <v>127</v>
      </c>
      <c r="K11" s="4" t="str">
        <f>"fixed to '"&amp;J11&amp;"'"</f>
        <v>fixed to 'http://unitsofmeasure.org'</v>
      </c>
      <c r="L11" t="str">
        <f t="shared" si="0"/>
        <v>|2.4|total_sleep_time.unit|Observation.valueQuantity.system|fixed to 'http://unitsofmeasure.org'|</v>
      </c>
    </row>
    <row r="12" spans="1:12" ht="119.25" customHeight="1">
      <c r="A12" s="2" t="s">
        <v>125</v>
      </c>
      <c r="B12" s="17" t="s">
        <v>303</v>
      </c>
      <c r="C12" s="17"/>
      <c r="D12" s="7"/>
      <c r="E12" s="11"/>
      <c r="F12" s="3"/>
      <c r="G12" s="7" t="s">
        <v>231</v>
      </c>
      <c r="H12" s="27" t="s">
        <v>13</v>
      </c>
      <c r="I12" s="7" t="s">
        <v>25</v>
      </c>
      <c r="J12" s="6" t="s">
        <v>224</v>
      </c>
      <c r="K12" s="4" t="str">
        <f>"IF "&amp;$B26&amp;" is present = concatenation of mapping of "&amp;$B10&amp;" to column 'FHIR Unit' using  the ["&amp;$J12&amp;"](#)  + "&amp;"mapping of "&amp;$B26&amp;" to column 'Code' using  the ["&amp;$J26&amp;"](#)  (for example 'min/d')"&amp;"  ELSE  =  mapping of "&amp;$B10&amp;" to column 'FHIR Unit' using  the ["&amp;$J12&amp;"](#) (for example, 'min')"</f>
        <v>IF body.descriptive_statistic_denominator is present = concatenation of mapping of total_sleep_time.unit to column 'FHIR Unit' using  the [OMH_FHIR_Concept_Mapping_Table](#)  + mapping of body.descriptive_statistic_denominator to column 'Code' using  the [OMH_FHIR_Descriptive_Statistic_Denominator_Mapping _Table](#)  (for example 'min/d')  ELSE  =  mapping of total_sleep_time.unit to column 'FHIR Unit' using  the [OMH_FHIR_Concept_Mapping_Table](#) (for example, 'min')</v>
      </c>
      <c r="L12" t="str">
        <f t="shared" si="0"/>
        <v>|2.5|total_sleep_time.unit|Observation.valueQuantity.code|IF body.descriptive_statistic_denominator is present = concatenation of mapping of total_sleep_time.unit to column 'FHIR Unit' using  the [OMH_FHIR_Concept_Mapping_Table](#)  + mapping of body.descriptive_statistic_denominator to column 'Code' using  the [OMH_FHIR_Descriptive_Statistic_Denominator_Mapping _Table](#)  (for example 'min/d')  ELSE  =  mapping of total_sleep_time.unit to column 'FHIR Unit' using  the [OMH_FHIR_Concept_Mapping_Table](#) (for example, 'min')|</v>
      </c>
    </row>
    <row r="13" spans="1:12" ht="102">
      <c r="A13" s="2">
        <v>3</v>
      </c>
      <c r="B13" s="17" t="s">
        <v>78</v>
      </c>
      <c r="C13" s="18" t="s">
        <v>79</v>
      </c>
      <c r="D13" s="7" t="s">
        <v>14</v>
      </c>
      <c r="E13" s="11" t="s">
        <v>308</v>
      </c>
      <c r="F13" s="3"/>
      <c r="G13" s="19" t="s">
        <v>113</v>
      </c>
      <c r="H13" s="3" t="s">
        <v>114</v>
      </c>
      <c r="I13" s="7" t="s">
        <v>25</v>
      </c>
      <c r="J13" s="3"/>
      <c r="K13" s="13" t="s">
        <v>225</v>
      </c>
      <c r="L13" t="str">
        <f t="shared" si="0"/>
        <v>|3|body.effective_time_frame|Observation.effectivePeriod|see effectivePeriod elements below|</v>
      </c>
    </row>
    <row r="14" spans="1:12" ht="204">
      <c r="A14" s="2">
        <v>4</v>
      </c>
      <c r="B14" t="s">
        <v>80</v>
      </c>
      <c r="C14" s="20" t="s">
        <v>81</v>
      </c>
      <c r="D14" s="7" t="s">
        <v>14</v>
      </c>
      <c r="E14" s="11" t="s">
        <v>82</v>
      </c>
      <c r="F14" s="3"/>
      <c r="G14" s="19" t="s">
        <v>113</v>
      </c>
      <c r="H14" s="3" t="s">
        <v>114</v>
      </c>
      <c r="I14" s="7" t="s">
        <v>25</v>
      </c>
      <c r="J14" s="3"/>
      <c r="K14" s="13" t="s">
        <v>225</v>
      </c>
      <c r="L14" t="str">
        <f t="shared" si="0"/>
        <v>|4|body.effective_time_frame.time_interval|Observation.effectivePeriod|see effectivePeriod elements below|</v>
      </c>
    </row>
    <row r="15" spans="1:12" ht="25.5">
      <c r="A15" s="1" t="s">
        <v>310</v>
      </c>
      <c r="B15" s="17" t="s">
        <v>87</v>
      </c>
      <c r="C15" s="17" t="s">
        <v>17</v>
      </c>
      <c r="D15" s="7" t="s">
        <v>25</v>
      </c>
      <c r="E15" s="11" t="s">
        <v>84</v>
      </c>
      <c r="F15" s="17"/>
      <c r="G15" s="19" t="s">
        <v>88</v>
      </c>
      <c r="H15" s="17" t="s">
        <v>86</v>
      </c>
      <c r="I15" s="7" t="s">
        <v>25</v>
      </c>
      <c r="J15" s="7"/>
      <c r="K15" s="4" t="str">
        <f>"=  "&amp;B15</f>
        <v>=  body.effective_time_frame.time_interval.start_date_time</v>
      </c>
      <c r="L15" t="str">
        <f t="shared" si="0"/>
        <v>|4.1|body.effective_time_frame.time_interval.start_date_time|Observation.effectivePeriod.start|=  body.effective_time_frame.time_interval.start_date_time|</v>
      </c>
    </row>
    <row r="16" spans="1:12" ht="25.5">
      <c r="A16" s="1" t="s">
        <v>311</v>
      </c>
      <c r="B16" t="s">
        <v>89</v>
      </c>
      <c r="C16" s="17" t="s">
        <v>17</v>
      </c>
      <c r="D16" s="7" t="s">
        <v>25</v>
      </c>
      <c r="E16" s="11" t="s">
        <v>84</v>
      </c>
      <c r="F16" s="17"/>
      <c r="G16" s="12" t="s">
        <v>90</v>
      </c>
      <c r="H16" s="17" t="s">
        <v>86</v>
      </c>
      <c r="I16" s="7" t="s">
        <v>25</v>
      </c>
      <c r="J16" s="7"/>
      <c r="K16" s="4" t="str">
        <f>"=  "&amp;B16</f>
        <v>=  body.effective_time_frame.time_interval.end_date_time</v>
      </c>
      <c r="L16" t="str">
        <f t="shared" si="0"/>
        <v>|4.2|body.effective_time_frame.time_interval.end_date_time|Observation.effectivePeriod.end|=  body.effective_time_frame.time_interval.end_date_time|</v>
      </c>
    </row>
    <row r="17" spans="1:12" ht="216.75">
      <c r="A17" s="1" t="s">
        <v>312</v>
      </c>
      <c r="B17" s="3" t="s">
        <v>92</v>
      </c>
      <c r="C17" s="21" t="s">
        <v>93</v>
      </c>
      <c r="D17" s="7" t="s">
        <v>25</v>
      </c>
      <c r="E17" s="11" t="s">
        <v>94</v>
      </c>
      <c r="F17" s="3"/>
      <c r="G17" s="12" t="s">
        <v>226</v>
      </c>
      <c r="H17" s="7" t="s">
        <v>135</v>
      </c>
      <c r="I17" s="7" t="s">
        <v>25</v>
      </c>
      <c r="J17" s="38"/>
      <c r="K17" s="4" t="s">
        <v>95</v>
      </c>
      <c r="L17" t="str">
        <f t="shared" si="0"/>
        <v>|5|body.descriptive_statistic|Observation.code.coding[1]|Map  descriptive statistic to the OMH to FHIR additional Observation codings ( code system http://www.fhir.org/guides/mfhir/omh_fhir_observation_codes).|</v>
      </c>
    </row>
    <row r="18" spans="1:12" ht="90" customHeight="1" thickBot="1">
      <c r="A18" s="1" t="s">
        <v>313</v>
      </c>
      <c r="B18" s="3" t="s">
        <v>92</v>
      </c>
      <c r="C18" s="35"/>
      <c r="D18" s="7"/>
      <c r="E18" s="11"/>
      <c r="F18" s="3"/>
      <c r="G18" s="12" t="s">
        <v>227</v>
      </c>
      <c r="H18" s="1" t="s">
        <v>53</v>
      </c>
      <c r="I18" s="2" t="s">
        <v>14</v>
      </c>
      <c r="J18" s="38"/>
      <c r="K18" s="4" t="str">
        <f xml:space="preserve"> "concatenation of  header.schema_id.name = 'total-sleep-time'  + '-' + "&amp; $B18 &amp; "/"&amp; B21&amp;"  for example= total-sleep-time-maximum/session"</f>
        <v>concatenation of  header.schema_id.name = 'total-sleep-time'  + '-' + body.descriptive_statistic/body.descriptive_statistic_denominator  for example= total-sleep-time-maximum/session</v>
      </c>
      <c r="L18" t="str">
        <f t="shared" si="0"/>
        <v>|5.1|body.descriptive_statistic|Observation.code.coding[1].code|concatenation of  header.schema_id.name = 'total-sleep-time'  + '-' + body.descriptive_statistic/body.descriptive_statistic_denominator  for example= total-sleep-time-maximum/session|</v>
      </c>
    </row>
    <row r="19" spans="1:12" ht="26.25" thickBot="1">
      <c r="A19" s="1" t="s">
        <v>314</v>
      </c>
      <c r="B19" s="3" t="s">
        <v>92</v>
      </c>
      <c r="C19" s="35"/>
      <c r="D19" s="7"/>
      <c r="E19" s="11"/>
      <c r="F19" s="3"/>
      <c r="G19" s="12" t="s">
        <v>228</v>
      </c>
      <c r="H19" s="1" t="s">
        <v>55</v>
      </c>
      <c r="I19" s="2" t="s">
        <v>14</v>
      </c>
      <c r="J19" s="37" t="s">
        <v>232</v>
      </c>
      <c r="K19" s="4" t="str">
        <f>"fixed to '"&amp;J19&amp;"'"</f>
        <v>fixed to '"http://www.fhir.org/guides/mfhir/omh_fhir_observation_codes"'</v>
      </c>
      <c r="L19" t="str">
        <f t="shared" si="0"/>
        <v>|5.2|body.descriptive_statistic|Observation.code.coding[1].system|fixed to '"http://www.fhir.org/guides/mfhir/omh_fhir_observation_codes"'|</v>
      </c>
    </row>
    <row r="20" spans="1:12" ht="51">
      <c r="A20" s="1" t="s">
        <v>315</v>
      </c>
      <c r="B20" s="3" t="s">
        <v>92</v>
      </c>
      <c r="C20" s="35"/>
      <c r="D20" s="7"/>
      <c r="E20" s="11"/>
      <c r="F20" s="3"/>
      <c r="G20" s="12" t="s">
        <v>229</v>
      </c>
      <c r="H20" s="1" t="s">
        <v>13</v>
      </c>
      <c r="I20" s="2" t="s">
        <v>14</v>
      </c>
      <c r="J20" s="38"/>
      <c r="K20" s="4" t="str">
        <f xml:space="preserve"> "concatenation of  header.schema_id.name = 'total-sleep-time'  + '-' + "&amp; $B20 &amp; "/"&amp; B23&amp;"  for example= total-sleep-time-maximum/session"</f>
        <v>concatenation of  header.schema_id.name = 'total-sleep-time'  + '-' + body.descriptive_statistic/body.descriptive_statistic_denominator  for example= total-sleep-time-maximum/session</v>
      </c>
      <c r="L20" t="str">
        <f t="shared" si="0"/>
        <v>|5.3|body.descriptive_statistic|Observation.code.coding[1].display|concatenation of  header.schema_id.name = 'total-sleep-time'  + '-' + body.descriptive_statistic/body.descriptive_statistic_denominator  for example= total-sleep-time-maximum/session|</v>
      </c>
    </row>
    <row r="21" spans="1:12" ht="216.75">
      <c r="A21" s="1" t="s">
        <v>312</v>
      </c>
      <c r="B21" s="7" t="s">
        <v>316</v>
      </c>
      <c r="C21" s="21" t="s">
        <v>317</v>
      </c>
      <c r="D21" s="7" t="s">
        <v>25</v>
      </c>
      <c r="E21" s="11" t="s">
        <v>94</v>
      </c>
      <c r="F21" s="3"/>
      <c r="G21" s="12" t="s">
        <v>226</v>
      </c>
      <c r="H21" s="7" t="s">
        <v>135</v>
      </c>
      <c r="I21" s="7" t="s">
        <v>25</v>
      </c>
      <c r="J21" s="38"/>
      <c r="K21" s="4" t="str">
        <f xml:space="preserve"> "see " &amp; $B$17 &amp; " above"</f>
        <v>see body.descriptive_statistic above</v>
      </c>
      <c r="L21" t="str">
        <f t="shared" si="0"/>
        <v>|5|body.descriptive_statistic_denominator|Observation.code.coding[1]|see body.descriptive_statistic above|</v>
      </c>
    </row>
    <row r="22" spans="1:12" ht="16.5" thickBot="1">
      <c r="A22" s="1" t="s">
        <v>369</v>
      </c>
      <c r="B22" s="3" t="s">
        <v>316</v>
      </c>
      <c r="C22" s="35"/>
      <c r="D22" s="7"/>
      <c r="E22" s="11"/>
      <c r="F22" s="3"/>
      <c r="G22" s="12" t="s">
        <v>227</v>
      </c>
      <c r="H22" s="1" t="s">
        <v>53</v>
      </c>
      <c r="I22" s="2" t="s">
        <v>14</v>
      </c>
      <c r="J22" s="38"/>
      <c r="K22" s="4" t="str">
        <f t="shared" ref="K22:K24" si="1" xml:space="preserve"> "see " &amp; $B$17 &amp; " above"</f>
        <v>see body.descriptive_statistic above</v>
      </c>
      <c r="L22" t="str">
        <f t="shared" si="0"/>
        <v>|5.A1|body.descriptive_statistic_denominator|Observation.code.coding[1].code|see body.descriptive_statistic above|</v>
      </c>
    </row>
    <row r="23" spans="1:12" ht="16.5" thickBot="1">
      <c r="A23" s="1" t="s">
        <v>370</v>
      </c>
      <c r="B23" s="3" t="s">
        <v>316</v>
      </c>
      <c r="C23" s="35"/>
      <c r="D23" s="7"/>
      <c r="E23" s="11"/>
      <c r="F23" s="3"/>
      <c r="G23" s="12" t="s">
        <v>228</v>
      </c>
      <c r="H23" s="1" t="s">
        <v>55</v>
      </c>
      <c r="I23" s="2" t="s">
        <v>14</v>
      </c>
      <c r="J23" s="37"/>
      <c r="K23" s="4" t="str">
        <f t="shared" si="1"/>
        <v>see body.descriptive_statistic above</v>
      </c>
      <c r="L23" t="str">
        <f t="shared" si="0"/>
        <v>|5.A2|body.descriptive_statistic_denominator|Observation.code.coding[1].system|see body.descriptive_statistic above|</v>
      </c>
    </row>
    <row r="24" spans="1:12" ht="16.5" thickBot="1">
      <c r="A24" s="1" t="s">
        <v>371</v>
      </c>
      <c r="B24" s="3" t="s">
        <v>316</v>
      </c>
      <c r="C24" s="35"/>
      <c r="D24" s="7"/>
      <c r="E24" s="11"/>
      <c r="F24" s="3"/>
      <c r="G24" s="12" t="s">
        <v>229</v>
      </c>
      <c r="H24" s="1" t="s">
        <v>13</v>
      </c>
      <c r="I24" s="2" t="s">
        <v>14</v>
      </c>
      <c r="J24" s="38"/>
      <c r="K24" s="4" t="str">
        <f t="shared" si="1"/>
        <v>see body.descriptive_statistic above</v>
      </c>
      <c r="L24" t="str">
        <f t="shared" si="0"/>
        <v>|5.A3|body.descriptive_statistic_denominator|Observation.code.coding[1].display|see body.descriptive_statistic above|</v>
      </c>
    </row>
    <row r="25" spans="1:12" ht="26.25" thickBot="1">
      <c r="A25" s="1" t="s">
        <v>368</v>
      </c>
      <c r="B25" s="3" t="s">
        <v>316</v>
      </c>
      <c r="C25" s="35"/>
      <c r="D25" s="7"/>
      <c r="E25" s="11"/>
      <c r="F25" s="3"/>
      <c r="G25" s="1" t="s">
        <v>123</v>
      </c>
      <c r="H25" s="1" t="s">
        <v>13</v>
      </c>
      <c r="I25" s="2" t="s">
        <v>14</v>
      </c>
      <c r="J25" s="37" t="s">
        <v>377</v>
      </c>
      <c r="K25" s="4" t="s">
        <v>378</v>
      </c>
      <c r="L25" t="str">
        <f t="shared" si="0"/>
        <v>|5.B1|body.descriptive_statistic_denominator|Observation.valueQuantity.unit|see body.step_count.unit above|</v>
      </c>
    </row>
    <row r="26" spans="1:12" ht="26.25" thickBot="1">
      <c r="A26" s="1" t="s">
        <v>367</v>
      </c>
      <c r="B26" s="3" t="s">
        <v>316</v>
      </c>
      <c r="C26" s="35"/>
      <c r="D26" s="7"/>
      <c r="E26" s="11"/>
      <c r="F26" s="3"/>
      <c r="G26" s="1" t="s">
        <v>231</v>
      </c>
      <c r="H26" s="1" t="s">
        <v>13</v>
      </c>
      <c r="I26" s="2" t="s">
        <v>14</v>
      </c>
      <c r="J26" s="37" t="s">
        <v>377</v>
      </c>
      <c r="K26" s="4" t="s">
        <v>378</v>
      </c>
      <c r="L26" t="str">
        <f t="shared" si="0"/>
        <v>|5.B2|body.descriptive_statistic_denominator|Observation.valueQuantity.code|see body.step_count.unit above|</v>
      </c>
    </row>
    <row r="27" spans="1:12">
      <c r="A27" s="2"/>
      <c r="B27" s="3"/>
      <c r="C27" s="14"/>
      <c r="D27" s="7"/>
      <c r="E27" s="11"/>
      <c r="F27" s="3"/>
      <c r="G27" s="4"/>
      <c r="H27" s="1"/>
      <c r="I27" s="2"/>
      <c r="J27" s="6"/>
      <c r="K27" s="4"/>
    </row>
    <row r="28" spans="1:12">
      <c r="A28" s="2"/>
      <c r="B28" s="3"/>
      <c r="C28" s="14"/>
      <c r="D28" s="7"/>
      <c r="E28" s="11"/>
      <c r="F28" s="3"/>
      <c r="G28" s="4"/>
      <c r="H28" s="1"/>
      <c r="I28" s="2"/>
      <c r="J28" s="6"/>
      <c r="K28" s="4"/>
    </row>
    <row r="29" spans="1:12">
      <c r="A29" s="2"/>
      <c r="B29" s="3"/>
      <c r="C29" s="14"/>
      <c r="D29" s="7"/>
      <c r="E29" s="11"/>
      <c r="F29" s="3"/>
      <c r="G29" s="4"/>
      <c r="H29" s="1"/>
      <c r="I29" s="2"/>
      <c r="J29" s="6"/>
      <c r="K29" s="4"/>
    </row>
    <row r="30" spans="1:12">
      <c r="A30" s="2"/>
      <c r="B30" s="3"/>
      <c r="C30" s="14"/>
      <c r="D30" s="7"/>
      <c r="E30" s="11"/>
      <c r="F30" s="3"/>
      <c r="G30" s="4"/>
      <c r="H30" s="7"/>
      <c r="I30" s="2"/>
      <c r="J30" s="6"/>
      <c r="K30" s="4"/>
    </row>
    <row r="31" spans="1:12">
      <c r="A31" s="2"/>
      <c r="B31" s="7"/>
      <c r="C31" s="14"/>
      <c r="D31" s="7"/>
      <c r="E31" s="11"/>
      <c r="F31" s="3"/>
      <c r="G31" s="4"/>
      <c r="H31" s="7"/>
      <c r="I31" s="7"/>
      <c r="J31" s="6"/>
      <c r="K31" s="4"/>
    </row>
    <row r="32" spans="1:12">
      <c r="A32" s="2"/>
      <c r="B32" s="7"/>
      <c r="G32" s="4"/>
      <c r="H32" s="7"/>
      <c r="I32" s="7"/>
      <c r="J32" s="6"/>
      <c r="K32" s="4"/>
    </row>
    <row r="33" spans="1:11">
      <c r="A33" s="2"/>
      <c r="B33" s="7"/>
      <c r="G33" s="4"/>
      <c r="H33" s="1"/>
      <c r="I33" s="2"/>
      <c r="J33" s="6"/>
      <c r="K33" s="4"/>
    </row>
    <row r="34" spans="1:11">
      <c r="A34" s="2"/>
      <c r="B34" s="7"/>
      <c r="G34" s="4"/>
      <c r="H34" s="1"/>
      <c r="I34" s="2"/>
      <c r="J34" s="6"/>
      <c r="K34" s="4"/>
    </row>
    <row r="35" spans="1:11">
      <c r="A35" s="2"/>
      <c r="B35" s="7"/>
      <c r="G35" s="4"/>
      <c r="H35" s="1"/>
      <c r="I35" s="2"/>
      <c r="J35" s="6"/>
      <c r="K35" s="4"/>
    </row>
    <row r="36" spans="1:11">
      <c r="A36" s="2"/>
      <c r="B36" s="7"/>
      <c r="G36" s="4"/>
      <c r="H36" s="7"/>
      <c r="I36" s="2"/>
      <c r="J36" s="6"/>
      <c r="K36" s="4"/>
    </row>
    <row r="37" spans="1:11">
      <c r="A37" s="2"/>
      <c r="B37" s="7"/>
      <c r="G37" s="4"/>
      <c r="H37" s="1"/>
      <c r="I37" s="2"/>
      <c r="J37" s="6"/>
      <c r="K37" s="4"/>
    </row>
    <row r="38" spans="1:11">
      <c r="A38" s="2"/>
      <c r="B38" s="7"/>
      <c r="G38" s="4"/>
      <c r="H38" s="1"/>
      <c r="I38" s="2"/>
      <c r="J38" s="6"/>
      <c r="K38" s="4"/>
    </row>
    <row r="39" spans="1:11">
      <c r="A39" s="2"/>
      <c r="B39" s="7"/>
      <c r="G39" s="4"/>
      <c r="H39" s="1"/>
      <c r="I39" s="2"/>
      <c r="J39" s="6"/>
      <c r="K39" s="4"/>
    </row>
    <row r="40" spans="1:11">
      <c r="A40" s="2"/>
      <c r="B40" s="7"/>
      <c r="G40" s="4"/>
      <c r="H40" s="7"/>
      <c r="I40" s="2"/>
      <c r="J40" s="6"/>
      <c r="K40" s="4"/>
    </row>
  </sheetData>
  <hyperlinks>
    <hyperlink ref="C14" r:id="rId1" xr:uid="{35855569-CE0C-4AF2-8BA7-E5D61FCD6BEB}"/>
    <hyperlink ref="C13" r:id="rId2" xr:uid="{EAC6801F-1081-4037-8500-C7ABE9A0CA1A}"/>
    <hyperlink ref="B7" r:id="rId3" tooltip="body-temperature-2.0.json" xr:uid="{04C14674-D7B7-45B6-B605-6FAF9693AA1A}"/>
    <hyperlink ref="C17" r:id="rId4" display="https://github.com/openmhealth/schemas/blob/master/schema/omh/temporal-relationship-to-physical-activity-1.0.json" xr:uid="{8691A2A8-8637-477E-B3CE-FDC45DB89C8B}"/>
    <hyperlink ref="C8" r:id="rId5" xr:uid="{985B569F-B946-4E43-BF11-6C951987F321}"/>
    <hyperlink ref="C21" r:id="rId6" location="/schema-docs/schema-library/schemas/omh_descriptive-statistic-denominator" xr:uid="{AB146E2C-D433-49FD-A0EA-4C87DCDB382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2B121-FFD9-4C71-9171-A47FB789485D}">
  <dimension ref="A1:L39"/>
  <sheetViews>
    <sheetView topLeftCell="H1" workbookViewId="0">
      <selection activeCell="I14" sqref="I14"/>
    </sheetView>
  </sheetViews>
  <sheetFormatPr defaultColWidth="11" defaultRowHeight="15.75"/>
  <cols>
    <col min="1" max="1" width="5.875" customWidth="1"/>
    <col min="2" max="2" width="46.5" customWidth="1"/>
    <col min="3" max="3" width="20" customWidth="1"/>
    <col min="4" max="4" width="13.5" customWidth="1"/>
    <col min="5" max="5" width="21.5" customWidth="1"/>
    <col min="6" max="6" width="9.625" customWidth="1"/>
    <col min="7" max="7" width="49.5" customWidth="1"/>
    <col min="8" max="9" width="32.125" customWidth="1"/>
    <col min="10" max="10" width="37" customWidth="1"/>
    <col min="11" max="11" width="48.5" customWidth="1"/>
  </cols>
  <sheetData>
    <row r="1" spans="1:12">
      <c r="L1" t="s">
        <v>185</v>
      </c>
    </row>
    <row r="2" spans="1:12">
      <c r="L2" t="str">
        <f>"## " &amp; $A$4 &amp; " DataPoint to FHIR Observation Detailed Mapping"</f>
        <v>## OMH Step Count DataPoint to FHIR Observation Detailed Mapping</v>
      </c>
    </row>
    <row r="4" spans="1:12" ht="15.95" customHeight="1">
      <c r="A4" s="23" t="s">
        <v>359</v>
      </c>
      <c r="B4" s="24"/>
      <c r="C4" s="24"/>
      <c r="D4" s="24"/>
      <c r="E4" s="24"/>
      <c r="F4" s="25"/>
      <c r="G4" t="s">
        <v>48</v>
      </c>
      <c r="H4" s="26"/>
      <c r="I4" s="26"/>
      <c r="J4" s="24"/>
      <c r="K4" s="22" t="s">
        <v>1</v>
      </c>
      <c r="L4" t="str">
        <f>"The following Table provides the detailed mapping for the " &amp;   $A$4 &amp; " DataPoint to the OMH to FHIR Observation Profile TODO: add link to map and profile:"</f>
        <v>The following Table provides the detailed mapping for the OMH Step Count DataPoint to the OMH to FHIR Observation Profile TODO: add link to map and profile:</v>
      </c>
    </row>
    <row r="5" spans="1:12">
      <c r="A5" t="s">
        <v>2</v>
      </c>
      <c r="B5" s="29" t="str">
        <f>A4&amp;" Element"</f>
        <v>OMH Step Count Element</v>
      </c>
      <c r="C5" t="s">
        <v>3</v>
      </c>
      <c r="D5" t="s">
        <v>4</v>
      </c>
      <c r="E5" t="s">
        <v>5</v>
      </c>
      <c r="G5" t="s">
        <v>6</v>
      </c>
      <c r="H5" s="8" t="s">
        <v>7</v>
      </c>
      <c r="I5" s="8" t="s">
        <v>4</v>
      </c>
      <c r="J5" s="33" t="s">
        <v>183</v>
      </c>
      <c r="K5" s="33" t="s">
        <v>181</v>
      </c>
      <c r="L5" t="str">
        <f>"|"&amp;$A5&amp;"|"&amp;$B5&amp;"|"&amp;$G5&amp;"|"&amp;$K5&amp;"|"</f>
        <v>|Index|OMH Step Count Element|FHIR Attribute|Mapping Instructions|</v>
      </c>
    </row>
    <row r="6" spans="1:12">
      <c r="A6" s="31" t="s">
        <v>184</v>
      </c>
      <c r="B6" s="31" t="s">
        <v>184</v>
      </c>
      <c r="G6" s="31" t="s">
        <v>184</v>
      </c>
      <c r="J6" s="33"/>
      <c r="K6" s="34" t="s">
        <v>184</v>
      </c>
      <c r="L6" t="str">
        <f t="shared" ref="L6:L26" si="0">"|"&amp;$A6&amp;"|"&amp;$B6&amp;"|"&amp;$G6&amp;"|"&amp;$K6&amp;"|"</f>
        <v>|---|---|---|---|</v>
      </c>
    </row>
    <row r="7" spans="1:12" ht="45">
      <c r="A7" s="2">
        <v>1</v>
      </c>
      <c r="B7" s="14" t="s">
        <v>363</v>
      </c>
      <c r="C7" s="10" t="s">
        <v>9</v>
      </c>
      <c r="D7" s="3"/>
      <c r="E7" s="11" t="s">
        <v>384</v>
      </c>
      <c r="F7" s="3"/>
      <c r="G7" s="12" t="s">
        <v>11</v>
      </c>
      <c r="H7" t="s">
        <v>136</v>
      </c>
      <c r="I7" s="3"/>
      <c r="J7" s="3"/>
      <c r="K7" s="13"/>
      <c r="L7" t="str">
        <f t="shared" si="0"/>
        <v>|1|step-count-1.0.json|OMH to FHIR Observation Profile||</v>
      </c>
    </row>
    <row r="8" spans="1:12" ht="39" thickBot="1">
      <c r="A8" s="2" t="s">
        <v>107</v>
      </c>
      <c r="B8" s="17" t="s">
        <v>372</v>
      </c>
      <c r="C8" s="14" t="s">
        <v>364</v>
      </c>
      <c r="D8" s="7" t="s">
        <v>14</v>
      </c>
      <c r="E8" s="11" t="s">
        <v>360</v>
      </c>
      <c r="F8" s="3"/>
      <c r="G8" s="12" t="s">
        <v>76</v>
      </c>
      <c r="H8" s="7" t="s">
        <v>77</v>
      </c>
      <c r="I8" s="7" t="s">
        <v>14</v>
      </c>
      <c r="J8" s="16"/>
      <c r="K8" s="4" t="s">
        <v>366</v>
      </c>
      <c r="L8" t="str">
        <f t="shared" si="0"/>
        <v>|2.1|body.step_count|Observation.valueQuantity|see valueQuantity elements below, if body.descriptive_statistic_denominator is present is modifies the units as described below|</v>
      </c>
    </row>
    <row r="9" spans="1:12" ht="42.75" customHeight="1" thickBot="1">
      <c r="A9" s="2" t="s">
        <v>108</v>
      </c>
      <c r="B9" s="17" t="s">
        <v>373</v>
      </c>
      <c r="C9" s="17" t="s">
        <v>110</v>
      </c>
      <c r="D9" s="7" t="s">
        <v>14</v>
      </c>
      <c r="E9" s="11" t="s">
        <v>361</v>
      </c>
      <c r="F9" s="3"/>
      <c r="G9" s="1" t="s">
        <v>122</v>
      </c>
      <c r="H9" s="3" t="s">
        <v>118</v>
      </c>
      <c r="I9" s="3" t="s">
        <v>25</v>
      </c>
      <c r="J9" s="5"/>
      <c r="K9" s="4" t="str">
        <f>"=  "&amp;B9</f>
        <v>=  body.step_count.value</v>
      </c>
      <c r="L9" t="str">
        <f t="shared" si="0"/>
        <v>|2.2|body.step_count.value|Observation.valueQuantity.value|=  body.step_count.value|</v>
      </c>
    </row>
    <row r="10" spans="1:12" ht="76.5" customHeight="1" thickBot="1">
      <c r="A10" s="2" t="s">
        <v>109</v>
      </c>
      <c r="B10" s="17" t="s">
        <v>374</v>
      </c>
      <c r="C10" s="17" t="s">
        <v>13</v>
      </c>
      <c r="D10" s="7" t="s">
        <v>14</v>
      </c>
      <c r="E10" s="11" t="s">
        <v>362</v>
      </c>
      <c r="F10" s="3"/>
      <c r="G10" s="1" t="s">
        <v>123</v>
      </c>
      <c r="H10" t="s">
        <v>13</v>
      </c>
      <c r="I10" s="6" t="s">
        <v>25</v>
      </c>
      <c r="J10" s="30" t="s">
        <v>375</v>
      </c>
      <c r="K10" s="4" t="str">
        <f>"IF "&amp;$B25&amp;"is present = concatenation of "&amp;$J10&amp;"  +   "&amp;"mapping of "&amp;$B25&amp;" to column 'Unit' using  the ["&amp;$J25&amp;"](#)  (for example 'steps/day')"&amp;"  ELSE  = "&amp;$J10</f>
        <v>IF body.descriptive_statistic_denominatoris present = concatenation of 'steps'  +   mapping of body.descriptive_statistic_denominator to column 'Unit' using  the [OMH_FHIR_Descriptive_Statistic_Denominator_Mapping _Table](#)  (for example 'steps/day')  ELSE  = 'steps'</v>
      </c>
      <c r="L10" t="str">
        <f t="shared" si="0"/>
        <v>|2.3|body.step_count.unit|Observation.valueQuantity.unit|IF body.descriptive_statistic_denominatoris present = concatenation of 'steps'  +   mapping of body.descriptive_statistic_denominator to column 'Unit' using  the [OMH_FHIR_Descriptive_Statistic_Denominator_Mapping _Table](#)  (for example 'steps/day')  ELSE  = 'steps'|</v>
      </c>
    </row>
    <row r="11" spans="1:12" ht="16.5" thickBot="1">
      <c r="A11" s="2" t="s">
        <v>124</v>
      </c>
      <c r="B11" s="17" t="s">
        <v>374</v>
      </c>
      <c r="C11" s="17"/>
      <c r="D11" s="7"/>
      <c r="E11" s="11"/>
      <c r="F11" s="3"/>
      <c r="G11" s="17" t="s">
        <v>230</v>
      </c>
      <c r="H11" t="s">
        <v>55</v>
      </c>
      <c r="I11" s="7" t="s">
        <v>25</v>
      </c>
      <c r="J11" s="5" t="s">
        <v>127</v>
      </c>
      <c r="K11" s="4" t="str">
        <f>"fixed to '"&amp;J11&amp;"'"</f>
        <v>fixed to 'http://unitsofmeasure.org'</v>
      </c>
      <c r="L11" t="str">
        <f t="shared" si="0"/>
        <v>|2.4|body.step_count.unit|Observation.valueQuantity.system|fixed to 'http://unitsofmeasure.org'|</v>
      </c>
    </row>
    <row r="12" spans="1:12" ht="75.75" customHeight="1">
      <c r="A12" s="2" t="s">
        <v>125</v>
      </c>
      <c r="B12" s="17" t="s">
        <v>374</v>
      </c>
      <c r="C12" s="17"/>
      <c r="D12" s="7"/>
      <c r="E12" s="11"/>
      <c r="F12" s="3"/>
      <c r="G12" s="7" t="s">
        <v>231</v>
      </c>
      <c r="H12" s="27" t="s">
        <v>13</v>
      </c>
      <c r="I12" s="7" t="s">
        <v>25</v>
      </c>
      <c r="J12" s="30" t="s">
        <v>376</v>
      </c>
      <c r="K12" s="4" t="str">
        <f>"IF "&amp;$B27&amp;"is present = concatenation of "&amp;$J12&amp;"  + "&amp;"mapping of "&amp;$B26&amp;" to column 'Code' using  the ["&amp;$J26&amp;"](#)  (for example '{steps}/d')"&amp;"  ELSE  = "&amp;$J12</f>
        <v>IF is present = concatenation of '{steps}'  + mapping of body.descriptive_statistic_denominator to column 'Code' using  the [OMH_FHIR_Descriptive_Statistic_Denominator_Mapping _Table](#)  (for example '{steps}/d')  ELSE  = '{steps}'</v>
      </c>
      <c r="L12" t="str">
        <f t="shared" si="0"/>
        <v>|2.5|body.step_count.unit|Observation.valueQuantity.code|IF is present = concatenation of '{steps}'  + mapping of body.descriptive_statistic_denominator to column 'Code' using  the [OMH_FHIR_Descriptive_Statistic_Denominator_Mapping _Table](#)  (for example '{steps}/d')  ELSE  = '{steps}'|</v>
      </c>
    </row>
    <row r="13" spans="1:12" ht="76.5">
      <c r="A13" s="2">
        <v>3</v>
      </c>
      <c r="B13" s="17" t="s">
        <v>78</v>
      </c>
      <c r="C13" s="18" t="s">
        <v>79</v>
      </c>
      <c r="D13" s="7" t="s">
        <v>14</v>
      </c>
      <c r="E13" s="11" t="s">
        <v>365</v>
      </c>
      <c r="F13" s="3"/>
      <c r="G13" s="19" t="s">
        <v>113</v>
      </c>
      <c r="H13" s="3" t="s">
        <v>114</v>
      </c>
      <c r="I13" s="7" t="s">
        <v>25</v>
      </c>
      <c r="J13" s="3"/>
      <c r="K13" s="13" t="s">
        <v>225</v>
      </c>
      <c r="L13" t="str">
        <f t="shared" si="0"/>
        <v>|3|body.effective_time_frame|Observation.effectivePeriod|see effectivePeriod elements below|</v>
      </c>
    </row>
    <row r="14" spans="1:12" ht="204">
      <c r="A14" s="2">
        <v>4</v>
      </c>
      <c r="B14" t="s">
        <v>80</v>
      </c>
      <c r="C14" s="20" t="s">
        <v>81</v>
      </c>
      <c r="D14" s="7" t="s">
        <v>14</v>
      </c>
      <c r="E14" s="11" t="s">
        <v>82</v>
      </c>
      <c r="F14" s="3"/>
      <c r="G14" s="19" t="s">
        <v>113</v>
      </c>
      <c r="H14" s="3" t="s">
        <v>114</v>
      </c>
      <c r="I14" s="7" t="s">
        <v>25</v>
      </c>
      <c r="J14" s="3"/>
      <c r="K14" s="13" t="s">
        <v>225</v>
      </c>
      <c r="L14" t="str">
        <f t="shared" si="0"/>
        <v>|4|body.effective_time_frame.time_interval|Observation.effectivePeriod|see effectivePeriod elements below|</v>
      </c>
    </row>
    <row r="15" spans="1:12" ht="25.5">
      <c r="A15" s="1" t="s">
        <v>310</v>
      </c>
      <c r="B15" s="17" t="s">
        <v>87</v>
      </c>
      <c r="C15" s="17" t="s">
        <v>17</v>
      </c>
      <c r="D15" s="7" t="s">
        <v>25</v>
      </c>
      <c r="E15" s="11" t="s">
        <v>84</v>
      </c>
      <c r="F15" s="17"/>
      <c r="G15" s="19" t="s">
        <v>88</v>
      </c>
      <c r="H15" s="17" t="s">
        <v>86</v>
      </c>
      <c r="I15" s="7" t="s">
        <v>25</v>
      </c>
      <c r="J15" s="7"/>
      <c r="K15" s="4" t="str">
        <f>"=  "&amp;B15</f>
        <v>=  body.effective_time_frame.time_interval.start_date_time</v>
      </c>
      <c r="L15" t="str">
        <f t="shared" si="0"/>
        <v>|4.1|body.effective_time_frame.time_interval.start_date_time|Observation.effectivePeriod.start|=  body.effective_time_frame.time_interval.start_date_time|</v>
      </c>
    </row>
    <row r="16" spans="1:12" ht="25.5">
      <c r="A16" s="1" t="s">
        <v>311</v>
      </c>
      <c r="B16" t="s">
        <v>89</v>
      </c>
      <c r="C16" s="17" t="s">
        <v>17</v>
      </c>
      <c r="D16" s="7" t="s">
        <v>25</v>
      </c>
      <c r="E16" s="11" t="s">
        <v>84</v>
      </c>
      <c r="F16" s="17"/>
      <c r="G16" s="12" t="s">
        <v>90</v>
      </c>
      <c r="H16" s="17" t="s">
        <v>86</v>
      </c>
      <c r="I16" s="7" t="s">
        <v>25</v>
      </c>
      <c r="J16" s="7"/>
      <c r="K16" s="4" t="str">
        <f>"=  "&amp;B16</f>
        <v>=  body.effective_time_frame.time_interval.end_date_time</v>
      </c>
      <c r="L16" t="str">
        <f t="shared" si="0"/>
        <v>|4.2|body.effective_time_frame.time_interval.end_date_time|Observation.effectivePeriod.end|=  body.effective_time_frame.time_interval.end_date_time|</v>
      </c>
    </row>
    <row r="17" spans="1:12" ht="216.75">
      <c r="A17" s="1" t="s">
        <v>312</v>
      </c>
      <c r="B17" s="3" t="s">
        <v>92</v>
      </c>
      <c r="C17" s="21" t="s">
        <v>93</v>
      </c>
      <c r="D17" s="7" t="s">
        <v>25</v>
      </c>
      <c r="E17" s="11" t="s">
        <v>94</v>
      </c>
      <c r="F17" s="3"/>
      <c r="G17" s="12" t="s">
        <v>226</v>
      </c>
      <c r="H17" s="7" t="s">
        <v>135</v>
      </c>
      <c r="I17" s="7" t="s">
        <v>25</v>
      </c>
      <c r="J17" s="38"/>
      <c r="K17" s="4" t="s">
        <v>95</v>
      </c>
      <c r="L17" t="str">
        <f t="shared" si="0"/>
        <v>|5|body.descriptive_statistic|Observation.code.coding[1]|Map  descriptive statistic to the OMH to FHIR additional Observation codings ( code system http://www.fhir.org/guides/mfhir/omh_fhir_observation_codes).|</v>
      </c>
    </row>
    <row r="18" spans="1:12" ht="90" customHeight="1" thickBot="1">
      <c r="A18" s="1" t="s">
        <v>313</v>
      </c>
      <c r="B18" s="3" t="s">
        <v>92</v>
      </c>
      <c r="C18" s="35"/>
      <c r="D18" s="7"/>
      <c r="E18" s="11"/>
      <c r="F18" s="3"/>
      <c r="G18" s="12" t="s">
        <v>227</v>
      </c>
      <c r="H18" s="1" t="s">
        <v>53</v>
      </c>
      <c r="I18" s="2" t="s">
        <v>14</v>
      </c>
      <c r="J18" s="38"/>
      <c r="K18" s="4" t="str">
        <f xml:space="preserve"> "IF body.descriptive_statistic_denominator is present  = concatenation of  header.schema_id.name = 'step-count'  + '-' + "&amp; $B18 &amp; "/"&amp; B21&amp;"  for example= step-count-maximum/session, ELSE = concatenation of  header.schema_id.name = 'step-count'  + '-' + "&amp; $B18 &amp; " for example= step-count-maximum"</f>
        <v>IF body.descriptive_statistic_denominator is present  = concatenation of  header.schema_id.name = 'step-count'  + '-' + body.descriptive_statistic/body.descriptive_statistic_denominator  for example= step-count-maximum/session, ELSE = concatenation of  header.schema_id.name = 'step-count'  + '-' + body.descriptive_statistic for example= step-count-maximum</v>
      </c>
      <c r="L18" t="str">
        <f t="shared" si="0"/>
        <v>|5.1|body.descriptive_statistic|Observation.code.coding[1].code|IF body.descriptive_statistic_denominator is present  = concatenation of  header.schema_id.name = 'step-count'  + '-' + body.descriptive_statistic/body.descriptive_statistic_denominator  for example= step-count-maximum/session, ELSE = concatenation of  header.schema_id.name = 'step-count'  + '-' + body.descriptive_statistic for example= step-count-maximum|</v>
      </c>
    </row>
    <row r="19" spans="1:12" ht="26.25" thickBot="1">
      <c r="A19" s="1" t="s">
        <v>314</v>
      </c>
      <c r="B19" s="3" t="s">
        <v>92</v>
      </c>
      <c r="C19" s="35"/>
      <c r="D19" s="7"/>
      <c r="E19" s="11"/>
      <c r="F19" s="3"/>
      <c r="G19" s="12" t="s">
        <v>228</v>
      </c>
      <c r="H19" s="1" t="s">
        <v>55</v>
      </c>
      <c r="I19" s="2" t="s">
        <v>14</v>
      </c>
      <c r="J19" s="37" t="s">
        <v>232</v>
      </c>
      <c r="K19" s="4" t="str">
        <f>"fixed to '"&amp;J19&amp;"'"</f>
        <v>fixed to '"http://www.fhir.org/guides/mfhir/omh_fhir_observation_codes"'</v>
      </c>
      <c r="L19" t="str">
        <f t="shared" si="0"/>
        <v>|5.2|body.descriptive_statistic|Observation.code.coding[1].system|fixed to '"http://www.fhir.org/guides/mfhir/omh_fhir_observation_codes"'|</v>
      </c>
    </row>
    <row r="20" spans="1:12" ht="115.5" customHeight="1">
      <c r="A20" s="1" t="s">
        <v>315</v>
      </c>
      <c r="B20" s="3" t="s">
        <v>92</v>
      </c>
      <c r="C20" s="35"/>
      <c r="D20" s="7"/>
      <c r="E20" s="11"/>
      <c r="F20" s="3"/>
      <c r="G20" s="12" t="s">
        <v>229</v>
      </c>
      <c r="H20" s="1" t="s">
        <v>13</v>
      </c>
      <c r="I20" s="2" t="s">
        <v>14</v>
      </c>
      <c r="J20" s="38"/>
      <c r="K20" s="4" t="str">
        <f xml:space="preserve"> "IF body.descriptive_statistic_denominator is present  = concatenation of  header.schema_id.name = 'step-count'  + '-' + "&amp; $B20 &amp; "/"&amp; B23&amp;"  for example= step-count-maximum/session, ELSE = concatenation of  header.schema_id.name = 'step-count'  + '-' + "&amp; $B20 &amp; " for example= step-count-maximum"</f>
        <v>IF body.descriptive_statistic_denominator is present  = concatenation of  header.schema_id.name = 'step-count'  + '-' + body.descriptive_statistic/body.descriptive_statistic_denominator  for example= step-count-maximum/session, ELSE = concatenation of  header.schema_id.name = 'step-count'  + '-' + body.descriptive_statistic for example= step-count-maximum</v>
      </c>
      <c r="L20" t="str">
        <f t="shared" si="0"/>
        <v>|5.3|body.descriptive_statistic|Observation.code.coding[1].display|IF body.descriptive_statistic_denominator is present  = concatenation of  header.schema_id.name = 'step-count'  + '-' + body.descriptive_statistic/body.descriptive_statistic_denominator  for example= step-count-maximum/session, ELSE = concatenation of  header.schema_id.name = 'step-count'  + '-' + body.descriptive_statistic for example= step-count-maximum|</v>
      </c>
    </row>
    <row r="21" spans="1:12" ht="216.75">
      <c r="A21" s="1" t="s">
        <v>312</v>
      </c>
      <c r="B21" s="7" t="s">
        <v>316</v>
      </c>
      <c r="C21" s="21" t="s">
        <v>317</v>
      </c>
      <c r="D21" s="7" t="s">
        <v>25</v>
      </c>
      <c r="E21" s="11" t="s">
        <v>94</v>
      </c>
      <c r="F21" s="3"/>
      <c r="G21" s="12" t="s">
        <v>226</v>
      </c>
      <c r="H21" s="7" t="s">
        <v>135</v>
      </c>
      <c r="I21" s="7" t="s">
        <v>25</v>
      </c>
      <c r="J21" s="38"/>
      <c r="K21" s="4" t="str">
        <f xml:space="preserve"> "see " &amp; $B$17 &amp; " above and "</f>
        <v xml:space="preserve">see body.descriptive_statistic above and </v>
      </c>
      <c r="L21" t="str">
        <f t="shared" si="0"/>
        <v>|5|body.descriptive_statistic_denominator|Observation.code.coding[1]|see body.descriptive_statistic above and |</v>
      </c>
    </row>
    <row r="22" spans="1:12" ht="16.5" thickBot="1">
      <c r="A22" s="1" t="s">
        <v>369</v>
      </c>
      <c r="B22" s="3" t="s">
        <v>316</v>
      </c>
      <c r="C22" s="35"/>
      <c r="D22" s="7"/>
      <c r="E22" s="11"/>
      <c r="F22" s="3"/>
      <c r="G22" s="12" t="s">
        <v>227</v>
      </c>
      <c r="H22" s="1" t="s">
        <v>53</v>
      </c>
      <c r="I22" s="2" t="s">
        <v>14</v>
      </c>
      <c r="J22" s="38"/>
      <c r="K22" s="4" t="str">
        <f t="shared" ref="K22:K24" si="1" xml:space="preserve"> "see " &amp; $B$17 &amp; " above"</f>
        <v>see body.descriptive_statistic above</v>
      </c>
      <c r="L22" t="str">
        <f t="shared" si="0"/>
        <v>|5.A1|body.descriptive_statistic_denominator|Observation.code.coding[1].code|see body.descriptive_statistic above|</v>
      </c>
    </row>
    <row r="23" spans="1:12" ht="16.5" thickBot="1">
      <c r="A23" s="1" t="s">
        <v>370</v>
      </c>
      <c r="B23" s="3" t="s">
        <v>316</v>
      </c>
      <c r="C23" s="35"/>
      <c r="D23" s="7"/>
      <c r="E23" s="11"/>
      <c r="F23" s="3"/>
      <c r="G23" s="12" t="s">
        <v>228</v>
      </c>
      <c r="H23" s="1" t="s">
        <v>55</v>
      </c>
      <c r="I23" s="2" t="s">
        <v>14</v>
      </c>
      <c r="J23" s="37"/>
      <c r="K23" s="4" t="str">
        <f t="shared" si="1"/>
        <v>see body.descriptive_statistic above</v>
      </c>
      <c r="L23" t="str">
        <f t="shared" si="0"/>
        <v>|5.A2|body.descriptive_statistic_denominator|Observation.code.coding[1].system|see body.descriptive_statistic above|</v>
      </c>
    </row>
    <row r="24" spans="1:12" ht="16.5" thickBot="1">
      <c r="A24" s="1" t="s">
        <v>371</v>
      </c>
      <c r="B24" s="3" t="s">
        <v>316</v>
      </c>
      <c r="C24" s="35"/>
      <c r="D24" s="7"/>
      <c r="E24" s="11"/>
      <c r="F24" s="3"/>
      <c r="G24" s="12" t="s">
        <v>229</v>
      </c>
      <c r="H24" s="1" t="s">
        <v>13</v>
      </c>
      <c r="I24" s="2" t="s">
        <v>14</v>
      </c>
      <c r="J24" s="38"/>
      <c r="K24" s="4" t="str">
        <f t="shared" si="1"/>
        <v>see body.descriptive_statistic above</v>
      </c>
      <c r="L24" t="str">
        <f t="shared" si="0"/>
        <v>|5.A3|body.descriptive_statistic_denominator|Observation.code.coding[1].display|see body.descriptive_statistic above|</v>
      </c>
    </row>
    <row r="25" spans="1:12" ht="26.25" thickBot="1">
      <c r="A25" s="1" t="s">
        <v>368</v>
      </c>
      <c r="B25" s="3" t="s">
        <v>316</v>
      </c>
      <c r="C25" s="35"/>
      <c r="D25" s="7"/>
      <c r="E25" s="11"/>
      <c r="F25" s="3"/>
      <c r="G25" s="1" t="s">
        <v>123</v>
      </c>
      <c r="H25" s="1" t="s">
        <v>13</v>
      </c>
      <c r="I25" s="2" t="s">
        <v>14</v>
      </c>
      <c r="J25" s="37" t="s">
        <v>377</v>
      </c>
      <c r="K25" s="4" t="s">
        <v>378</v>
      </c>
      <c r="L25" t="str">
        <f t="shared" si="0"/>
        <v>|5.B1|body.descriptive_statistic_denominator|Observation.valueQuantity.unit|see body.step_count.unit above|</v>
      </c>
    </row>
    <row r="26" spans="1:12" ht="26.25" thickBot="1">
      <c r="A26" s="1" t="s">
        <v>367</v>
      </c>
      <c r="B26" s="3" t="s">
        <v>316</v>
      </c>
      <c r="C26" s="35"/>
      <c r="D26" s="7"/>
      <c r="E26" s="11"/>
      <c r="F26" s="3"/>
      <c r="G26" s="1" t="s">
        <v>231</v>
      </c>
      <c r="H26" s="1" t="s">
        <v>13</v>
      </c>
      <c r="I26" s="2" t="s">
        <v>14</v>
      </c>
      <c r="J26" s="37" t="s">
        <v>377</v>
      </c>
      <c r="K26" s="4" t="s">
        <v>378</v>
      </c>
      <c r="L26" t="str">
        <f t="shared" si="0"/>
        <v>|5.B2|body.descriptive_statistic_denominator|Observation.valueQuantity.code|see body.step_count.unit above|</v>
      </c>
    </row>
    <row r="27" spans="1:12">
      <c r="A27" s="2"/>
      <c r="B27" s="3"/>
      <c r="C27" s="14"/>
      <c r="D27" s="7"/>
      <c r="E27" s="11"/>
      <c r="F27" s="3"/>
      <c r="G27" s="4"/>
      <c r="H27" s="1"/>
      <c r="I27" s="2"/>
      <c r="J27" s="6"/>
      <c r="K27" s="4"/>
    </row>
    <row r="28" spans="1:12">
      <c r="A28" s="2"/>
      <c r="B28" s="3"/>
      <c r="C28" s="14"/>
      <c r="D28" s="7"/>
      <c r="E28" s="11"/>
      <c r="F28" s="3"/>
      <c r="G28" s="4"/>
      <c r="H28" s="1"/>
      <c r="I28" s="2"/>
      <c r="J28" s="6"/>
      <c r="K28" s="4"/>
    </row>
    <row r="29" spans="1:12">
      <c r="A29" s="2"/>
      <c r="B29" s="3"/>
      <c r="C29" s="14"/>
      <c r="D29" s="7"/>
      <c r="E29" s="11"/>
      <c r="F29" s="3"/>
      <c r="G29" s="4"/>
      <c r="H29" s="7"/>
      <c r="I29" s="2"/>
      <c r="J29" s="6"/>
      <c r="K29" s="4"/>
    </row>
    <row r="30" spans="1:12">
      <c r="A30" s="2"/>
      <c r="B30" s="7"/>
      <c r="C30" s="14"/>
      <c r="D30" s="7"/>
      <c r="E30" s="11"/>
      <c r="F30" s="3"/>
      <c r="G30" s="4"/>
      <c r="H30" s="7"/>
      <c r="I30" s="7"/>
      <c r="J30" s="6"/>
      <c r="K30" s="4"/>
    </row>
    <row r="31" spans="1:12">
      <c r="A31" s="2"/>
      <c r="B31" s="7"/>
      <c r="G31" s="4"/>
      <c r="H31" s="7"/>
      <c r="I31" s="7"/>
      <c r="J31" s="6"/>
      <c r="K31" s="4"/>
    </row>
    <row r="32" spans="1:12">
      <c r="A32" s="2"/>
      <c r="B32" s="7"/>
      <c r="G32" s="4"/>
      <c r="H32" s="1"/>
      <c r="I32" s="2"/>
      <c r="J32" s="6"/>
      <c r="K32" s="4"/>
    </row>
    <row r="33" spans="1:11">
      <c r="A33" s="2"/>
      <c r="B33" s="7"/>
      <c r="G33" s="4"/>
      <c r="H33" s="1"/>
      <c r="I33" s="2"/>
      <c r="J33" s="6"/>
      <c r="K33" s="4"/>
    </row>
    <row r="34" spans="1:11">
      <c r="A34" s="2"/>
      <c r="B34" s="7"/>
      <c r="G34" s="4"/>
      <c r="H34" s="1"/>
      <c r="I34" s="2"/>
      <c r="J34" s="6"/>
      <c r="K34" s="4"/>
    </row>
    <row r="35" spans="1:11">
      <c r="A35" s="2"/>
      <c r="B35" s="7"/>
      <c r="G35" s="4"/>
      <c r="H35" s="7"/>
      <c r="I35" s="2"/>
      <c r="J35" s="6"/>
      <c r="K35" s="4"/>
    </row>
    <row r="36" spans="1:11">
      <c r="A36" s="2"/>
      <c r="B36" s="7"/>
      <c r="G36" s="4"/>
      <c r="H36" s="1"/>
      <c r="I36" s="2"/>
      <c r="J36" s="6"/>
      <c r="K36" s="4"/>
    </row>
    <row r="37" spans="1:11">
      <c r="A37" s="2"/>
      <c r="B37" s="7"/>
      <c r="G37" s="4"/>
      <c r="H37" s="1"/>
      <c r="I37" s="2"/>
      <c r="J37" s="6"/>
      <c r="K37" s="4"/>
    </row>
    <row r="38" spans="1:11">
      <c r="A38" s="2"/>
      <c r="B38" s="7"/>
      <c r="G38" s="4"/>
      <c r="H38" s="1"/>
      <c r="I38" s="2"/>
      <c r="J38" s="6"/>
      <c r="K38" s="4"/>
    </row>
    <row r="39" spans="1:11">
      <c r="A39" s="2"/>
      <c r="B39" s="7"/>
      <c r="G39" s="4"/>
      <c r="H39" s="7"/>
      <c r="I39" s="2"/>
      <c r="J39" s="6"/>
      <c r="K39" s="4"/>
    </row>
  </sheetData>
  <hyperlinks>
    <hyperlink ref="C14" r:id="rId1" xr:uid="{F4B855F1-095D-4289-9F2E-B18678B88880}"/>
    <hyperlink ref="C13" r:id="rId2" xr:uid="{CF8355C8-5303-4B80-A5F5-951F88B9BD78}"/>
    <hyperlink ref="B7" r:id="rId3" tooltip="body-temperature-2.0.json" display="total-sleep-time-1.0.json" xr:uid="{4542EA56-B102-47AC-8ED6-49D7835732CF}"/>
    <hyperlink ref="C17" r:id="rId4" display="https://github.com/openmhealth/schemas/blob/master/schema/omh/temporal-relationship-to-physical-activity-1.0.json" xr:uid="{A4842FFB-9A84-42FD-AB60-68B77D35B392}"/>
    <hyperlink ref="C8" r:id="rId5" xr:uid="{725F1751-2ED8-4F1E-B4BE-7475E5CBFBB8}"/>
    <hyperlink ref="C21" r:id="rId6" location="/schema-docs/schema-library/schemas/omh_descriptive-statistic-denominator" xr:uid="{F0CDDF58-0D1E-4A6F-AD8D-80BF0B16B946}"/>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77C8A-6F77-2848-9358-043ACD76B3BB}">
  <dimension ref="A1:U976"/>
  <sheetViews>
    <sheetView topLeftCell="H1" workbookViewId="0">
      <selection activeCell="K14" sqref="K14"/>
    </sheetView>
  </sheetViews>
  <sheetFormatPr defaultColWidth="11" defaultRowHeight="15.75"/>
  <cols>
    <col min="1" max="1" width="5.875" customWidth="1"/>
    <col min="2" max="2" width="46.5" customWidth="1"/>
    <col min="3" max="3" width="20" customWidth="1"/>
    <col min="4" max="4" width="13.5" customWidth="1"/>
    <col min="5" max="5" width="21.5" customWidth="1"/>
    <col min="6" max="6" width="9.625" customWidth="1"/>
    <col min="7" max="7" width="54.625" customWidth="1"/>
    <col min="8" max="8" width="16" customWidth="1"/>
    <col min="9" max="9" width="12.5" customWidth="1"/>
    <col min="10" max="10" width="61" bestFit="1" customWidth="1"/>
    <col min="11" max="11" width="48.5" customWidth="1"/>
  </cols>
  <sheetData>
    <row r="1" spans="1:12">
      <c r="L1" t="s">
        <v>185</v>
      </c>
    </row>
    <row r="2" spans="1:12">
      <c r="L2" t="str">
        <f>"## " &amp; $A$4 &amp; " DataPoint to FHIR Observation Detailed Mapping"</f>
        <v>## OMH Blood Glucose DataPoint to FHIR Observation Detailed Mapping</v>
      </c>
    </row>
    <row r="4" spans="1:12" ht="51">
      <c r="A4" s="23" t="s">
        <v>148</v>
      </c>
      <c r="B4" s="24"/>
      <c r="C4" s="24"/>
      <c r="D4" s="24"/>
      <c r="E4" s="24"/>
      <c r="F4" s="25"/>
      <c r="G4" t="s">
        <v>48</v>
      </c>
      <c r="H4" s="26"/>
      <c r="I4" s="26"/>
      <c r="J4" s="24"/>
      <c r="K4" s="22" t="s">
        <v>1</v>
      </c>
      <c r="L4" t="str">
        <f>"The following Table provides the detailed mapping for the " &amp;   $A$4 &amp; " DataPoint to the OMH to FHIR Observation Profile TODO: add link to map and profile:"</f>
        <v>The following Table provides the detailed mapping for the OMH Blood Glucose DataPoint to the OMH to FHIR Observation Profile TODO: add link to map and profile:</v>
      </c>
    </row>
    <row r="5" spans="1:12">
      <c r="A5" t="s">
        <v>2</v>
      </c>
      <c r="B5" t="str">
        <f>A4&amp;" Element"</f>
        <v>OMH Blood Glucose Element</v>
      </c>
      <c r="C5" t="s">
        <v>3</v>
      </c>
      <c r="D5" t="s">
        <v>4</v>
      </c>
      <c r="E5" t="s">
        <v>5</v>
      </c>
      <c r="G5" t="s">
        <v>6</v>
      </c>
      <c r="H5" s="8" t="s">
        <v>7</v>
      </c>
      <c r="I5" s="8" t="s">
        <v>4</v>
      </c>
      <c r="J5" s="33" t="s">
        <v>183</v>
      </c>
      <c r="K5" s="33" t="s">
        <v>181</v>
      </c>
      <c r="L5" t="str">
        <f>"|"&amp;$A5&amp;"|"&amp;$B5&amp;"|"&amp;$G5&amp;"|"&amp;$K5&amp;"|"</f>
        <v>|Index|OMH Blood Glucose Element|FHIR Attribute|Mapping Instructions|</v>
      </c>
    </row>
    <row r="6" spans="1:12">
      <c r="A6" s="31" t="s">
        <v>184</v>
      </c>
      <c r="B6" s="31" t="s">
        <v>184</v>
      </c>
      <c r="G6" s="31" t="s">
        <v>184</v>
      </c>
      <c r="J6" s="33"/>
      <c r="K6" s="34" t="s">
        <v>184</v>
      </c>
      <c r="L6" t="str">
        <f t="shared" ref="L6" si="0">"|"&amp;$A6&amp;"|"&amp;$B6&amp;"|"&amp;$G6&amp;"|"&amp;$K6&amp;"|"</f>
        <v>|---|---|---|---|</v>
      </c>
    </row>
    <row r="7" spans="1:12" ht="45">
      <c r="A7" s="2">
        <v>1</v>
      </c>
      <c r="B7" s="14" t="s">
        <v>149</v>
      </c>
      <c r="C7" s="10" t="s">
        <v>9</v>
      </c>
      <c r="D7" s="3"/>
      <c r="E7" s="11" t="s">
        <v>157</v>
      </c>
      <c r="F7" s="3"/>
      <c r="G7" s="12" t="s">
        <v>11</v>
      </c>
      <c r="H7" t="s">
        <v>136</v>
      </c>
      <c r="I7" s="3"/>
      <c r="J7" s="3"/>
      <c r="K7" s="13"/>
      <c r="L7" t="str">
        <f t="shared" ref="L7:L57" si="1">"|"&amp;$A7&amp;"|"&amp;$B7&amp;"|"&amp;$G7&amp;"|"&amp;$K7&amp;"|"</f>
        <v>|1|blood-glucose-2.0.json|OMH to FHIR Observation Profile||</v>
      </c>
    </row>
    <row r="8" spans="1:12" ht="16.5" thickBot="1">
      <c r="A8" s="2" t="s">
        <v>107</v>
      </c>
      <c r="B8" s="11" t="s">
        <v>151</v>
      </c>
      <c r="C8" s="14" t="s">
        <v>74</v>
      </c>
      <c r="D8" s="7" t="s">
        <v>14</v>
      </c>
      <c r="E8" s="11" t="s">
        <v>154</v>
      </c>
      <c r="F8" s="3"/>
      <c r="G8" s="12" t="s">
        <v>76</v>
      </c>
      <c r="H8" s="7" t="s">
        <v>77</v>
      </c>
      <c r="I8" s="7" t="s">
        <v>14</v>
      </c>
      <c r="J8" s="16"/>
      <c r="K8" s="13" t="s">
        <v>116</v>
      </c>
      <c r="L8" t="str">
        <f t="shared" si="1"/>
        <v>|2.1|body.blood_glucose|Observation.valueQuantity|see valueQuantity elements below|</v>
      </c>
    </row>
    <row r="9" spans="1:12" ht="16.5" thickBot="1">
      <c r="A9" s="2" t="s">
        <v>108</v>
      </c>
      <c r="B9" s="11" t="s">
        <v>152</v>
      </c>
      <c r="C9" s="17" t="s">
        <v>110</v>
      </c>
      <c r="D9" s="7" t="s">
        <v>14</v>
      </c>
      <c r="E9" s="11" t="s">
        <v>155</v>
      </c>
      <c r="F9" s="3"/>
      <c r="G9" s="1" t="s">
        <v>122</v>
      </c>
      <c r="H9" s="3" t="s">
        <v>118</v>
      </c>
      <c r="I9" s="3" t="s">
        <v>25</v>
      </c>
      <c r="J9" s="5"/>
      <c r="K9" s="4" t="str">
        <f>"=  "&amp;B9</f>
        <v>=  body.blood_glucose.value</v>
      </c>
      <c r="L9" t="str">
        <f t="shared" si="1"/>
        <v>|2.2|body.blood_glucose.value|Observation.valueQuantity.value|=  body.blood_glucose.value|</v>
      </c>
    </row>
    <row r="10" spans="1:12" ht="16.5" thickBot="1">
      <c r="A10" s="2" t="s">
        <v>109</v>
      </c>
      <c r="B10" s="11" t="s">
        <v>153</v>
      </c>
      <c r="C10" s="17" t="s">
        <v>13</v>
      </c>
      <c r="D10" s="7" t="s">
        <v>14</v>
      </c>
      <c r="E10" s="11" t="s">
        <v>156</v>
      </c>
      <c r="F10" s="3"/>
      <c r="G10" s="1" t="s">
        <v>123</v>
      </c>
      <c r="H10" t="s">
        <v>13</v>
      </c>
      <c r="I10" s="7" t="s">
        <v>25</v>
      </c>
      <c r="J10" s="9"/>
      <c r="K10" s="4" t="str">
        <f>"=  "&amp;B10</f>
        <v>=  body.blood_glucose.unit</v>
      </c>
      <c r="L10" t="str">
        <f t="shared" si="1"/>
        <v>|2.3|body.blood_glucose.unit|Observation.valueQuantity.unit|=  body.blood_glucose.unit|</v>
      </c>
    </row>
    <row r="11" spans="1:12" ht="16.5" thickBot="1">
      <c r="A11" s="2" t="s">
        <v>124</v>
      </c>
      <c r="B11" s="11" t="s">
        <v>153</v>
      </c>
      <c r="C11" s="17"/>
      <c r="D11" s="7"/>
      <c r="E11" s="11"/>
      <c r="F11" s="3"/>
      <c r="G11" s="17" t="s">
        <v>126</v>
      </c>
      <c r="H11" t="s">
        <v>55</v>
      </c>
      <c r="I11" s="7" t="s">
        <v>25</v>
      </c>
      <c r="J11" s="5" t="s">
        <v>127</v>
      </c>
      <c r="K11" s="4" t="str">
        <f>"fixed to '"&amp;J11&amp;"'"</f>
        <v>fixed to 'http://unitsofmeasure.org'</v>
      </c>
      <c r="L11" t="str">
        <f t="shared" si="1"/>
        <v>|2.4|body.blood_glucose.unit|valueQuantity.system|fixed to 'http://unitsofmeasure.org'|</v>
      </c>
    </row>
    <row r="12" spans="1:12" ht="25.5">
      <c r="A12" s="2" t="s">
        <v>125</v>
      </c>
      <c r="B12" s="11" t="s">
        <v>153</v>
      </c>
      <c r="C12" s="17"/>
      <c r="D12" s="7"/>
      <c r="E12" s="11"/>
      <c r="F12" s="3"/>
      <c r="G12" s="7" t="s">
        <v>128</v>
      </c>
      <c r="H12" s="27" t="s">
        <v>13</v>
      </c>
      <c r="I12" s="7" t="s">
        <v>25</v>
      </c>
      <c r="J12" s="6" t="s">
        <v>224</v>
      </c>
      <c r="K12" s="4" t="str">
        <f>"Map "&amp;$B12&amp;" to column 'FHIR Concept' using  the ["&amp;$J12&amp;"](#)"</f>
        <v>Map body.blood_glucose.unit to column 'FHIR Concept' using  the [OMH_FHIR_Concept_Mapping_Table](#)</v>
      </c>
      <c r="L12" t="str">
        <f t="shared" si="1"/>
        <v>|2.5|body.blood_glucose.unit|valueQuantity.code|Map body.blood_glucose.unit to column 'FHIR Concept' using  the [OMH_FHIR_Concept_Mapping_Table](#)|</v>
      </c>
    </row>
    <row r="13" spans="1:12" ht="25.5">
      <c r="A13" s="2">
        <v>3</v>
      </c>
      <c r="B13" s="17" t="s">
        <v>78</v>
      </c>
      <c r="C13" s="18" t="s">
        <v>79</v>
      </c>
      <c r="D13" s="7" t="s">
        <v>14</v>
      </c>
      <c r="E13" s="11" t="s">
        <v>121</v>
      </c>
      <c r="F13" s="3"/>
      <c r="G13" s="19" t="s">
        <v>111</v>
      </c>
      <c r="H13" s="17" t="s">
        <v>112</v>
      </c>
      <c r="I13" s="7" t="s">
        <v>25</v>
      </c>
      <c r="J13" s="3"/>
      <c r="K13" s="13" t="s">
        <v>115</v>
      </c>
      <c r="L13" t="str">
        <f t="shared" si="1"/>
        <v>|3|body.effective_time_frame|Observation.effective[x]|Mappping depends on type- see below|</v>
      </c>
    </row>
    <row r="14" spans="1:12" ht="25.5">
      <c r="A14" s="2">
        <v>5</v>
      </c>
      <c r="B14" s="17" t="s">
        <v>83</v>
      </c>
      <c r="C14" s="17" t="s">
        <v>17</v>
      </c>
      <c r="D14" s="7" t="s">
        <v>25</v>
      </c>
      <c r="E14" s="11" t="s">
        <v>84</v>
      </c>
      <c r="F14" s="17"/>
      <c r="G14" s="19" t="s">
        <v>85</v>
      </c>
      <c r="H14" s="7" t="s">
        <v>13</v>
      </c>
      <c r="I14" s="7" t="s">
        <v>25</v>
      </c>
      <c r="J14" s="3"/>
      <c r="K14" s="4" t="str">
        <f>"=  "&amp;B14</f>
        <v>=  body.effective_time_frame.date_time</v>
      </c>
      <c r="L14" t="str">
        <f t="shared" si="1"/>
        <v>|5|body.effective_time_frame.date_time|Observation.effectiveDateTime|=  body.effective_time_frame.date_time|</v>
      </c>
    </row>
    <row r="15" spans="1:12" ht="204">
      <c r="A15" s="2">
        <v>4</v>
      </c>
      <c r="B15" t="s">
        <v>80</v>
      </c>
      <c r="C15" s="20" t="s">
        <v>81</v>
      </c>
      <c r="D15" s="7" t="s">
        <v>14</v>
      </c>
      <c r="E15" s="11" t="s">
        <v>82</v>
      </c>
      <c r="F15" s="3"/>
      <c r="G15" s="19" t="s">
        <v>113</v>
      </c>
      <c r="H15" s="3" t="s">
        <v>114</v>
      </c>
      <c r="I15" s="7" t="s">
        <v>25</v>
      </c>
      <c r="J15" s="3"/>
      <c r="K15" s="13" t="s">
        <v>117</v>
      </c>
      <c r="L15" t="str">
        <f t="shared" si="1"/>
        <v>|4|body.effective_time_frame.time_interval|Observation.effectivePeriod|see effectivePeriod.elements below|</v>
      </c>
    </row>
    <row r="16" spans="1:12" ht="25.5">
      <c r="A16" s="2">
        <v>6</v>
      </c>
      <c r="B16" s="17" t="s">
        <v>87</v>
      </c>
      <c r="C16" s="17" t="s">
        <v>17</v>
      </c>
      <c r="D16" s="7" t="s">
        <v>25</v>
      </c>
      <c r="E16" s="11" t="s">
        <v>84</v>
      </c>
      <c r="F16" s="17"/>
      <c r="G16" s="19" t="s">
        <v>88</v>
      </c>
      <c r="H16" s="17" t="s">
        <v>86</v>
      </c>
      <c r="I16" s="7" t="s">
        <v>25</v>
      </c>
      <c r="J16" s="7"/>
      <c r="K16" s="4" t="str">
        <f>"=  "&amp;B16</f>
        <v>=  body.effective_time_frame.time_interval.start_date_time</v>
      </c>
      <c r="L16" t="str">
        <f t="shared" si="1"/>
        <v>|6|body.effective_time_frame.time_interval.start_date_time|Observation.effectivePeriod.start|=  body.effective_time_frame.time_interval.start_date_time|</v>
      </c>
    </row>
    <row r="17" spans="1:19" ht="25.5">
      <c r="A17" s="2">
        <v>7</v>
      </c>
      <c r="B17" t="s">
        <v>89</v>
      </c>
      <c r="C17" s="17" t="s">
        <v>17</v>
      </c>
      <c r="D17" s="7" t="s">
        <v>25</v>
      </c>
      <c r="E17" s="11" t="s">
        <v>84</v>
      </c>
      <c r="F17" s="17"/>
      <c r="G17" s="12" t="s">
        <v>90</v>
      </c>
      <c r="H17" s="17" t="s">
        <v>86</v>
      </c>
      <c r="I17" s="7" t="s">
        <v>25</v>
      </c>
      <c r="J17" s="7"/>
      <c r="K17" s="4" t="str">
        <f>"=  "&amp;B17</f>
        <v>=  body.effective_time_frame.time_interval.end_date_time</v>
      </c>
      <c r="L17" t="str">
        <f t="shared" si="1"/>
        <v>|7|body.effective_time_frame.time_interval.end_date_time|Observation.effectivePeriod.end|=  body.effective_time_frame.time_interval.end_date_time|</v>
      </c>
    </row>
    <row r="18" spans="1:19">
      <c r="A18" s="2">
        <v>8</v>
      </c>
      <c r="B18" t="s">
        <v>91</v>
      </c>
      <c r="C18" s="17" t="s">
        <v>13</v>
      </c>
      <c r="D18" s="7" t="s">
        <v>25</v>
      </c>
      <c r="E18" s="11"/>
      <c r="F18" s="3"/>
      <c r="G18" s="12" t="s">
        <v>134</v>
      </c>
      <c r="H18" s="3" t="s">
        <v>13</v>
      </c>
      <c r="I18" s="7" t="s">
        <v>25</v>
      </c>
      <c r="J18" s="15"/>
      <c r="K18" s="4" t="str">
        <f>"=  "&amp;B18</f>
        <v>=  body.user_notes</v>
      </c>
      <c r="L18" t="str">
        <f t="shared" si="1"/>
        <v>|8|body.user_notes|Observation.note[0].text|=  body.user_notes|</v>
      </c>
    </row>
    <row r="19" spans="1:19" ht="26.25" thickBot="1">
      <c r="A19" s="2" t="s">
        <v>164</v>
      </c>
      <c r="B19" s="17" t="s">
        <v>169</v>
      </c>
      <c r="C19" s="17" t="s">
        <v>44</v>
      </c>
      <c r="D19" s="7" t="s">
        <v>25</v>
      </c>
      <c r="E19" s="11" t="s">
        <v>170</v>
      </c>
      <c r="F19" s="3"/>
      <c r="G19" s="12" t="s">
        <v>171</v>
      </c>
      <c r="H19" s="7" t="s">
        <v>172</v>
      </c>
      <c r="I19" s="7" t="s">
        <v>39</v>
      </c>
      <c r="J19" s="16"/>
      <c r="K19" s="4" t="s">
        <v>438</v>
      </c>
      <c r="L19" t="str">
        <f t="shared" si="1"/>
        <v>|9.1|body.specimen_source|Observation.extension|extension see below for Extension elements|</v>
      </c>
      <c r="M19" s="3"/>
      <c r="N19" s="3"/>
      <c r="O19" s="3"/>
      <c r="P19" s="3"/>
      <c r="Q19" s="3"/>
      <c r="R19" s="3"/>
      <c r="S19" s="3"/>
    </row>
    <row r="20" spans="1:19" ht="26.25" thickBot="1">
      <c r="A20" s="2" t="s">
        <v>165</v>
      </c>
      <c r="B20" s="17" t="s">
        <v>169</v>
      </c>
      <c r="C20" s="17"/>
      <c r="D20" s="7"/>
      <c r="E20" s="11"/>
      <c r="F20" s="17"/>
      <c r="G20" s="1" t="s">
        <v>178</v>
      </c>
      <c r="H20" s="1" t="s">
        <v>55</v>
      </c>
      <c r="I20" s="2" t="s">
        <v>14</v>
      </c>
      <c r="J20" s="43" t="s">
        <v>437</v>
      </c>
      <c r="K20" s="4" t="str">
        <f>"fixed to '"&amp;J20&amp;"'"</f>
        <v>fixed to ''http://hl7.org/fhir/StructureDefinition/observation-specimenCode''</v>
      </c>
      <c r="L20" t="str">
        <f t="shared" si="1"/>
        <v>|9.2|body.specimen_source|Observation.extension[0].url|fixed to ''http://hl7.org/fhir/StructureDefinition/observation-specimenCode''|</v>
      </c>
      <c r="M20" s="3"/>
      <c r="N20" s="3"/>
      <c r="O20" s="3"/>
      <c r="P20" s="3"/>
      <c r="Q20" s="3"/>
      <c r="R20" s="3"/>
    </row>
    <row r="21" spans="1:19" ht="16.5" thickBot="1">
      <c r="A21" s="2" t="s">
        <v>166</v>
      </c>
      <c r="B21" s="17" t="s">
        <v>169</v>
      </c>
      <c r="C21" s="17"/>
      <c r="D21" s="7"/>
      <c r="E21" s="11"/>
      <c r="F21" s="17"/>
      <c r="G21" s="1" t="s">
        <v>179</v>
      </c>
      <c r="H21" s="1" t="s">
        <v>100</v>
      </c>
      <c r="I21" s="2" t="s">
        <v>14</v>
      </c>
      <c r="J21" s="5"/>
      <c r="K21" s="4" t="s">
        <v>282</v>
      </c>
      <c r="L21" t="str">
        <f t="shared" si="1"/>
        <v>|9.3|body.specimen_source|Observation.extension[0].valueCodeableConcept|see CodeableConcept below:|</v>
      </c>
      <c r="M21" s="3"/>
      <c r="N21" s="3"/>
      <c r="O21" s="3"/>
      <c r="P21" s="3"/>
      <c r="Q21" s="3"/>
      <c r="R21" s="3"/>
    </row>
    <row r="22" spans="1:19" ht="25.5">
      <c r="A22" s="2" t="s">
        <v>167</v>
      </c>
      <c r="B22" s="17" t="s">
        <v>169</v>
      </c>
      <c r="C22" s="17"/>
      <c r="D22" s="7"/>
      <c r="E22" s="11"/>
      <c r="F22" s="17"/>
      <c r="G22" s="1" t="s">
        <v>174</v>
      </c>
      <c r="H22" s="1" t="s">
        <v>53</v>
      </c>
      <c r="I22" s="2" t="s">
        <v>14</v>
      </c>
      <c r="J22" s="6" t="s">
        <v>224</v>
      </c>
      <c r="K22" s="4" t="str">
        <f>"Map "&amp;$B22&amp;" to column 'FHIR Concept' using  the ["&amp;$J22&amp;"](#)"</f>
        <v>Map body.specimen_source to column 'FHIR Concept' using  the [OMH_FHIR_Concept_Mapping_Table](#)</v>
      </c>
      <c r="L22" t="str">
        <f t="shared" si="1"/>
        <v>|9.4|body.specimen_source|Observation.extension[0].valueCodeableConcept.coding[0].code|Map body.specimen_source to column 'FHIR Concept' using  the [OMH_FHIR_Concept_Mapping_Table](#)|</v>
      </c>
      <c r="M22" s="3"/>
      <c r="N22" s="3"/>
      <c r="O22" s="3"/>
      <c r="P22" s="3"/>
      <c r="Q22" s="3"/>
      <c r="R22" s="3"/>
      <c r="S22" s="3"/>
    </row>
    <row r="23" spans="1:19" ht="25.5">
      <c r="A23" s="2" t="s">
        <v>176</v>
      </c>
      <c r="B23" s="17" t="s">
        <v>169</v>
      </c>
      <c r="C23" s="17"/>
      <c r="D23" s="7"/>
      <c r="E23" s="11"/>
      <c r="F23" s="17"/>
      <c r="G23" s="1" t="s">
        <v>173</v>
      </c>
      <c r="H23" s="1" t="s">
        <v>55</v>
      </c>
      <c r="I23" s="2" t="s">
        <v>14</v>
      </c>
      <c r="J23" s="6" t="s">
        <v>224</v>
      </c>
      <c r="K23" s="4" t="str">
        <f>"Map "&amp;$B23&amp;" to column 'FHIR Concept System' using  the ["&amp;$J23&amp;"](#)"</f>
        <v>Map body.specimen_source to column 'FHIR Concept System' using  the [OMH_FHIR_Concept_Mapping_Table](#)</v>
      </c>
      <c r="L23" t="str">
        <f t="shared" si="1"/>
        <v>|9.5|body.specimen_source|Observation.extension[0].valueCodeableConcept.coding[0].system|Map body.specimen_source to column 'FHIR Concept System' using  the [OMH_FHIR_Concept_Mapping_Table](#)|</v>
      </c>
      <c r="M23" s="3"/>
      <c r="N23" s="3"/>
      <c r="O23" s="3"/>
      <c r="P23" s="3"/>
      <c r="Q23" s="3"/>
      <c r="R23" s="3"/>
      <c r="S23" s="3"/>
    </row>
    <row r="24" spans="1:19" ht="25.5">
      <c r="A24" s="2" t="s">
        <v>177</v>
      </c>
      <c r="B24" s="17" t="s">
        <v>169</v>
      </c>
      <c r="C24" s="17"/>
      <c r="D24" s="7"/>
      <c r="E24" s="11"/>
      <c r="F24" s="17"/>
      <c r="G24" s="1" t="s">
        <v>175</v>
      </c>
      <c r="H24" s="1" t="s">
        <v>143</v>
      </c>
      <c r="I24" s="1" t="s">
        <v>25</v>
      </c>
      <c r="J24" s="6" t="s">
        <v>224</v>
      </c>
      <c r="K24" s="4" t="str">
        <f>"Map "&amp;$B24&amp;" to column 'FHIR Concept Display' using  the ["&amp;$J24&amp;"](#)"</f>
        <v>Map body.specimen_source to column 'FHIR Concept Display' using  the [OMH_FHIR_Concept_Mapping_Table](#)</v>
      </c>
      <c r="L24" t="str">
        <f t="shared" si="1"/>
        <v>|9.6|body.specimen_source|Observation.extension[0].valueCodeableConcept.coding[0].display|Map body.specimen_source to column 'FHIR Concept Display' using  the [OMH_FHIR_Concept_Mapping_Table](#)|</v>
      </c>
      <c r="M24" s="3"/>
      <c r="N24" s="3"/>
      <c r="O24" s="3"/>
      <c r="P24" s="3"/>
      <c r="Q24" s="3"/>
      <c r="R24" s="3"/>
      <c r="S24" s="3"/>
    </row>
    <row r="25" spans="1:19" ht="39" thickBot="1">
      <c r="A25" s="2">
        <v>11.1</v>
      </c>
      <c r="B25" s="3" t="s">
        <v>92</v>
      </c>
      <c r="C25" s="35"/>
      <c r="D25" s="7"/>
      <c r="E25" s="11"/>
      <c r="F25" s="3"/>
      <c r="G25" s="12" t="s">
        <v>227</v>
      </c>
      <c r="H25" s="1" t="s">
        <v>53</v>
      </c>
      <c r="I25" s="2" t="s">
        <v>14</v>
      </c>
      <c r="J25" s="38"/>
      <c r="K25" s="4" t="str">
        <f xml:space="preserve"> "concatenation of  header.schema_id.name = 'blood-glucose'  + '-' + "&amp; $B25 &amp; "  for example= blood-glucose-maximum"</f>
        <v>concatenation of  header.schema_id.name = 'blood-glucose'  + '-' + body.descriptive_statistic  for example= blood-glucose-maximum</v>
      </c>
      <c r="L25" t="str">
        <f t="shared" si="1"/>
        <v>|11.1|body.descriptive_statistic|Observation.code.coding[1].code|concatenation of  header.schema_id.name = 'blood-glucose'  + '-' + body.descriptive_statistic  for example= blood-glucose-maximum|</v>
      </c>
    </row>
    <row r="26" spans="1:19" ht="26.25" thickBot="1">
      <c r="A26" s="2">
        <v>11.2</v>
      </c>
      <c r="B26" s="3" t="s">
        <v>92</v>
      </c>
      <c r="C26" s="35"/>
      <c r="D26" s="7"/>
      <c r="E26" s="11"/>
      <c r="F26" s="3"/>
      <c r="G26" s="12" t="s">
        <v>228</v>
      </c>
      <c r="H26" s="1" t="s">
        <v>55</v>
      </c>
      <c r="I26" s="2" t="s">
        <v>14</v>
      </c>
      <c r="J26" s="37" t="s">
        <v>232</v>
      </c>
      <c r="K26" s="4" t="str">
        <f>"fixed to '"&amp;J26&amp;"'"</f>
        <v>fixed to '"http://www.fhir.org/guides/mfhir/omh_fhir_observation_codes"'</v>
      </c>
      <c r="L26" t="str">
        <f t="shared" si="1"/>
        <v>|11.2|body.descriptive_statistic|Observation.code.coding[1].system|fixed to '"http://www.fhir.org/guides/mfhir/omh_fhir_observation_codes"'|</v>
      </c>
    </row>
    <row r="27" spans="1:19" ht="38.25">
      <c r="A27" s="2">
        <v>11.3</v>
      </c>
      <c r="B27" s="3" t="s">
        <v>92</v>
      </c>
      <c r="C27" s="35"/>
      <c r="D27" s="7"/>
      <c r="E27" s="11"/>
      <c r="F27" s="3"/>
      <c r="G27" s="12" t="s">
        <v>229</v>
      </c>
      <c r="H27" s="1" t="s">
        <v>13</v>
      </c>
      <c r="I27" s="2" t="s">
        <v>14</v>
      </c>
      <c r="J27" s="38"/>
      <c r="K27" s="4" t="str">
        <f xml:space="preserve"> "concatenation of  header.schema_id.name = 'blood-glucose'  + '-' + "&amp; $B27 &amp; "  for example= blood-glucose-maximum"</f>
        <v>concatenation of  header.schema_id.name = 'blood-glucose'  + '-' + body.descriptive_statistic  for example= blood-glucose-maximum</v>
      </c>
      <c r="L27" t="str">
        <f t="shared" si="1"/>
        <v>|11.3|body.descriptive_statistic|Observation.code.coding[1].display|concatenation of  header.schema_id.name = 'blood-glucose'  + '-' + body.descriptive_statistic  for example= blood-glucose-maximum|</v>
      </c>
    </row>
    <row r="28" spans="1:19" ht="51">
      <c r="A28" s="2">
        <v>11</v>
      </c>
      <c r="B28" s="3" t="s">
        <v>96</v>
      </c>
      <c r="C28" s="14" t="s">
        <v>97</v>
      </c>
      <c r="D28" s="7" t="s">
        <v>25</v>
      </c>
      <c r="E28" s="11" t="s">
        <v>98</v>
      </c>
      <c r="F28" s="3"/>
      <c r="G28" s="4" t="s">
        <v>240</v>
      </c>
      <c r="H28" s="7" t="s">
        <v>100</v>
      </c>
      <c r="I28" s="7" t="s">
        <v>39</v>
      </c>
      <c r="J28" s="6" t="s">
        <v>262</v>
      </c>
      <c r="K28" s="4" t="str">
        <f>"A mapping between " &amp; C28  &amp; " and FHIR Observation Component data elements.  Multiple components mapping are appended as a list"</f>
        <v>A mapping between temporal-relationship-to-physical-activity and FHIR Observation Component data elements.  Multiple components mapping are appended as a list</v>
      </c>
      <c r="L28" t="str">
        <f t="shared" si="1"/>
        <v>|11|body.temporal_relationship_to_physical_activity|Observation.component[0]|A mapping between temporal-relationship-to-physical-activity and FHIR Observation Component data elements.  Multiple components mapping are appended as a list|</v>
      </c>
    </row>
    <row r="29" spans="1:19" ht="25.5">
      <c r="A29" s="2" t="s">
        <v>253</v>
      </c>
      <c r="B29" s="3" t="s">
        <v>96</v>
      </c>
      <c r="C29" s="14"/>
      <c r="D29" s="7"/>
      <c r="E29" s="11"/>
      <c r="F29" s="3"/>
      <c r="G29" s="4" t="s">
        <v>246</v>
      </c>
      <c r="H29" s="7" t="s">
        <v>29</v>
      </c>
      <c r="I29" s="7" t="s">
        <v>14</v>
      </c>
      <c r="J29" s="38"/>
      <c r="K29" s="4" t="str">
        <f>"A mapping between " &amp; C28  &amp; " and FHIR Observation Component.code data elements."</f>
        <v>A mapping between temporal-relationship-to-physical-activity and FHIR Observation Component.code data elements.</v>
      </c>
      <c r="L29" t="str">
        <f t="shared" si="1"/>
        <v>|11.A1|body.temporal_relationship_to_physical_activity|Observation.component[0].code|A mapping between temporal-relationship-to-physical-activity and FHIR Observation Component.code data elements.|</v>
      </c>
    </row>
    <row r="30" spans="1:19" ht="16.5" thickBot="1">
      <c r="A30" s="2" t="s">
        <v>254</v>
      </c>
      <c r="B30" s="3" t="s">
        <v>96</v>
      </c>
      <c r="C30" s="14"/>
      <c r="D30" s="7"/>
      <c r="E30" s="11"/>
      <c r="F30" s="3"/>
      <c r="G30" s="4" t="s">
        <v>239</v>
      </c>
      <c r="H30" s="1" t="s">
        <v>53</v>
      </c>
      <c r="I30" s="2" t="s">
        <v>14</v>
      </c>
      <c r="J30" s="30" t="s">
        <v>424</v>
      </c>
      <c r="K30" s="4" t="str">
        <f t="shared" ref="K30:K32" si="2">"=  "&amp;J30</f>
        <v>=  'relative-to-activity'</v>
      </c>
      <c r="L30" t="str">
        <f t="shared" si="1"/>
        <v>|11.A2|body.temporal_relationship_to_physical_activity|Observation.component[0].code.coding[1].code|=  'relative-to-activity'|</v>
      </c>
    </row>
    <row r="31" spans="1:19" ht="16.5" thickBot="1">
      <c r="A31" s="2" t="s">
        <v>255</v>
      </c>
      <c r="B31" s="3" t="s">
        <v>96</v>
      </c>
      <c r="C31" s="14"/>
      <c r="D31" s="7"/>
      <c r="E31" s="11"/>
      <c r="F31" s="3"/>
      <c r="G31" s="4" t="s">
        <v>247</v>
      </c>
      <c r="H31" s="1" t="s">
        <v>55</v>
      </c>
      <c r="I31" s="2" t="s">
        <v>14</v>
      </c>
      <c r="J31" s="37" t="s">
        <v>232</v>
      </c>
      <c r="K31" s="4" t="str">
        <f t="shared" si="2"/>
        <v>=  "http://www.fhir.org/guides/mfhir/omh_fhir_observation_codes"</v>
      </c>
      <c r="L31" t="str">
        <f t="shared" si="1"/>
        <v>|11.A3|body.temporal_relationship_to_physical_activity|Observation.component[0].code.coding[1].system|=  "http://www.fhir.org/guides/mfhir/omh_fhir_observation_codes"|</v>
      </c>
    </row>
    <row r="32" spans="1:19">
      <c r="A32" s="2" t="s">
        <v>256</v>
      </c>
      <c r="B32" s="3" t="s">
        <v>96</v>
      </c>
      <c r="C32" s="14"/>
      <c r="D32" s="7"/>
      <c r="E32" s="11"/>
      <c r="F32" s="3"/>
      <c r="G32" s="4" t="s">
        <v>248</v>
      </c>
      <c r="H32" s="1" t="s">
        <v>13</v>
      </c>
      <c r="I32" s="2" t="s">
        <v>14</v>
      </c>
      <c r="J32" s="30" t="s">
        <v>425</v>
      </c>
      <c r="K32" s="4" t="str">
        <f t="shared" si="2"/>
        <v>=  'OMH to FHIR Temporal Relationship To Physical Activity'</v>
      </c>
      <c r="L32" t="str">
        <f t="shared" si="1"/>
        <v>|11.A4|body.temporal_relationship_to_physical_activity|Observation.component[0].code.coding[1].display|=  'OMH to FHIR Temporal Relationship To Physical Activity'|</v>
      </c>
    </row>
    <row r="33" spans="1:21" ht="38.25">
      <c r="A33" s="2" t="s">
        <v>257</v>
      </c>
      <c r="B33" s="3" t="s">
        <v>96</v>
      </c>
      <c r="C33" s="14"/>
      <c r="D33" s="7"/>
      <c r="E33" s="11"/>
      <c r="F33" s="3"/>
      <c r="G33" s="4" t="s">
        <v>241</v>
      </c>
      <c r="H33" s="7"/>
      <c r="I33" s="2" t="s">
        <v>14</v>
      </c>
      <c r="J33" s="6"/>
      <c r="K33" s="4" t="str">
        <f>"A mapping between " &amp; $B33  &amp; " and FHIR Observation Component.valueCodeableConcept data elements."</f>
        <v>A mapping between body.temporal_relationship_to_physical_activity and FHIR Observation Component.valueCodeableConcept data elements.</v>
      </c>
      <c r="L33" t="str">
        <f t="shared" si="1"/>
        <v>|11.B1|body.temporal_relationship_to_physical_activity|Observation.component[0].valueCodeableConcept|A mapping between body.temporal_relationship_to_physical_activity and FHIR Observation Component.valueCodeableConcept data elements.|</v>
      </c>
    </row>
    <row r="34" spans="1:21" ht="38.25">
      <c r="A34" s="2" t="s">
        <v>258</v>
      </c>
      <c r="B34" s="3" t="s">
        <v>96</v>
      </c>
      <c r="C34" s="14"/>
      <c r="D34" s="7"/>
      <c r="E34" s="11"/>
      <c r="F34" s="3"/>
      <c r="G34" s="4" t="s">
        <v>242</v>
      </c>
      <c r="H34" s="1" t="s">
        <v>53</v>
      </c>
      <c r="I34" s="2" t="s">
        <v>14</v>
      </c>
      <c r="J34" s="6" t="s">
        <v>224</v>
      </c>
      <c r="K34" s="4" t="str">
        <f>"Map "&amp;$B34&amp;" to column 'FHIR Concept' using  the ["&amp;$J34&amp;"](#)"</f>
        <v>Map body.temporal_relationship_to_physical_activity to column 'FHIR Concept' using  the [OMH_FHIR_Concept_Mapping_Table](#)</v>
      </c>
      <c r="L34" t="str">
        <f t="shared" si="1"/>
        <v>|11.B2|body.temporal_relationship_to_physical_activity|Observation.component[0].valueCodeableConcept.coding[0].code|Map body.temporal_relationship_to_physical_activity to column 'FHIR Concept' using  the [OMH_FHIR_Concept_Mapping_Table](#)|</v>
      </c>
    </row>
    <row r="35" spans="1:21" ht="38.25">
      <c r="A35" s="2" t="s">
        <v>259</v>
      </c>
      <c r="B35" s="3" t="s">
        <v>96</v>
      </c>
      <c r="C35" s="14"/>
      <c r="D35" s="7"/>
      <c r="E35" s="11"/>
      <c r="F35" s="3"/>
      <c r="G35" s="4" t="s">
        <v>249</v>
      </c>
      <c r="H35" s="1" t="s">
        <v>55</v>
      </c>
      <c r="I35" s="2" t="s">
        <v>14</v>
      </c>
      <c r="J35" s="6" t="s">
        <v>224</v>
      </c>
      <c r="K35" s="4" t="str">
        <f>"Map "&amp;$B35&amp;" to column 'FHIR Concept System' using  the ["&amp;$J35&amp;"](#)"</f>
        <v>Map body.temporal_relationship_to_physical_activity to column 'FHIR Concept System' using  the [OMH_FHIR_Concept_Mapping_Table](#)</v>
      </c>
      <c r="L35" t="str">
        <f t="shared" si="1"/>
        <v>|11.B3|body.temporal_relationship_to_physical_activity|Observation.component[0].valueCodeableConcept.coding[0].system|Map body.temporal_relationship_to_physical_activity to column 'FHIR Concept System' using  the [OMH_FHIR_Concept_Mapping_Table](#)|</v>
      </c>
    </row>
    <row r="36" spans="1:21" ht="38.25">
      <c r="A36" s="2" t="s">
        <v>260</v>
      </c>
      <c r="B36" s="3" t="s">
        <v>96</v>
      </c>
      <c r="C36" s="14"/>
      <c r="D36" s="7"/>
      <c r="E36" s="11"/>
      <c r="F36" s="3"/>
      <c r="G36" s="4" t="s">
        <v>250</v>
      </c>
      <c r="H36" s="1" t="s">
        <v>13</v>
      </c>
      <c r="I36" s="2" t="s">
        <v>14</v>
      </c>
      <c r="J36" s="6" t="s">
        <v>224</v>
      </c>
      <c r="K36" s="4" t="str">
        <f>"Map "&amp;$B36&amp;" to column 'FHIR Concept display' using  the ["&amp;$J36&amp;"](#)"</f>
        <v>Map body.temporal_relationship_to_physical_activity to column 'FHIR Concept display' using  the [OMH_FHIR_Concept_Mapping_Table](#)</v>
      </c>
      <c r="L36" t="str">
        <f t="shared" si="1"/>
        <v>|11.B4|body.temporal_relationship_to_physical_activity|Observation.component[0].valueCodeableConcept.coding[0].display|Map body.temporal_relationship_to_physical_activity to column 'FHIR Concept display' using  the [OMH_FHIR_Concept_Mapping_Table](#)|</v>
      </c>
    </row>
    <row r="37" spans="1:21">
      <c r="A37" s="2" t="s">
        <v>261</v>
      </c>
      <c r="B37" s="3" t="s">
        <v>96</v>
      </c>
      <c r="C37" s="14"/>
      <c r="D37" s="7"/>
      <c r="E37" s="11"/>
      <c r="F37" s="3"/>
      <c r="G37" s="4" t="s">
        <v>243</v>
      </c>
      <c r="H37" s="7" t="s">
        <v>13</v>
      </c>
      <c r="I37" s="2" t="s">
        <v>14</v>
      </c>
      <c r="J37" s="6"/>
      <c r="K37" s="4" t="str">
        <f>"=  "&amp;B37</f>
        <v>=  body.temporal_relationship_to_physical_activity</v>
      </c>
      <c r="L37" t="str">
        <f t="shared" si="1"/>
        <v>|11.B5|body.temporal_relationship_to_physical_activity|Observation.component[0].valueCodeableConcept.text|=  body.temporal_relationship_to_physical_activity|</v>
      </c>
    </row>
    <row r="38" spans="1:21" ht="38.25">
      <c r="A38" s="2">
        <v>12</v>
      </c>
      <c r="B38" s="7" t="s">
        <v>102</v>
      </c>
      <c r="C38" s="14" t="s">
        <v>103</v>
      </c>
      <c r="D38" s="7" t="s">
        <v>25</v>
      </c>
      <c r="E38" s="11" t="s">
        <v>104</v>
      </c>
      <c r="F38" s="3"/>
      <c r="G38" s="4" t="s">
        <v>240</v>
      </c>
      <c r="H38" s="7" t="s">
        <v>100</v>
      </c>
      <c r="I38" s="7" t="s">
        <v>39</v>
      </c>
      <c r="J38" s="6" t="s">
        <v>262</v>
      </c>
      <c r="K38" s="4" t="s">
        <v>101</v>
      </c>
      <c r="L38" t="str">
        <f t="shared" si="1"/>
        <v>|12|body.temporal_relationship_to_sleep|Observation.component[0]|A mapping table between OMH schema ('datapoint_variables') and FHIR Observation Component data elements.  Multiple components mapping are appended as a list|</v>
      </c>
    </row>
    <row r="39" spans="1:21" ht="25.5">
      <c r="A39" s="2" t="s">
        <v>263</v>
      </c>
      <c r="B39" s="7" t="s">
        <v>102</v>
      </c>
      <c r="G39" s="4" t="s">
        <v>246</v>
      </c>
      <c r="H39" s="7" t="s">
        <v>29</v>
      </c>
      <c r="I39" s="7" t="s">
        <v>14</v>
      </c>
      <c r="J39" s="6"/>
      <c r="K39" s="4" t="str">
        <f>"A mapping between " &amp; C38  &amp; " and FHIR Observation Component.code data elements."</f>
        <v>A mapping between temporal-relationship-to-sleep and FHIR Observation Component.code data elements.</v>
      </c>
      <c r="L39" t="str">
        <f t="shared" si="1"/>
        <v>|12.A1|body.temporal_relationship_to_sleep|Observation.component[0].code|A mapping between temporal-relationship-to-sleep and FHIR Observation Component.code data elements.|</v>
      </c>
    </row>
    <row r="40" spans="1:21" ht="16.5" thickBot="1">
      <c r="A40" s="2" t="s">
        <v>264</v>
      </c>
      <c r="B40" s="7" t="s">
        <v>102</v>
      </c>
      <c r="G40" s="4" t="s">
        <v>239</v>
      </c>
      <c r="H40" s="1" t="s">
        <v>53</v>
      </c>
      <c r="I40" s="2" t="s">
        <v>14</v>
      </c>
      <c r="J40" s="30" t="s">
        <v>426</v>
      </c>
      <c r="K40" s="4" t="str">
        <f t="shared" ref="K40:K42" si="3">"=  "&amp;J40</f>
        <v>=  'relative-to-sleep'</v>
      </c>
      <c r="L40" t="str">
        <f t="shared" si="1"/>
        <v>|12.A2|body.temporal_relationship_to_sleep|Observation.component[0].code.coding[1].code|=  'relative-to-sleep'|</v>
      </c>
    </row>
    <row r="41" spans="1:21" ht="16.5" thickBot="1">
      <c r="A41" s="2" t="s">
        <v>265</v>
      </c>
      <c r="B41" s="7" t="s">
        <v>102</v>
      </c>
      <c r="G41" s="4" t="s">
        <v>247</v>
      </c>
      <c r="H41" s="1" t="s">
        <v>55</v>
      </c>
      <c r="I41" s="2" t="s">
        <v>14</v>
      </c>
      <c r="J41" s="37" t="s">
        <v>232</v>
      </c>
      <c r="K41" s="4" t="str">
        <f t="shared" si="3"/>
        <v>=  "http://www.fhir.org/guides/mfhir/omh_fhir_observation_codes"</v>
      </c>
      <c r="L41" t="str">
        <f t="shared" si="1"/>
        <v>|12.A3|body.temporal_relationship_to_sleep|Observation.component[0].code.coding[1].system|=  "http://www.fhir.org/guides/mfhir/omh_fhir_observation_codes"|</v>
      </c>
    </row>
    <row r="42" spans="1:21">
      <c r="A42" s="2" t="s">
        <v>266</v>
      </c>
      <c r="B42" s="7" t="s">
        <v>102</v>
      </c>
      <c r="G42" s="4" t="s">
        <v>248</v>
      </c>
      <c r="H42" s="1" t="s">
        <v>13</v>
      </c>
      <c r="I42" s="2" t="s">
        <v>14</v>
      </c>
      <c r="J42" s="30" t="s">
        <v>427</v>
      </c>
      <c r="K42" s="4" t="str">
        <f t="shared" si="3"/>
        <v>=  'OMH to FHIR Temporal Relationship To Sleep'</v>
      </c>
      <c r="L42" t="str">
        <f t="shared" si="1"/>
        <v>|12.A4|body.temporal_relationship_to_sleep|Observation.component[0].code.coding[1].display|=  'OMH to FHIR Temporal Relationship To Sleep'|</v>
      </c>
    </row>
    <row r="43" spans="1:21" ht="38.25">
      <c r="A43" s="2" t="s">
        <v>267</v>
      </c>
      <c r="B43" s="7" t="s">
        <v>102</v>
      </c>
      <c r="G43" s="4" t="s">
        <v>241</v>
      </c>
      <c r="H43" s="7"/>
      <c r="I43" s="2" t="s">
        <v>14</v>
      </c>
      <c r="J43" s="6"/>
      <c r="K43" s="4" t="str">
        <f>"A mapping between " &amp; $B43  &amp; " and FHIR Observation Component.valueCodeableConcept data elements."</f>
        <v>A mapping between body.temporal_relationship_to_sleep and FHIR Observation Component.valueCodeableConcept data elements.</v>
      </c>
      <c r="L43" t="str">
        <f t="shared" si="1"/>
        <v>|12.B1|body.temporal_relationship_to_sleep|Observation.component[0].valueCodeableConcept|A mapping between body.temporal_relationship_to_sleep and FHIR Observation Component.valueCodeableConcept data elements.|</v>
      </c>
    </row>
    <row r="44" spans="1:21" ht="25.5">
      <c r="A44" s="2" t="s">
        <v>268</v>
      </c>
      <c r="B44" s="7" t="s">
        <v>102</v>
      </c>
      <c r="G44" s="4" t="s">
        <v>242</v>
      </c>
      <c r="H44" s="1" t="s">
        <v>53</v>
      </c>
      <c r="I44" s="2" t="s">
        <v>14</v>
      </c>
      <c r="J44" s="6" t="s">
        <v>224</v>
      </c>
      <c r="K44" s="4" t="str">
        <f>"Map "&amp;$B44&amp;" to column 'FHIR Concept' using  the ["&amp;$J44&amp;"](#)"</f>
        <v>Map body.temporal_relationship_to_sleep to column 'FHIR Concept' using  the [OMH_FHIR_Concept_Mapping_Table](#)</v>
      </c>
      <c r="L44" t="str">
        <f t="shared" si="1"/>
        <v>|12.B2|body.temporal_relationship_to_sleep|Observation.component[0].valueCodeableConcept.coding[0].code|Map body.temporal_relationship_to_sleep to column 'FHIR Concept' using  the [OMH_FHIR_Concept_Mapping_Table](#)|</v>
      </c>
    </row>
    <row r="45" spans="1:21" ht="38.25">
      <c r="A45" s="2" t="s">
        <v>269</v>
      </c>
      <c r="B45" s="7" t="s">
        <v>102</v>
      </c>
      <c r="G45" s="4" t="s">
        <v>249</v>
      </c>
      <c r="H45" s="1" t="s">
        <v>55</v>
      </c>
      <c r="I45" s="2" t="s">
        <v>14</v>
      </c>
      <c r="J45" s="6" t="s">
        <v>224</v>
      </c>
      <c r="K45" s="4" t="str">
        <f>"Map "&amp;$B45&amp;" to column 'FHIR Concept System' using  the ["&amp;$J45&amp;"](#)"</f>
        <v>Map body.temporal_relationship_to_sleep to column 'FHIR Concept System' using  the [OMH_FHIR_Concept_Mapping_Table](#)</v>
      </c>
      <c r="L45" t="str">
        <f t="shared" si="1"/>
        <v>|12.B3|body.temporal_relationship_to_sleep|Observation.component[0].valueCodeableConcept.coding[0].system|Map body.temporal_relationship_to_sleep to column 'FHIR Concept System' using  the [OMH_FHIR_Concept_Mapping_Table](#)|</v>
      </c>
    </row>
    <row r="46" spans="1:21" ht="38.25">
      <c r="A46" s="2" t="s">
        <v>270</v>
      </c>
      <c r="B46" s="7" t="s">
        <v>102</v>
      </c>
      <c r="G46" s="4" t="s">
        <v>250</v>
      </c>
      <c r="H46" s="1" t="s">
        <v>13</v>
      </c>
      <c r="I46" s="2" t="s">
        <v>14</v>
      </c>
      <c r="J46" s="6" t="s">
        <v>224</v>
      </c>
      <c r="K46" s="4" t="str">
        <f>"Map "&amp;$B46&amp;" to column 'FHIR Concept display' using  the ["&amp;$J46&amp;"](#)"</f>
        <v>Map body.temporal_relationship_to_sleep to column 'FHIR Concept display' using  the [OMH_FHIR_Concept_Mapping_Table](#)</v>
      </c>
      <c r="L46" t="str">
        <f t="shared" si="1"/>
        <v>|12.B4|body.temporal_relationship_to_sleep|Observation.component[0].valueCodeableConcept.coding[0].display|Map body.temporal_relationship_to_sleep to column 'FHIR Concept display' using  the [OMH_FHIR_Concept_Mapping_Table](#)|</v>
      </c>
    </row>
    <row r="47" spans="1:21">
      <c r="A47" s="2" t="s">
        <v>271</v>
      </c>
      <c r="B47" s="7" t="s">
        <v>102</v>
      </c>
      <c r="G47" s="4" t="s">
        <v>243</v>
      </c>
      <c r="H47" s="7" t="s">
        <v>13</v>
      </c>
      <c r="I47" s="2" t="s">
        <v>14</v>
      </c>
      <c r="J47" s="6"/>
      <c r="K47" s="4" t="str">
        <f>"=  "&amp;B47</f>
        <v>=  body.temporal_relationship_to_sleep</v>
      </c>
      <c r="L47" t="str">
        <f t="shared" si="1"/>
        <v>|12.B5|body.temporal_relationship_to_sleep|Observation.component[0].valueCodeableConcept.text|=  body.temporal_relationship_to_sleep|</v>
      </c>
    </row>
    <row r="48" spans="1:21" ht="38.25">
      <c r="A48" s="2" t="s">
        <v>168</v>
      </c>
      <c r="B48" s="17" t="s">
        <v>161</v>
      </c>
      <c r="C48" s="14" t="s">
        <v>162</v>
      </c>
      <c r="D48" s="7" t="s">
        <v>25</v>
      </c>
      <c r="E48" s="10" t="s">
        <v>163</v>
      </c>
      <c r="F48" s="17"/>
      <c r="G48" s="12" t="s">
        <v>99</v>
      </c>
      <c r="H48" s="3" t="s">
        <v>100</v>
      </c>
      <c r="I48" s="7" t="s">
        <v>39</v>
      </c>
      <c r="J48" s="6" t="s">
        <v>262</v>
      </c>
      <c r="K48" s="4" t="s">
        <v>101</v>
      </c>
      <c r="L48" t="str">
        <f t="shared" si="1"/>
        <v>|13|temporal_relationship_to_meal|Observation.component|A mapping table between OMH schema ('datapoint_variables') and FHIR Observation Component data elements.  Multiple components mapping are appended as a list|</v>
      </c>
      <c r="M48" s="3"/>
      <c r="N48" s="3"/>
      <c r="O48" s="3"/>
      <c r="P48" s="3"/>
      <c r="Q48" s="3"/>
      <c r="R48" s="3"/>
      <c r="S48" s="3"/>
      <c r="T48" s="3"/>
      <c r="U48" s="3"/>
    </row>
    <row r="49" spans="1:12" ht="25.5">
      <c r="A49" s="2" t="s">
        <v>272</v>
      </c>
      <c r="B49" s="7" t="s">
        <v>281</v>
      </c>
      <c r="G49" s="4" t="s">
        <v>246</v>
      </c>
      <c r="H49" s="7" t="s">
        <v>29</v>
      </c>
      <c r="I49" s="7" t="s">
        <v>14</v>
      </c>
      <c r="J49" s="6"/>
      <c r="K49" s="4" t="str">
        <f>"A mapping between " &amp; C48  &amp; " and FHIR Observation Component.code data elements."</f>
        <v>A mapping between temporal-relationship-to-meal and FHIR Observation Component.code data elements.</v>
      </c>
      <c r="L49" t="str">
        <f t="shared" si="1"/>
        <v>|13.A1|body.temporal_relationship_to_meal|Observation.component[0].code|A mapping between temporal-relationship-to-meal and FHIR Observation Component.code data elements.|</v>
      </c>
    </row>
    <row r="50" spans="1:12" ht="16.5" thickBot="1">
      <c r="A50" s="2" t="s">
        <v>273</v>
      </c>
      <c r="B50" s="7" t="s">
        <v>281</v>
      </c>
      <c r="G50" s="4" t="s">
        <v>239</v>
      </c>
      <c r="H50" s="1" t="s">
        <v>53</v>
      </c>
      <c r="I50" s="2" t="s">
        <v>14</v>
      </c>
      <c r="J50" s="30" t="s">
        <v>428</v>
      </c>
      <c r="K50" s="4" t="str">
        <f t="shared" ref="K50:K52" si="4">"=  "&amp;J50</f>
        <v>=  'relative-to-meal'</v>
      </c>
      <c r="L50" t="str">
        <f t="shared" si="1"/>
        <v>|13.A2|body.temporal_relationship_to_meal|Observation.component[0].code.coding[1].code|=  'relative-to-meal'|</v>
      </c>
    </row>
    <row r="51" spans="1:12" ht="16.5" thickBot="1">
      <c r="A51" s="2" t="s">
        <v>274</v>
      </c>
      <c r="B51" s="7" t="s">
        <v>281</v>
      </c>
      <c r="G51" s="4" t="s">
        <v>247</v>
      </c>
      <c r="H51" s="1" t="s">
        <v>55</v>
      </c>
      <c r="I51" s="2" t="s">
        <v>14</v>
      </c>
      <c r="J51" s="37" t="s">
        <v>232</v>
      </c>
      <c r="K51" s="4" t="str">
        <f t="shared" si="4"/>
        <v>=  "http://www.fhir.org/guides/mfhir/omh_fhir_observation_codes"</v>
      </c>
      <c r="L51" t="str">
        <f t="shared" si="1"/>
        <v>|13.A3|body.temporal_relationship_to_meal|Observation.component[0].code.coding[1].system|=  "http://www.fhir.org/guides/mfhir/omh_fhir_observation_codes"|</v>
      </c>
    </row>
    <row r="52" spans="1:12">
      <c r="A52" s="2" t="s">
        <v>275</v>
      </c>
      <c r="B52" s="7" t="s">
        <v>281</v>
      </c>
      <c r="G52" s="4" t="s">
        <v>248</v>
      </c>
      <c r="H52" s="1" t="s">
        <v>13</v>
      </c>
      <c r="I52" s="2" t="s">
        <v>14</v>
      </c>
      <c r="J52" s="30" t="s">
        <v>429</v>
      </c>
      <c r="K52" s="4" t="str">
        <f t="shared" si="4"/>
        <v>=  'OMH to FHIR Temporal Relationship To Meal'</v>
      </c>
      <c r="L52" t="str">
        <f t="shared" si="1"/>
        <v>|13.A4|body.temporal_relationship_to_meal|Observation.component[0].code.coding[1].display|=  'OMH to FHIR Temporal Relationship To Meal'|</v>
      </c>
    </row>
    <row r="53" spans="1:12" ht="38.25">
      <c r="A53" s="2" t="s">
        <v>276</v>
      </c>
      <c r="B53" s="7" t="s">
        <v>281</v>
      </c>
      <c r="G53" s="4" t="s">
        <v>241</v>
      </c>
      <c r="H53" s="7"/>
      <c r="I53" s="2" t="s">
        <v>14</v>
      </c>
      <c r="J53" s="6"/>
      <c r="K53" s="4" t="str">
        <f>"A mapping between " &amp; $B53  &amp; " and FHIR Observation Component.valueCodeableConcept data elements."</f>
        <v>A mapping between body.temporal_relationship_to_meal and FHIR Observation Component.valueCodeableConcept data elements.</v>
      </c>
      <c r="L53" t="str">
        <f t="shared" si="1"/>
        <v>|13.B1|body.temporal_relationship_to_meal|Observation.component[0].valueCodeableConcept|A mapping between body.temporal_relationship_to_meal and FHIR Observation Component.valueCodeableConcept data elements.|</v>
      </c>
    </row>
    <row r="54" spans="1:12" ht="25.5">
      <c r="A54" s="2" t="s">
        <v>277</v>
      </c>
      <c r="B54" s="7" t="s">
        <v>281</v>
      </c>
      <c r="G54" s="4" t="s">
        <v>242</v>
      </c>
      <c r="H54" s="1" t="s">
        <v>53</v>
      </c>
      <c r="I54" s="2" t="s">
        <v>14</v>
      </c>
      <c r="J54" s="6" t="s">
        <v>224</v>
      </c>
      <c r="K54" s="4" t="str">
        <f>"Map "&amp;$B54&amp;" to column 'FHIR Concept' using  the ["&amp;$J54&amp;"](#)"</f>
        <v>Map body.temporal_relationship_to_meal to column 'FHIR Concept' using  the [OMH_FHIR_Concept_Mapping_Table](#)</v>
      </c>
      <c r="L54" t="str">
        <f t="shared" si="1"/>
        <v>|13.B2|body.temporal_relationship_to_meal|Observation.component[0].valueCodeableConcept.coding[0].code|Map body.temporal_relationship_to_meal to column 'FHIR Concept' using  the [OMH_FHIR_Concept_Mapping_Table](#)|</v>
      </c>
    </row>
    <row r="55" spans="1:12" ht="38.25">
      <c r="A55" s="2" t="s">
        <v>278</v>
      </c>
      <c r="B55" s="7" t="s">
        <v>281</v>
      </c>
      <c r="G55" s="4" t="s">
        <v>249</v>
      </c>
      <c r="H55" s="1" t="s">
        <v>55</v>
      </c>
      <c r="I55" s="2" t="s">
        <v>14</v>
      </c>
      <c r="J55" s="6" t="s">
        <v>224</v>
      </c>
      <c r="K55" s="4" t="str">
        <f>"Map "&amp;$B55&amp;" to column 'FHIR Concept System' using  the ["&amp;$J55&amp;"](#)"</f>
        <v>Map body.temporal_relationship_to_meal to column 'FHIR Concept System' using  the [OMH_FHIR_Concept_Mapping_Table](#)</v>
      </c>
      <c r="L55" t="str">
        <f t="shared" si="1"/>
        <v>|13.B3|body.temporal_relationship_to_meal|Observation.component[0].valueCodeableConcept.coding[0].system|Map body.temporal_relationship_to_meal to column 'FHIR Concept System' using  the [OMH_FHIR_Concept_Mapping_Table](#)|</v>
      </c>
    </row>
    <row r="56" spans="1:12" ht="38.25">
      <c r="A56" s="2" t="s">
        <v>279</v>
      </c>
      <c r="B56" s="7" t="s">
        <v>281</v>
      </c>
      <c r="G56" s="4" t="s">
        <v>250</v>
      </c>
      <c r="H56" s="1" t="s">
        <v>13</v>
      </c>
      <c r="I56" s="2" t="s">
        <v>14</v>
      </c>
      <c r="J56" s="6" t="s">
        <v>224</v>
      </c>
      <c r="K56" s="4" t="str">
        <f>"Map "&amp;$B56&amp;" to column 'FHIR Concept display' using  the ["&amp;$J56&amp;"](#)"</f>
        <v>Map body.temporal_relationship_to_meal to column 'FHIR Concept display' using  the [OMH_FHIR_Concept_Mapping_Table](#)</v>
      </c>
      <c r="L56" t="str">
        <f t="shared" si="1"/>
        <v>|13.B4|body.temporal_relationship_to_meal|Observation.component[0].valueCodeableConcept.coding[0].display|Map body.temporal_relationship_to_meal to column 'FHIR Concept display' using  the [OMH_FHIR_Concept_Mapping_Table](#)|</v>
      </c>
    </row>
    <row r="57" spans="1:12">
      <c r="A57" s="2" t="s">
        <v>280</v>
      </c>
      <c r="B57" s="7" t="s">
        <v>281</v>
      </c>
      <c r="G57" s="4" t="s">
        <v>243</v>
      </c>
      <c r="H57" s="7" t="s">
        <v>13</v>
      </c>
      <c r="I57" s="2" t="s">
        <v>14</v>
      </c>
      <c r="J57" s="6"/>
      <c r="K57" s="4" t="str">
        <f>"=  "&amp;B57</f>
        <v>=  body.temporal_relationship_to_meal</v>
      </c>
      <c r="L57" t="str">
        <f t="shared" si="1"/>
        <v>|13.B5|body.temporal_relationship_to_meal|Observation.component[0].valueCodeableConcept.text|=  body.temporal_relationship_to_meal|</v>
      </c>
    </row>
    <row r="58" spans="1:12">
      <c r="H58" s="3"/>
      <c r="I58" s="3"/>
    </row>
    <row r="59" spans="1:12">
      <c r="H59" s="3"/>
      <c r="I59" s="3"/>
    </row>
    <row r="60" spans="1:12">
      <c r="H60" s="3"/>
      <c r="I60" s="3"/>
    </row>
    <row r="61" spans="1:12">
      <c r="H61" s="3"/>
      <c r="I61" s="3"/>
    </row>
    <row r="62" spans="1:12">
      <c r="H62" s="3"/>
      <c r="I62" s="3"/>
    </row>
    <row r="63" spans="1:12">
      <c r="H63" s="3"/>
      <c r="I63" s="3"/>
    </row>
    <row r="64" spans="1:12">
      <c r="H64" s="3"/>
      <c r="I64" s="3"/>
    </row>
    <row r="65" spans="8:9">
      <c r="H65" s="3"/>
      <c r="I65" s="3"/>
    </row>
    <row r="66" spans="8:9">
      <c r="H66" s="3"/>
      <c r="I66" s="3"/>
    </row>
    <row r="67" spans="8:9">
      <c r="H67" s="3"/>
      <c r="I67" s="3"/>
    </row>
    <row r="68" spans="8:9">
      <c r="H68" s="3"/>
      <c r="I68" s="3"/>
    </row>
    <row r="69" spans="8:9">
      <c r="H69" s="3"/>
      <c r="I69" s="3"/>
    </row>
    <row r="70" spans="8:9">
      <c r="H70" s="3"/>
      <c r="I70" s="3"/>
    </row>
    <row r="71" spans="8:9">
      <c r="H71" s="3"/>
      <c r="I71" s="3"/>
    </row>
    <row r="72" spans="8:9">
      <c r="H72" s="3"/>
      <c r="I72" s="3"/>
    </row>
    <row r="73" spans="8:9">
      <c r="H73" s="3"/>
      <c r="I73" s="3"/>
    </row>
    <row r="74" spans="8:9">
      <c r="H74" s="3"/>
      <c r="I74" s="3"/>
    </row>
    <row r="75" spans="8:9">
      <c r="H75" s="3"/>
      <c r="I75" s="3"/>
    </row>
    <row r="76" spans="8:9">
      <c r="H76" s="3"/>
      <c r="I76" s="3"/>
    </row>
    <row r="77" spans="8:9">
      <c r="H77" s="3"/>
      <c r="I77" s="3"/>
    </row>
    <row r="78" spans="8:9">
      <c r="H78" s="3"/>
      <c r="I78" s="3"/>
    </row>
    <row r="79" spans="8:9">
      <c r="H79" s="3"/>
      <c r="I79" s="3"/>
    </row>
    <row r="80" spans="8:9">
      <c r="H80" s="3"/>
      <c r="I80" s="3"/>
    </row>
    <row r="81" spans="8:9">
      <c r="H81" s="3"/>
      <c r="I81" s="3"/>
    </row>
    <row r="82" spans="8:9">
      <c r="H82" s="3"/>
      <c r="I82" s="3"/>
    </row>
    <row r="83" spans="8:9">
      <c r="H83" s="3"/>
      <c r="I83" s="3"/>
    </row>
    <row r="84" spans="8:9">
      <c r="H84" s="3"/>
      <c r="I84" s="3"/>
    </row>
    <row r="85" spans="8:9">
      <c r="H85" s="3"/>
      <c r="I85" s="3"/>
    </row>
    <row r="86" spans="8:9">
      <c r="H86" s="3"/>
      <c r="I86" s="3"/>
    </row>
    <row r="87" spans="8:9">
      <c r="H87" s="3"/>
      <c r="I87" s="3"/>
    </row>
    <row r="88" spans="8:9">
      <c r="H88" s="3"/>
      <c r="I88" s="3"/>
    </row>
    <row r="89" spans="8:9">
      <c r="H89" s="3"/>
      <c r="I89" s="3"/>
    </row>
    <row r="90" spans="8:9">
      <c r="H90" s="3"/>
      <c r="I90" s="3"/>
    </row>
    <row r="91" spans="8:9">
      <c r="H91" s="3"/>
      <c r="I91" s="3"/>
    </row>
    <row r="92" spans="8:9">
      <c r="H92" s="3"/>
      <c r="I92" s="3"/>
    </row>
    <row r="93" spans="8:9">
      <c r="H93" s="3"/>
      <c r="I93" s="3"/>
    </row>
    <row r="94" spans="8:9">
      <c r="H94" s="3"/>
      <c r="I94" s="3"/>
    </row>
    <row r="95" spans="8:9">
      <c r="H95" s="3"/>
      <c r="I95" s="3"/>
    </row>
    <row r="96" spans="8:9">
      <c r="H96" s="3"/>
      <c r="I96" s="3"/>
    </row>
    <row r="97" spans="8:9">
      <c r="H97" s="3"/>
      <c r="I97" s="3"/>
    </row>
    <row r="98" spans="8:9">
      <c r="H98" s="3"/>
      <c r="I98" s="3"/>
    </row>
    <row r="99" spans="8:9">
      <c r="H99" s="3"/>
      <c r="I99" s="3"/>
    </row>
    <row r="100" spans="8:9">
      <c r="H100" s="3"/>
      <c r="I100" s="3"/>
    </row>
    <row r="101" spans="8:9">
      <c r="H101" s="3"/>
      <c r="I101" s="3"/>
    </row>
    <row r="102" spans="8:9">
      <c r="H102" s="3"/>
      <c r="I102" s="3"/>
    </row>
    <row r="103" spans="8:9">
      <c r="H103" s="3"/>
      <c r="I103" s="3"/>
    </row>
    <row r="104" spans="8:9">
      <c r="H104" s="3"/>
      <c r="I104" s="3"/>
    </row>
    <row r="105" spans="8:9">
      <c r="H105" s="3"/>
      <c r="I105" s="3"/>
    </row>
    <row r="106" spans="8:9">
      <c r="H106" s="3"/>
      <c r="I106" s="3"/>
    </row>
    <row r="107" spans="8:9">
      <c r="H107" s="3"/>
      <c r="I107" s="3"/>
    </row>
    <row r="108" spans="8:9">
      <c r="H108" s="3"/>
      <c r="I108" s="3"/>
    </row>
    <row r="109" spans="8:9">
      <c r="H109" s="3"/>
      <c r="I109" s="3"/>
    </row>
    <row r="110" spans="8:9">
      <c r="H110" s="3"/>
      <c r="I110" s="3"/>
    </row>
    <row r="111" spans="8:9">
      <c r="H111" s="3"/>
      <c r="I111" s="3"/>
    </row>
    <row r="112" spans="8:9">
      <c r="H112" s="3"/>
      <c r="I112" s="3"/>
    </row>
    <row r="113" spans="8:9">
      <c r="H113" s="3"/>
      <c r="I113" s="3"/>
    </row>
    <row r="114" spans="8:9">
      <c r="H114" s="3"/>
      <c r="I114" s="3"/>
    </row>
    <row r="115" spans="8:9">
      <c r="H115" s="3"/>
      <c r="I115" s="3"/>
    </row>
    <row r="116" spans="8:9">
      <c r="H116" s="3"/>
      <c r="I116" s="3"/>
    </row>
    <row r="117" spans="8:9">
      <c r="H117" s="3"/>
      <c r="I117" s="3"/>
    </row>
    <row r="118" spans="8:9">
      <c r="H118" s="3"/>
      <c r="I118" s="3"/>
    </row>
    <row r="119" spans="8:9">
      <c r="H119" s="3"/>
      <c r="I119" s="3"/>
    </row>
    <row r="120" spans="8:9">
      <c r="H120" s="3"/>
      <c r="I120" s="3"/>
    </row>
    <row r="121" spans="8:9">
      <c r="H121" s="3"/>
      <c r="I121" s="3"/>
    </row>
    <row r="122" spans="8:9">
      <c r="H122" s="3"/>
      <c r="I122" s="3"/>
    </row>
    <row r="123" spans="8:9">
      <c r="H123" s="3"/>
      <c r="I123" s="3"/>
    </row>
    <row r="124" spans="8:9">
      <c r="H124" s="3"/>
      <c r="I124" s="3"/>
    </row>
    <row r="125" spans="8:9">
      <c r="H125" s="3"/>
      <c r="I125" s="3"/>
    </row>
    <row r="126" spans="8:9">
      <c r="H126" s="3"/>
      <c r="I126" s="3"/>
    </row>
    <row r="127" spans="8:9">
      <c r="H127" s="3"/>
      <c r="I127" s="3"/>
    </row>
    <row r="128" spans="8:9">
      <c r="H128" s="3"/>
      <c r="I128" s="3"/>
    </row>
    <row r="129" spans="8:9">
      <c r="H129" s="3"/>
      <c r="I129" s="3"/>
    </row>
    <row r="130" spans="8:9">
      <c r="H130" s="3"/>
      <c r="I130" s="3"/>
    </row>
    <row r="131" spans="8:9">
      <c r="H131" s="3"/>
      <c r="I131" s="3"/>
    </row>
    <row r="132" spans="8:9">
      <c r="H132" s="3"/>
      <c r="I132" s="3"/>
    </row>
    <row r="133" spans="8:9">
      <c r="H133" s="3"/>
      <c r="I133" s="3"/>
    </row>
    <row r="134" spans="8:9">
      <c r="H134" s="3"/>
      <c r="I134" s="3"/>
    </row>
    <row r="135" spans="8:9">
      <c r="H135" s="3"/>
      <c r="I135" s="3"/>
    </row>
    <row r="136" spans="8:9">
      <c r="H136" s="3"/>
      <c r="I136" s="3"/>
    </row>
    <row r="137" spans="8:9">
      <c r="H137" s="3"/>
      <c r="I137" s="3"/>
    </row>
    <row r="138" spans="8:9">
      <c r="H138" s="3"/>
      <c r="I138" s="3"/>
    </row>
    <row r="139" spans="8:9">
      <c r="H139" s="3"/>
      <c r="I139" s="3"/>
    </row>
    <row r="140" spans="8:9">
      <c r="H140" s="3"/>
      <c r="I140" s="3"/>
    </row>
    <row r="141" spans="8:9">
      <c r="H141" s="3"/>
      <c r="I141" s="3"/>
    </row>
    <row r="142" spans="8:9">
      <c r="H142" s="3"/>
      <c r="I142" s="3"/>
    </row>
    <row r="143" spans="8:9">
      <c r="H143" s="3"/>
      <c r="I143" s="3"/>
    </row>
    <row r="144" spans="8:9">
      <c r="H144" s="3"/>
      <c r="I144" s="3"/>
    </row>
    <row r="145" spans="8:9">
      <c r="H145" s="3"/>
      <c r="I145" s="3"/>
    </row>
    <row r="146" spans="8:9">
      <c r="H146" s="3"/>
      <c r="I146" s="3"/>
    </row>
    <row r="147" spans="8:9">
      <c r="H147" s="3"/>
      <c r="I147" s="3"/>
    </row>
    <row r="148" spans="8:9">
      <c r="H148" s="3"/>
      <c r="I148" s="3"/>
    </row>
    <row r="149" spans="8:9">
      <c r="H149" s="3"/>
      <c r="I149" s="3"/>
    </row>
    <row r="150" spans="8:9">
      <c r="H150" s="3"/>
      <c r="I150" s="3"/>
    </row>
    <row r="151" spans="8:9">
      <c r="H151" s="3"/>
      <c r="I151" s="3"/>
    </row>
    <row r="152" spans="8:9">
      <c r="H152" s="3"/>
      <c r="I152" s="3"/>
    </row>
    <row r="153" spans="8:9">
      <c r="H153" s="3"/>
      <c r="I153" s="3"/>
    </row>
    <row r="154" spans="8:9">
      <c r="H154" s="3"/>
      <c r="I154" s="3"/>
    </row>
    <row r="155" spans="8:9">
      <c r="H155" s="3"/>
      <c r="I155" s="3"/>
    </row>
    <row r="156" spans="8:9">
      <c r="H156" s="3"/>
      <c r="I156" s="3"/>
    </row>
    <row r="157" spans="8:9">
      <c r="H157" s="3"/>
      <c r="I157" s="3"/>
    </row>
    <row r="158" spans="8:9">
      <c r="H158" s="3"/>
      <c r="I158" s="3"/>
    </row>
    <row r="159" spans="8:9">
      <c r="H159" s="3"/>
      <c r="I159" s="3"/>
    </row>
    <row r="160" spans="8:9">
      <c r="H160" s="3"/>
      <c r="I160" s="3"/>
    </row>
    <row r="161" spans="8:9">
      <c r="H161" s="3"/>
      <c r="I161" s="3"/>
    </row>
    <row r="162" spans="8:9">
      <c r="H162" s="3"/>
      <c r="I162" s="3"/>
    </row>
    <row r="163" spans="8:9">
      <c r="H163" s="3"/>
      <c r="I163" s="3"/>
    </row>
    <row r="164" spans="8:9">
      <c r="H164" s="3"/>
      <c r="I164" s="3"/>
    </row>
    <row r="165" spans="8:9">
      <c r="H165" s="3"/>
      <c r="I165" s="3"/>
    </row>
    <row r="166" spans="8:9">
      <c r="H166" s="3"/>
      <c r="I166" s="3"/>
    </row>
    <row r="167" spans="8:9">
      <c r="H167" s="3"/>
      <c r="I167" s="3"/>
    </row>
    <row r="168" spans="8:9">
      <c r="H168" s="3"/>
      <c r="I168" s="3"/>
    </row>
    <row r="169" spans="8:9">
      <c r="H169" s="3"/>
      <c r="I169" s="3"/>
    </row>
    <row r="170" spans="8:9">
      <c r="H170" s="3"/>
      <c r="I170" s="3"/>
    </row>
    <row r="171" spans="8:9">
      <c r="H171" s="3"/>
      <c r="I171" s="3"/>
    </row>
    <row r="172" spans="8:9">
      <c r="H172" s="3"/>
      <c r="I172" s="3"/>
    </row>
    <row r="173" spans="8:9">
      <c r="H173" s="3"/>
      <c r="I173" s="3"/>
    </row>
    <row r="174" spans="8:9">
      <c r="H174" s="3"/>
      <c r="I174" s="3"/>
    </row>
    <row r="175" spans="8:9">
      <c r="H175" s="3"/>
      <c r="I175" s="3"/>
    </row>
    <row r="176" spans="8:9">
      <c r="H176" s="3"/>
      <c r="I176" s="3"/>
    </row>
    <row r="177" spans="8:9">
      <c r="H177" s="3"/>
      <c r="I177" s="3"/>
    </row>
    <row r="178" spans="8:9">
      <c r="H178" s="3"/>
      <c r="I178" s="3"/>
    </row>
    <row r="179" spans="8:9">
      <c r="H179" s="3"/>
      <c r="I179" s="3"/>
    </row>
    <row r="180" spans="8:9">
      <c r="H180" s="3"/>
      <c r="I180" s="3"/>
    </row>
    <row r="181" spans="8:9">
      <c r="H181" s="3"/>
      <c r="I181" s="3"/>
    </row>
    <row r="182" spans="8:9">
      <c r="H182" s="3"/>
      <c r="I182" s="3"/>
    </row>
    <row r="183" spans="8:9">
      <c r="H183" s="3"/>
      <c r="I183" s="3"/>
    </row>
    <row r="184" spans="8:9">
      <c r="H184" s="3"/>
      <c r="I184" s="3"/>
    </row>
    <row r="185" spans="8:9">
      <c r="H185" s="3"/>
      <c r="I185" s="3"/>
    </row>
    <row r="186" spans="8:9">
      <c r="H186" s="3"/>
      <c r="I186" s="3"/>
    </row>
    <row r="187" spans="8:9">
      <c r="H187" s="3"/>
      <c r="I187" s="3"/>
    </row>
    <row r="188" spans="8:9">
      <c r="H188" s="3"/>
      <c r="I188" s="3"/>
    </row>
    <row r="189" spans="8:9">
      <c r="H189" s="3"/>
      <c r="I189" s="3"/>
    </row>
    <row r="190" spans="8:9">
      <c r="H190" s="3"/>
      <c r="I190" s="3"/>
    </row>
    <row r="191" spans="8:9">
      <c r="H191" s="3"/>
      <c r="I191" s="3"/>
    </row>
    <row r="192" spans="8:9">
      <c r="H192" s="3"/>
      <c r="I192" s="3"/>
    </row>
    <row r="193" spans="8:9">
      <c r="H193" s="3"/>
      <c r="I193" s="3"/>
    </row>
    <row r="194" spans="8:9">
      <c r="H194" s="3"/>
      <c r="I194" s="3"/>
    </row>
    <row r="195" spans="8:9">
      <c r="H195" s="3"/>
      <c r="I195" s="3"/>
    </row>
    <row r="196" spans="8:9">
      <c r="H196" s="3"/>
      <c r="I196" s="3"/>
    </row>
    <row r="197" spans="8:9">
      <c r="H197" s="3"/>
      <c r="I197" s="3"/>
    </row>
    <row r="198" spans="8:9">
      <c r="H198" s="3"/>
      <c r="I198" s="3"/>
    </row>
    <row r="199" spans="8:9">
      <c r="H199" s="3"/>
      <c r="I199" s="3"/>
    </row>
    <row r="200" spans="8:9">
      <c r="H200" s="3"/>
      <c r="I200" s="3"/>
    </row>
    <row r="201" spans="8:9">
      <c r="H201" s="3"/>
      <c r="I201" s="3"/>
    </row>
    <row r="202" spans="8:9">
      <c r="H202" s="3"/>
      <c r="I202" s="3"/>
    </row>
    <row r="203" spans="8:9">
      <c r="H203" s="3"/>
      <c r="I203" s="3"/>
    </row>
    <row r="204" spans="8:9">
      <c r="H204" s="3"/>
      <c r="I204" s="3"/>
    </row>
    <row r="205" spans="8:9">
      <c r="H205" s="3"/>
      <c r="I205" s="3"/>
    </row>
    <row r="206" spans="8:9">
      <c r="H206" s="3"/>
      <c r="I206" s="3"/>
    </row>
    <row r="207" spans="8:9">
      <c r="H207" s="3"/>
      <c r="I207" s="3"/>
    </row>
    <row r="208" spans="8:9">
      <c r="H208" s="3"/>
      <c r="I208" s="3"/>
    </row>
    <row r="209" spans="8:9">
      <c r="H209" s="3"/>
      <c r="I209" s="3"/>
    </row>
    <row r="210" spans="8:9">
      <c r="H210" s="3"/>
      <c r="I210" s="3"/>
    </row>
    <row r="211" spans="8:9">
      <c r="H211" s="3"/>
      <c r="I211" s="3"/>
    </row>
    <row r="212" spans="8:9">
      <c r="H212" s="3"/>
      <c r="I212" s="3"/>
    </row>
    <row r="213" spans="8:9">
      <c r="H213" s="3"/>
      <c r="I213" s="3"/>
    </row>
    <row r="214" spans="8:9">
      <c r="H214" s="3"/>
      <c r="I214" s="3"/>
    </row>
    <row r="215" spans="8:9">
      <c r="H215" s="3"/>
      <c r="I215" s="3"/>
    </row>
    <row r="216" spans="8:9">
      <c r="H216" s="3"/>
      <c r="I216" s="3"/>
    </row>
    <row r="217" spans="8:9">
      <c r="H217" s="3"/>
      <c r="I217" s="3"/>
    </row>
    <row r="218" spans="8:9">
      <c r="H218" s="3"/>
      <c r="I218" s="3"/>
    </row>
    <row r="219" spans="8:9">
      <c r="H219" s="3"/>
      <c r="I219" s="3"/>
    </row>
    <row r="220" spans="8:9">
      <c r="H220" s="3"/>
      <c r="I220" s="3"/>
    </row>
    <row r="221" spans="8:9">
      <c r="H221" s="3"/>
      <c r="I221" s="3"/>
    </row>
    <row r="222" spans="8:9">
      <c r="H222" s="3"/>
      <c r="I222" s="3"/>
    </row>
    <row r="223" spans="8:9">
      <c r="H223" s="3"/>
      <c r="I223" s="3"/>
    </row>
    <row r="224" spans="8:9">
      <c r="H224" s="3"/>
      <c r="I224" s="3"/>
    </row>
    <row r="225" spans="8:9">
      <c r="H225" s="3"/>
      <c r="I225" s="3"/>
    </row>
    <row r="226" spans="8:9">
      <c r="H226" s="3"/>
      <c r="I226" s="3"/>
    </row>
    <row r="227" spans="8:9">
      <c r="H227" s="3"/>
      <c r="I227" s="3"/>
    </row>
    <row r="228" spans="8:9">
      <c r="H228" s="3"/>
      <c r="I228" s="3"/>
    </row>
    <row r="229" spans="8:9">
      <c r="H229" s="3"/>
      <c r="I229" s="3"/>
    </row>
    <row r="230" spans="8:9">
      <c r="H230" s="3"/>
      <c r="I230" s="3"/>
    </row>
    <row r="231" spans="8:9">
      <c r="H231" s="3"/>
      <c r="I231" s="3"/>
    </row>
    <row r="232" spans="8:9">
      <c r="H232" s="3"/>
      <c r="I232" s="3"/>
    </row>
    <row r="233" spans="8:9">
      <c r="H233" s="3"/>
      <c r="I233" s="3"/>
    </row>
    <row r="234" spans="8:9">
      <c r="H234" s="3"/>
      <c r="I234" s="3"/>
    </row>
    <row r="235" spans="8:9">
      <c r="H235" s="3"/>
      <c r="I235" s="3"/>
    </row>
    <row r="236" spans="8:9">
      <c r="H236" s="3"/>
      <c r="I236" s="3"/>
    </row>
    <row r="237" spans="8:9">
      <c r="H237" s="3"/>
      <c r="I237" s="3"/>
    </row>
    <row r="238" spans="8:9">
      <c r="H238" s="3"/>
      <c r="I238" s="3"/>
    </row>
    <row r="239" spans="8:9">
      <c r="H239" s="3"/>
      <c r="I239" s="3"/>
    </row>
    <row r="240" spans="8:9">
      <c r="H240" s="3"/>
      <c r="I240" s="3"/>
    </row>
    <row r="241" spans="8:9">
      <c r="H241" s="3"/>
      <c r="I241" s="3"/>
    </row>
    <row r="242" spans="8:9">
      <c r="H242" s="3"/>
      <c r="I242" s="3"/>
    </row>
    <row r="243" spans="8:9">
      <c r="H243" s="3"/>
      <c r="I243" s="3"/>
    </row>
    <row r="244" spans="8:9">
      <c r="H244" s="3"/>
      <c r="I244" s="3"/>
    </row>
    <row r="245" spans="8:9">
      <c r="H245" s="3"/>
      <c r="I245" s="3"/>
    </row>
    <row r="246" spans="8:9">
      <c r="H246" s="3"/>
      <c r="I246" s="3"/>
    </row>
    <row r="247" spans="8:9">
      <c r="H247" s="3"/>
      <c r="I247" s="3"/>
    </row>
    <row r="248" spans="8:9">
      <c r="H248" s="3"/>
      <c r="I248" s="3"/>
    </row>
    <row r="249" spans="8:9">
      <c r="H249" s="3"/>
      <c r="I249" s="3"/>
    </row>
    <row r="250" spans="8:9">
      <c r="H250" s="3"/>
      <c r="I250" s="3"/>
    </row>
    <row r="251" spans="8:9">
      <c r="H251" s="3"/>
      <c r="I251" s="3"/>
    </row>
    <row r="252" spans="8:9">
      <c r="H252" s="3"/>
      <c r="I252" s="3"/>
    </row>
    <row r="253" spans="8:9">
      <c r="H253" s="3"/>
      <c r="I253" s="3"/>
    </row>
    <row r="254" spans="8:9">
      <c r="H254" s="3"/>
      <c r="I254" s="3"/>
    </row>
    <row r="255" spans="8:9">
      <c r="H255" s="3"/>
      <c r="I255" s="3"/>
    </row>
    <row r="256" spans="8:9">
      <c r="H256" s="3"/>
      <c r="I256" s="3"/>
    </row>
    <row r="257" spans="8:9">
      <c r="H257" s="3"/>
      <c r="I257" s="3"/>
    </row>
    <row r="258" spans="8:9">
      <c r="H258" s="3"/>
      <c r="I258" s="3"/>
    </row>
    <row r="259" spans="8:9">
      <c r="H259" s="3"/>
      <c r="I259" s="3"/>
    </row>
    <row r="260" spans="8:9">
      <c r="H260" s="3"/>
      <c r="I260" s="3"/>
    </row>
    <row r="261" spans="8:9">
      <c r="H261" s="3"/>
      <c r="I261" s="3"/>
    </row>
    <row r="262" spans="8:9">
      <c r="H262" s="3"/>
      <c r="I262" s="3"/>
    </row>
    <row r="263" spans="8:9">
      <c r="H263" s="3"/>
      <c r="I263" s="3"/>
    </row>
    <row r="264" spans="8:9">
      <c r="H264" s="3"/>
      <c r="I264" s="3"/>
    </row>
    <row r="265" spans="8:9">
      <c r="H265" s="3"/>
      <c r="I265" s="3"/>
    </row>
    <row r="266" spans="8:9">
      <c r="H266" s="3"/>
      <c r="I266" s="3"/>
    </row>
    <row r="267" spans="8:9">
      <c r="H267" s="3"/>
      <c r="I267" s="3"/>
    </row>
    <row r="268" spans="8:9">
      <c r="H268" s="3"/>
      <c r="I268" s="3"/>
    </row>
    <row r="269" spans="8:9">
      <c r="H269" s="3"/>
      <c r="I269" s="3"/>
    </row>
    <row r="270" spans="8:9">
      <c r="H270" s="3"/>
      <c r="I270" s="3"/>
    </row>
    <row r="271" spans="8:9">
      <c r="H271" s="3"/>
      <c r="I271" s="3"/>
    </row>
    <row r="272" spans="8:9">
      <c r="H272" s="3"/>
      <c r="I272" s="3"/>
    </row>
    <row r="273" spans="8:9">
      <c r="H273" s="3"/>
      <c r="I273" s="3"/>
    </row>
    <row r="274" spans="8:9">
      <c r="H274" s="3"/>
      <c r="I274" s="3"/>
    </row>
    <row r="275" spans="8:9">
      <c r="H275" s="3"/>
      <c r="I275" s="3"/>
    </row>
    <row r="276" spans="8:9">
      <c r="H276" s="3"/>
      <c r="I276" s="3"/>
    </row>
    <row r="277" spans="8:9">
      <c r="H277" s="3"/>
      <c r="I277" s="3"/>
    </row>
    <row r="278" spans="8:9">
      <c r="H278" s="3"/>
      <c r="I278" s="3"/>
    </row>
    <row r="279" spans="8:9">
      <c r="H279" s="3"/>
      <c r="I279" s="3"/>
    </row>
    <row r="280" spans="8:9">
      <c r="H280" s="3"/>
      <c r="I280" s="3"/>
    </row>
    <row r="281" spans="8:9">
      <c r="H281" s="3"/>
      <c r="I281" s="3"/>
    </row>
    <row r="282" spans="8:9">
      <c r="H282" s="3"/>
      <c r="I282" s="3"/>
    </row>
    <row r="283" spans="8:9">
      <c r="H283" s="3"/>
      <c r="I283" s="3"/>
    </row>
    <row r="284" spans="8:9">
      <c r="H284" s="3"/>
      <c r="I284" s="3"/>
    </row>
    <row r="285" spans="8:9">
      <c r="H285" s="3"/>
      <c r="I285" s="3"/>
    </row>
    <row r="286" spans="8:9">
      <c r="H286" s="3"/>
      <c r="I286" s="3"/>
    </row>
    <row r="287" spans="8:9">
      <c r="H287" s="3"/>
      <c r="I287" s="3"/>
    </row>
    <row r="288" spans="8:9">
      <c r="H288" s="3"/>
      <c r="I288" s="3"/>
    </row>
    <row r="289" spans="8:9">
      <c r="H289" s="3"/>
      <c r="I289" s="3"/>
    </row>
    <row r="290" spans="8:9">
      <c r="H290" s="3"/>
      <c r="I290" s="3"/>
    </row>
    <row r="291" spans="8:9">
      <c r="H291" s="3"/>
      <c r="I291" s="3"/>
    </row>
    <row r="292" spans="8:9">
      <c r="H292" s="3"/>
      <c r="I292" s="3"/>
    </row>
    <row r="293" spans="8:9">
      <c r="H293" s="3"/>
      <c r="I293" s="3"/>
    </row>
    <row r="294" spans="8:9">
      <c r="H294" s="3"/>
      <c r="I294" s="3"/>
    </row>
    <row r="295" spans="8:9">
      <c r="H295" s="3"/>
      <c r="I295" s="3"/>
    </row>
    <row r="296" spans="8:9">
      <c r="H296" s="3"/>
      <c r="I296" s="3"/>
    </row>
    <row r="297" spans="8:9">
      <c r="H297" s="3"/>
      <c r="I297" s="3"/>
    </row>
    <row r="298" spans="8:9">
      <c r="H298" s="3"/>
      <c r="I298" s="3"/>
    </row>
    <row r="299" spans="8:9">
      <c r="H299" s="3"/>
      <c r="I299" s="3"/>
    </row>
    <row r="300" spans="8:9">
      <c r="H300" s="3"/>
      <c r="I300" s="3"/>
    </row>
    <row r="301" spans="8:9">
      <c r="H301" s="3"/>
      <c r="I301" s="3"/>
    </row>
    <row r="302" spans="8:9">
      <c r="H302" s="3"/>
      <c r="I302" s="3"/>
    </row>
    <row r="303" spans="8:9">
      <c r="H303" s="3"/>
      <c r="I303" s="3"/>
    </row>
    <row r="304" spans="8:9">
      <c r="H304" s="3"/>
      <c r="I304" s="3"/>
    </row>
    <row r="305" spans="8:9">
      <c r="H305" s="3"/>
      <c r="I305" s="3"/>
    </row>
    <row r="306" spans="8:9">
      <c r="H306" s="3"/>
      <c r="I306" s="3"/>
    </row>
    <row r="307" spans="8:9">
      <c r="H307" s="3"/>
      <c r="I307" s="3"/>
    </row>
    <row r="308" spans="8:9">
      <c r="H308" s="3"/>
      <c r="I308" s="3"/>
    </row>
    <row r="309" spans="8:9">
      <c r="H309" s="3"/>
      <c r="I309" s="3"/>
    </row>
    <row r="310" spans="8:9">
      <c r="H310" s="3"/>
      <c r="I310" s="3"/>
    </row>
    <row r="311" spans="8:9">
      <c r="H311" s="3"/>
      <c r="I311" s="3"/>
    </row>
    <row r="312" spans="8:9">
      <c r="H312" s="3"/>
      <c r="I312" s="3"/>
    </row>
    <row r="313" spans="8:9">
      <c r="H313" s="3"/>
      <c r="I313" s="3"/>
    </row>
    <row r="314" spans="8:9">
      <c r="H314" s="3"/>
      <c r="I314" s="3"/>
    </row>
    <row r="315" spans="8:9">
      <c r="H315" s="3"/>
      <c r="I315" s="3"/>
    </row>
    <row r="316" spans="8:9">
      <c r="H316" s="3"/>
      <c r="I316" s="3"/>
    </row>
    <row r="317" spans="8:9">
      <c r="H317" s="3"/>
      <c r="I317" s="3"/>
    </row>
    <row r="318" spans="8:9">
      <c r="H318" s="3"/>
      <c r="I318" s="3"/>
    </row>
    <row r="319" spans="8:9">
      <c r="H319" s="3"/>
      <c r="I319" s="3"/>
    </row>
    <row r="320" spans="8:9">
      <c r="H320" s="3"/>
      <c r="I320" s="3"/>
    </row>
    <row r="321" spans="8:9">
      <c r="H321" s="3"/>
      <c r="I321" s="3"/>
    </row>
    <row r="322" spans="8:9">
      <c r="H322" s="3"/>
      <c r="I322" s="3"/>
    </row>
    <row r="323" spans="8:9">
      <c r="H323" s="3"/>
      <c r="I323" s="3"/>
    </row>
    <row r="324" spans="8:9">
      <c r="H324" s="3"/>
      <c r="I324" s="3"/>
    </row>
    <row r="325" spans="8:9">
      <c r="H325" s="3"/>
      <c r="I325" s="3"/>
    </row>
    <row r="326" spans="8:9">
      <c r="H326" s="3"/>
      <c r="I326" s="3"/>
    </row>
    <row r="327" spans="8:9">
      <c r="H327" s="3"/>
      <c r="I327" s="3"/>
    </row>
    <row r="328" spans="8:9">
      <c r="H328" s="3"/>
      <c r="I328" s="3"/>
    </row>
    <row r="329" spans="8:9">
      <c r="H329" s="3"/>
      <c r="I329" s="3"/>
    </row>
    <row r="330" spans="8:9">
      <c r="H330" s="3"/>
      <c r="I330" s="3"/>
    </row>
    <row r="331" spans="8:9">
      <c r="H331" s="3"/>
      <c r="I331" s="3"/>
    </row>
    <row r="332" spans="8:9">
      <c r="H332" s="3"/>
      <c r="I332" s="3"/>
    </row>
    <row r="333" spans="8:9">
      <c r="H333" s="3"/>
      <c r="I333" s="3"/>
    </row>
    <row r="334" spans="8:9">
      <c r="H334" s="3"/>
      <c r="I334" s="3"/>
    </row>
    <row r="335" spans="8:9">
      <c r="H335" s="3"/>
      <c r="I335" s="3"/>
    </row>
    <row r="336" spans="8:9">
      <c r="H336" s="3"/>
      <c r="I336" s="3"/>
    </row>
    <row r="337" spans="8:9">
      <c r="H337" s="3"/>
      <c r="I337" s="3"/>
    </row>
    <row r="338" spans="8:9">
      <c r="H338" s="3"/>
      <c r="I338" s="3"/>
    </row>
    <row r="339" spans="8:9">
      <c r="H339" s="3"/>
      <c r="I339" s="3"/>
    </row>
    <row r="340" spans="8:9">
      <c r="H340" s="3"/>
      <c r="I340" s="3"/>
    </row>
    <row r="341" spans="8:9">
      <c r="H341" s="3"/>
      <c r="I341" s="3"/>
    </row>
    <row r="342" spans="8:9">
      <c r="H342" s="3"/>
      <c r="I342" s="3"/>
    </row>
    <row r="343" spans="8:9">
      <c r="H343" s="3"/>
      <c r="I343" s="3"/>
    </row>
    <row r="344" spans="8:9">
      <c r="H344" s="3"/>
      <c r="I344" s="3"/>
    </row>
    <row r="345" spans="8:9">
      <c r="H345" s="3"/>
      <c r="I345" s="3"/>
    </row>
    <row r="346" spans="8:9">
      <c r="H346" s="3"/>
      <c r="I346" s="3"/>
    </row>
    <row r="347" spans="8:9">
      <c r="H347" s="3"/>
      <c r="I347" s="3"/>
    </row>
    <row r="348" spans="8:9">
      <c r="H348" s="3"/>
      <c r="I348" s="3"/>
    </row>
    <row r="349" spans="8:9">
      <c r="H349" s="3"/>
      <c r="I349" s="3"/>
    </row>
    <row r="350" spans="8:9">
      <c r="H350" s="3"/>
      <c r="I350" s="3"/>
    </row>
    <row r="351" spans="8:9">
      <c r="H351" s="3"/>
      <c r="I351" s="3"/>
    </row>
    <row r="352" spans="8:9">
      <c r="H352" s="3"/>
      <c r="I352" s="3"/>
    </row>
    <row r="353" spans="8:9">
      <c r="H353" s="3"/>
      <c r="I353" s="3"/>
    </row>
    <row r="354" spans="8:9">
      <c r="H354" s="3"/>
      <c r="I354" s="3"/>
    </row>
    <row r="355" spans="8:9">
      <c r="H355" s="3"/>
      <c r="I355" s="3"/>
    </row>
    <row r="356" spans="8:9">
      <c r="H356" s="3"/>
      <c r="I356" s="3"/>
    </row>
    <row r="357" spans="8:9">
      <c r="H357" s="3"/>
      <c r="I357" s="3"/>
    </row>
    <row r="358" spans="8:9">
      <c r="H358" s="3"/>
      <c r="I358" s="3"/>
    </row>
    <row r="359" spans="8:9">
      <c r="H359" s="3"/>
      <c r="I359" s="3"/>
    </row>
    <row r="360" spans="8:9">
      <c r="H360" s="3"/>
      <c r="I360" s="3"/>
    </row>
    <row r="361" spans="8:9">
      <c r="H361" s="3"/>
      <c r="I361" s="3"/>
    </row>
    <row r="362" spans="8:9">
      <c r="H362" s="3"/>
      <c r="I362" s="3"/>
    </row>
    <row r="363" spans="8:9">
      <c r="H363" s="3"/>
      <c r="I363" s="3"/>
    </row>
    <row r="364" spans="8:9">
      <c r="H364" s="3"/>
      <c r="I364" s="3"/>
    </row>
    <row r="365" spans="8:9">
      <c r="H365" s="3"/>
      <c r="I365" s="3"/>
    </row>
    <row r="366" spans="8:9">
      <c r="H366" s="3"/>
      <c r="I366" s="3"/>
    </row>
    <row r="367" spans="8:9">
      <c r="H367" s="3"/>
      <c r="I367" s="3"/>
    </row>
    <row r="368" spans="8:9">
      <c r="H368" s="3"/>
      <c r="I368" s="3"/>
    </row>
    <row r="369" spans="8:9">
      <c r="H369" s="3"/>
      <c r="I369" s="3"/>
    </row>
    <row r="370" spans="8:9">
      <c r="H370" s="3"/>
      <c r="I370" s="3"/>
    </row>
    <row r="371" spans="8:9">
      <c r="H371" s="3"/>
      <c r="I371" s="3"/>
    </row>
    <row r="372" spans="8:9">
      <c r="H372" s="3"/>
      <c r="I372" s="3"/>
    </row>
    <row r="373" spans="8:9">
      <c r="H373" s="3"/>
      <c r="I373" s="3"/>
    </row>
    <row r="374" spans="8:9">
      <c r="H374" s="3"/>
      <c r="I374" s="3"/>
    </row>
    <row r="375" spans="8:9">
      <c r="H375" s="3"/>
      <c r="I375" s="3"/>
    </row>
    <row r="376" spans="8:9">
      <c r="H376" s="3"/>
      <c r="I376" s="3"/>
    </row>
    <row r="377" spans="8:9">
      <c r="H377" s="3"/>
      <c r="I377" s="3"/>
    </row>
    <row r="378" spans="8:9">
      <c r="H378" s="3"/>
      <c r="I378" s="3"/>
    </row>
    <row r="379" spans="8:9">
      <c r="H379" s="3"/>
      <c r="I379" s="3"/>
    </row>
    <row r="380" spans="8:9">
      <c r="H380" s="3"/>
      <c r="I380" s="3"/>
    </row>
    <row r="381" spans="8:9">
      <c r="H381" s="3"/>
      <c r="I381" s="3"/>
    </row>
    <row r="382" spans="8:9">
      <c r="H382" s="3"/>
      <c r="I382" s="3"/>
    </row>
    <row r="383" spans="8:9">
      <c r="H383" s="3"/>
      <c r="I383" s="3"/>
    </row>
    <row r="384" spans="8:9">
      <c r="H384" s="3"/>
      <c r="I384" s="3"/>
    </row>
    <row r="385" spans="8:9">
      <c r="H385" s="3"/>
      <c r="I385" s="3"/>
    </row>
    <row r="386" spans="8:9">
      <c r="H386" s="3"/>
      <c r="I386" s="3"/>
    </row>
    <row r="387" spans="8:9">
      <c r="H387" s="3"/>
      <c r="I387" s="3"/>
    </row>
    <row r="388" spans="8:9">
      <c r="H388" s="3"/>
      <c r="I388" s="3"/>
    </row>
    <row r="389" spans="8:9">
      <c r="H389" s="3"/>
      <c r="I389" s="3"/>
    </row>
    <row r="390" spans="8:9">
      <c r="H390" s="3"/>
      <c r="I390" s="3"/>
    </row>
    <row r="391" spans="8:9">
      <c r="H391" s="3"/>
      <c r="I391" s="3"/>
    </row>
    <row r="392" spans="8:9">
      <c r="H392" s="3"/>
      <c r="I392" s="3"/>
    </row>
    <row r="393" spans="8:9">
      <c r="H393" s="3"/>
      <c r="I393" s="3"/>
    </row>
    <row r="394" spans="8:9">
      <c r="H394" s="3"/>
      <c r="I394" s="3"/>
    </row>
    <row r="395" spans="8:9">
      <c r="H395" s="3"/>
      <c r="I395" s="3"/>
    </row>
    <row r="396" spans="8:9">
      <c r="H396" s="3"/>
      <c r="I396" s="3"/>
    </row>
    <row r="397" spans="8:9">
      <c r="H397" s="3"/>
      <c r="I397" s="3"/>
    </row>
    <row r="398" spans="8:9">
      <c r="H398" s="3"/>
      <c r="I398" s="3"/>
    </row>
    <row r="399" spans="8:9">
      <c r="H399" s="3"/>
      <c r="I399" s="3"/>
    </row>
    <row r="400" spans="8:9">
      <c r="H400" s="3"/>
      <c r="I400" s="3"/>
    </row>
    <row r="401" spans="8:9">
      <c r="H401" s="3"/>
      <c r="I401" s="3"/>
    </row>
    <row r="402" spans="8:9">
      <c r="H402" s="3"/>
      <c r="I402" s="3"/>
    </row>
    <row r="403" spans="8:9">
      <c r="H403" s="3"/>
      <c r="I403" s="3"/>
    </row>
    <row r="404" spans="8:9">
      <c r="H404" s="3"/>
      <c r="I404" s="3"/>
    </row>
    <row r="405" spans="8:9">
      <c r="H405" s="3"/>
      <c r="I405" s="3"/>
    </row>
    <row r="406" spans="8:9">
      <c r="H406" s="3"/>
      <c r="I406" s="3"/>
    </row>
    <row r="407" spans="8:9">
      <c r="H407" s="3"/>
      <c r="I407" s="3"/>
    </row>
    <row r="408" spans="8:9">
      <c r="H408" s="3"/>
      <c r="I408" s="3"/>
    </row>
    <row r="409" spans="8:9">
      <c r="H409" s="3"/>
      <c r="I409" s="3"/>
    </row>
    <row r="410" spans="8:9">
      <c r="H410" s="3"/>
      <c r="I410" s="3"/>
    </row>
    <row r="411" spans="8:9">
      <c r="H411" s="3"/>
      <c r="I411" s="3"/>
    </row>
    <row r="412" spans="8:9">
      <c r="H412" s="3"/>
      <c r="I412" s="3"/>
    </row>
    <row r="413" spans="8:9">
      <c r="H413" s="3"/>
      <c r="I413" s="3"/>
    </row>
    <row r="414" spans="8:9">
      <c r="H414" s="3"/>
      <c r="I414" s="3"/>
    </row>
    <row r="415" spans="8:9">
      <c r="H415" s="3"/>
      <c r="I415" s="3"/>
    </row>
    <row r="416" spans="8:9">
      <c r="H416" s="3"/>
      <c r="I416" s="3"/>
    </row>
    <row r="417" spans="8:9">
      <c r="H417" s="3"/>
      <c r="I417" s="3"/>
    </row>
    <row r="418" spans="8:9">
      <c r="H418" s="3"/>
      <c r="I418" s="3"/>
    </row>
    <row r="419" spans="8:9">
      <c r="H419" s="3"/>
      <c r="I419" s="3"/>
    </row>
    <row r="420" spans="8:9">
      <c r="H420" s="3"/>
      <c r="I420" s="3"/>
    </row>
    <row r="421" spans="8:9">
      <c r="H421" s="3"/>
      <c r="I421" s="3"/>
    </row>
    <row r="422" spans="8:9">
      <c r="H422" s="3"/>
      <c r="I422" s="3"/>
    </row>
    <row r="423" spans="8:9">
      <c r="H423" s="3"/>
      <c r="I423" s="3"/>
    </row>
    <row r="424" spans="8:9">
      <c r="H424" s="3"/>
      <c r="I424" s="3"/>
    </row>
    <row r="425" spans="8:9">
      <c r="H425" s="3"/>
      <c r="I425" s="3"/>
    </row>
    <row r="426" spans="8:9">
      <c r="H426" s="3"/>
      <c r="I426" s="3"/>
    </row>
    <row r="427" spans="8:9">
      <c r="H427" s="3"/>
      <c r="I427" s="3"/>
    </row>
    <row r="428" spans="8:9">
      <c r="H428" s="3"/>
      <c r="I428" s="3"/>
    </row>
    <row r="429" spans="8:9">
      <c r="H429" s="3"/>
      <c r="I429" s="3"/>
    </row>
    <row r="430" spans="8:9">
      <c r="H430" s="3"/>
      <c r="I430" s="3"/>
    </row>
    <row r="431" spans="8:9">
      <c r="H431" s="3"/>
      <c r="I431" s="3"/>
    </row>
    <row r="432" spans="8:9">
      <c r="H432" s="3"/>
      <c r="I432" s="3"/>
    </row>
    <row r="433" spans="8:9">
      <c r="H433" s="3"/>
      <c r="I433" s="3"/>
    </row>
    <row r="434" spans="8:9">
      <c r="H434" s="3"/>
      <c r="I434" s="3"/>
    </row>
    <row r="435" spans="8:9">
      <c r="H435" s="3"/>
      <c r="I435" s="3"/>
    </row>
    <row r="436" spans="8:9">
      <c r="H436" s="3"/>
      <c r="I436" s="3"/>
    </row>
    <row r="437" spans="8:9">
      <c r="H437" s="3"/>
      <c r="I437" s="3"/>
    </row>
    <row r="438" spans="8:9">
      <c r="H438" s="3"/>
      <c r="I438" s="3"/>
    </row>
    <row r="439" spans="8:9">
      <c r="H439" s="3"/>
      <c r="I439" s="3"/>
    </row>
    <row r="440" spans="8:9">
      <c r="H440" s="3"/>
      <c r="I440" s="3"/>
    </row>
    <row r="441" spans="8:9">
      <c r="H441" s="3"/>
      <c r="I441" s="3"/>
    </row>
    <row r="442" spans="8:9">
      <c r="H442" s="3"/>
      <c r="I442" s="3"/>
    </row>
    <row r="443" spans="8:9">
      <c r="H443" s="3"/>
      <c r="I443" s="3"/>
    </row>
    <row r="444" spans="8:9">
      <c r="H444" s="3"/>
      <c r="I444" s="3"/>
    </row>
    <row r="445" spans="8:9">
      <c r="H445" s="3"/>
      <c r="I445" s="3"/>
    </row>
    <row r="446" spans="8:9">
      <c r="H446" s="3"/>
      <c r="I446" s="3"/>
    </row>
    <row r="447" spans="8:9">
      <c r="H447" s="3"/>
      <c r="I447" s="3"/>
    </row>
    <row r="448" spans="8:9">
      <c r="H448" s="3"/>
      <c r="I448" s="3"/>
    </row>
    <row r="449" spans="8:9">
      <c r="H449" s="3"/>
      <c r="I449" s="3"/>
    </row>
    <row r="450" spans="8:9">
      <c r="H450" s="3"/>
      <c r="I450" s="3"/>
    </row>
    <row r="451" spans="8:9">
      <c r="H451" s="3"/>
      <c r="I451" s="3"/>
    </row>
    <row r="452" spans="8:9">
      <c r="H452" s="3"/>
      <c r="I452" s="3"/>
    </row>
    <row r="453" spans="8:9">
      <c r="H453" s="3"/>
      <c r="I453" s="3"/>
    </row>
    <row r="454" spans="8:9">
      <c r="H454" s="3"/>
      <c r="I454" s="3"/>
    </row>
    <row r="455" spans="8:9">
      <c r="H455" s="3"/>
      <c r="I455" s="3"/>
    </row>
    <row r="456" spans="8:9">
      <c r="H456" s="3"/>
      <c r="I456" s="3"/>
    </row>
    <row r="457" spans="8:9">
      <c r="H457" s="3"/>
      <c r="I457" s="3"/>
    </row>
    <row r="458" spans="8:9">
      <c r="H458" s="3"/>
      <c r="I458" s="3"/>
    </row>
    <row r="459" spans="8:9">
      <c r="H459" s="3"/>
      <c r="I459" s="3"/>
    </row>
    <row r="460" spans="8:9">
      <c r="H460" s="3"/>
      <c r="I460" s="3"/>
    </row>
    <row r="461" spans="8:9">
      <c r="H461" s="3"/>
      <c r="I461" s="3"/>
    </row>
    <row r="462" spans="8:9">
      <c r="H462" s="3"/>
      <c r="I462" s="3"/>
    </row>
    <row r="463" spans="8:9">
      <c r="H463" s="3"/>
      <c r="I463" s="3"/>
    </row>
    <row r="464" spans="8:9">
      <c r="H464" s="3"/>
      <c r="I464" s="3"/>
    </row>
    <row r="465" spans="8:9">
      <c r="H465" s="3"/>
      <c r="I465" s="3"/>
    </row>
    <row r="466" spans="8:9">
      <c r="H466" s="3"/>
      <c r="I466" s="3"/>
    </row>
    <row r="467" spans="8:9">
      <c r="H467" s="3"/>
      <c r="I467" s="3"/>
    </row>
    <row r="468" spans="8:9">
      <c r="H468" s="3"/>
      <c r="I468" s="3"/>
    </row>
    <row r="469" spans="8:9">
      <c r="H469" s="3"/>
      <c r="I469" s="3"/>
    </row>
    <row r="470" spans="8:9">
      <c r="H470" s="3"/>
      <c r="I470" s="3"/>
    </row>
    <row r="471" spans="8:9">
      <c r="H471" s="3"/>
      <c r="I471" s="3"/>
    </row>
    <row r="472" spans="8:9">
      <c r="H472" s="3"/>
      <c r="I472" s="3"/>
    </row>
    <row r="473" spans="8:9">
      <c r="H473" s="3"/>
      <c r="I473" s="3"/>
    </row>
    <row r="474" spans="8:9">
      <c r="H474" s="3"/>
      <c r="I474" s="3"/>
    </row>
    <row r="475" spans="8:9">
      <c r="H475" s="3"/>
      <c r="I475" s="3"/>
    </row>
    <row r="476" spans="8:9">
      <c r="H476" s="3"/>
      <c r="I476" s="3"/>
    </row>
    <row r="477" spans="8:9">
      <c r="H477" s="3"/>
      <c r="I477" s="3"/>
    </row>
    <row r="478" spans="8:9">
      <c r="H478" s="3"/>
      <c r="I478" s="3"/>
    </row>
    <row r="479" spans="8:9">
      <c r="H479" s="3"/>
      <c r="I479" s="3"/>
    </row>
    <row r="480" spans="8:9">
      <c r="H480" s="3"/>
      <c r="I480" s="3"/>
    </row>
    <row r="481" spans="8:9">
      <c r="H481" s="3"/>
      <c r="I481" s="3"/>
    </row>
    <row r="482" spans="8:9">
      <c r="H482" s="3"/>
      <c r="I482" s="3"/>
    </row>
    <row r="483" spans="8:9">
      <c r="H483" s="3"/>
      <c r="I483" s="3"/>
    </row>
    <row r="484" spans="8:9">
      <c r="H484" s="3"/>
      <c r="I484" s="3"/>
    </row>
    <row r="485" spans="8:9">
      <c r="H485" s="3"/>
      <c r="I485" s="3"/>
    </row>
    <row r="486" spans="8:9">
      <c r="H486" s="3"/>
      <c r="I486" s="3"/>
    </row>
    <row r="487" spans="8:9">
      <c r="H487" s="3"/>
      <c r="I487" s="3"/>
    </row>
    <row r="488" spans="8:9">
      <c r="H488" s="3"/>
      <c r="I488" s="3"/>
    </row>
    <row r="489" spans="8:9">
      <c r="H489" s="3"/>
      <c r="I489" s="3"/>
    </row>
    <row r="490" spans="8:9">
      <c r="H490" s="3"/>
      <c r="I490" s="3"/>
    </row>
    <row r="491" spans="8:9">
      <c r="H491" s="3"/>
      <c r="I491" s="3"/>
    </row>
    <row r="492" spans="8:9">
      <c r="H492" s="3"/>
      <c r="I492" s="3"/>
    </row>
    <row r="493" spans="8:9">
      <c r="H493" s="3"/>
      <c r="I493" s="3"/>
    </row>
    <row r="494" spans="8:9">
      <c r="H494" s="3"/>
      <c r="I494" s="3"/>
    </row>
    <row r="495" spans="8:9">
      <c r="H495" s="3"/>
      <c r="I495" s="3"/>
    </row>
    <row r="496" spans="8:9">
      <c r="H496" s="3"/>
      <c r="I496" s="3"/>
    </row>
    <row r="497" spans="8:9">
      <c r="H497" s="3"/>
      <c r="I497" s="3"/>
    </row>
    <row r="498" spans="8:9">
      <c r="H498" s="3"/>
      <c r="I498" s="3"/>
    </row>
    <row r="499" spans="8:9">
      <c r="H499" s="3"/>
      <c r="I499" s="3"/>
    </row>
    <row r="500" spans="8:9">
      <c r="H500" s="3"/>
      <c r="I500" s="3"/>
    </row>
    <row r="501" spans="8:9">
      <c r="H501" s="3"/>
      <c r="I501" s="3"/>
    </row>
    <row r="502" spans="8:9">
      <c r="H502" s="3"/>
      <c r="I502" s="3"/>
    </row>
    <row r="503" spans="8:9">
      <c r="H503" s="3"/>
      <c r="I503" s="3"/>
    </row>
    <row r="504" spans="8:9">
      <c r="H504" s="3"/>
      <c r="I504" s="3"/>
    </row>
    <row r="505" spans="8:9">
      <c r="H505" s="3"/>
      <c r="I505" s="3"/>
    </row>
    <row r="506" spans="8:9">
      <c r="H506" s="3"/>
      <c r="I506" s="3"/>
    </row>
    <row r="507" spans="8:9">
      <c r="H507" s="3"/>
      <c r="I507" s="3"/>
    </row>
    <row r="508" spans="8:9">
      <c r="H508" s="3"/>
      <c r="I508" s="3"/>
    </row>
    <row r="509" spans="8:9">
      <c r="H509" s="3"/>
      <c r="I509" s="3"/>
    </row>
    <row r="510" spans="8:9">
      <c r="H510" s="3"/>
      <c r="I510" s="3"/>
    </row>
    <row r="511" spans="8:9">
      <c r="H511" s="3"/>
      <c r="I511" s="3"/>
    </row>
    <row r="512" spans="8:9">
      <c r="H512" s="3"/>
      <c r="I512" s="3"/>
    </row>
    <row r="513" spans="8:9">
      <c r="H513" s="3"/>
      <c r="I513" s="3"/>
    </row>
    <row r="514" spans="8:9">
      <c r="H514" s="3"/>
      <c r="I514" s="3"/>
    </row>
    <row r="515" spans="8:9">
      <c r="H515" s="3"/>
      <c r="I515" s="3"/>
    </row>
    <row r="516" spans="8:9">
      <c r="H516" s="3"/>
      <c r="I516" s="3"/>
    </row>
    <row r="517" spans="8:9">
      <c r="H517" s="3"/>
      <c r="I517" s="3"/>
    </row>
    <row r="518" spans="8:9">
      <c r="H518" s="3"/>
      <c r="I518" s="3"/>
    </row>
    <row r="519" spans="8:9">
      <c r="H519" s="3"/>
      <c r="I519" s="3"/>
    </row>
    <row r="520" spans="8:9">
      <c r="H520" s="3"/>
      <c r="I520" s="3"/>
    </row>
    <row r="521" spans="8:9">
      <c r="H521" s="3"/>
      <c r="I521" s="3"/>
    </row>
    <row r="522" spans="8:9">
      <c r="H522" s="3"/>
      <c r="I522" s="3"/>
    </row>
    <row r="523" spans="8:9">
      <c r="H523" s="3"/>
      <c r="I523" s="3"/>
    </row>
    <row r="524" spans="8:9">
      <c r="H524" s="3"/>
      <c r="I524" s="3"/>
    </row>
    <row r="525" spans="8:9">
      <c r="H525" s="3"/>
      <c r="I525" s="3"/>
    </row>
    <row r="526" spans="8:9">
      <c r="H526" s="3"/>
      <c r="I526" s="3"/>
    </row>
    <row r="527" spans="8:9">
      <c r="H527" s="3"/>
      <c r="I527" s="3"/>
    </row>
    <row r="528" spans="8:9">
      <c r="H528" s="3"/>
      <c r="I528" s="3"/>
    </row>
    <row r="529" spans="8:9">
      <c r="H529" s="3"/>
      <c r="I529" s="3"/>
    </row>
    <row r="530" spans="8:9">
      <c r="H530" s="3"/>
      <c r="I530" s="3"/>
    </row>
    <row r="531" spans="8:9">
      <c r="H531" s="3"/>
      <c r="I531" s="3"/>
    </row>
    <row r="532" spans="8:9">
      <c r="H532" s="3"/>
      <c r="I532" s="3"/>
    </row>
    <row r="533" spans="8:9">
      <c r="H533" s="3"/>
      <c r="I533" s="3"/>
    </row>
    <row r="534" spans="8:9">
      <c r="H534" s="3"/>
      <c r="I534" s="3"/>
    </row>
    <row r="535" spans="8:9">
      <c r="H535" s="3"/>
      <c r="I535" s="3"/>
    </row>
    <row r="536" spans="8:9">
      <c r="H536" s="3"/>
      <c r="I536" s="3"/>
    </row>
    <row r="537" spans="8:9">
      <c r="H537" s="3"/>
      <c r="I537" s="3"/>
    </row>
    <row r="538" spans="8:9">
      <c r="H538" s="3"/>
      <c r="I538" s="3"/>
    </row>
    <row r="539" spans="8:9">
      <c r="H539" s="3"/>
      <c r="I539" s="3"/>
    </row>
    <row r="540" spans="8:9">
      <c r="H540" s="3"/>
      <c r="I540" s="3"/>
    </row>
    <row r="541" spans="8:9">
      <c r="H541" s="3"/>
      <c r="I541" s="3"/>
    </row>
    <row r="542" spans="8:9">
      <c r="H542" s="3"/>
      <c r="I542" s="3"/>
    </row>
    <row r="543" spans="8:9">
      <c r="H543" s="3"/>
      <c r="I543" s="3"/>
    </row>
    <row r="544" spans="8:9">
      <c r="H544" s="3"/>
      <c r="I544" s="3"/>
    </row>
    <row r="545" spans="8:9">
      <c r="H545" s="3"/>
      <c r="I545" s="3"/>
    </row>
    <row r="546" spans="8:9">
      <c r="H546" s="3"/>
      <c r="I546" s="3"/>
    </row>
    <row r="547" spans="8:9">
      <c r="H547" s="3"/>
      <c r="I547" s="3"/>
    </row>
    <row r="548" spans="8:9">
      <c r="H548" s="3"/>
      <c r="I548" s="3"/>
    </row>
    <row r="549" spans="8:9">
      <c r="H549" s="3"/>
      <c r="I549" s="3"/>
    </row>
    <row r="550" spans="8:9">
      <c r="H550" s="3"/>
      <c r="I550" s="3"/>
    </row>
    <row r="551" spans="8:9">
      <c r="H551" s="3"/>
      <c r="I551" s="3"/>
    </row>
    <row r="552" spans="8:9">
      <c r="H552" s="3"/>
      <c r="I552" s="3"/>
    </row>
    <row r="553" spans="8:9">
      <c r="H553" s="3"/>
      <c r="I553" s="3"/>
    </row>
    <row r="554" spans="8:9">
      <c r="H554" s="3"/>
      <c r="I554" s="3"/>
    </row>
    <row r="555" spans="8:9">
      <c r="H555" s="3"/>
      <c r="I555" s="3"/>
    </row>
    <row r="556" spans="8:9">
      <c r="H556" s="3"/>
      <c r="I556" s="3"/>
    </row>
    <row r="557" spans="8:9">
      <c r="H557" s="3"/>
      <c r="I557" s="3"/>
    </row>
    <row r="558" spans="8:9">
      <c r="H558" s="3"/>
      <c r="I558" s="3"/>
    </row>
    <row r="559" spans="8:9">
      <c r="H559" s="3"/>
      <c r="I559" s="3"/>
    </row>
    <row r="560" spans="8:9">
      <c r="H560" s="3"/>
      <c r="I560" s="3"/>
    </row>
    <row r="561" spans="8:9">
      <c r="H561" s="3"/>
      <c r="I561" s="3"/>
    </row>
    <row r="562" spans="8:9">
      <c r="H562" s="3"/>
      <c r="I562" s="3"/>
    </row>
    <row r="563" spans="8:9">
      <c r="H563" s="3"/>
      <c r="I563" s="3"/>
    </row>
    <row r="564" spans="8:9">
      <c r="H564" s="3"/>
      <c r="I564" s="3"/>
    </row>
    <row r="565" spans="8:9">
      <c r="H565" s="3"/>
      <c r="I565" s="3"/>
    </row>
    <row r="566" spans="8:9">
      <c r="H566" s="3"/>
      <c r="I566" s="3"/>
    </row>
    <row r="567" spans="8:9">
      <c r="H567" s="3"/>
      <c r="I567" s="3"/>
    </row>
    <row r="568" spans="8:9">
      <c r="H568" s="3"/>
      <c r="I568" s="3"/>
    </row>
    <row r="569" spans="8:9">
      <c r="H569" s="3"/>
      <c r="I569" s="3"/>
    </row>
    <row r="570" spans="8:9">
      <c r="H570" s="3"/>
      <c r="I570" s="3"/>
    </row>
    <row r="571" spans="8:9">
      <c r="H571" s="3"/>
      <c r="I571" s="3"/>
    </row>
    <row r="572" spans="8:9">
      <c r="H572" s="3"/>
      <c r="I572" s="3"/>
    </row>
    <row r="573" spans="8:9">
      <c r="H573" s="3"/>
      <c r="I573" s="3"/>
    </row>
    <row r="574" spans="8:9">
      <c r="H574" s="3"/>
      <c r="I574" s="3"/>
    </row>
    <row r="575" spans="8:9">
      <c r="H575" s="3"/>
      <c r="I575" s="3"/>
    </row>
    <row r="576" spans="8:9">
      <c r="H576" s="3"/>
      <c r="I576" s="3"/>
    </row>
    <row r="577" spans="8:9">
      <c r="H577" s="3"/>
      <c r="I577" s="3"/>
    </row>
    <row r="578" spans="8:9">
      <c r="H578" s="3"/>
      <c r="I578" s="3"/>
    </row>
    <row r="579" spans="8:9">
      <c r="H579" s="3"/>
      <c r="I579" s="3"/>
    </row>
    <row r="580" spans="8:9">
      <c r="H580" s="3"/>
      <c r="I580" s="3"/>
    </row>
    <row r="581" spans="8:9">
      <c r="H581" s="3"/>
      <c r="I581" s="3"/>
    </row>
    <row r="582" spans="8:9">
      <c r="H582" s="3"/>
      <c r="I582" s="3"/>
    </row>
    <row r="583" spans="8:9">
      <c r="H583" s="3"/>
      <c r="I583" s="3"/>
    </row>
    <row r="584" spans="8:9">
      <c r="H584" s="3"/>
      <c r="I584" s="3"/>
    </row>
    <row r="585" spans="8:9">
      <c r="H585" s="3"/>
      <c r="I585" s="3"/>
    </row>
    <row r="586" spans="8:9">
      <c r="H586" s="3"/>
      <c r="I586" s="3"/>
    </row>
    <row r="587" spans="8:9">
      <c r="H587" s="3"/>
      <c r="I587" s="3"/>
    </row>
    <row r="588" spans="8:9">
      <c r="H588" s="3"/>
      <c r="I588" s="3"/>
    </row>
    <row r="589" spans="8:9">
      <c r="H589" s="3"/>
      <c r="I589" s="3"/>
    </row>
    <row r="590" spans="8:9">
      <c r="H590" s="3"/>
      <c r="I590" s="3"/>
    </row>
    <row r="591" spans="8:9">
      <c r="H591" s="3"/>
      <c r="I591" s="3"/>
    </row>
    <row r="592" spans="8:9">
      <c r="H592" s="3"/>
      <c r="I592" s="3"/>
    </row>
    <row r="593" spans="8:9">
      <c r="H593" s="3"/>
      <c r="I593" s="3"/>
    </row>
    <row r="594" spans="8:9">
      <c r="H594" s="3"/>
      <c r="I594" s="3"/>
    </row>
    <row r="595" spans="8:9">
      <c r="H595" s="3"/>
      <c r="I595" s="3"/>
    </row>
    <row r="596" spans="8:9">
      <c r="H596" s="3"/>
      <c r="I596" s="3"/>
    </row>
    <row r="597" spans="8:9">
      <c r="H597" s="3"/>
      <c r="I597" s="3"/>
    </row>
    <row r="598" spans="8:9">
      <c r="H598" s="3"/>
      <c r="I598" s="3"/>
    </row>
    <row r="599" spans="8:9">
      <c r="H599" s="3"/>
      <c r="I599" s="3"/>
    </row>
    <row r="600" spans="8:9">
      <c r="H600" s="3"/>
      <c r="I600" s="3"/>
    </row>
    <row r="601" spans="8:9">
      <c r="H601" s="3"/>
      <c r="I601" s="3"/>
    </row>
    <row r="602" spans="8:9">
      <c r="H602" s="3"/>
      <c r="I602" s="3"/>
    </row>
    <row r="603" spans="8:9">
      <c r="H603" s="3"/>
      <c r="I603" s="3"/>
    </row>
    <row r="604" spans="8:9">
      <c r="H604" s="3"/>
      <c r="I604" s="3"/>
    </row>
    <row r="605" spans="8:9">
      <c r="H605" s="3"/>
      <c r="I605" s="3"/>
    </row>
    <row r="606" spans="8:9">
      <c r="H606" s="3"/>
      <c r="I606" s="3"/>
    </row>
    <row r="607" spans="8:9">
      <c r="H607" s="3"/>
      <c r="I607" s="3"/>
    </row>
    <row r="608" spans="8:9">
      <c r="H608" s="3"/>
      <c r="I608" s="3"/>
    </row>
    <row r="609" spans="8:9">
      <c r="H609" s="3"/>
      <c r="I609" s="3"/>
    </row>
    <row r="610" spans="8:9">
      <c r="H610" s="3"/>
      <c r="I610" s="3"/>
    </row>
    <row r="611" spans="8:9">
      <c r="H611" s="3"/>
      <c r="I611" s="3"/>
    </row>
    <row r="612" spans="8:9">
      <c r="H612" s="3"/>
      <c r="I612" s="3"/>
    </row>
    <row r="613" spans="8:9">
      <c r="H613" s="3"/>
      <c r="I613" s="3"/>
    </row>
    <row r="614" spans="8:9">
      <c r="H614" s="3"/>
      <c r="I614" s="3"/>
    </row>
    <row r="615" spans="8:9">
      <c r="H615" s="3"/>
      <c r="I615" s="3"/>
    </row>
    <row r="616" spans="8:9">
      <c r="H616" s="3"/>
      <c r="I616" s="3"/>
    </row>
    <row r="617" spans="8:9">
      <c r="H617" s="3"/>
      <c r="I617" s="3"/>
    </row>
    <row r="618" spans="8:9">
      <c r="H618" s="3"/>
      <c r="I618" s="3"/>
    </row>
    <row r="619" spans="8:9">
      <c r="H619" s="3"/>
      <c r="I619" s="3"/>
    </row>
    <row r="620" spans="8:9">
      <c r="H620" s="3"/>
      <c r="I620" s="3"/>
    </row>
    <row r="621" spans="8:9">
      <c r="H621" s="3"/>
      <c r="I621" s="3"/>
    </row>
    <row r="622" spans="8:9">
      <c r="H622" s="3"/>
      <c r="I622" s="3"/>
    </row>
    <row r="623" spans="8:9">
      <c r="H623" s="3"/>
      <c r="I623" s="3"/>
    </row>
    <row r="624" spans="8:9">
      <c r="H624" s="3"/>
      <c r="I624" s="3"/>
    </row>
    <row r="625" spans="8:9">
      <c r="H625" s="3"/>
      <c r="I625" s="3"/>
    </row>
    <row r="626" spans="8:9">
      <c r="H626" s="3"/>
      <c r="I626" s="3"/>
    </row>
    <row r="627" spans="8:9">
      <c r="H627" s="3"/>
      <c r="I627" s="3"/>
    </row>
    <row r="628" spans="8:9">
      <c r="H628" s="3"/>
      <c r="I628" s="3"/>
    </row>
    <row r="629" spans="8:9">
      <c r="H629" s="3"/>
      <c r="I629" s="3"/>
    </row>
    <row r="630" spans="8:9">
      <c r="H630" s="3"/>
      <c r="I630" s="3"/>
    </row>
    <row r="631" spans="8:9">
      <c r="H631" s="3"/>
      <c r="I631" s="3"/>
    </row>
    <row r="632" spans="8:9">
      <c r="H632" s="3"/>
      <c r="I632" s="3"/>
    </row>
    <row r="633" spans="8:9">
      <c r="H633" s="3"/>
      <c r="I633" s="3"/>
    </row>
    <row r="634" spans="8:9">
      <c r="H634" s="3"/>
      <c r="I634" s="3"/>
    </row>
    <row r="635" spans="8:9">
      <c r="H635" s="3"/>
      <c r="I635" s="3"/>
    </row>
    <row r="636" spans="8:9">
      <c r="H636" s="3"/>
      <c r="I636" s="3"/>
    </row>
    <row r="637" spans="8:9">
      <c r="H637" s="3"/>
      <c r="I637" s="3"/>
    </row>
    <row r="638" spans="8:9">
      <c r="H638" s="3"/>
      <c r="I638" s="3"/>
    </row>
    <row r="639" spans="8:9">
      <c r="H639" s="3"/>
      <c r="I639" s="3"/>
    </row>
    <row r="640" spans="8:9">
      <c r="H640" s="3"/>
      <c r="I640" s="3"/>
    </row>
    <row r="641" spans="8:9">
      <c r="H641" s="3"/>
      <c r="I641" s="3"/>
    </row>
    <row r="642" spans="8:9">
      <c r="H642" s="3"/>
      <c r="I642" s="3"/>
    </row>
    <row r="643" spans="8:9">
      <c r="H643" s="3"/>
      <c r="I643" s="3"/>
    </row>
    <row r="644" spans="8:9">
      <c r="H644" s="3"/>
      <c r="I644" s="3"/>
    </row>
    <row r="645" spans="8:9">
      <c r="H645" s="3"/>
      <c r="I645" s="3"/>
    </row>
    <row r="646" spans="8:9">
      <c r="H646" s="3"/>
      <c r="I646" s="3"/>
    </row>
    <row r="647" spans="8:9">
      <c r="H647" s="3"/>
      <c r="I647" s="3"/>
    </row>
    <row r="648" spans="8:9">
      <c r="H648" s="3"/>
      <c r="I648" s="3"/>
    </row>
    <row r="649" spans="8:9">
      <c r="H649" s="3"/>
      <c r="I649" s="3"/>
    </row>
    <row r="650" spans="8:9">
      <c r="H650" s="3"/>
      <c r="I650" s="3"/>
    </row>
    <row r="651" spans="8:9">
      <c r="H651" s="3"/>
      <c r="I651" s="3"/>
    </row>
    <row r="652" spans="8:9">
      <c r="H652" s="3"/>
      <c r="I652" s="3"/>
    </row>
    <row r="653" spans="8:9">
      <c r="H653" s="3"/>
      <c r="I653" s="3"/>
    </row>
    <row r="654" spans="8:9">
      <c r="H654" s="3"/>
      <c r="I654" s="3"/>
    </row>
    <row r="655" spans="8:9">
      <c r="H655" s="3"/>
      <c r="I655" s="3"/>
    </row>
    <row r="656" spans="8:9">
      <c r="H656" s="3"/>
      <c r="I656" s="3"/>
    </row>
    <row r="657" spans="8:9">
      <c r="H657" s="3"/>
      <c r="I657" s="3"/>
    </row>
    <row r="658" spans="8:9">
      <c r="H658" s="3"/>
      <c r="I658" s="3"/>
    </row>
    <row r="659" spans="8:9">
      <c r="H659" s="3"/>
      <c r="I659" s="3"/>
    </row>
    <row r="660" spans="8:9">
      <c r="H660" s="3"/>
      <c r="I660" s="3"/>
    </row>
    <row r="661" spans="8:9">
      <c r="H661" s="3"/>
      <c r="I661" s="3"/>
    </row>
    <row r="662" spans="8:9">
      <c r="H662" s="3"/>
      <c r="I662" s="3"/>
    </row>
    <row r="663" spans="8:9">
      <c r="H663" s="3"/>
      <c r="I663" s="3"/>
    </row>
    <row r="664" spans="8:9">
      <c r="H664" s="3"/>
      <c r="I664" s="3"/>
    </row>
    <row r="665" spans="8:9">
      <c r="H665" s="3"/>
      <c r="I665" s="3"/>
    </row>
    <row r="666" spans="8:9">
      <c r="H666" s="3"/>
      <c r="I666" s="3"/>
    </row>
    <row r="667" spans="8:9">
      <c r="H667" s="3"/>
      <c r="I667" s="3"/>
    </row>
    <row r="668" spans="8:9">
      <c r="H668" s="3"/>
      <c r="I668" s="3"/>
    </row>
    <row r="669" spans="8:9">
      <c r="H669" s="3"/>
      <c r="I669" s="3"/>
    </row>
    <row r="670" spans="8:9">
      <c r="H670" s="3"/>
      <c r="I670" s="3"/>
    </row>
    <row r="671" spans="8:9">
      <c r="H671" s="3"/>
      <c r="I671" s="3"/>
    </row>
    <row r="672" spans="8:9">
      <c r="H672" s="3"/>
      <c r="I672" s="3"/>
    </row>
    <row r="673" spans="8:9">
      <c r="H673" s="3"/>
      <c r="I673" s="3"/>
    </row>
    <row r="674" spans="8:9">
      <c r="H674" s="3"/>
      <c r="I674" s="3"/>
    </row>
    <row r="675" spans="8:9">
      <c r="H675" s="3"/>
      <c r="I675" s="3"/>
    </row>
    <row r="676" spans="8:9">
      <c r="H676" s="3"/>
      <c r="I676" s="3"/>
    </row>
    <row r="677" spans="8:9">
      <c r="H677" s="3"/>
      <c r="I677" s="3"/>
    </row>
    <row r="678" spans="8:9">
      <c r="H678" s="3"/>
      <c r="I678" s="3"/>
    </row>
    <row r="679" spans="8:9">
      <c r="H679" s="3"/>
      <c r="I679" s="3"/>
    </row>
    <row r="680" spans="8:9">
      <c r="H680" s="3"/>
      <c r="I680" s="3"/>
    </row>
    <row r="681" spans="8:9">
      <c r="H681" s="3"/>
      <c r="I681" s="3"/>
    </row>
    <row r="682" spans="8:9">
      <c r="H682" s="3"/>
      <c r="I682" s="3"/>
    </row>
    <row r="683" spans="8:9">
      <c r="H683" s="3"/>
      <c r="I683" s="3"/>
    </row>
    <row r="684" spans="8:9">
      <c r="H684" s="3"/>
      <c r="I684" s="3"/>
    </row>
    <row r="685" spans="8:9">
      <c r="H685" s="3"/>
      <c r="I685" s="3"/>
    </row>
    <row r="686" spans="8:9">
      <c r="H686" s="3"/>
      <c r="I686" s="3"/>
    </row>
    <row r="687" spans="8:9">
      <c r="H687" s="3"/>
      <c r="I687" s="3"/>
    </row>
    <row r="688" spans="8:9">
      <c r="H688" s="3"/>
      <c r="I688" s="3"/>
    </row>
    <row r="689" spans="8:9">
      <c r="H689" s="3"/>
      <c r="I689" s="3"/>
    </row>
    <row r="690" spans="8:9">
      <c r="H690" s="3"/>
      <c r="I690" s="3"/>
    </row>
    <row r="691" spans="8:9">
      <c r="H691" s="3"/>
      <c r="I691" s="3"/>
    </row>
    <row r="692" spans="8:9">
      <c r="H692" s="3"/>
      <c r="I692" s="3"/>
    </row>
    <row r="693" spans="8:9">
      <c r="H693" s="3"/>
      <c r="I693" s="3"/>
    </row>
    <row r="694" spans="8:9">
      <c r="H694" s="3"/>
      <c r="I694" s="3"/>
    </row>
    <row r="695" spans="8:9">
      <c r="H695" s="3"/>
      <c r="I695" s="3"/>
    </row>
    <row r="696" spans="8:9">
      <c r="H696" s="3"/>
      <c r="I696" s="3"/>
    </row>
    <row r="697" spans="8:9">
      <c r="H697" s="3"/>
      <c r="I697" s="3"/>
    </row>
    <row r="698" spans="8:9">
      <c r="H698" s="3"/>
      <c r="I698" s="3"/>
    </row>
    <row r="699" spans="8:9">
      <c r="H699" s="3"/>
      <c r="I699" s="3"/>
    </row>
    <row r="700" spans="8:9">
      <c r="H700" s="3"/>
      <c r="I700" s="3"/>
    </row>
    <row r="701" spans="8:9">
      <c r="H701" s="3"/>
      <c r="I701" s="3"/>
    </row>
    <row r="702" spans="8:9">
      <c r="H702" s="3"/>
      <c r="I702" s="3"/>
    </row>
    <row r="703" spans="8:9">
      <c r="H703" s="3"/>
      <c r="I703" s="3"/>
    </row>
    <row r="704" spans="8:9">
      <c r="H704" s="3"/>
      <c r="I704" s="3"/>
    </row>
    <row r="705" spans="8:9">
      <c r="H705" s="3"/>
      <c r="I705" s="3"/>
    </row>
    <row r="706" spans="8:9">
      <c r="H706" s="3"/>
      <c r="I706" s="3"/>
    </row>
    <row r="707" spans="8:9">
      <c r="H707" s="3"/>
      <c r="I707" s="3"/>
    </row>
    <row r="708" spans="8:9">
      <c r="H708" s="3"/>
      <c r="I708" s="3"/>
    </row>
    <row r="709" spans="8:9">
      <c r="H709" s="3"/>
      <c r="I709" s="3"/>
    </row>
    <row r="710" spans="8:9">
      <c r="H710" s="3"/>
      <c r="I710" s="3"/>
    </row>
    <row r="711" spans="8:9">
      <c r="H711" s="3"/>
      <c r="I711" s="3"/>
    </row>
    <row r="712" spans="8:9">
      <c r="H712" s="3"/>
      <c r="I712" s="3"/>
    </row>
    <row r="713" spans="8:9">
      <c r="H713" s="3"/>
      <c r="I713" s="3"/>
    </row>
    <row r="714" spans="8:9">
      <c r="H714" s="3"/>
      <c r="I714" s="3"/>
    </row>
    <row r="715" spans="8:9">
      <c r="H715" s="3"/>
      <c r="I715" s="3"/>
    </row>
    <row r="716" spans="8:9">
      <c r="H716" s="3"/>
      <c r="I716" s="3"/>
    </row>
    <row r="717" spans="8:9">
      <c r="H717" s="3"/>
      <c r="I717" s="3"/>
    </row>
    <row r="718" spans="8:9">
      <c r="H718" s="3"/>
      <c r="I718" s="3"/>
    </row>
    <row r="719" spans="8:9">
      <c r="H719" s="3"/>
      <c r="I719" s="3"/>
    </row>
    <row r="720" spans="8:9">
      <c r="H720" s="3"/>
      <c r="I720" s="3"/>
    </row>
    <row r="721" spans="8:9">
      <c r="H721" s="3"/>
      <c r="I721" s="3"/>
    </row>
    <row r="722" spans="8:9">
      <c r="H722" s="3"/>
      <c r="I722" s="3"/>
    </row>
    <row r="723" spans="8:9">
      <c r="H723" s="3"/>
      <c r="I723" s="3"/>
    </row>
    <row r="724" spans="8:9">
      <c r="H724" s="3"/>
      <c r="I724" s="3"/>
    </row>
    <row r="725" spans="8:9">
      <c r="H725" s="3"/>
      <c r="I725" s="3"/>
    </row>
    <row r="726" spans="8:9">
      <c r="H726" s="3"/>
      <c r="I726" s="3"/>
    </row>
    <row r="727" spans="8:9">
      <c r="H727" s="3"/>
      <c r="I727" s="3"/>
    </row>
    <row r="728" spans="8:9">
      <c r="H728" s="3"/>
      <c r="I728" s="3"/>
    </row>
    <row r="729" spans="8:9">
      <c r="H729" s="3"/>
      <c r="I729" s="3"/>
    </row>
    <row r="730" spans="8:9">
      <c r="H730" s="3"/>
      <c r="I730" s="3"/>
    </row>
    <row r="731" spans="8:9">
      <c r="H731" s="3"/>
      <c r="I731" s="3"/>
    </row>
    <row r="732" spans="8:9">
      <c r="H732" s="3"/>
      <c r="I732" s="3"/>
    </row>
    <row r="733" spans="8:9">
      <c r="H733" s="3"/>
      <c r="I733" s="3"/>
    </row>
    <row r="734" spans="8:9">
      <c r="H734" s="3"/>
      <c r="I734" s="3"/>
    </row>
    <row r="735" spans="8:9">
      <c r="H735" s="3"/>
      <c r="I735" s="3"/>
    </row>
    <row r="736" spans="8:9">
      <c r="H736" s="3"/>
      <c r="I736" s="3"/>
    </row>
    <row r="737" spans="8:9">
      <c r="H737" s="3"/>
      <c r="I737" s="3"/>
    </row>
    <row r="738" spans="8:9">
      <c r="H738" s="3"/>
      <c r="I738" s="3"/>
    </row>
    <row r="739" spans="8:9">
      <c r="H739" s="3"/>
      <c r="I739" s="3"/>
    </row>
    <row r="740" spans="8:9">
      <c r="H740" s="3"/>
      <c r="I740" s="3"/>
    </row>
    <row r="741" spans="8:9">
      <c r="H741" s="3"/>
      <c r="I741" s="3"/>
    </row>
    <row r="742" spans="8:9">
      <c r="H742" s="3"/>
      <c r="I742" s="3"/>
    </row>
    <row r="743" spans="8:9">
      <c r="H743" s="3"/>
      <c r="I743" s="3"/>
    </row>
    <row r="744" spans="8:9">
      <c r="H744" s="3"/>
      <c r="I744" s="3"/>
    </row>
    <row r="745" spans="8:9">
      <c r="H745" s="3"/>
      <c r="I745" s="3"/>
    </row>
    <row r="746" spans="8:9">
      <c r="H746" s="3"/>
      <c r="I746" s="3"/>
    </row>
    <row r="747" spans="8:9">
      <c r="H747" s="3"/>
      <c r="I747" s="3"/>
    </row>
    <row r="748" spans="8:9">
      <c r="H748" s="3"/>
      <c r="I748" s="3"/>
    </row>
    <row r="749" spans="8:9">
      <c r="H749" s="3"/>
      <c r="I749" s="3"/>
    </row>
    <row r="750" spans="8:9">
      <c r="H750" s="3"/>
      <c r="I750" s="3"/>
    </row>
    <row r="751" spans="8:9">
      <c r="H751" s="3"/>
      <c r="I751" s="3"/>
    </row>
    <row r="752" spans="8:9">
      <c r="H752" s="3"/>
      <c r="I752" s="3"/>
    </row>
    <row r="753" spans="8:9">
      <c r="H753" s="3"/>
      <c r="I753" s="3"/>
    </row>
    <row r="754" spans="8:9">
      <c r="H754" s="3"/>
      <c r="I754" s="3"/>
    </row>
    <row r="755" spans="8:9">
      <c r="H755" s="3"/>
      <c r="I755" s="3"/>
    </row>
    <row r="756" spans="8:9">
      <c r="H756" s="3"/>
      <c r="I756" s="3"/>
    </row>
    <row r="757" spans="8:9">
      <c r="H757" s="3"/>
      <c r="I757" s="3"/>
    </row>
    <row r="758" spans="8:9">
      <c r="H758" s="3"/>
      <c r="I758" s="3"/>
    </row>
    <row r="759" spans="8:9">
      <c r="H759" s="3"/>
      <c r="I759" s="3"/>
    </row>
    <row r="760" spans="8:9">
      <c r="H760" s="3"/>
      <c r="I760" s="3"/>
    </row>
    <row r="761" spans="8:9">
      <c r="H761" s="3"/>
      <c r="I761" s="3"/>
    </row>
    <row r="762" spans="8:9">
      <c r="H762" s="3"/>
      <c r="I762" s="3"/>
    </row>
    <row r="763" spans="8:9">
      <c r="H763" s="3"/>
      <c r="I763" s="3"/>
    </row>
    <row r="764" spans="8:9">
      <c r="H764" s="3"/>
      <c r="I764" s="3"/>
    </row>
    <row r="765" spans="8:9">
      <c r="H765" s="3"/>
      <c r="I765" s="3"/>
    </row>
    <row r="766" spans="8:9">
      <c r="H766" s="3"/>
      <c r="I766" s="3"/>
    </row>
    <row r="767" spans="8:9">
      <c r="H767" s="3"/>
      <c r="I767" s="3"/>
    </row>
    <row r="768" spans="8:9">
      <c r="H768" s="3"/>
      <c r="I768" s="3"/>
    </row>
    <row r="769" spans="8:9">
      <c r="H769" s="3"/>
      <c r="I769" s="3"/>
    </row>
    <row r="770" spans="8:9">
      <c r="H770" s="3"/>
      <c r="I770" s="3"/>
    </row>
    <row r="771" spans="8:9">
      <c r="H771" s="3"/>
      <c r="I771" s="3"/>
    </row>
    <row r="772" spans="8:9">
      <c r="H772" s="3"/>
      <c r="I772" s="3"/>
    </row>
    <row r="773" spans="8:9">
      <c r="H773" s="3"/>
      <c r="I773" s="3"/>
    </row>
    <row r="774" spans="8:9">
      <c r="H774" s="3"/>
      <c r="I774" s="3"/>
    </row>
    <row r="775" spans="8:9">
      <c r="H775" s="3"/>
      <c r="I775" s="3"/>
    </row>
    <row r="776" spans="8:9">
      <c r="H776" s="3"/>
      <c r="I776" s="3"/>
    </row>
    <row r="777" spans="8:9">
      <c r="H777" s="3"/>
      <c r="I777" s="3"/>
    </row>
    <row r="778" spans="8:9">
      <c r="H778" s="3"/>
      <c r="I778" s="3"/>
    </row>
    <row r="779" spans="8:9">
      <c r="H779" s="3"/>
      <c r="I779" s="3"/>
    </row>
    <row r="780" spans="8:9">
      <c r="H780" s="3"/>
      <c r="I780" s="3"/>
    </row>
    <row r="781" spans="8:9">
      <c r="H781" s="3"/>
      <c r="I781" s="3"/>
    </row>
    <row r="782" spans="8:9">
      <c r="H782" s="3"/>
      <c r="I782" s="3"/>
    </row>
    <row r="783" spans="8:9">
      <c r="H783" s="3"/>
      <c r="I783" s="3"/>
    </row>
    <row r="784" spans="8:9">
      <c r="H784" s="3"/>
      <c r="I784" s="3"/>
    </row>
    <row r="785" spans="8:9">
      <c r="H785" s="3"/>
      <c r="I785" s="3"/>
    </row>
    <row r="786" spans="8:9">
      <c r="H786" s="3"/>
      <c r="I786" s="3"/>
    </row>
    <row r="787" spans="8:9">
      <c r="H787" s="3"/>
      <c r="I787" s="3"/>
    </row>
    <row r="788" spans="8:9">
      <c r="H788" s="3"/>
      <c r="I788" s="3"/>
    </row>
    <row r="789" spans="8:9">
      <c r="H789" s="3"/>
      <c r="I789" s="3"/>
    </row>
    <row r="790" spans="8:9">
      <c r="H790" s="3"/>
      <c r="I790" s="3"/>
    </row>
    <row r="791" spans="8:9">
      <c r="H791" s="3"/>
      <c r="I791" s="3"/>
    </row>
    <row r="792" spans="8:9">
      <c r="H792" s="3"/>
      <c r="I792" s="3"/>
    </row>
    <row r="793" spans="8:9">
      <c r="H793" s="3"/>
      <c r="I793" s="3"/>
    </row>
    <row r="794" spans="8:9">
      <c r="H794" s="3"/>
      <c r="I794" s="3"/>
    </row>
    <row r="795" spans="8:9">
      <c r="H795" s="3"/>
      <c r="I795" s="3"/>
    </row>
    <row r="796" spans="8:9">
      <c r="H796" s="3"/>
      <c r="I796" s="3"/>
    </row>
    <row r="797" spans="8:9">
      <c r="H797" s="3"/>
      <c r="I797" s="3"/>
    </row>
    <row r="798" spans="8:9">
      <c r="H798" s="3"/>
      <c r="I798" s="3"/>
    </row>
    <row r="799" spans="8:9">
      <c r="H799" s="3"/>
      <c r="I799" s="3"/>
    </row>
    <row r="800" spans="8:9">
      <c r="H800" s="3"/>
      <c r="I800" s="3"/>
    </row>
    <row r="801" spans="8:9">
      <c r="H801" s="3"/>
      <c r="I801" s="3"/>
    </row>
    <row r="802" spans="8:9">
      <c r="H802" s="3"/>
      <c r="I802" s="3"/>
    </row>
    <row r="803" spans="8:9">
      <c r="H803" s="3"/>
      <c r="I803" s="3"/>
    </row>
    <row r="804" spans="8:9">
      <c r="H804" s="3"/>
      <c r="I804" s="3"/>
    </row>
    <row r="805" spans="8:9">
      <c r="H805" s="3"/>
      <c r="I805" s="3"/>
    </row>
    <row r="806" spans="8:9">
      <c r="H806" s="3"/>
      <c r="I806" s="3"/>
    </row>
    <row r="807" spans="8:9">
      <c r="H807" s="3"/>
      <c r="I807" s="3"/>
    </row>
    <row r="808" spans="8:9">
      <c r="H808" s="3"/>
      <c r="I808" s="3"/>
    </row>
    <row r="809" spans="8:9">
      <c r="H809" s="3"/>
      <c r="I809" s="3"/>
    </row>
    <row r="810" spans="8:9">
      <c r="H810" s="3"/>
      <c r="I810" s="3"/>
    </row>
    <row r="811" spans="8:9">
      <c r="H811" s="3"/>
      <c r="I811" s="3"/>
    </row>
    <row r="812" spans="8:9">
      <c r="H812" s="3"/>
      <c r="I812" s="3"/>
    </row>
    <row r="813" spans="8:9">
      <c r="H813" s="3"/>
      <c r="I813" s="3"/>
    </row>
    <row r="814" spans="8:9">
      <c r="H814" s="3"/>
      <c r="I814" s="3"/>
    </row>
    <row r="815" spans="8:9">
      <c r="H815" s="3"/>
      <c r="I815" s="3"/>
    </row>
    <row r="816" spans="8:9">
      <c r="H816" s="3"/>
      <c r="I816" s="3"/>
    </row>
    <row r="817" spans="8:9">
      <c r="H817" s="3"/>
      <c r="I817" s="3"/>
    </row>
    <row r="818" spans="8:9">
      <c r="H818" s="3"/>
      <c r="I818" s="3"/>
    </row>
    <row r="819" spans="8:9">
      <c r="H819" s="3"/>
      <c r="I819" s="3"/>
    </row>
    <row r="820" spans="8:9">
      <c r="H820" s="3"/>
      <c r="I820" s="3"/>
    </row>
    <row r="821" spans="8:9">
      <c r="H821" s="3"/>
      <c r="I821" s="3"/>
    </row>
    <row r="822" spans="8:9">
      <c r="H822" s="3"/>
      <c r="I822" s="3"/>
    </row>
    <row r="823" spans="8:9">
      <c r="H823" s="3"/>
      <c r="I823" s="3"/>
    </row>
    <row r="824" spans="8:9">
      <c r="H824" s="3"/>
      <c r="I824" s="3"/>
    </row>
    <row r="825" spans="8:9">
      <c r="H825" s="3"/>
      <c r="I825" s="3"/>
    </row>
    <row r="826" spans="8:9">
      <c r="H826" s="3"/>
      <c r="I826" s="3"/>
    </row>
    <row r="827" spans="8:9">
      <c r="H827" s="3"/>
      <c r="I827" s="3"/>
    </row>
    <row r="828" spans="8:9">
      <c r="H828" s="3"/>
      <c r="I828" s="3"/>
    </row>
    <row r="829" spans="8:9">
      <c r="H829" s="3"/>
      <c r="I829" s="3"/>
    </row>
    <row r="830" spans="8:9">
      <c r="H830" s="3"/>
      <c r="I830" s="3"/>
    </row>
    <row r="831" spans="8:9">
      <c r="H831" s="3"/>
      <c r="I831" s="3"/>
    </row>
    <row r="832" spans="8:9">
      <c r="H832" s="3"/>
      <c r="I832" s="3"/>
    </row>
    <row r="833" spans="8:9">
      <c r="H833" s="3"/>
      <c r="I833" s="3"/>
    </row>
    <row r="834" spans="8:9">
      <c r="H834" s="3"/>
      <c r="I834" s="3"/>
    </row>
    <row r="835" spans="8:9">
      <c r="H835" s="3"/>
      <c r="I835" s="3"/>
    </row>
    <row r="836" spans="8:9">
      <c r="H836" s="3"/>
      <c r="I836" s="3"/>
    </row>
    <row r="837" spans="8:9">
      <c r="H837" s="3"/>
      <c r="I837" s="3"/>
    </row>
    <row r="838" spans="8:9">
      <c r="H838" s="3"/>
      <c r="I838" s="3"/>
    </row>
    <row r="839" spans="8:9">
      <c r="H839" s="3"/>
      <c r="I839" s="3"/>
    </row>
    <row r="840" spans="8:9">
      <c r="H840" s="3"/>
      <c r="I840" s="3"/>
    </row>
    <row r="841" spans="8:9">
      <c r="H841" s="3"/>
      <c r="I841" s="3"/>
    </row>
    <row r="842" spans="8:9">
      <c r="H842" s="3"/>
      <c r="I842" s="3"/>
    </row>
    <row r="843" spans="8:9">
      <c r="H843" s="3"/>
      <c r="I843" s="3"/>
    </row>
    <row r="844" spans="8:9">
      <c r="H844" s="3"/>
      <c r="I844" s="3"/>
    </row>
    <row r="845" spans="8:9">
      <c r="H845" s="3"/>
      <c r="I845" s="3"/>
    </row>
    <row r="846" spans="8:9">
      <c r="H846" s="3"/>
      <c r="I846" s="3"/>
    </row>
    <row r="847" spans="8:9">
      <c r="H847" s="3"/>
      <c r="I847" s="3"/>
    </row>
    <row r="848" spans="8:9">
      <c r="H848" s="3"/>
      <c r="I848" s="3"/>
    </row>
    <row r="849" spans="8:9">
      <c r="H849" s="3"/>
      <c r="I849" s="3"/>
    </row>
    <row r="850" spans="8:9">
      <c r="H850" s="3"/>
      <c r="I850" s="3"/>
    </row>
    <row r="851" spans="8:9">
      <c r="H851" s="3"/>
      <c r="I851" s="3"/>
    </row>
    <row r="852" spans="8:9">
      <c r="H852" s="3"/>
      <c r="I852" s="3"/>
    </row>
    <row r="853" spans="8:9">
      <c r="H853" s="3"/>
      <c r="I853" s="3"/>
    </row>
    <row r="854" spans="8:9">
      <c r="H854" s="3"/>
      <c r="I854" s="3"/>
    </row>
    <row r="855" spans="8:9">
      <c r="H855" s="3"/>
      <c r="I855" s="3"/>
    </row>
    <row r="856" spans="8:9">
      <c r="H856" s="3"/>
      <c r="I856" s="3"/>
    </row>
    <row r="857" spans="8:9">
      <c r="H857" s="3"/>
      <c r="I857" s="3"/>
    </row>
    <row r="858" spans="8:9">
      <c r="H858" s="3"/>
      <c r="I858" s="3"/>
    </row>
    <row r="859" spans="8:9">
      <c r="H859" s="3"/>
      <c r="I859" s="3"/>
    </row>
    <row r="860" spans="8:9">
      <c r="H860" s="3"/>
      <c r="I860" s="3"/>
    </row>
    <row r="861" spans="8:9">
      <c r="H861" s="3"/>
      <c r="I861" s="3"/>
    </row>
    <row r="862" spans="8:9">
      <c r="H862" s="3"/>
      <c r="I862" s="3"/>
    </row>
    <row r="863" spans="8:9">
      <c r="H863" s="3"/>
      <c r="I863" s="3"/>
    </row>
    <row r="864" spans="8:9">
      <c r="H864" s="3"/>
      <c r="I864" s="3"/>
    </row>
    <row r="865" spans="8:9">
      <c r="H865" s="3"/>
      <c r="I865" s="3"/>
    </row>
    <row r="866" spans="8:9">
      <c r="H866" s="3"/>
      <c r="I866" s="3"/>
    </row>
    <row r="867" spans="8:9">
      <c r="H867" s="3"/>
      <c r="I867" s="3"/>
    </row>
    <row r="868" spans="8:9">
      <c r="H868" s="3"/>
      <c r="I868" s="3"/>
    </row>
    <row r="869" spans="8:9">
      <c r="H869" s="3"/>
      <c r="I869" s="3"/>
    </row>
    <row r="870" spans="8:9">
      <c r="H870" s="3"/>
      <c r="I870" s="3"/>
    </row>
    <row r="871" spans="8:9">
      <c r="H871" s="3"/>
      <c r="I871" s="3"/>
    </row>
    <row r="872" spans="8:9">
      <c r="H872" s="3"/>
      <c r="I872" s="3"/>
    </row>
    <row r="873" spans="8:9">
      <c r="H873" s="3"/>
      <c r="I873" s="3"/>
    </row>
    <row r="874" spans="8:9">
      <c r="H874" s="3"/>
      <c r="I874" s="3"/>
    </row>
    <row r="875" spans="8:9">
      <c r="H875" s="3"/>
      <c r="I875" s="3"/>
    </row>
    <row r="876" spans="8:9">
      <c r="H876" s="3"/>
      <c r="I876" s="3"/>
    </row>
    <row r="877" spans="8:9">
      <c r="H877" s="3"/>
      <c r="I877" s="3"/>
    </row>
    <row r="878" spans="8:9">
      <c r="H878" s="3"/>
      <c r="I878" s="3"/>
    </row>
    <row r="879" spans="8:9">
      <c r="H879" s="3"/>
      <c r="I879" s="3"/>
    </row>
    <row r="880" spans="8:9">
      <c r="H880" s="3"/>
      <c r="I880" s="3"/>
    </row>
    <row r="881" spans="8:9">
      <c r="H881" s="3"/>
      <c r="I881" s="3"/>
    </row>
    <row r="882" spans="8:9">
      <c r="H882" s="3"/>
      <c r="I882" s="3"/>
    </row>
    <row r="883" spans="8:9">
      <c r="H883" s="3"/>
      <c r="I883" s="3"/>
    </row>
    <row r="884" spans="8:9">
      <c r="H884" s="3"/>
      <c r="I884" s="3"/>
    </row>
    <row r="885" spans="8:9">
      <c r="H885" s="3"/>
      <c r="I885" s="3"/>
    </row>
    <row r="886" spans="8:9">
      <c r="H886" s="3"/>
      <c r="I886" s="3"/>
    </row>
    <row r="887" spans="8:9">
      <c r="H887" s="3"/>
      <c r="I887" s="3"/>
    </row>
    <row r="888" spans="8:9">
      <c r="H888" s="3"/>
      <c r="I888" s="3"/>
    </row>
    <row r="889" spans="8:9">
      <c r="H889" s="3"/>
      <c r="I889" s="3"/>
    </row>
    <row r="890" spans="8:9">
      <c r="H890" s="3"/>
      <c r="I890" s="3"/>
    </row>
    <row r="891" spans="8:9">
      <c r="H891" s="3"/>
      <c r="I891" s="3"/>
    </row>
    <row r="892" spans="8:9">
      <c r="H892" s="3"/>
      <c r="I892" s="3"/>
    </row>
    <row r="893" spans="8:9">
      <c r="H893" s="3"/>
      <c r="I893" s="3"/>
    </row>
    <row r="894" spans="8:9">
      <c r="H894" s="3"/>
      <c r="I894" s="3"/>
    </row>
    <row r="895" spans="8:9">
      <c r="H895" s="3"/>
      <c r="I895" s="3"/>
    </row>
    <row r="896" spans="8:9">
      <c r="H896" s="3"/>
      <c r="I896" s="3"/>
    </row>
    <row r="897" spans="8:9">
      <c r="H897" s="3"/>
      <c r="I897" s="3"/>
    </row>
    <row r="898" spans="8:9">
      <c r="H898" s="3"/>
      <c r="I898" s="3"/>
    </row>
    <row r="899" spans="8:9">
      <c r="H899" s="3"/>
      <c r="I899" s="3"/>
    </row>
    <row r="900" spans="8:9">
      <c r="H900" s="3"/>
      <c r="I900" s="3"/>
    </row>
    <row r="901" spans="8:9">
      <c r="H901" s="3"/>
      <c r="I901" s="3"/>
    </row>
    <row r="902" spans="8:9">
      <c r="H902" s="3"/>
      <c r="I902" s="3"/>
    </row>
    <row r="903" spans="8:9">
      <c r="H903" s="3"/>
      <c r="I903" s="3"/>
    </row>
    <row r="904" spans="8:9">
      <c r="H904" s="3"/>
      <c r="I904" s="3"/>
    </row>
    <row r="905" spans="8:9">
      <c r="H905" s="3"/>
      <c r="I905" s="3"/>
    </row>
    <row r="906" spans="8:9">
      <c r="H906" s="3"/>
      <c r="I906" s="3"/>
    </row>
    <row r="907" spans="8:9">
      <c r="H907" s="3"/>
      <c r="I907" s="3"/>
    </row>
    <row r="908" spans="8:9">
      <c r="H908" s="3"/>
      <c r="I908" s="3"/>
    </row>
    <row r="909" spans="8:9">
      <c r="H909" s="3"/>
      <c r="I909" s="3"/>
    </row>
    <row r="910" spans="8:9">
      <c r="H910" s="3"/>
      <c r="I910" s="3"/>
    </row>
    <row r="911" spans="8:9">
      <c r="H911" s="3"/>
      <c r="I911" s="3"/>
    </row>
    <row r="912" spans="8:9">
      <c r="H912" s="3"/>
      <c r="I912" s="3"/>
    </row>
    <row r="913" spans="8:9">
      <c r="H913" s="3"/>
      <c r="I913" s="3"/>
    </row>
    <row r="914" spans="8:9">
      <c r="H914" s="3"/>
      <c r="I914" s="3"/>
    </row>
    <row r="915" spans="8:9">
      <c r="H915" s="3"/>
      <c r="I915" s="3"/>
    </row>
    <row r="916" spans="8:9">
      <c r="H916" s="3"/>
      <c r="I916" s="3"/>
    </row>
    <row r="917" spans="8:9">
      <c r="H917" s="3"/>
      <c r="I917" s="3"/>
    </row>
    <row r="918" spans="8:9">
      <c r="H918" s="3"/>
      <c r="I918" s="3"/>
    </row>
    <row r="919" spans="8:9">
      <c r="H919" s="3"/>
      <c r="I919" s="3"/>
    </row>
    <row r="920" spans="8:9">
      <c r="H920" s="3"/>
      <c r="I920" s="3"/>
    </row>
    <row r="921" spans="8:9">
      <c r="H921" s="3"/>
      <c r="I921" s="3"/>
    </row>
    <row r="922" spans="8:9">
      <c r="H922" s="3"/>
      <c r="I922" s="3"/>
    </row>
    <row r="923" spans="8:9">
      <c r="H923" s="3"/>
      <c r="I923" s="3"/>
    </row>
    <row r="924" spans="8:9">
      <c r="H924" s="3"/>
      <c r="I924" s="3"/>
    </row>
    <row r="925" spans="8:9">
      <c r="H925" s="3"/>
      <c r="I925" s="3"/>
    </row>
    <row r="926" spans="8:9">
      <c r="H926" s="3"/>
      <c r="I926" s="3"/>
    </row>
    <row r="927" spans="8:9">
      <c r="H927" s="3"/>
      <c r="I927" s="3"/>
    </row>
    <row r="928" spans="8:9">
      <c r="H928" s="3"/>
      <c r="I928" s="3"/>
    </row>
    <row r="929" spans="8:9">
      <c r="H929" s="3"/>
      <c r="I929" s="3"/>
    </row>
    <row r="930" spans="8:9">
      <c r="H930" s="3"/>
      <c r="I930" s="3"/>
    </row>
    <row r="931" spans="8:9">
      <c r="H931" s="3"/>
      <c r="I931" s="3"/>
    </row>
    <row r="932" spans="8:9">
      <c r="H932" s="3"/>
      <c r="I932" s="3"/>
    </row>
    <row r="933" spans="8:9">
      <c r="H933" s="3"/>
      <c r="I933" s="3"/>
    </row>
    <row r="934" spans="8:9">
      <c r="H934" s="3"/>
      <c r="I934" s="3"/>
    </row>
    <row r="935" spans="8:9">
      <c r="H935" s="3"/>
      <c r="I935" s="3"/>
    </row>
    <row r="936" spans="8:9">
      <c r="H936" s="3"/>
      <c r="I936" s="3"/>
    </row>
    <row r="937" spans="8:9">
      <c r="H937" s="3"/>
      <c r="I937" s="3"/>
    </row>
    <row r="938" spans="8:9">
      <c r="H938" s="3"/>
      <c r="I938" s="3"/>
    </row>
    <row r="939" spans="8:9">
      <c r="H939" s="3"/>
      <c r="I939" s="3"/>
    </row>
    <row r="940" spans="8:9">
      <c r="H940" s="3"/>
      <c r="I940" s="3"/>
    </row>
    <row r="941" spans="8:9">
      <c r="H941" s="3"/>
      <c r="I941" s="3"/>
    </row>
    <row r="942" spans="8:9">
      <c r="H942" s="3"/>
      <c r="I942" s="3"/>
    </row>
    <row r="943" spans="8:9">
      <c r="H943" s="3"/>
      <c r="I943" s="3"/>
    </row>
    <row r="944" spans="8:9">
      <c r="H944" s="3"/>
      <c r="I944" s="3"/>
    </row>
    <row r="945" spans="8:9">
      <c r="H945" s="3"/>
      <c r="I945" s="3"/>
    </row>
    <row r="946" spans="8:9">
      <c r="H946" s="3"/>
      <c r="I946" s="3"/>
    </row>
    <row r="947" spans="8:9">
      <c r="H947" s="3"/>
      <c r="I947" s="3"/>
    </row>
    <row r="948" spans="8:9">
      <c r="H948" s="3"/>
      <c r="I948" s="3"/>
    </row>
    <row r="949" spans="8:9">
      <c r="H949" s="3"/>
      <c r="I949" s="3"/>
    </row>
    <row r="950" spans="8:9">
      <c r="H950" s="3"/>
      <c r="I950" s="3"/>
    </row>
    <row r="951" spans="8:9">
      <c r="H951" s="3"/>
      <c r="I951" s="3"/>
    </row>
    <row r="952" spans="8:9">
      <c r="H952" s="3"/>
      <c r="I952" s="3"/>
    </row>
    <row r="953" spans="8:9">
      <c r="H953" s="3"/>
      <c r="I953" s="3"/>
    </row>
    <row r="954" spans="8:9">
      <c r="H954" s="3"/>
      <c r="I954" s="3"/>
    </row>
    <row r="955" spans="8:9">
      <c r="H955" s="3"/>
      <c r="I955" s="3"/>
    </row>
    <row r="956" spans="8:9">
      <c r="H956" s="3"/>
      <c r="I956" s="3"/>
    </row>
    <row r="957" spans="8:9">
      <c r="H957" s="3"/>
      <c r="I957" s="3"/>
    </row>
    <row r="958" spans="8:9">
      <c r="H958" s="3"/>
      <c r="I958" s="3"/>
    </row>
    <row r="959" spans="8:9">
      <c r="H959" s="3"/>
      <c r="I959" s="3"/>
    </row>
    <row r="960" spans="8:9">
      <c r="H960" s="3"/>
      <c r="I960" s="3"/>
    </row>
    <row r="961" spans="8:9">
      <c r="H961" s="3"/>
      <c r="I961" s="3"/>
    </row>
    <row r="962" spans="8:9">
      <c r="H962" s="3"/>
      <c r="I962" s="3"/>
    </row>
    <row r="963" spans="8:9">
      <c r="H963" s="3"/>
      <c r="I963" s="3"/>
    </row>
    <row r="964" spans="8:9">
      <c r="H964" s="3"/>
      <c r="I964" s="3"/>
    </row>
    <row r="965" spans="8:9">
      <c r="H965" s="3"/>
      <c r="I965" s="3"/>
    </row>
    <row r="966" spans="8:9">
      <c r="H966" s="3"/>
      <c r="I966" s="3"/>
    </row>
    <row r="967" spans="8:9">
      <c r="H967" s="3"/>
      <c r="I967" s="3"/>
    </row>
    <row r="968" spans="8:9">
      <c r="H968" s="3"/>
      <c r="I968" s="3"/>
    </row>
    <row r="969" spans="8:9">
      <c r="H969" s="3"/>
      <c r="I969" s="3"/>
    </row>
    <row r="970" spans="8:9">
      <c r="H970" s="3"/>
      <c r="I970" s="3"/>
    </row>
    <row r="971" spans="8:9">
      <c r="H971" s="3"/>
      <c r="I971" s="3"/>
    </row>
    <row r="972" spans="8:9">
      <c r="H972" s="3"/>
      <c r="I972" s="3"/>
    </row>
    <row r="973" spans="8:9">
      <c r="H973" s="3"/>
      <c r="I973" s="3"/>
    </row>
    <row r="974" spans="8:9">
      <c r="H974" s="3"/>
      <c r="I974" s="3"/>
    </row>
    <row r="975" spans="8:9">
      <c r="H975" s="3"/>
      <c r="I975" s="3"/>
    </row>
    <row r="976" spans="8:9">
      <c r="H976" s="3"/>
      <c r="I976" s="3"/>
    </row>
  </sheetData>
  <hyperlinks>
    <hyperlink ref="C8" r:id="rId1" display="https://github.com/openmhealth/schemas/blob/master/schema/omh/unit-value-1.0.json" xr:uid="{5205D242-3038-104E-AC58-4F5A1604EDFA}"/>
    <hyperlink ref="C15" r:id="rId2" xr:uid="{36ED0658-A250-C74C-9374-2DD76F6A818C}"/>
    <hyperlink ref="C13" r:id="rId3" xr:uid="{151F2234-A1F5-814D-9882-4DA1DCFEE4A5}"/>
    <hyperlink ref="B7" r:id="rId4" display="https://github.com/openmhealth/schemas/blob/master/schema/omh/blood-glucose-2.0.json" xr:uid="{917659FB-8338-B34C-B0D0-8DD1D068598C}"/>
    <hyperlink ref="C48" r:id="rId5" display="https://github.com/openmhealth/schemas/blob/master/schema/omh/temporal-relationship-to-meal-1.0.json" xr:uid="{4DE312C9-3EE4-1342-9F1C-E1617F2C5C20}"/>
    <hyperlink ref="C38" r:id="rId6" display="https://github.com/openmhealth/schemas/blob/master/schema/omh/temporal-relationship-to-sleep-1.0.json" xr:uid="{65AAFFE4-CCD7-44F0-8136-E870F9A551D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D6FD0-C110-45E3-BE15-711F7236C57C}">
  <dimension ref="A1:T39"/>
  <sheetViews>
    <sheetView topLeftCell="H21" workbookViewId="0">
      <selection activeCell="K38" sqref="K38"/>
    </sheetView>
  </sheetViews>
  <sheetFormatPr defaultColWidth="11" defaultRowHeight="15.75"/>
  <cols>
    <col min="1" max="1" width="5.875" customWidth="1"/>
    <col min="2" max="2" width="46.5" customWidth="1"/>
    <col min="3" max="3" width="20" customWidth="1"/>
    <col min="4" max="4" width="13.5" customWidth="1"/>
    <col min="5" max="5" width="21.5" customWidth="1"/>
    <col min="6" max="6" width="9.625" customWidth="1"/>
    <col min="7" max="7" width="49.5" customWidth="1"/>
    <col min="8" max="9" width="32.125" customWidth="1"/>
    <col min="10" max="10" width="37" customWidth="1"/>
    <col min="11" max="11" width="48.5" customWidth="1"/>
  </cols>
  <sheetData>
    <row r="1" spans="1:12">
      <c r="L1" t="s">
        <v>185</v>
      </c>
    </row>
    <row r="2" spans="1:12">
      <c r="L2" t="str">
        <f>"## " &amp; $A$4 &amp; " DataPoint to FHIR Observation Detailed Mapping"</f>
        <v>## OMH Oxygen Saturation DataPoint to FHIR Observation Detailed Mapping</v>
      </c>
    </row>
    <row r="4" spans="1:12" ht="15.95" customHeight="1">
      <c r="A4" s="23" t="s">
        <v>321</v>
      </c>
      <c r="B4" s="24"/>
      <c r="C4" s="24"/>
      <c r="D4" s="24"/>
      <c r="E4" s="24"/>
      <c r="F4" s="25"/>
      <c r="G4" t="s">
        <v>48</v>
      </c>
      <c r="H4" s="26"/>
      <c r="I4" s="26"/>
      <c r="J4" s="24"/>
      <c r="K4" s="22" t="s">
        <v>1</v>
      </c>
      <c r="L4" t="str">
        <f>"The following Table provides the detailed mapping for the " &amp;   $A$4 &amp; " DataPoint to the OMH to FHIR Observation Profile TODO: add link to map and profile:"</f>
        <v>The following Table provides the detailed mapping for the OMH Oxygen Saturation DataPoint to the OMH to FHIR Observation Profile TODO: add link to map and profile:</v>
      </c>
    </row>
    <row r="5" spans="1:12">
      <c r="A5" t="s">
        <v>2</v>
      </c>
      <c r="B5" s="29" t="str">
        <f>A4&amp;" Element"</f>
        <v>OMH Oxygen Saturation Element</v>
      </c>
      <c r="C5" t="s">
        <v>3</v>
      </c>
      <c r="D5" t="s">
        <v>4</v>
      </c>
      <c r="E5" t="s">
        <v>5</v>
      </c>
      <c r="G5" t="s">
        <v>6</v>
      </c>
      <c r="H5" s="8" t="s">
        <v>7</v>
      </c>
      <c r="I5" s="8" t="s">
        <v>4</v>
      </c>
      <c r="J5" s="33" t="s">
        <v>183</v>
      </c>
      <c r="K5" s="33" t="s">
        <v>181</v>
      </c>
      <c r="L5" t="str">
        <f>"|"&amp;$A5&amp;"|"&amp;$B5&amp;"|"&amp;$G5&amp;"|"&amp;$K5&amp;"|"</f>
        <v>|Index|OMH Oxygen Saturation Element|FHIR Attribute|Mapping Instructions|</v>
      </c>
    </row>
    <row r="6" spans="1:12">
      <c r="A6" s="31" t="s">
        <v>184</v>
      </c>
      <c r="B6" s="31" t="s">
        <v>184</v>
      </c>
      <c r="G6" s="31" t="s">
        <v>184</v>
      </c>
      <c r="J6" s="33"/>
      <c r="K6" s="34" t="s">
        <v>184</v>
      </c>
      <c r="L6" t="str">
        <f t="shared" ref="L6:L39" si="0">"|"&amp;$A6&amp;"|"&amp;$B6&amp;"|"&amp;$G6&amp;"|"&amp;$K6&amp;"|"</f>
        <v>|---|---|---|---|</v>
      </c>
    </row>
    <row r="7" spans="1:12" ht="45">
      <c r="A7" s="2">
        <v>1</v>
      </c>
      <c r="B7" s="14" t="s">
        <v>325</v>
      </c>
      <c r="C7" s="10" t="s">
        <v>9</v>
      </c>
      <c r="D7" s="3"/>
      <c r="E7" s="11" t="s">
        <v>385</v>
      </c>
      <c r="F7" s="3"/>
      <c r="G7" s="12" t="s">
        <v>11</v>
      </c>
      <c r="H7" t="s">
        <v>136</v>
      </c>
      <c r="I7" s="3"/>
      <c r="J7" s="3"/>
      <c r="K7" s="13"/>
      <c r="L7" t="str">
        <f t="shared" si="0"/>
        <v>|1|oxygen-saturation-2.0.json|OMH to FHIR Observation Profile||</v>
      </c>
    </row>
    <row r="8" spans="1:12" ht="16.5" thickBot="1">
      <c r="A8" s="2" t="s">
        <v>107</v>
      </c>
      <c r="B8" s="17" t="s">
        <v>322</v>
      </c>
      <c r="C8" s="14" t="s">
        <v>74</v>
      </c>
      <c r="D8" s="7" t="s">
        <v>14</v>
      </c>
      <c r="E8" s="11" t="s">
        <v>318</v>
      </c>
      <c r="F8" s="3"/>
      <c r="G8" s="12" t="s">
        <v>76</v>
      </c>
      <c r="H8" s="7" t="s">
        <v>77</v>
      </c>
      <c r="I8" s="7" t="s">
        <v>14</v>
      </c>
      <c r="J8" s="16"/>
      <c r="K8" s="13" t="s">
        <v>116</v>
      </c>
      <c r="L8" t="str">
        <f t="shared" si="0"/>
        <v>|2.1|oxygen_saturation|Observation.valueQuantity|see valueQuantity elements below|</v>
      </c>
    </row>
    <row r="9" spans="1:12" ht="16.5" thickBot="1">
      <c r="A9" s="2" t="s">
        <v>108</v>
      </c>
      <c r="B9" s="17" t="s">
        <v>323</v>
      </c>
      <c r="C9" s="17" t="s">
        <v>110</v>
      </c>
      <c r="D9" s="7" t="s">
        <v>14</v>
      </c>
      <c r="E9" s="11" t="s">
        <v>319</v>
      </c>
      <c r="F9" s="3"/>
      <c r="G9" s="1" t="s">
        <v>122</v>
      </c>
      <c r="H9" s="3" t="s">
        <v>118</v>
      </c>
      <c r="I9" s="3" t="s">
        <v>25</v>
      </c>
      <c r="J9" s="5"/>
      <c r="K9" s="4" t="str">
        <f>"=  "&amp;B9</f>
        <v>=  oxygen_saturation.value</v>
      </c>
      <c r="L9" t="str">
        <f t="shared" si="0"/>
        <v>|2.2|oxygen_saturation.value|Observation.valueQuantity.value|=  oxygen_saturation.value|</v>
      </c>
    </row>
    <row r="10" spans="1:12" ht="31.5" customHeight="1" thickBot="1">
      <c r="A10" s="2" t="s">
        <v>109</v>
      </c>
      <c r="B10" s="17" t="s">
        <v>324</v>
      </c>
      <c r="C10" s="17" t="s">
        <v>13</v>
      </c>
      <c r="D10" s="7" t="s">
        <v>14</v>
      </c>
      <c r="E10" s="11" t="s">
        <v>320</v>
      </c>
      <c r="F10" s="3"/>
      <c r="G10" s="1" t="s">
        <v>123</v>
      </c>
      <c r="H10" t="s">
        <v>13</v>
      </c>
      <c r="I10" s="7" t="s">
        <v>25</v>
      </c>
      <c r="J10" s="30" t="s">
        <v>379</v>
      </c>
      <c r="K10" s="4" t="str">
        <f>"=  " &amp; J10</f>
        <v>=  '%'</v>
      </c>
      <c r="L10" t="str">
        <f t="shared" si="0"/>
        <v>|2.3|oxygen_saturation.unit|Observation.valueQuantity.unit|=  '%'|</v>
      </c>
    </row>
    <row r="11" spans="1:12" ht="16.5" thickBot="1">
      <c r="A11" s="2" t="s">
        <v>124</v>
      </c>
      <c r="B11" s="17" t="s">
        <v>324</v>
      </c>
      <c r="C11" s="17"/>
      <c r="D11" s="7"/>
      <c r="E11" s="11"/>
      <c r="F11" s="3"/>
      <c r="G11" s="17" t="s">
        <v>230</v>
      </c>
      <c r="H11" t="s">
        <v>55</v>
      </c>
      <c r="I11" s="7" t="s">
        <v>25</v>
      </c>
      <c r="J11" s="5" t="s">
        <v>127</v>
      </c>
      <c r="K11" s="4" t="str">
        <f>"fixed to '"&amp;$J11&amp;"'"</f>
        <v>fixed to 'http://unitsofmeasure.org'</v>
      </c>
      <c r="L11" t="str">
        <f t="shared" si="0"/>
        <v>|2.4|oxygen_saturation.unit|Observation.valueQuantity.system|fixed to 'http://unitsofmeasure.org'|</v>
      </c>
    </row>
    <row r="12" spans="1:12">
      <c r="A12" s="2" t="s">
        <v>125</v>
      </c>
      <c r="B12" s="17" t="s">
        <v>324</v>
      </c>
      <c r="C12" s="17"/>
      <c r="D12" s="7"/>
      <c r="E12" s="11"/>
      <c r="F12" s="3"/>
      <c r="G12" s="7" t="s">
        <v>231</v>
      </c>
      <c r="H12" s="27" t="s">
        <v>13</v>
      </c>
      <c r="I12" s="7" t="s">
        <v>25</v>
      </c>
      <c r="J12" s="30" t="s">
        <v>379</v>
      </c>
      <c r="K12" s="4" t="str">
        <f>"=  " &amp; J12</f>
        <v>=  '%'</v>
      </c>
      <c r="L12" t="str">
        <f t="shared" si="0"/>
        <v>|2.5|oxygen_saturation.unit|Observation.valueQuantity.code|=  '%'|</v>
      </c>
    </row>
    <row r="13" spans="1:12" ht="25.5">
      <c r="A13" s="2">
        <v>3</v>
      </c>
      <c r="B13" s="17" t="s">
        <v>78</v>
      </c>
      <c r="C13" s="18" t="s">
        <v>79</v>
      </c>
      <c r="D13" s="7" t="s">
        <v>14</v>
      </c>
      <c r="E13" s="11" t="s">
        <v>121</v>
      </c>
      <c r="F13" s="3"/>
      <c r="G13" s="19" t="s">
        <v>111</v>
      </c>
      <c r="H13" s="17" t="s">
        <v>112</v>
      </c>
      <c r="I13" s="7" t="s">
        <v>25</v>
      </c>
      <c r="J13" s="3"/>
      <c r="K13" s="13" t="s">
        <v>115</v>
      </c>
      <c r="L13" t="str">
        <f t="shared" si="0"/>
        <v>|3|body.effective_time_frame|Observation.effective[x]|Mappping depends on type- see below|</v>
      </c>
    </row>
    <row r="14" spans="1:12" ht="25.5">
      <c r="A14" s="1" t="s">
        <v>333</v>
      </c>
      <c r="B14" s="17" t="s">
        <v>83</v>
      </c>
      <c r="C14" s="17" t="s">
        <v>17</v>
      </c>
      <c r="D14" s="7" t="s">
        <v>25</v>
      </c>
      <c r="E14" s="11" t="s">
        <v>84</v>
      </c>
      <c r="F14" s="17"/>
      <c r="G14" s="19" t="s">
        <v>85</v>
      </c>
      <c r="H14" s="7" t="s">
        <v>13</v>
      </c>
      <c r="I14" s="7" t="s">
        <v>25</v>
      </c>
      <c r="J14" s="3"/>
      <c r="K14" s="4" t="str">
        <f>"=  "&amp;B14</f>
        <v>=  body.effective_time_frame.date_time</v>
      </c>
      <c r="L14" t="str">
        <f t="shared" si="0"/>
        <v>|4|body.effective_time_frame.date_time|Observation.effectiveDateTime|=  body.effective_time_frame.date_time|</v>
      </c>
    </row>
    <row r="15" spans="1:12" ht="204">
      <c r="A15" s="1" t="s">
        <v>312</v>
      </c>
      <c r="B15" t="s">
        <v>80</v>
      </c>
      <c r="C15" s="20" t="s">
        <v>81</v>
      </c>
      <c r="D15" s="7" t="s">
        <v>14</v>
      </c>
      <c r="E15" s="11" t="s">
        <v>82</v>
      </c>
      <c r="F15" s="3"/>
      <c r="G15" s="19" t="s">
        <v>113</v>
      </c>
      <c r="H15" s="3" t="s">
        <v>114</v>
      </c>
      <c r="I15" s="7" t="s">
        <v>25</v>
      </c>
      <c r="J15" s="3"/>
      <c r="K15" s="13" t="s">
        <v>225</v>
      </c>
      <c r="L15" t="str">
        <f t="shared" si="0"/>
        <v>|5|body.effective_time_frame.time_interval|Observation.effectivePeriod|see effectivePeriod elements below|</v>
      </c>
    </row>
    <row r="16" spans="1:12" ht="25.5">
      <c r="A16" s="1" t="s">
        <v>334</v>
      </c>
      <c r="B16" s="17" t="s">
        <v>87</v>
      </c>
      <c r="C16" s="17" t="s">
        <v>17</v>
      </c>
      <c r="D16" s="7" t="s">
        <v>25</v>
      </c>
      <c r="E16" s="11" t="s">
        <v>84</v>
      </c>
      <c r="F16" s="17"/>
      <c r="G16" s="19" t="s">
        <v>88</v>
      </c>
      <c r="H16" s="17" t="s">
        <v>86</v>
      </c>
      <c r="I16" s="7" t="s">
        <v>25</v>
      </c>
      <c r="J16" s="7"/>
      <c r="K16" s="4" t="str">
        <f>"=  "&amp;B16</f>
        <v>=  body.effective_time_frame.time_interval.start_date_time</v>
      </c>
      <c r="L16" t="str">
        <f t="shared" si="0"/>
        <v>|6|body.effective_time_frame.time_interval.start_date_time|Observation.effectivePeriod.start|=  body.effective_time_frame.time_interval.start_date_time|</v>
      </c>
    </row>
    <row r="17" spans="1:20" ht="25.5">
      <c r="A17" s="1" t="s">
        <v>335</v>
      </c>
      <c r="B17" t="s">
        <v>89</v>
      </c>
      <c r="C17" s="17" t="s">
        <v>17</v>
      </c>
      <c r="D17" s="7" t="s">
        <v>25</v>
      </c>
      <c r="E17" s="11" t="s">
        <v>84</v>
      </c>
      <c r="F17" s="17"/>
      <c r="G17" s="12" t="s">
        <v>90</v>
      </c>
      <c r="H17" s="17" t="s">
        <v>86</v>
      </c>
      <c r="I17" s="7" t="s">
        <v>25</v>
      </c>
      <c r="J17" s="7"/>
      <c r="K17" s="4" t="str">
        <f>"=  "&amp;B17</f>
        <v>=  body.effective_time_frame.time_interval.end_date_time</v>
      </c>
      <c r="L17" t="str">
        <f t="shared" si="0"/>
        <v>|7|body.effective_time_frame.time_interval.end_date_time|Observation.effectivePeriod.end|=  body.effective_time_frame.time_interval.end_date_time|</v>
      </c>
    </row>
    <row r="18" spans="1:20" ht="80.25" customHeight="1">
      <c r="A18" s="1" t="s">
        <v>336</v>
      </c>
      <c r="B18" s="17" t="s">
        <v>328</v>
      </c>
      <c r="C18" s="17" t="s">
        <v>339</v>
      </c>
      <c r="D18" s="7" t="s">
        <v>25</v>
      </c>
      <c r="E18" s="11" t="s">
        <v>326</v>
      </c>
      <c r="F18" s="17"/>
      <c r="G18" s="12" t="s">
        <v>327</v>
      </c>
      <c r="H18" s="3" t="s">
        <v>29</v>
      </c>
      <c r="I18" s="7" t="s">
        <v>14</v>
      </c>
      <c r="J18" s="7"/>
      <c r="K18" s="4" t="s">
        <v>341</v>
      </c>
      <c r="L18" t="str">
        <f t="shared" si="0"/>
        <v>|8|body.measurement_method|Observation.code|Header.schema_id.name = 'oxygen-saturation'  mapped to  LOINC code 59408-5 Oxygen saturation in Arterial blood by Pulse oximetry which includes the method and system  properties.|</v>
      </c>
      <c r="M18" s="3"/>
      <c r="N18" s="3"/>
      <c r="O18" s="3"/>
      <c r="P18" s="3"/>
      <c r="Q18" s="3"/>
      <c r="R18" s="3"/>
      <c r="S18" s="3"/>
      <c r="T18" s="3"/>
    </row>
    <row r="19" spans="1:20" ht="80.25" customHeight="1">
      <c r="A19" s="1" t="s">
        <v>337</v>
      </c>
      <c r="B19" s="17" t="s">
        <v>338</v>
      </c>
      <c r="C19" s="17" t="s">
        <v>339</v>
      </c>
      <c r="D19" s="7" t="s">
        <v>25</v>
      </c>
      <c r="E19" s="11" t="s">
        <v>340</v>
      </c>
      <c r="F19" s="17"/>
      <c r="G19" s="12" t="s">
        <v>327</v>
      </c>
      <c r="H19" s="3" t="s">
        <v>29</v>
      </c>
      <c r="I19" s="7" t="s">
        <v>14</v>
      </c>
      <c r="J19" s="7"/>
      <c r="K19" s="4" t="s">
        <v>341</v>
      </c>
      <c r="L19" t="str">
        <f t="shared" si="0"/>
        <v>|9|body.system|Observation.code|Header.schema_id.name = 'oxygen-saturation'  mapped to  LOINC code 59408-5 Oxygen saturation in Arterial blood by Pulse oximetry which includes the method and system  properties.|</v>
      </c>
      <c r="M19" s="3"/>
      <c r="N19" s="3"/>
      <c r="O19" s="3"/>
      <c r="P19" s="3"/>
      <c r="Q19" s="3"/>
      <c r="R19" s="3"/>
      <c r="S19" s="3"/>
      <c r="T19" s="3"/>
    </row>
    <row r="20" spans="1:20" ht="216.75">
      <c r="A20" s="2">
        <v>10</v>
      </c>
      <c r="B20" s="3" t="s">
        <v>92</v>
      </c>
      <c r="C20" s="21" t="s">
        <v>93</v>
      </c>
      <c r="D20" s="7" t="s">
        <v>25</v>
      </c>
      <c r="E20" s="11" t="s">
        <v>94</v>
      </c>
      <c r="F20" s="3"/>
      <c r="G20" s="12" t="s">
        <v>226</v>
      </c>
      <c r="H20" s="7" t="s">
        <v>135</v>
      </c>
      <c r="I20" s="7" t="s">
        <v>25</v>
      </c>
      <c r="J20" s="38"/>
      <c r="K20" s="4" t="s">
        <v>95</v>
      </c>
      <c r="L20" t="str">
        <f t="shared" si="0"/>
        <v>|10|body.descriptive_statistic|Observation.code.coding[1]|Map  descriptive statistic to the OMH to FHIR additional Observation codings ( code system http://www.fhir.org/guides/mfhir/omh_fhir_observation_codes).|</v>
      </c>
    </row>
    <row r="21" spans="1:20" ht="39" thickBot="1">
      <c r="A21" s="2">
        <v>10.1</v>
      </c>
      <c r="B21" s="3" t="s">
        <v>92</v>
      </c>
      <c r="C21" s="35"/>
      <c r="D21" s="7"/>
      <c r="E21" s="11"/>
      <c r="F21" s="3"/>
      <c r="G21" s="12" t="s">
        <v>227</v>
      </c>
      <c r="H21" s="1" t="s">
        <v>53</v>
      </c>
      <c r="I21" s="2" t="s">
        <v>14</v>
      </c>
      <c r="J21" s="38"/>
      <c r="K21" s="4" t="str">
        <f xml:space="preserve"> "concatenation of  header.schema_id.name = 'oxygen-saturation'  + '-' + "&amp; $B21 &amp; "  for example= oxygen-saturation-maximum"</f>
        <v>concatenation of  header.schema_id.name = 'oxygen-saturation'  + '-' + body.descriptive_statistic  for example= oxygen-saturation-maximum</v>
      </c>
      <c r="L21" t="str">
        <f t="shared" si="0"/>
        <v>|10.1|body.descriptive_statistic|Observation.code.coding[1].code|concatenation of  header.schema_id.name = 'oxygen-saturation'  + '-' + body.descriptive_statistic  for example= oxygen-saturation-maximum|</v>
      </c>
    </row>
    <row r="22" spans="1:20" ht="26.25" thickBot="1">
      <c r="A22" s="2">
        <v>10.199999999999999</v>
      </c>
      <c r="B22" s="3" t="s">
        <v>92</v>
      </c>
      <c r="C22" s="35"/>
      <c r="D22" s="7"/>
      <c r="E22" s="11"/>
      <c r="F22" s="3"/>
      <c r="G22" s="12" t="s">
        <v>228</v>
      </c>
      <c r="H22" s="1" t="s">
        <v>55</v>
      </c>
      <c r="I22" s="2" t="s">
        <v>14</v>
      </c>
      <c r="J22" s="42" t="s">
        <v>432</v>
      </c>
      <c r="K22" s="4" t="str">
        <f>"=  "&amp;J22</f>
        <v>=  'http://www.fhir.org/guides/mfhir/omh_fhir_observation_codes'</v>
      </c>
      <c r="L22" t="str">
        <f t="shared" si="0"/>
        <v>|10.2|body.descriptive_statistic|Observation.code.coding[1].system|=  'http://www.fhir.org/guides/mfhir/omh_fhir_observation_codes'|</v>
      </c>
    </row>
    <row r="23" spans="1:20" ht="38.25">
      <c r="A23" s="2">
        <v>10.3</v>
      </c>
      <c r="B23" s="3" t="s">
        <v>92</v>
      </c>
      <c r="C23" s="35"/>
      <c r="D23" s="7"/>
      <c r="E23" s="11"/>
      <c r="F23" s="3"/>
      <c r="G23" s="12" t="s">
        <v>229</v>
      </c>
      <c r="H23" s="1" t="s">
        <v>13</v>
      </c>
      <c r="I23" s="2" t="s">
        <v>14</v>
      </c>
      <c r="J23" s="38"/>
      <c r="K23" s="4" t="str">
        <f xml:space="preserve"> "concatenation of  header.schema_id.name = 'oxygen-saturation'  + '-' + "&amp; $B23 &amp; "  for example= oxygen-saturation-maximum"</f>
        <v>concatenation of  header.schema_id.name = 'oxygen-saturation'  + '-' + body.descriptive_statistic  for example= oxygen-saturation-maximum</v>
      </c>
      <c r="L23" t="str">
        <f t="shared" si="0"/>
        <v>|10.3|body.descriptive_statistic|Observation.code.coding[1].display|concatenation of  header.schema_id.name = 'oxygen-saturation'  + '-' + body.descriptive_statistic  for example= oxygen-saturation-maximum|</v>
      </c>
    </row>
    <row r="24" spans="1:20" ht="25.5">
      <c r="A24" s="2">
        <v>11</v>
      </c>
      <c r="B24" s="7" t="s">
        <v>342</v>
      </c>
      <c r="C24" s="14"/>
      <c r="D24" s="7" t="s">
        <v>25</v>
      </c>
      <c r="E24" s="11" t="s">
        <v>349</v>
      </c>
      <c r="F24" s="3"/>
      <c r="G24" s="4" t="s">
        <v>240</v>
      </c>
      <c r="H24" s="7" t="s">
        <v>100</v>
      </c>
      <c r="I24" s="7" t="s">
        <v>39</v>
      </c>
      <c r="J24" s="6" t="s">
        <v>262</v>
      </c>
      <c r="K24" s="4" t="str">
        <f>"A mapping between " &amp; C24  &amp; " and FHIR Observation Component data elements.  Multiple components mapping are appended as a list"</f>
        <v>A mapping between  and FHIR Observation Component data elements.  Multiple components mapping are appended as a list</v>
      </c>
      <c r="L24" t="str">
        <f t="shared" si="0"/>
        <v>|11|body.supplemental_oxygen_flow_rate|Observation.component[0]|A mapping between  and FHIR Observation Component data elements.  Multiple components mapping are appended as a list|</v>
      </c>
    </row>
    <row r="25" spans="1:20" ht="25.5">
      <c r="A25" s="2" t="s">
        <v>253</v>
      </c>
      <c r="B25" s="3" t="s">
        <v>342</v>
      </c>
      <c r="C25" s="14"/>
      <c r="D25" s="7"/>
      <c r="E25" s="11"/>
      <c r="F25" s="3"/>
      <c r="G25" s="4" t="s">
        <v>246</v>
      </c>
      <c r="H25" s="7" t="s">
        <v>29</v>
      </c>
      <c r="I25" s="7" t="s">
        <v>14</v>
      </c>
      <c r="J25" s="38"/>
      <c r="K25" s="4" t="str">
        <f>"A mapping between " &amp; C24  &amp; " and FHIR Observation Component.code data elements."</f>
        <v>A mapping between  and FHIR Observation Component.code data elements.</v>
      </c>
      <c r="L25" t="str">
        <f t="shared" si="0"/>
        <v>|11.A1|body.supplemental_oxygen_flow_rate|Observation.component[0].code|A mapping between  and FHIR Observation Component.code data elements.|</v>
      </c>
    </row>
    <row r="26" spans="1:20">
      <c r="A26" s="2" t="s">
        <v>254</v>
      </c>
      <c r="B26" s="3" t="s">
        <v>342</v>
      </c>
      <c r="C26" s="14"/>
      <c r="D26" s="7"/>
      <c r="E26" s="11"/>
      <c r="F26" s="3"/>
      <c r="G26" s="4" t="s">
        <v>239</v>
      </c>
      <c r="H26" s="1" t="s">
        <v>53</v>
      </c>
      <c r="I26" s="2" t="s">
        <v>14</v>
      </c>
      <c r="J26" s="30" t="s">
        <v>460</v>
      </c>
      <c r="K26" s="4" t="str">
        <f t="shared" ref="K26:K28" si="1">"=  "&amp;J26</f>
        <v>=  "3151-8"</v>
      </c>
      <c r="L26" t="str">
        <f t="shared" si="0"/>
        <v>|11.A2|body.supplemental_oxygen_flow_rate|Observation.component[0].code.coding[1].code|=  "3151-8"|</v>
      </c>
    </row>
    <row r="27" spans="1:20">
      <c r="A27" s="2" t="s">
        <v>255</v>
      </c>
      <c r="B27" s="3" t="s">
        <v>342</v>
      </c>
      <c r="C27" s="14"/>
      <c r="D27" s="7"/>
      <c r="E27" s="11"/>
      <c r="F27" s="3"/>
      <c r="G27" s="4" t="s">
        <v>247</v>
      </c>
      <c r="H27" s="1" t="s">
        <v>55</v>
      </c>
      <c r="I27" s="2" t="s">
        <v>14</v>
      </c>
      <c r="J27" s="30" t="s">
        <v>414</v>
      </c>
      <c r="K27" s="4" t="str">
        <f t="shared" si="1"/>
        <v>=  'http://loinc.org'</v>
      </c>
      <c r="L27" t="str">
        <f t="shared" si="0"/>
        <v>|11.A3|body.supplemental_oxygen_flow_rate|Observation.component[0].code.coding[1].system|=  'http://loinc.org'|</v>
      </c>
    </row>
    <row r="28" spans="1:20">
      <c r="A28" s="2" t="s">
        <v>256</v>
      </c>
      <c r="B28" s="3" t="s">
        <v>342</v>
      </c>
      <c r="C28" s="14"/>
      <c r="D28" s="7"/>
      <c r="E28" s="11"/>
      <c r="F28" s="3"/>
      <c r="G28" s="4" t="s">
        <v>248</v>
      </c>
      <c r="H28" s="1" t="s">
        <v>13</v>
      </c>
      <c r="I28" s="2" t="s">
        <v>14</v>
      </c>
      <c r="J28" s="30" t="s">
        <v>439</v>
      </c>
      <c r="K28" s="4" t="str">
        <f t="shared" si="1"/>
        <v>=  'Inhaled oxygen flow rate'</v>
      </c>
      <c r="L28" t="str">
        <f t="shared" si="0"/>
        <v>|11.A4|body.supplemental_oxygen_flow_rate|Observation.component[0].code.coding[1].display|=  'Inhaled oxygen flow rate'|</v>
      </c>
    </row>
    <row r="29" spans="1:20" ht="16.5" thickBot="1">
      <c r="A29" s="2" t="s">
        <v>257</v>
      </c>
      <c r="B29" s="7" t="s">
        <v>342</v>
      </c>
      <c r="C29" s="14"/>
      <c r="D29" s="7"/>
      <c r="E29" s="11"/>
      <c r="F29" s="3"/>
      <c r="G29" s="4" t="s">
        <v>351</v>
      </c>
      <c r="H29" s="7"/>
      <c r="I29" s="2" t="s">
        <v>14</v>
      </c>
      <c r="J29" s="6"/>
      <c r="K29" s="13" t="s">
        <v>116</v>
      </c>
      <c r="L29" t="str">
        <f t="shared" si="0"/>
        <v>|11.B1|body.supplemental_oxygen_flow_rate|Observation.component[0].valueQuantity|see valueQuantity elements below|</v>
      </c>
    </row>
    <row r="30" spans="1:20" ht="16.5" thickBot="1">
      <c r="A30" s="2" t="s">
        <v>258</v>
      </c>
      <c r="B30" s="7" t="s">
        <v>352</v>
      </c>
      <c r="C30" s="14"/>
      <c r="D30" s="7"/>
      <c r="E30" s="11"/>
      <c r="F30" s="3"/>
      <c r="G30" s="4" t="s">
        <v>353</v>
      </c>
      <c r="H30" s="3" t="s">
        <v>118</v>
      </c>
      <c r="I30" s="3" t="s">
        <v>25</v>
      </c>
      <c r="J30" s="5"/>
      <c r="K30" s="4" t="str">
        <f>"=  "&amp;B30</f>
        <v>=  body.supplemental_oxygen_flow_rate.value</v>
      </c>
      <c r="L30" t="str">
        <f t="shared" si="0"/>
        <v>|11.B2|body.supplemental_oxygen_flow_rate.value|Observation.component[0].valueQuantity.value|=  body.supplemental_oxygen_flow_rate.value|</v>
      </c>
    </row>
    <row r="31" spans="1:20" ht="16.5" thickBot="1">
      <c r="A31" s="2" t="s">
        <v>259</v>
      </c>
      <c r="B31" s="7" t="s">
        <v>350</v>
      </c>
      <c r="C31" s="14"/>
      <c r="D31" s="7"/>
      <c r="E31" s="11"/>
      <c r="F31" s="3"/>
      <c r="G31" s="4" t="s">
        <v>354</v>
      </c>
      <c r="H31" t="s">
        <v>13</v>
      </c>
      <c r="I31" s="7" t="s">
        <v>25</v>
      </c>
      <c r="J31" s="9"/>
      <c r="K31" s="4" t="str">
        <f>"=  "&amp;B31</f>
        <v>=  body.supplemental_oxygen_flow_rate.unit</v>
      </c>
      <c r="L31" t="str">
        <f t="shared" si="0"/>
        <v>|11.B3|body.supplemental_oxygen_flow_rate.unit|Observation.component[0].valueQuantity.unit|=  body.supplemental_oxygen_flow_rate.unit|</v>
      </c>
    </row>
    <row r="32" spans="1:20" ht="16.5" thickBot="1">
      <c r="A32" s="2" t="s">
        <v>260</v>
      </c>
      <c r="B32" s="7" t="s">
        <v>350</v>
      </c>
      <c r="C32" s="14"/>
      <c r="D32" s="7"/>
      <c r="E32" s="11"/>
      <c r="F32" s="3"/>
      <c r="G32" s="4" t="s">
        <v>355</v>
      </c>
      <c r="H32" t="s">
        <v>55</v>
      </c>
      <c r="I32" s="7" t="s">
        <v>25</v>
      </c>
      <c r="J32" s="5" t="s">
        <v>223</v>
      </c>
      <c r="K32" s="4" t="str">
        <f>"= "&amp;J32&amp;"'"</f>
        <v>= "http://unitsofmeasure.org"'</v>
      </c>
      <c r="L32" t="str">
        <f t="shared" si="0"/>
        <v>|11.B4|body.supplemental_oxygen_flow_rate.unit|Observation.component[0].valueQuantity.system|= "http://unitsofmeasure.org"'|</v>
      </c>
    </row>
    <row r="33" spans="1:12" ht="16.5" thickBot="1">
      <c r="A33" s="2" t="s">
        <v>261</v>
      </c>
      <c r="B33" s="39" t="s">
        <v>350</v>
      </c>
      <c r="C33" s="14"/>
      <c r="D33" s="7"/>
      <c r="E33" s="11"/>
      <c r="F33" s="3"/>
      <c r="G33" s="4" t="s">
        <v>356</v>
      </c>
      <c r="H33" s="27" t="s">
        <v>13</v>
      </c>
      <c r="I33" s="7" t="s">
        <v>25</v>
      </c>
      <c r="J33" s="5" t="s">
        <v>461</v>
      </c>
      <c r="K33" s="4" t="str">
        <f>"=  "&amp;J33</f>
        <v>=  "l/min"</v>
      </c>
      <c r="L33" t="str">
        <f t="shared" si="0"/>
        <v>|11.B5|body.supplemental_oxygen_flow_rate.unit|Observation.component[0].valueQuantity.code|=  "l/min"|</v>
      </c>
    </row>
    <row r="34" spans="1:12" ht="38.25">
      <c r="A34" s="2">
        <v>12</v>
      </c>
      <c r="B34" s="7" t="s">
        <v>343</v>
      </c>
      <c r="C34" s="14"/>
      <c r="D34" s="7" t="s">
        <v>25</v>
      </c>
      <c r="E34" s="11"/>
      <c r="F34" s="3"/>
      <c r="G34" s="4" t="s">
        <v>344</v>
      </c>
      <c r="H34" s="7" t="s">
        <v>100</v>
      </c>
      <c r="I34" s="7" t="s">
        <v>39</v>
      </c>
      <c r="J34" s="6" t="s">
        <v>262</v>
      </c>
      <c r="K34" s="4" t="s">
        <v>101</v>
      </c>
      <c r="L34" t="str">
        <f t="shared" si="0"/>
        <v>|12|body.oxygen_therapy_mode_of_administration|Observation.component[1]|A mapping table between OMH schema ('datapoint_variables') and FHIR Observation Component data elements.  Multiple components mapping are appended as a list|</v>
      </c>
    </row>
    <row r="35" spans="1:12" ht="25.5">
      <c r="A35" s="2" t="s">
        <v>263</v>
      </c>
      <c r="B35" s="7" t="s">
        <v>343</v>
      </c>
      <c r="G35" s="4" t="s">
        <v>345</v>
      </c>
      <c r="H35" s="7" t="s">
        <v>29</v>
      </c>
      <c r="I35" s="7" t="s">
        <v>14</v>
      </c>
      <c r="J35" s="6"/>
      <c r="K35" s="4" t="str">
        <f>"A mapping between " &amp; C34  &amp; " and FHIR Observation Component.code data elements."</f>
        <v>A mapping between  and FHIR Observation Component.code data elements.</v>
      </c>
      <c r="L35" t="str">
        <f t="shared" si="0"/>
        <v>|12.A1|body.oxygen_therapy_mode_of_administration|Observation.component[1].code|A mapping between  and FHIR Observation Component.code data elements.|</v>
      </c>
    </row>
    <row r="36" spans="1:12" ht="16.5" thickBot="1">
      <c r="A36" s="2" t="s">
        <v>264</v>
      </c>
      <c r="B36" s="7" t="s">
        <v>343</v>
      </c>
      <c r="G36" s="4" t="s">
        <v>346</v>
      </c>
      <c r="H36" s="1" t="s">
        <v>53</v>
      </c>
      <c r="I36" s="2" t="s">
        <v>14</v>
      </c>
      <c r="J36" s="30" t="s">
        <v>430</v>
      </c>
      <c r="K36" s="4" t="str">
        <f t="shared" ref="K36:K38" si="2">"=  "&amp;J36</f>
        <v>=  'o2-administration-mode'</v>
      </c>
      <c r="L36" t="str">
        <f t="shared" si="0"/>
        <v>|12.A2|body.oxygen_therapy_mode_of_administration|Observation.component[1].code.coding[1].code|=  'o2-administration-mode'|</v>
      </c>
    </row>
    <row r="37" spans="1:12" ht="26.25" thickBot="1">
      <c r="A37" s="2" t="s">
        <v>265</v>
      </c>
      <c r="B37" s="7" t="s">
        <v>343</v>
      </c>
      <c r="G37" s="4" t="s">
        <v>347</v>
      </c>
      <c r="H37" s="1" t="s">
        <v>55</v>
      </c>
      <c r="I37" s="2" t="s">
        <v>14</v>
      </c>
      <c r="J37" s="42" t="s">
        <v>432</v>
      </c>
      <c r="K37" s="4" t="str">
        <f t="shared" si="2"/>
        <v>=  'http://www.fhir.org/guides/mfhir/omh_fhir_observation_codes'</v>
      </c>
      <c r="L37" t="str">
        <f t="shared" si="0"/>
        <v>|12.A3|body.oxygen_therapy_mode_of_administration|Observation.component[1].code.coding[1].system|=  'http://www.fhir.org/guides/mfhir/omh_fhir_observation_codes'|</v>
      </c>
    </row>
    <row r="38" spans="1:12">
      <c r="A38" s="2" t="s">
        <v>266</v>
      </c>
      <c r="B38" s="7" t="s">
        <v>343</v>
      </c>
      <c r="G38" s="4" t="s">
        <v>348</v>
      </c>
      <c r="H38" s="1" t="s">
        <v>13</v>
      </c>
      <c r="I38" s="2" t="s">
        <v>14</v>
      </c>
      <c r="J38" s="30" t="s">
        <v>431</v>
      </c>
      <c r="K38" s="4" t="str">
        <f t="shared" si="2"/>
        <v>=  'Oxygen Therapy Mode of Administration'</v>
      </c>
      <c r="L38" t="str">
        <f t="shared" si="0"/>
        <v>|12.A4|body.oxygen_therapy_mode_of_administration|Observation.component[1].code.coding[1].display|=  'Oxygen Therapy Mode of Administration'|</v>
      </c>
    </row>
    <row r="39" spans="1:12">
      <c r="A39" s="1" t="s">
        <v>267</v>
      </c>
      <c r="B39" s="7" t="s">
        <v>343</v>
      </c>
      <c r="G39" s="4" t="s">
        <v>357</v>
      </c>
      <c r="H39" s="7" t="s">
        <v>13</v>
      </c>
      <c r="I39" s="2" t="s">
        <v>14</v>
      </c>
      <c r="J39" s="30" t="s">
        <v>408</v>
      </c>
      <c r="K39" s="4" t="str">
        <f>"=  "&amp;J39</f>
        <v>=  'nasal cannula'</v>
      </c>
      <c r="L39" t="str">
        <f t="shared" si="0"/>
        <v>|12.B1|body.oxygen_therapy_mode_of_administration|Observation.component[1].valueString|=  'nasal cannula'|</v>
      </c>
    </row>
  </sheetData>
  <hyperlinks>
    <hyperlink ref="C8" r:id="rId1" display="https://github.com/openmhealth/schemas/blob/master/schema/omh/unit-value-1.0.json" xr:uid="{AD623AC1-3806-4D43-BFBC-878F34566530}"/>
    <hyperlink ref="C15" r:id="rId2" xr:uid="{20545290-F558-4C5A-9E9C-0941F2817ABE}"/>
    <hyperlink ref="C13" r:id="rId3" xr:uid="{E33497FF-4885-4212-B4C2-6E672BDDA366}"/>
    <hyperlink ref="B7" r:id="rId4" tooltip="body-temperature-2.0.json" display="https://github.com/openmhealth/schemas/blob/master/schema/omh/body-temperature-2.0.json" xr:uid="{C8F56CD9-6E4A-4FE8-95C0-F124818FB432}"/>
    <hyperlink ref="C20" r:id="rId5" display="https://github.com/openmhealth/schemas/blob/master/schema/omh/temporal-relationship-to-physical-activity-1.0.json" xr:uid="{120D80FB-6C5D-45AC-88B6-EED699D2DF0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1DD11-FABA-4C92-81E7-B4980846949B}">
  <dimension ref="A1:Z74"/>
  <sheetViews>
    <sheetView workbookViewId="0">
      <selection activeCell="J47" sqref="J47"/>
    </sheetView>
  </sheetViews>
  <sheetFormatPr defaultRowHeight="15.75"/>
  <cols>
    <col min="1" max="1" width="26.125" customWidth="1"/>
  </cols>
  <sheetData>
    <row r="1" spans="1:14">
      <c r="A1" t="s">
        <v>462</v>
      </c>
      <c r="G1" t="s">
        <v>0</v>
      </c>
      <c r="H1" t="s">
        <v>463</v>
      </c>
      <c r="I1" t="s">
        <v>48</v>
      </c>
      <c r="M1" t="s">
        <v>181</v>
      </c>
      <c r="N1" t="s">
        <v>185</v>
      </c>
    </row>
    <row r="2" spans="1:14">
      <c r="A2" t="s">
        <v>2</v>
      </c>
      <c r="B2" t="s">
        <v>464</v>
      </c>
      <c r="C2" t="s">
        <v>465</v>
      </c>
      <c r="D2" t="s">
        <v>3</v>
      </c>
      <c r="E2" t="s">
        <v>4</v>
      </c>
      <c r="F2" t="s">
        <v>5</v>
      </c>
      <c r="H2" t="s">
        <v>463</v>
      </c>
      <c r="I2" t="s">
        <v>466</v>
      </c>
      <c r="J2" t="s">
        <v>7</v>
      </c>
      <c r="K2" t="s">
        <v>4</v>
      </c>
      <c r="L2" t="s">
        <v>183</v>
      </c>
      <c r="M2" t="s">
        <v>181</v>
      </c>
      <c r="N2" t="str">
        <f>"|"&amp;$A2&amp;"|"&amp;$C2&amp;"|"&amp;$I2&amp;"|"&amp;$M2&amp;"|"</f>
        <v>|Index|Upated Header Element|FHIR Element|Mapping Instructions|</v>
      </c>
    </row>
    <row r="3" spans="1:14">
      <c r="A3" s="31" t="s">
        <v>184</v>
      </c>
      <c r="B3" s="31"/>
      <c r="C3" s="31" t="s">
        <v>184</v>
      </c>
      <c r="I3" s="31" t="s">
        <v>184</v>
      </c>
      <c r="M3" s="31" t="s">
        <v>184</v>
      </c>
      <c r="N3" t="str">
        <f t="shared" ref="N3" si="0">"|"&amp;$A3&amp;"|"&amp;$C3&amp;"|"&amp;$I3&amp;"|"&amp;$M3&amp;"|"</f>
        <v>|---|---|---|---|</v>
      </c>
    </row>
    <row r="4" spans="1:14" ht="18">
      <c r="A4">
        <v>1</v>
      </c>
      <c r="B4" s="44" t="s">
        <v>467</v>
      </c>
      <c r="C4" s="44" t="s">
        <v>467</v>
      </c>
      <c r="D4" t="s">
        <v>468</v>
      </c>
      <c r="F4" t="s">
        <v>10</v>
      </c>
      <c r="H4" t="b">
        <v>1</v>
      </c>
      <c r="I4" t="s">
        <v>11</v>
      </c>
      <c r="J4" t="s">
        <v>136</v>
      </c>
      <c r="M4" t="s">
        <v>469</v>
      </c>
      <c r="N4" t="str">
        <f>"|"&amp;A4&amp;"|"&amp;IF(H4,C4,"")&amp;"|"&amp;$I4&amp;"|"&amp;$M4&amp;"|"</f>
        <v>|1|header.$schema|OMH to FHIR Observation Profile|see Observation elements below|</v>
      </c>
    </row>
    <row r="5" spans="1:14" ht="18">
      <c r="A5">
        <v>2</v>
      </c>
      <c r="B5" s="44"/>
      <c r="C5" s="45" t="s">
        <v>470</v>
      </c>
      <c r="F5" t="s">
        <v>471</v>
      </c>
      <c r="H5" s="7" t="b">
        <v>1</v>
      </c>
      <c r="I5" t="s">
        <v>23</v>
      </c>
      <c r="M5" t="s">
        <v>472</v>
      </c>
      <c r="N5" t="str">
        <f t="shared" ref="N5:N7" si="1">"|"&amp;A5&amp;"|"&amp;IF(H5,C5,"")&amp;"|"&amp;$I5&amp;"|"&amp;$M5&amp;"|"</f>
        <v>|2|header.$id|None|schema metadata|</v>
      </c>
    </row>
    <row r="6" spans="1:14" ht="18">
      <c r="A6">
        <v>3</v>
      </c>
      <c r="B6" s="44"/>
      <c r="C6" s="45" t="s">
        <v>473</v>
      </c>
      <c r="F6" t="s">
        <v>474</v>
      </c>
      <c r="H6" s="7" t="b">
        <v>1</v>
      </c>
      <c r="I6" t="s">
        <v>23</v>
      </c>
      <c r="M6" t="s">
        <v>472</v>
      </c>
      <c r="N6" t="str">
        <f t="shared" si="1"/>
        <v>|3|header.title|None|schema metadata|</v>
      </c>
    </row>
    <row r="7" spans="1:14" ht="18">
      <c r="A7">
        <v>4</v>
      </c>
      <c r="B7" s="44" t="s">
        <v>475</v>
      </c>
      <c r="C7" s="44" t="s">
        <v>475</v>
      </c>
      <c r="F7" t="s">
        <v>476</v>
      </c>
      <c r="H7" s="7" t="b">
        <v>1</v>
      </c>
      <c r="I7" t="s">
        <v>23</v>
      </c>
      <c r="M7" t="s">
        <v>472</v>
      </c>
      <c r="N7" t="str">
        <f t="shared" si="1"/>
        <v>|4|header.description|None|schema metadata|</v>
      </c>
    </row>
    <row r="8" spans="1:14" ht="18">
      <c r="A8">
        <v>5.0999999999999996</v>
      </c>
      <c r="B8" s="44"/>
      <c r="C8" s="45" t="s">
        <v>477</v>
      </c>
      <c r="H8" t="b">
        <v>1</v>
      </c>
      <c r="I8" s="1" t="s">
        <v>478</v>
      </c>
      <c r="J8" s="1" t="s">
        <v>479</v>
      </c>
      <c r="K8" s="1" t="s">
        <v>14</v>
      </c>
      <c r="M8" t="s">
        <v>480</v>
      </c>
      <c r="N8" t="str">
        <f>"|"&amp;A8&amp;"|"&amp;IF(H8,C8,"")&amp;"|"&amp;$I8&amp;"|"&amp;$M8&amp;"|"</f>
        <v>|5.1|header.properties.uuid|Observation.identifer[n]|see Identifier elements below|</v>
      </c>
    </row>
    <row r="9" spans="1:14" ht="18">
      <c r="A9">
        <v>5.2</v>
      </c>
      <c r="B9" s="44"/>
      <c r="C9" s="45" t="s">
        <v>477</v>
      </c>
      <c r="D9" s="46" t="s">
        <v>481</v>
      </c>
      <c r="E9" t="s">
        <v>14</v>
      </c>
      <c r="F9" s="46" t="s">
        <v>482</v>
      </c>
      <c r="H9" t="b">
        <v>1</v>
      </c>
      <c r="I9" t="s">
        <v>483</v>
      </c>
      <c r="J9" t="s">
        <v>13</v>
      </c>
      <c r="K9" t="s">
        <v>14</v>
      </c>
      <c r="L9" s="7"/>
      <c r="M9" s="7" t="str">
        <f>"concatenation of  "&amp;"'urn:uuid:'"&amp;"+"&amp;C10</f>
        <v>concatenation of  'urn:uuid:'+header.properties.uuid</v>
      </c>
      <c r="N9" t="str">
        <f t="shared" ref="N9:N54" si="2">"|"&amp;A9&amp;"|"&amp;IF(H9,C9,"")&amp;"|"&amp;$I9&amp;"|"&amp;$M9&amp;"|"</f>
        <v>|5.2|header.properties.uuid|Observation.identifier[n].value|concatenation of  'urn:uuid:'+header.properties.uuid|</v>
      </c>
    </row>
    <row r="10" spans="1:14" ht="18">
      <c r="A10">
        <v>5.3</v>
      </c>
      <c r="B10" s="44"/>
      <c r="C10" s="45" t="s">
        <v>477</v>
      </c>
      <c r="H10" s="7" t="b">
        <v>0</v>
      </c>
      <c r="I10" s="1" t="s">
        <v>484</v>
      </c>
      <c r="J10" t="s">
        <v>55</v>
      </c>
      <c r="K10" t="s">
        <v>14</v>
      </c>
      <c r="L10" s="1" t="s">
        <v>180</v>
      </c>
      <c r="M10" s="7" t="str">
        <f>"fixed to "&amp;L10</f>
        <v>fixed to "urn:ietf:rfc:3986"</v>
      </c>
      <c r="N10" t="str">
        <f t="shared" si="2"/>
        <v>|5.3||Observation.identifier[n].system|fixed to "urn:ietf:rfc:3986"|</v>
      </c>
    </row>
    <row r="11" spans="1:14" ht="18">
      <c r="A11" t="s">
        <v>51</v>
      </c>
      <c r="B11" s="44" t="s">
        <v>485</v>
      </c>
      <c r="C11" s="44" t="s">
        <v>486</v>
      </c>
      <c r="D11" s="46" t="s">
        <v>487</v>
      </c>
      <c r="E11" t="s">
        <v>14</v>
      </c>
      <c r="F11" s="46" t="s">
        <v>488</v>
      </c>
      <c r="H11" t="b">
        <v>1</v>
      </c>
      <c r="I11" s="1" t="s">
        <v>489</v>
      </c>
      <c r="J11" s="1" t="s">
        <v>29</v>
      </c>
      <c r="K11" t="s">
        <v>14</v>
      </c>
      <c r="M11" t="s">
        <v>490</v>
      </c>
      <c r="N11" t="str">
        <f t="shared" si="2"/>
        <v>|6A.1|header.properties.schema_id|Observation.category[n]|See CodeableConcept elements below|</v>
      </c>
    </row>
    <row r="12" spans="1:14" ht="18">
      <c r="A12" t="s">
        <v>62</v>
      </c>
      <c r="B12" s="44" t="s">
        <v>485</v>
      </c>
      <c r="C12" s="44" t="s">
        <v>486</v>
      </c>
      <c r="D12" s="46" t="s">
        <v>487</v>
      </c>
      <c r="E12" t="s">
        <v>14</v>
      </c>
      <c r="F12" s="46" t="s">
        <v>488</v>
      </c>
      <c r="H12" t="b">
        <v>0</v>
      </c>
      <c r="I12" s="1" t="s">
        <v>491</v>
      </c>
      <c r="J12" s="1" t="s">
        <v>135</v>
      </c>
      <c r="K12" t="s">
        <v>14</v>
      </c>
      <c r="M12" t="s">
        <v>492</v>
      </c>
      <c r="N12" t="str">
        <f t="shared" si="2"/>
        <v>|6A.2||Observation.category[n].coding[n]|See Coding elements below|</v>
      </c>
    </row>
    <row r="13" spans="1:14" ht="18">
      <c r="A13" t="s">
        <v>493</v>
      </c>
      <c r="B13" s="44" t="s">
        <v>485</v>
      </c>
      <c r="C13" s="44" t="s">
        <v>486</v>
      </c>
      <c r="D13" s="46" t="s">
        <v>487</v>
      </c>
      <c r="E13" t="s">
        <v>14</v>
      </c>
      <c r="F13" s="46" t="s">
        <v>488</v>
      </c>
      <c r="H13" t="b">
        <v>0</v>
      </c>
      <c r="I13" s="1" t="s">
        <v>494</v>
      </c>
      <c r="J13" s="1" t="s">
        <v>55</v>
      </c>
      <c r="K13" t="s">
        <v>14</v>
      </c>
      <c r="L13" s="31" t="s">
        <v>495</v>
      </c>
      <c r="M13" s="7" t="str">
        <f>"fixed to "&amp;L13</f>
        <v>fixed to "http://hl7.org/fhir/observation-category"</v>
      </c>
      <c r="N13" t="str">
        <f t="shared" si="2"/>
        <v>|6A.3||Observation.category[n].coding[n].system|fixed to "http://hl7.org/fhir/observation-category"|</v>
      </c>
    </row>
    <row r="14" spans="1:14" ht="18">
      <c r="A14" t="s">
        <v>496</v>
      </c>
      <c r="B14" s="44" t="s">
        <v>485</v>
      </c>
      <c r="C14" s="44" t="s">
        <v>497</v>
      </c>
      <c r="D14" t="s">
        <v>13</v>
      </c>
      <c r="E14" t="s">
        <v>14</v>
      </c>
      <c r="F14" s="46" t="s">
        <v>26</v>
      </c>
      <c r="H14" t="b">
        <v>1</v>
      </c>
      <c r="I14" s="1" t="s">
        <v>498</v>
      </c>
      <c r="J14" s="1" t="s">
        <v>53</v>
      </c>
      <c r="K14" t="s">
        <v>14</v>
      </c>
      <c r="L14" t="s">
        <v>30</v>
      </c>
      <c r="M14" s="7" t="str">
        <f>"Map "&amp;C14&amp;", "&amp;C15&amp;", "&amp;C16&amp;" to column ""Observation.category.code"" using  the ["&amp;L14&amp;"](#)"</f>
        <v>Map header.properties.schema_id.namespace, header.properties.schema_id.name, header.properties.schema_id.version to column "Observation.category.code" using  the [data_point_mapping_table](#)</v>
      </c>
      <c r="N14" t="str">
        <f t="shared" si="2"/>
        <v>|7A|header.properties.schema_id.namespace|Observation.category[n].coding[n].code|Map header.properties.schema_id.namespace, header.properties.schema_id.name, header.properties.schema_id.version to column "Observation.category.code" using  the [data_point_mapping_table](#)|</v>
      </c>
    </row>
    <row r="15" spans="1:14" ht="18">
      <c r="A15" t="s">
        <v>499</v>
      </c>
      <c r="B15" s="44" t="s">
        <v>485</v>
      </c>
      <c r="C15" s="44" t="s">
        <v>500</v>
      </c>
      <c r="D15" t="s">
        <v>13</v>
      </c>
      <c r="E15" t="s">
        <v>14</v>
      </c>
      <c r="F15" s="46" t="s">
        <v>28</v>
      </c>
      <c r="H15" t="b">
        <v>1</v>
      </c>
      <c r="I15" s="1" t="s">
        <v>498</v>
      </c>
      <c r="J15" s="1" t="s">
        <v>53</v>
      </c>
      <c r="K15" t="s">
        <v>14</v>
      </c>
      <c r="L15" t="s">
        <v>30</v>
      </c>
      <c r="M15" s="7" t="str">
        <f>"Map "&amp;C14&amp;", "&amp;C15&amp;", "&amp;C16&amp;" to column ""Observation.category.code"" using  the ["&amp;L14&amp;"](#)"</f>
        <v>Map header.properties.schema_id.namespace, header.properties.schema_id.name, header.properties.schema_id.version to column "Observation.category.code" using  the [data_point_mapping_table](#)</v>
      </c>
      <c r="N15" t="str">
        <f t="shared" si="2"/>
        <v>|8A|header.properties.schema_id.name|Observation.category[n].coding[n].code|Map header.properties.schema_id.namespace, header.properties.schema_id.name, header.properties.schema_id.version to column "Observation.category.code" using  the [data_point_mapping_table](#)|</v>
      </c>
    </row>
    <row r="16" spans="1:14" ht="18">
      <c r="A16" t="s">
        <v>501</v>
      </c>
      <c r="B16" s="44" t="s">
        <v>485</v>
      </c>
      <c r="C16" s="44" t="s">
        <v>502</v>
      </c>
      <c r="D16" t="s">
        <v>13</v>
      </c>
      <c r="E16" t="s">
        <v>14</v>
      </c>
      <c r="F16" s="46" t="s">
        <v>32</v>
      </c>
      <c r="H16" t="b">
        <v>1</v>
      </c>
      <c r="I16" s="1" t="s">
        <v>498</v>
      </c>
      <c r="J16" s="1" t="s">
        <v>53</v>
      </c>
      <c r="K16" t="s">
        <v>14</v>
      </c>
      <c r="L16" t="s">
        <v>30</v>
      </c>
      <c r="M16" s="7" t="str">
        <f>"Map "&amp;C14&amp;", "&amp;C15&amp;", "&amp;C16&amp;" to column ""Observation.category.code"" using  the ["&amp;L14&amp;"](#)"</f>
        <v>Map header.properties.schema_id.namespace, header.properties.schema_id.name, header.properties.schema_id.version to column "Observation.category.code" using  the [data_point_mapping_table](#)</v>
      </c>
      <c r="N16" t="str">
        <f t="shared" si="2"/>
        <v>|9A|header.properties.schema_id.version|Observation.category[n].coding[n].code|Map header.properties.schema_id.namespace, header.properties.schema_id.name, header.properties.schema_id.version to column "Observation.category.code" using  the [data_point_mapping_table](#)|</v>
      </c>
    </row>
    <row r="17" spans="1:14" ht="18">
      <c r="A17" t="s">
        <v>56</v>
      </c>
      <c r="B17" s="44" t="s">
        <v>485</v>
      </c>
      <c r="C17" s="44" t="s">
        <v>486</v>
      </c>
      <c r="D17" s="46" t="s">
        <v>487</v>
      </c>
      <c r="E17" t="s">
        <v>14</v>
      </c>
      <c r="F17" s="46" t="s">
        <v>488</v>
      </c>
      <c r="H17" t="b">
        <v>1</v>
      </c>
      <c r="I17" s="1" t="s">
        <v>327</v>
      </c>
      <c r="J17" s="1" t="s">
        <v>29</v>
      </c>
      <c r="K17" t="s">
        <v>14</v>
      </c>
      <c r="M17" t="s">
        <v>490</v>
      </c>
      <c r="N17" t="str">
        <f t="shared" si="2"/>
        <v>|6B.1|header.properties.schema_id|Observation.code|See CodeableConcept elements below|</v>
      </c>
    </row>
    <row r="18" spans="1:14" ht="18">
      <c r="A18" t="s">
        <v>58</v>
      </c>
      <c r="B18" s="44" t="s">
        <v>485</v>
      </c>
      <c r="C18" s="44" t="s">
        <v>486</v>
      </c>
      <c r="D18" s="46" t="s">
        <v>487</v>
      </c>
      <c r="E18" t="s">
        <v>14</v>
      </c>
      <c r="F18" s="46" t="s">
        <v>488</v>
      </c>
      <c r="H18" t="b">
        <v>0</v>
      </c>
      <c r="I18" s="1" t="s">
        <v>503</v>
      </c>
      <c r="J18" s="1" t="s">
        <v>135</v>
      </c>
      <c r="K18" t="s">
        <v>14</v>
      </c>
      <c r="M18" t="s">
        <v>492</v>
      </c>
      <c r="N18" t="str">
        <f t="shared" si="2"/>
        <v>|6B.2||Observation.code.coding[n]|See Coding elements below|</v>
      </c>
    </row>
    <row r="19" spans="1:14" ht="18">
      <c r="A19" t="s">
        <v>61</v>
      </c>
      <c r="B19" s="44" t="s">
        <v>485</v>
      </c>
      <c r="C19" s="44" t="s">
        <v>486</v>
      </c>
      <c r="D19" s="46" t="s">
        <v>487</v>
      </c>
      <c r="E19" t="s">
        <v>14</v>
      </c>
      <c r="F19" s="46" t="s">
        <v>488</v>
      </c>
      <c r="H19" t="b">
        <v>0</v>
      </c>
      <c r="I19" s="1" t="s">
        <v>504</v>
      </c>
      <c r="J19" s="1" t="s">
        <v>55</v>
      </c>
      <c r="K19" t="s">
        <v>14</v>
      </c>
      <c r="L19" s="31" t="s">
        <v>495</v>
      </c>
      <c r="M19" s="7" t="str">
        <f>"fixed to "&amp;L19</f>
        <v>fixed to "http://hl7.org/fhir/observation-category"</v>
      </c>
      <c r="N19" t="str">
        <f t="shared" si="2"/>
        <v>|6B.3||Observation.code[n].coding[n].system|fixed to "http://hl7.org/fhir/observation-category"|</v>
      </c>
    </row>
    <row r="20" spans="1:14" ht="18">
      <c r="A20" t="s">
        <v>505</v>
      </c>
      <c r="B20" s="44" t="s">
        <v>485</v>
      </c>
      <c r="C20" s="44" t="s">
        <v>497</v>
      </c>
      <c r="D20" t="s">
        <v>13</v>
      </c>
      <c r="E20" t="s">
        <v>14</v>
      </c>
      <c r="F20" s="46" t="s">
        <v>26</v>
      </c>
      <c r="H20" t="b">
        <v>1</v>
      </c>
      <c r="I20" s="1" t="s">
        <v>506</v>
      </c>
      <c r="J20" s="1" t="s">
        <v>53</v>
      </c>
      <c r="K20" t="s">
        <v>14</v>
      </c>
      <c r="L20" t="s">
        <v>30</v>
      </c>
      <c r="M20" s="7" t="str">
        <f>"Map "&amp;C20&amp;", "&amp;C21&amp;", "&amp;C22&amp;" to column ""Observation.category.system"" using  the ["&amp;L20&amp;"](#)"</f>
        <v>Map header.properties.schema_id.namespace, header.properties.schema_id.name, header.properties.schema_id.version to column "Observation.category.system" using  the [data_point_mapping_table](#)</v>
      </c>
      <c r="N20" t="str">
        <f t="shared" si="2"/>
        <v>|7B.1|header.properties.schema_id.namespace|Observation.code[n].coding[n].code|Map header.properties.schema_id.namespace, header.properties.schema_id.name, header.properties.schema_id.version to column "Observation.category.system" using  the [data_point_mapping_table](#)|</v>
      </c>
    </row>
    <row r="21" spans="1:14" ht="18">
      <c r="A21" t="s">
        <v>507</v>
      </c>
      <c r="B21" s="44" t="s">
        <v>485</v>
      </c>
      <c r="C21" s="44" t="s">
        <v>500</v>
      </c>
      <c r="D21" t="s">
        <v>13</v>
      </c>
      <c r="E21" t="s">
        <v>14</v>
      </c>
      <c r="F21" s="46" t="s">
        <v>28</v>
      </c>
      <c r="H21" t="b">
        <v>1</v>
      </c>
      <c r="I21" s="1" t="s">
        <v>506</v>
      </c>
      <c r="J21" s="1" t="s">
        <v>53</v>
      </c>
      <c r="K21" t="s">
        <v>14</v>
      </c>
      <c r="L21" t="s">
        <v>30</v>
      </c>
      <c r="M21" s="7" t="str">
        <f>"Map "&amp;C20&amp;", "&amp;C21&amp;", "&amp;C22&amp;" to column ""Observation.category.system"" using  the ["&amp;L20&amp;"](#)"</f>
        <v>Map header.properties.schema_id.namespace, header.properties.schema_id.name, header.properties.schema_id.version to column "Observation.category.system" using  the [data_point_mapping_table](#)</v>
      </c>
      <c r="N21" t="str">
        <f t="shared" si="2"/>
        <v>|8B.1|header.properties.schema_id.name|Observation.code[n].coding[n].code|Map header.properties.schema_id.namespace, header.properties.schema_id.name, header.properties.schema_id.version to column "Observation.category.system" using  the [data_point_mapping_table](#)|</v>
      </c>
    </row>
    <row r="22" spans="1:14" ht="18">
      <c r="A22" t="s">
        <v>508</v>
      </c>
      <c r="B22" s="44" t="s">
        <v>485</v>
      </c>
      <c r="C22" s="44" t="s">
        <v>502</v>
      </c>
      <c r="D22" t="s">
        <v>13</v>
      </c>
      <c r="E22" t="s">
        <v>14</v>
      </c>
      <c r="F22" s="46" t="s">
        <v>32</v>
      </c>
      <c r="H22" t="b">
        <v>1</v>
      </c>
      <c r="I22" s="1" t="s">
        <v>506</v>
      </c>
      <c r="J22" s="1" t="s">
        <v>53</v>
      </c>
      <c r="K22" t="s">
        <v>14</v>
      </c>
      <c r="L22" t="s">
        <v>30</v>
      </c>
      <c r="M22" s="7" t="str">
        <f>"Map "&amp;C20&amp;", "&amp;C21&amp;", "&amp;C22&amp;" to column ""Observation.category.system"" using  the ["&amp;L20&amp;"](#)"</f>
        <v>Map header.properties.schema_id.namespace, header.properties.schema_id.name, header.properties.schema_id.version to column "Observation.category.system" using  the [data_point_mapping_table](#)</v>
      </c>
      <c r="N22" t="str">
        <f t="shared" si="2"/>
        <v>|9B.1|header.properties.schema_id.version|Observation.code[n].coding[n].code|Map header.properties.schema_id.namespace, header.properties.schema_id.name, header.properties.schema_id.version to column "Observation.category.system" using  the [data_point_mapping_table](#)|</v>
      </c>
    </row>
    <row r="23" spans="1:14" ht="18">
      <c r="A23" t="s">
        <v>509</v>
      </c>
      <c r="B23" s="44" t="s">
        <v>485</v>
      </c>
      <c r="C23" s="44" t="s">
        <v>497</v>
      </c>
      <c r="D23" t="s">
        <v>13</v>
      </c>
      <c r="E23" t="s">
        <v>14</v>
      </c>
      <c r="F23" s="46" t="s">
        <v>26</v>
      </c>
      <c r="H23" t="b">
        <v>1</v>
      </c>
      <c r="I23" s="1" t="s">
        <v>506</v>
      </c>
      <c r="J23" s="1" t="s">
        <v>53</v>
      </c>
      <c r="K23" t="s">
        <v>14</v>
      </c>
      <c r="L23" t="s">
        <v>30</v>
      </c>
      <c r="M23" s="7" t="str">
        <f>"Map "&amp;C23&amp;", "&amp;C24&amp;", "&amp;C25&amp;" to column ""Observation.category.code"" using  the ["&amp;L23&amp;"](#)"</f>
        <v>Map header.properties.schema_id.namespace, header.properties.schema_id.name, header.properties.schema_id.version to column "Observation.category.code" using  the [data_point_mapping_table](#)</v>
      </c>
      <c r="N23" t="str">
        <f t="shared" si="2"/>
        <v>|7B.2|header.properties.schema_id.namespace|Observation.code[n].coding[n].code|Map header.properties.schema_id.namespace, header.properties.schema_id.name, header.properties.schema_id.version to column "Observation.category.code" using  the [data_point_mapping_table](#)|</v>
      </c>
    </row>
    <row r="24" spans="1:14" ht="18">
      <c r="A24" t="s">
        <v>510</v>
      </c>
      <c r="B24" s="44" t="s">
        <v>485</v>
      </c>
      <c r="C24" s="44" t="s">
        <v>500</v>
      </c>
      <c r="D24" t="s">
        <v>13</v>
      </c>
      <c r="E24" t="s">
        <v>14</v>
      </c>
      <c r="F24" s="46" t="s">
        <v>28</v>
      </c>
      <c r="H24" t="b">
        <v>1</v>
      </c>
      <c r="I24" s="1" t="s">
        <v>506</v>
      </c>
      <c r="J24" s="1" t="s">
        <v>53</v>
      </c>
      <c r="K24" t="s">
        <v>14</v>
      </c>
      <c r="L24" t="s">
        <v>30</v>
      </c>
      <c r="M24" s="7" t="str">
        <f t="shared" ref="M24" si="3">"Map "&amp;C23&amp;", "&amp;C24&amp;", "&amp;C25&amp;" to column ""Observation.category.code"" using  the ["&amp;L23&amp;"](#)"</f>
        <v>Map header.properties.schema_id.namespace, header.properties.schema_id.name, header.properties.schema_id.version to column "Observation.category.code" using  the [data_point_mapping_table](#)</v>
      </c>
      <c r="N24" t="str">
        <f t="shared" si="2"/>
        <v>|8B.2|header.properties.schema_id.name|Observation.code[n].coding[n].code|Map header.properties.schema_id.namespace, header.properties.schema_id.name, header.properties.schema_id.version to column "Observation.category.code" using  the [data_point_mapping_table](#)|</v>
      </c>
    </row>
    <row r="25" spans="1:14" ht="18">
      <c r="A25" t="s">
        <v>511</v>
      </c>
      <c r="B25" s="44" t="s">
        <v>485</v>
      </c>
      <c r="C25" s="44" t="s">
        <v>502</v>
      </c>
      <c r="D25" t="s">
        <v>13</v>
      </c>
      <c r="E25" t="s">
        <v>14</v>
      </c>
      <c r="F25" s="46" t="s">
        <v>32</v>
      </c>
      <c r="H25" t="b">
        <v>1</v>
      </c>
      <c r="I25" s="1" t="s">
        <v>506</v>
      </c>
      <c r="J25" s="1" t="s">
        <v>53</v>
      </c>
      <c r="K25" t="s">
        <v>14</v>
      </c>
      <c r="L25" t="s">
        <v>30</v>
      </c>
      <c r="M25" s="7" t="str">
        <f t="shared" ref="M25" si="4">"Map "&amp;C23&amp;", "&amp;C24&amp;", "&amp;C25&amp;" to column ""Observation.category.code"" using  the ["&amp;L23&amp;"](#)"</f>
        <v>Map header.properties.schema_id.namespace, header.properties.schema_id.name, header.properties.schema_id.version to column "Observation.category.code" using  the [data_point_mapping_table](#)</v>
      </c>
      <c r="N25" t="str">
        <f t="shared" si="2"/>
        <v>|9B.2|header.properties.schema_id.version|Observation.code[n].coding[n].code|Map header.properties.schema_id.namespace, header.properties.schema_id.name, header.properties.schema_id.version to column "Observation.category.code" using  the [data_point_mapping_table](#)|</v>
      </c>
    </row>
    <row r="26" spans="1:14" ht="18">
      <c r="A26" t="s">
        <v>512</v>
      </c>
      <c r="B26" s="44" t="s">
        <v>485</v>
      </c>
      <c r="C26" s="44" t="s">
        <v>497</v>
      </c>
      <c r="D26" t="s">
        <v>13</v>
      </c>
      <c r="E26" t="s">
        <v>14</v>
      </c>
      <c r="F26" s="46" t="s">
        <v>26</v>
      </c>
      <c r="H26" t="b">
        <v>1</v>
      </c>
      <c r="I26" s="1" t="s">
        <v>506</v>
      </c>
      <c r="J26" s="1" t="s">
        <v>53</v>
      </c>
      <c r="K26" t="s">
        <v>14</v>
      </c>
      <c r="L26" t="s">
        <v>30</v>
      </c>
      <c r="M26" s="7" t="str">
        <f>"Map "&amp;C26&amp;", "&amp;C27&amp;", "&amp;C28&amp;" to column ""Observation.category.display"" using  the ["&amp;L26&amp;"](#)"</f>
        <v>Map header.properties.schema_id.namespace, header.properties.schema_id.name, header.properties.schema_id.version to column "Observation.category.display" using  the [data_point_mapping_table](#)</v>
      </c>
      <c r="N26" t="str">
        <f t="shared" si="2"/>
        <v>|7B.3|header.properties.schema_id.namespace|Observation.code[n].coding[n].code|Map header.properties.schema_id.namespace, header.properties.schema_id.name, header.properties.schema_id.version to column "Observation.category.display" using  the [data_point_mapping_table](#)|</v>
      </c>
    </row>
    <row r="27" spans="1:14" ht="18">
      <c r="A27" t="s">
        <v>513</v>
      </c>
      <c r="B27" s="44" t="s">
        <v>485</v>
      </c>
      <c r="C27" s="44" t="s">
        <v>500</v>
      </c>
      <c r="D27" t="s">
        <v>13</v>
      </c>
      <c r="E27" t="s">
        <v>14</v>
      </c>
      <c r="F27" s="46" t="s">
        <v>28</v>
      </c>
      <c r="H27" t="b">
        <v>1</v>
      </c>
      <c r="I27" s="1" t="s">
        <v>506</v>
      </c>
      <c r="J27" s="1" t="s">
        <v>53</v>
      </c>
      <c r="K27" t="s">
        <v>14</v>
      </c>
      <c r="L27" t="s">
        <v>30</v>
      </c>
      <c r="M27" s="7" t="str">
        <f>"Map "&amp;C26&amp;", "&amp;C27&amp;", "&amp;C28&amp;" to column ""Observation.category.display"" using  the ["&amp;L26&amp;"](#)"</f>
        <v>Map header.properties.schema_id.namespace, header.properties.schema_id.name, header.properties.schema_id.version to column "Observation.category.display" using  the [data_point_mapping_table](#)</v>
      </c>
      <c r="N27" t="str">
        <f t="shared" si="2"/>
        <v>|8B.3|header.properties.schema_id.name|Observation.code[n].coding[n].code|Map header.properties.schema_id.namespace, header.properties.schema_id.name, header.properties.schema_id.version to column "Observation.category.display" using  the [data_point_mapping_table](#)|</v>
      </c>
    </row>
    <row r="28" spans="1:14" ht="18">
      <c r="A28" t="s">
        <v>514</v>
      </c>
      <c r="B28" s="44" t="s">
        <v>485</v>
      </c>
      <c r="C28" s="44" t="s">
        <v>502</v>
      </c>
      <c r="D28" t="s">
        <v>13</v>
      </c>
      <c r="E28" t="s">
        <v>14</v>
      </c>
      <c r="F28" s="46" t="s">
        <v>32</v>
      </c>
      <c r="H28" t="b">
        <v>1</v>
      </c>
      <c r="I28" s="1" t="s">
        <v>506</v>
      </c>
      <c r="J28" s="1" t="s">
        <v>53</v>
      </c>
      <c r="K28" t="s">
        <v>14</v>
      </c>
      <c r="L28" t="s">
        <v>30</v>
      </c>
      <c r="M28" s="7" t="str">
        <f>"Map "&amp;C26&amp;", "&amp;C27&amp;", "&amp;C28&amp;" to column ""Observation.category.display"" using  the ["&amp;L26&amp;"](#)"</f>
        <v>Map header.properties.schema_id.namespace, header.properties.schema_id.name, header.properties.schema_id.version to column "Observation.category.display" using  the [data_point_mapping_table](#)</v>
      </c>
      <c r="N28" t="str">
        <f t="shared" si="2"/>
        <v>|9B.3|header.properties.schema_id.version|Observation.code[n].coding[n].code|Map header.properties.schema_id.namespace, header.properties.schema_id.name, header.properties.schema_id.version to column "Observation.category.display" using  the [data_point_mapping_table](#)|</v>
      </c>
    </row>
    <row r="29" spans="1:14" ht="18">
      <c r="A29">
        <v>10</v>
      </c>
      <c r="B29" s="47" t="s">
        <v>515</v>
      </c>
      <c r="C29" s="48" t="s">
        <v>516</v>
      </c>
      <c r="D29" s="46" t="s">
        <v>517</v>
      </c>
      <c r="E29" t="s">
        <v>14</v>
      </c>
      <c r="F29" s="46" t="s">
        <v>518</v>
      </c>
      <c r="H29" t="b">
        <v>1</v>
      </c>
      <c r="I29" s="1" t="s">
        <v>519</v>
      </c>
      <c r="J29" t="s">
        <v>191</v>
      </c>
      <c r="K29" t="s">
        <v>14</v>
      </c>
      <c r="M29" s="7" t="str">
        <f>"= "&amp;C29</f>
        <v>= header.properties.source_creation_date_time</v>
      </c>
      <c r="N29" t="str">
        <f t="shared" si="2"/>
        <v>|10|header.properties.source_creation_date_time|Observation.issued|= header.properties.source_creation_date_time|</v>
      </c>
    </row>
    <row r="30" spans="1:14" ht="18.75" thickBot="1">
      <c r="A30">
        <v>11.1</v>
      </c>
      <c r="B30" s="49" t="s">
        <v>520</v>
      </c>
      <c r="C30" s="47" t="s">
        <v>521</v>
      </c>
      <c r="H30" t="b">
        <v>1</v>
      </c>
      <c r="I30" s="1" t="s">
        <v>522</v>
      </c>
      <c r="J30" t="s">
        <v>172</v>
      </c>
      <c r="K30" t="s">
        <v>25</v>
      </c>
      <c r="M30" t="s">
        <v>523</v>
      </c>
      <c r="N30" t="str">
        <f t="shared" si="2"/>
        <v>|11.1|header.properties.modality.description|Observation.device.extension[n]|see Extension elements below|</v>
      </c>
    </row>
    <row r="31" spans="1:14" ht="18.75" thickBot="1">
      <c r="A31">
        <v>11.2</v>
      </c>
      <c r="B31" s="47" t="s">
        <v>524</v>
      </c>
      <c r="C31" s="47" t="s">
        <v>521</v>
      </c>
      <c r="D31" t="s">
        <v>13</v>
      </c>
      <c r="E31" t="s">
        <v>25</v>
      </c>
      <c r="F31" s="46" t="s">
        <v>525</v>
      </c>
      <c r="H31" t="b">
        <v>1</v>
      </c>
      <c r="I31" s="1" t="s">
        <v>526</v>
      </c>
      <c r="J31" s="1" t="s">
        <v>53</v>
      </c>
      <c r="K31" s="1" t="s">
        <v>14</v>
      </c>
      <c r="L31" s="5"/>
      <c r="M31" s="7" t="str">
        <f>"= "&amp;C31</f>
        <v>= header.properties.modality.description</v>
      </c>
      <c r="N31" t="str">
        <f t="shared" si="2"/>
        <v>|11.2|header.properties.modality.description|Observation.device.extension[n].valueCode|= header.properties.modality.description|</v>
      </c>
    </row>
    <row r="32" spans="1:14" ht="18.75" thickBot="1">
      <c r="A32">
        <v>11.3</v>
      </c>
      <c r="B32" s="47" t="s">
        <v>527</v>
      </c>
      <c r="C32" s="47" t="s">
        <v>521</v>
      </c>
      <c r="H32" t="b">
        <v>0</v>
      </c>
      <c r="I32" s="1" t="s">
        <v>528</v>
      </c>
      <c r="J32" s="1" t="s">
        <v>55</v>
      </c>
      <c r="K32" s="1" t="s">
        <v>14</v>
      </c>
      <c r="L32" s="5" t="s">
        <v>182</v>
      </c>
      <c r="M32" s="7" t="str">
        <f>"fixed to "&amp;L32</f>
        <v>fixed to "http://www.fhir.org/mfhir/StructureDefinition/extenion-modality"</v>
      </c>
      <c r="N32" t="str">
        <f t="shared" si="2"/>
        <v>|11.3||Observation.device.extension[n].url|fixed to "http://www.fhir.org/mfhir/StructureDefinition/extenion-modality"|</v>
      </c>
    </row>
    <row r="33" spans="1:15" ht="18">
      <c r="A33" t="s">
        <v>529</v>
      </c>
      <c r="B33" s="44"/>
      <c r="C33" s="45" t="s">
        <v>530</v>
      </c>
      <c r="D33" s="46" t="s">
        <v>531</v>
      </c>
      <c r="E33" t="s">
        <v>25</v>
      </c>
      <c r="F33" s="46" t="s">
        <v>532</v>
      </c>
      <c r="G33" t="s">
        <v>533</v>
      </c>
      <c r="H33" t="b">
        <v>1</v>
      </c>
      <c r="I33" s="1" t="s">
        <v>534</v>
      </c>
      <c r="J33" s="1" t="s">
        <v>535</v>
      </c>
      <c r="K33" s="1" t="s">
        <v>25</v>
      </c>
      <c r="M33" t="str">
        <f>"See Observation.Component elements below. Condition:"&amp; G33</f>
        <v>See Observation.Component elements below. Condition:IF not Sampled data</v>
      </c>
      <c r="N33" t="str">
        <f t="shared" si="2"/>
        <v>|12A.1|header.properties.acquisition_rate|Observation.component[n]|See Observation.Component elements below. Condition:IF not Sampled data|</v>
      </c>
      <c r="O33" t="s">
        <v>536</v>
      </c>
    </row>
    <row r="34" spans="1:15" ht="18">
      <c r="A34" t="s">
        <v>537</v>
      </c>
      <c r="B34" s="44"/>
      <c r="C34" s="45" t="s">
        <v>530</v>
      </c>
      <c r="D34" s="46"/>
      <c r="F34" s="46"/>
      <c r="H34" t="b">
        <v>0</v>
      </c>
      <c r="I34" s="1" t="s">
        <v>538</v>
      </c>
      <c r="J34" s="1" t="s">
        <v>29</v>
      </c>
      <c r="K34" s="1" t="s">
        <v>14</v>
      </c>
      <c r="M34" s="1" t="s">
        <v>539</v>
      </c>
      <c r="N34" t="str">
        <f t="shared" si="2"/>
        <v>|12A.2||Observation.component[n].code|see CodeableConcept elements below|</v>
      </c>
      <c r="O34" t="s">
        <v>536</v>
      </c>
    </row>
    <row r="35" spans="1:15" ht="18">
      <c r="A35" t="s">
        <v>540</v>
      </c>
      <c r="B35" s="44"/>
      <c r="C35" s="45" t="s">
        <v>530</v>
      </c>
      <c r="D35" s="46"/>
      <c r="F35" s="46"/>
      <c r="H35" t="b">
        <v>0</v>
      </c>
      <c r="I35" s="1" t="s">
        <v>541</v>
      </c>
      <c r="J35" s="1" t="s">
        <v>135</v>
      </c>
      <c r="K35" s="1" t="s">
        <v>14</v>
      </c>
      <c r="M35" s="1" t="s">
        <v>542</v>
      </c>
      <c r="N35" t="str">
        <f t="shared" si="2"/>
        <v>|12A.3||Observation.component[n].code.coding[n]|see Coding elements below|</v>
      </c>
      <c r="O35" t="s">
        <v>536</v>
      </c>
    </row>
    <row r="36" spans="1:15" ht="18">
      <c r="A36" t="s">
        <v>543</v>
      </c>
      <c r="B36" s="44"/>
      <c r="C36" s="45" t="s">
        <v>530</v>
      </c>
      <c r="D36" s="46"/>
      <c r="F36" s="46"/>
      <c r="H36" t="b">
        <v>0</v>
      </c>
      <c r="I36" s="1" t="s">
        <v>544</v>
      </c>
      <c r="J36" s="1" t="s">
        <v>53</v>
      </c>
      <c r="K36" s="1" t="s">
        <v>14</v>
      </c>
      <c r="L36" t="s">
        <v>545</v>
      </c>
      <c r="M36" s="7" t="str">
        <f>"fixed to "&amp;L36</f>
        <v>fixed to "260864003"</v>
      </c>
      <c r="N36" t="str">
        <f t="shared" si="2"/>
        <v>|12A.4||Observation.component[n].code.coding[n].code|fixed to "260864003"|</v>
      </c>
      <c r="O36" t="s">
        <v>536</v>
      </c>
    </row>
    <row r="37" spans="1:15" ht="18">
      <c r="A37" t="s">
        <v>546</v>
      </c>
      <c r="B37" s="44"/>
      <c r="C37" s="45" t="s">
        <v>530</v>
      </c>
      <c r="D37" s="46"/>
      <c r="F37" s="46"/>
      <c r="H37" t="b">
        <v>0</v>
      </c>
      <c r="I37" s="1" t="s">
        <v>547</v>
      </c>
      <c r="J37" s="1" t="s">
        <v>55</v>
      </c>
      <c r="K37" s="1" t="s">
        <v>14</v>
      </c>
      <c r="L37" t="s">
        <v>548</v>
      </c>
      <c r="M37" s="7" t="str">
        <f>"fixed to "&amp;L37</f>
        <v>fixed to ‘“http://snomed.info/sct”</v>
      </c>
      <c r="N37" t="str">
        <f t="shared" si="2"/>
        <v>|12A.5||Observation.component[n].code.coding[n].system|fixed to ‘“http://snomed.info/sct”|</v>
      </c>
      <c r="O37" t="s">
        <v>536</v>
      </c>
    </row>
    <row r="38" spans="1:15" ht="18">
      <c r="A38" t="s">
        <v>549</v>
      </c>
      <c r="B38" s="44"/>
      <c r="C38" s="45" t="s">
        <v>530</v>
      </c>
      <c r="D38" s="46"/>
      <c r="F38" s="46"/>
      <c r="H38" t="b">
        <v>0</v>
      </c>
      <c r="I38" s="1" t="s">
        <v>550</v>
      </c>
      <c r="J38" s="1" t="s">
        <v>13</v>
      </c>
      <c r="K38" s="1" t="s">
        <v>14</v>
      </c>
      <c r="L38" s="1" t="s">
        <v>551</v>
      </c>
      <c r="M38" s="7" t="str">
        <f>"fixed to "&amp;L38</f>
        <v>fixed to "Frequency (attribute)"</v>
      </c>
      <c r="N38" t="str">
        <f t="shared" si="2"/>
        <v>|12A.6||Observation.component[n].code.coding[n].display|fixed to "Frequency (attribute)"|</v>
      </c>
      <c r="O38" t="s">
        <v>536</v>
      </c>
    </row>
    <row r="39" spans="1:15" ht="18">
      <c r="A39" t="s">
        <v>552</v>
      </c>
      <c r="B39" s="44"/>
      <c r="C39" s="45" t="s">
        <v>553</v>
      </c>
      <c r="F39" s="46"/>
      <c r="G39" t="s">
        <v>554</v>
      </c>
      <c r="H39" t="b">
        <v>0</v>
      </c>
      <c r="I39" s="28" t="s">
        <v>555</v>
      </c>
      <c r="J39" s="1" t="s">
        <v>77</v>
      </c>
      <c r="K39" s="1" t="s">
        <v>14</v>
      </c>
      <c r="M39" t="str">
        <f>"see Quantity elements below. Condition:" &amp; G39</f>
        <v>see Quantity elements below. Condition: IF header.properties.acquisition_rate.value is valued</v>
      </c>
      <c r="N39" t="str">
        <f t="shared" si="2"/>
        <v>|13A.1||Observation.component[n].valueQuantity|see Quantity elements below. Condition: IF header.properties.acquisition_rate.value is valued|</v>
      </c>
    </row>
    <row r="40" spans="1:15" ht="18">
      <c r="A40" t="s">
        <v>556</v>
      </c>
      <c r="B40" s="44"/>
      <c r="C40" s="45" t="s">
        <v>553</v>
      </c>
      <c r="D40" t="s">
        <v>110</v>
      </c>
      <c r="E40" t="s">
        <v>14</v>
      </c>
      <c r="F40" s="46" t="s">
        <v>557</v>
      </c>
      <c r="G40" t="s">
        <v>554</v>
      </c>
      <c r="H40" t="b">
        <v>1</v>
      </c>
      <c r="I40" s="28" t="s">
        <v>558</v>
      </c>
      <c r="J40" s="1" t="s">
        <v>118</v>
      </c>
      <c r="K40" s="1" t="s">
        <v>14</v>
      </c>
      <c r="M40" s="7" t="str">
        <f>"= "&amp;C40</f>
        <v>= header.properties.acquisition_rate.value</v>
      </c>
      <c r="N40" t="str">
        <f t="shared" si="2"/>
        <v>|13A.2|header.properties.acquisition_rate.value|Observation.component[n].valueQuantity.value|= header.properties.acquisition_rate.value|</v>
      </c>
    </row>
    <row r="41" spans="1:15" ht="18">
      <c r="A41" t="s">
        <v>559</v>
      </c>
      <c r="B41" s="44"/>
      <c r="C41" s="45" t="s">
        <v>560</v>
      </c>
      <c r="D41" t="s">
        <v>13</v>
      </c>
      <c r="E41" t="s">
        <v>14</v>
      </c>
      <c r="F41" s="50" t="s">
        <v>561</v>
      </c>
      <c r="G41" s="46" t="s">
        <v>554</v>
      </c>
      <c r="H41" t="b">
        <v>1</v>
      </c>
      <c r="I41" s="28" t="s">
        <v>562</v>
      </c>
      <c r="J41" s="1" t="s">
        <v>13</v>
      </c>
      <c r="K41" s="1" t="s">
        <v>14</v>
      </c>
      <c r="M41" s="7" t="str">
        <f>"= "&amp;C41</f>
        <v>= header.properties.acquisition_rate.unit</v>
      </c>
      <c r="N41" t="str">
        <f t="shared" si="2"/>
        <v>|14A.1|header.properties.acquisition_rate.unit|Observation.component[n].valueQuantity.unit|= header.properties.acquisition_rate.unit|</v>
      </c>
    </row>
    <row r="42" spans="1:15" ht="18">
      <c r="A42" t="s">
        <v>563</v>
      </c>
      <c r="B42" s="44"/>
      <c r="C42" s="45" t="s">
        <v>560</v>
      </c>
      <c r="D42" t="s">
        <v>13</v>
      </c>
      <c r="E42" t="s">
        <v>14</v>
      </c>
      <c r="F42" s="50" t="s">
        <v>561</v>
      </c>
      <c r="G42" s="46" t="s">
        <v>554</v>
      </c>
      <c r="H42" t="b">
        <v>1</v>
      </c>
      <c r="I42" s="28" t="s">
        <v>564</v>
      </c>
      <c r="J42" s="1" t="s">
        <v>53</v>
      </c>
      <c r="K42" s="1" t="s">
        <v>14</v>
      </c>
      <c r="M42" s="7" t="str">
        <f>"= "&amp;C42</f>
        <v>= header.properties.acquisition_rate.unit</v>
      </c>
      <c r="N42" t="str">
        <f t="shared" si="2"/>
        <v>|14A.2|header.properties.acquisition_rate.unit|Observation.component[n].valueQuantity.code|= header.properties.acquisition_rate.unit|</v>
      </c>
    </row>
    <row r="43" spans="1:15" ht="18">
      <c r="A43" t="s">
        <v>565</v>
      </c>
      <c r="B43" s="44"/>
      <c r="C43" s="45" t="s">
        <v>560</v>
      </c>
      <c r="F43" s="50"/>
      <c r="G43" s="46" t="s">
        <v>554</v>
      </c>
      <c r="H43" t="b">
        <v>0</v>
      </c>
      <c r="I43" s="28" t="s">
        <v>566</v>
      </c>
      <c r="J43" s="1" t="s">
        <v>55</v>
      </c>
      <c r="K43" s="1" t="s">
        <v>14</v>
      </c>
      <c r="L43" t="s">
        <v>567</v>
      </c>
      <c r="M43" s="7" t="str">
        <f>"fixed to "&amp;L43</f>
        <v>fixed to  "http://unitsofmeasure.org"</v>
      </c>
      <c r="N43" t="str">
        <f t="shared" si="2"/>
        <v>|14A.3||Observation.component[n].valueQuantity.system|fixed to  "http://unitsofmeasure.org"|</v>
      </c>
    </row>
    <row r="44" spans="1:15" ht="18">
      <c r="A44" t="s">
        <v>568</v>
      </c>
      <c r="B44" s="44"/>
      <c r="C44" s="45" t="s">
        <v>569</v>
      </c>
      <c r="F44" s="46"/>
      <c r="G44" s="46" t="s">
        <v>570</v>
      </c>
      <c r="H44" t="b">
        <v>0</v>
      </c>
      <c r="I44" s="1" t="s">
        <v>571</v>
      </c>
      <c r="J44" s="1" t="s">
        <v>572</v>
      </c>
      <c r="K44" s="1" t="s">
        <v>14</v>
      </c>
      <c r="M44" t="str">
        <f>"see Range elements below. Condition:" &amp; G44</f>
        <v>see Range elements below. Condition: IF header.properties.acquisition_rate.low_value is valued</v>
      </c>
      <c r="N44" t="str">
        <f t="shared" si="2"/>
        <v>|15A.1||Observation.component[n].valueRange|see Range elements below. Condition: IF header.properties.acquisition_rate.low_value is valued|</v>
      </c>
    </row>
    <row r="45" spans="1:15" ht="18">
      <c r="A45" t="s">
        <v>573</v>
      </c>
      <c r="B45" s="44"/>
      <c r="C45" s="45" t="s">
        <v>569</v>
      </c>
      <c r="F45" s="46"/>
      <c r="G45" s="46" t="s">
        <v>570</v>
      </c>
      <c r="H45" t="b">
        <v>0</v>
      </c>
      <c r="I45" s="1" t="s">
        <v>574</v>
      </c>
      <c r="J45" s="1" t="s">
        <v>77</v>
      </c>
      <c r="K45" s="1" t="s">
        <v>14</v>
      </c>
      <c r="M45" s="7" t="s">
        <v>575</v>
      </c>
      <c r="N45" t="str">
        <f t="shared" si="2"/>
        <v>|15A.2||Observation.component[n].valueRange.low|see Quantity elements below|</v>
      </c>
    </row>
    <row r="46" spans="1:15" ht="18">
      <c r="A46" t="s">
        <v>576</v>
      </c>
      <c r="B46" s="44"/>
      <c r="C46" s="45" t="s">
        <v>569</v>
      </c>
      <c r="D46" t="s">
        <v>110</v>
      </c>
      <c r="E46" t="s">
        <v>14</v>
      </c>
      <c r="F46" s="46" t="s">
        <v>577</v>
      </c>
      <c r="G46" s="46" t="s">
        <v>570</v>
      </c>
      <c r="H46" t="b">
        <v>1</v>
      </c>
      <c r="I46" s="1" t="s">
        <v>578</v>
      </c>
      <c r="J46" s="1" t="s">
        <v>118</v>
      </c>
      <c r="K46" s="1" t="s">
        <v>14</v>
      </c>
      <c r="M46" s="7" t="str">
        <f>"= "&amp;C46</f>
        <v>= header.properties.acquisition_rate.low_value</v>
      </c>
      <c r="N46" t="str">
        <f t="shared" si="2"/>
        <v>|15A.3|header.properties.acquisition_rate.low_value|Observation.component[n].valueRange.low.value|= header.properties.acquisition_rate.low_value|</v>
      </c>
    </row>
    <row r="47" spans="1:15" ht="18">
      <c r="A47" t="s">
        <v>579</v>
      </c>
      <c r="B47" s="44"/>
      <c r="C47" s="45" t="s">
        <v>560</v>
      </c>
      <c r="D47" t="s">
        <v>13</v>
      </c>
      <c r="E47" t="s">
        <v>14</v>
      </c>
      <c r="F47" s="50" t="s">
        <v>561</v>
      </c>
      <c r="G47" s="46" t="s">
        <v>570</v>
      </c>
      <c r="H47" t="b">
        <v>1</v>
      </c>
      <c r="I47" s="28" t="s">
        <v>562</v>
      </c>
      <c r="J47" s="1" t="s">
        <v>13</v>
      </c>
      <c r="K47" s="1" t="s">
        <v>14</v>
      </c>
      <c r="M47" s="7" t="str">
        <f>"= "&amp;C47</f>
        <v>= header.properties.acquisition_rate.unit</v>
      </c>
      <c r="N47" t="str">
        <f t="shared" si="2"/>
        <v>|16A.1|header.properties.acquisition_rate.unit|Observation.component[n].valueQuantity.unit|= header.properties.acquisition_rate.unit|</v>
      </c>
    </row>
    <row r="48" spans="1:15" ht="18">
      <c r="A48" t="s">
        <v>580</v>
      </c>
      <c r="B48" s="44"/>
      <c r="C48" s="45" t="s">
        <v>560</v>
      </c>
      <c r="D48" t="s">
        <v>13</v>
      </c>
      <c r="E48" t="s">
        <v>14</v>
      </c>
      <c r="F48" s="50" t="s">
        <v>561</v>
      </c>
      <c r="G48" s="46" t="s">
        <v>570</v>
      </c>
      <c r="H48" t="b">
        <v>1</v>
      </c>
      <c r="I48" s="28" t="s">
        <v>564</v>
      </c>
      <c r="J48" s="1" t="s">
        <v>53</v>
      </c>
      <c r="K48" s="1" t="s">
        <v>14</v>
      </c>
      <c r="M48" s="7" t="str">
        <f>"= "&amp;C48</f>
        <v>= header.properties.acquisition_rate.unit</v>
      </c>
      <c r="N48" t="str">
        <f t="shared" si="2"/>
        <v>|16A.2|header.properties.acquisition_rate.unit|Observation.component[n].valueQuantity.code|= header.properties.acquisition_rate.unit|</v>
      </c>
    </row>
    <row r="49" spans="1:26" ht="18">
      <c r="A49" t="s">
        <v>581</v>
      </c>
      <c r="B49" s="44"/>
      <c r="C49" s="45" t="s">
        <v>560</v>
      </c>
      <c r="F49" s="50"/>
      <c r="G49" s="46" t="s">
        <v>570</v>
      </c>
      <c r="H49" t="b">
        <v>0</v>
      </c>
      <c r="I49" s="28" t="s">
        <v>566</v>
      </c>
      <c r="J49" s="1" t="s">
        <v>55</v>
      </c>
      <c r="K49" s="1" t="s">
        <v>14</v>
      </c>
      <c r="L49" t="s">
        <v>567</v>
      </c>
      <c r="M49" s="7" t="str">
        <f>"fixed to "&amp;L49</f>
        <v>fixed to  "http://unitsofmeasure.org"</v>
      </c>
      <c r="N49" t="str">
        <f t="shared" si="2"/>
        <v>|16A.3||Observation.component[n].valueQuantity.system|fixed to  "http://unitsofmeasure.org"|</v>
      </c>
    </row>
    <row r="50" spans="1:26" ht="18">
      <c r="A50" t="s">
        <v>582</v>
      </c>
      <c r="B50" s="44"/>
      <c r="C50" s="45" t="s">
        <v>583</v>
      </c>
      <c r="F50" s="46"/>
      <c r="G50" s="46" t="s">
        <v>570</v>
      </c>
      <c r="H50" t="b">
        <v>0</v>
      </c>
      <c r="I50" s="1" t="s">
        <v>584</v>
      </c>
      <c r="J50" s="1" t="s">
        <v>77</v>
      </c>
      <c r="K50" s="1" t="s">
        <v>14</v>
      </c>
      <c r="M50" s="7" t="s">
        <v>575</v>
      </c>
      <c r="N50" t="str">
        <f t="shared" si="2"/>
        <v>|17A.1||Observation.component[n].valueRange.high|see Quantity elements below|</v>
      </c>
    </row>
    <row r="51" spans="1:26" ht="18">
      <c r="A51" t="s">
        <v>585</v>
      </c>
      <c r="B51" s="44"/>
      <c r="C51" s="45" t="s">
        <v>583</v>
      </c>
      <c r="D51" t="s">
        <v>110</v>
      </c>
      <c r="E51" t="s">
        <v>14</v>
      </c>
      <c r="F51" s="46" t="s">
        <v>586</v>
      </c>
      <c r="G51" s="46" t="s">
        <v>570</v>
      </c>
      <c r="H51" t="b">
        <v>1</v>
      </c>
      <c r="I51" s="1" t="s">
        <v>587</v>
      </c>
      <c r="J51" s="1" t="s">
        <v>118</v>
      </c>
      <c r="K51" s="1" t="s">
        <v>14</v>
      </c>
      <c r="M51" s="7" t="str">
        <f>"= "&amp;C51</f>
        <v>= header.properties.acquisition_rate.high_value</v>
      </c>
      <c r="N51" t="str">
        <f t="shared" si="2"/>
        <v>|17A.2|header.properties.acquisition_rate.high_value|Observation.component[n].valueRange.high.value|= header.properties.acquisition_rate.high_value|</v>
      </c>
    </row>
    <row r="52" spans="1:26" ht="18">
      <c r="A52" t="s">
        <v>588</v>
      </c>
      <c r="B52" s="44"/>
      <c r="C52" s="45" t="s">
        <v>560</v>
      </c>
      <c r="D52" t="s">
        <v>13</v>
      </c>
      <c r="E52" t="s">
        <v>14</v>
      </c>
      <c r="F52" s="50" t="s">
        <v>561</v>
      </c>
      <c r="G52" s="46" t="s">
        <v>570</v>
      </c>
      <c r="H52" t="b">
        <v>1</v>
      </c>
      <c r="I52" s="28" t="s">
        <v>562</v>
      </c>
      <c r="J52" s="1" t="s">
        <v>13</v>
      </c>
      <c r="K52" s="1" t="s">
        <v>14</v>
      </c>
      <c r="M52" s="7" t="str">
        <f>"= "&amp;C52</f>
        <v>= header.properties.acquisition_rate.unit</v>
      </c>
      <c r="N52" t="str">
        <f t="shared" si="2"/>
        <v>|18A.1|header.properties.acquisition_rate.unit|Observation.component[n].valueQuantity.unit|= header.properties.acquisition_rate.unit|</v>
      </c>
    </row>
    <row r="53" spans="1:26" ht="18">
      <c r="A53" t="s">
        <v>589</v>
      </c>
      <c r="B53" s="44"/>
      <c r="C53" s="45" t="s">
        <v>560</v>
      </c>
      <c r="D53" t="s">
        <v>13</v>
      </c>
      <c r="E53" t="s">
        <v>14</v>
      </c>
      <c r="F53" s="50" t="s">
        <v>561</v>
      </c>
      <c r="G53" s="46" t="s">
        <v>570</v>
      </c>
      <c r="H53" t="b">
        <v>1</v>
      </c>
      <c r="I53" s="28" t="s">
        <v>564</v>
      </c>
      <c r="J53" s="1" t="s">
        <v>53</v>
      </c>
      <c r="K53" s="1" t="s">
        <v>14</v>
      </c>
      <c r="M53" s="7" t="str">
        <f>"= "&amp;C53</f>
        <v>= header.properties.acquisition_rate.unit</v>
      </c>
      <c r="N53" t="str">
        <f t="shared" si="2"/>
        <v>|18A.2|header.properties.acquisition_rate.unit|Observation.component[n].valueQuantity.code|= header.properties.acquisition_rate.unit|</v>
      </c>
    </row>
    <row r="54" spans="1:26" ht="18">
      <c r="A54" t="s">
        <v>590</v>
      </c>
      <c r="B54" s="44"/>
      <c r="C54" s="45" t="s">
        <v>560</v>
      </c>
      <c r="F54" s="50"/>
      <c r="G54" s="46" t="s">
        <v>570</v>
      </c>
      <c r="H54" t="b">
        <v>0</v>
      </c>
      <c r="I54" s="28" t="s">
        <v>566</v>
      </c>
      <c r="J54" s="1" t="s">
        <v>55</v>
      </c>
      <c r="K54" s="1" t="s">
        <v>14</v>
      </c>
      <c r="L54" t="s">
        <v>567</v>
      </c>
      <c r="M54" s="7" t="str">
        <f>"fixed to "&amp;L54</f>
        <v>fixed to  "http://unitsofmeasure.org"</v>
      </c>
      <c r="N54" t="str">
        <f t="shared" si="2"/>
        <v>|18A.3||Observation.component[n].valueQuantity.system|fixed to  "http://unitsofmeasure.org"|</v>
      </c>
    </row>
    <row r="55" spans="1:26" ht="18">
      <c r="A55" t="s">
        <v>591</v>
      </c>
      <c r="B55" s="44"/>
      <c r="C55" s="45" t="s">
        <v>530</v>
      </c>
      <c r="D55" s="46" t="s">
        <v>531</v>
      </c>
      <c r="E55" t="s">
        <v>25</v>
      </c>
      <c r="F55" s="46" t="s">
        <v>532</v>
      </c>
      <c r="G55" t="s">
        <v>592</v>
      </c>
      <c r="H55" t="b">
        <v>1</v>
      </c>
      <c r="I55" s="28" t="s">
        <v>593</v>
      </c>
      <c r="J55" s="1" t="s">
        <v>594</v>
      </c>
      <c r="K55" s="1" t="s">
        <v>25</v>
      </c>
      <c r="M55" s="7" t="str">
        <f>+"see SampledData elements below.Condition:" &amp; G55</f>
        <v>see SampledData elements below.Condition:IF  Sampled data</v>
      </c>
      <c r="N55" t="str">
        <f>"|"&amp;A55&amp;"|"&amp;IF(H55,C55,"")&amp;"|"&amp;$I55&amp;"|"&amp;$M55&amp;"|"</f>
        <v>|12B.1|header.properties.acquisition_rate|Observation.valueSampledData|see SampledData elements below.Condition:IF  Sampled data|</v>
      </c>
    </row>
    <row r="56" spans="1:26" ht="18">
      <c r="A56" t="s">
        <v>595</v>
      </c>
      <c r="B56" s="44"/>
      <c r="C56" s="45" t="s">
        <v>530</v>
      </c>
      <c r="D56" s="46"/>
      <c r="F56" s="46"/>
      <c r="G56" t="s">
        <v>592</v>
      </c>
      <c r="H56" t="b">
        <v>0</v>
      </c>
      <c r="I56" s="28" t="s">
        <v>596</v>
      </c>
      <c r="J56" s="1" t="s">
        <v>77</v>
      </c>
      <c r="K56" s="1" t="s">
        <v>14</v>
      </c>
      <c r="M56" s="7" t="s">
        <v>597</v>
      </c>
      <c r="N56" t="str">
        <f t="shared" ref="N56:N72" si="5">"|"&amp;A56&amp;"|"&amp;IF(H56,C56,"")&amp;"|"&amp;$I56&amp;"|"&amp;$M56&amp;"|"</f>
        <v>|12B.2||Observation.valueSampledData.origin|map to the data stream schema (default Quantity.value= '0')|</v>
      </c>
    </row>
    <row r="57" spans="1:26" ht="18">
      <c r="A57" t="s">
        <v>598</v>
      </c>
      <c r="B57" s="44"/>
      <c r="C57" s="45" t="s">
        <v>530</v>
      </c>
      <c r="F57" s="46"/>
      <c r="G57" t="s">
        <v>592</v>
      </c>
      <c r="H57" t="b">
        <v>0</v>
      </c>
      <c r="I57" s="28" t="s">
        <v>599</v>
      </c>
      <c r="J57" s="1" t="s">
        <v>600</v>
      </c>
      <c r="K57" s="1" t="s">
        <v>14</v>
      </c>
      <c r="M57" s="29" t="s">
        <v>601</v>
      </c>
      <c r="N57" t="str">
        <f t="shared" si="5"/>
        <v>|12B.3||Observation.valueSampledData.dimensions'|map to the data stream schema (default = '1')|</v>
      </c>
      <c r="O57" s="29"/>
      <c r="P57" s="29"/>
      <c r="Q57" s="51"/>
      <c r="R57" s="29"/>
      <c r="S57" s="29"/>
      <c r="T57" s="1"/>
      <c r="U57" s="1"/>
      <c r="V57" s="1"/>
      <c r="W57" s="29"/>
      <c r="X57" s="7"/>
      <c r="Y57" s="29"/>
      <c r="Z57" s="29"/>
    </row>
    <row r="58" spans="1:26" ht="18">
      <c r="A58" t="s">
        <v>602</v>
      </c>
      <c r="B58" s="44"/>
      <c r="C58" s="45" t="s">
        <v>530</v>
      </c>
      <c r="F58" s="46"/>
      <c r="G58" t="s">
        <v>592</v>
      </c>
      <c r="H58" t="b">
        <v>0</v>
      </c>
      <c r="I58" s="28" t="s">
        <v>603</v>
      </c>
      <c r="J58" s="1" t="s">
        <v>600</v>
      </c>
      <c r="K58" s="1" t="s">
        <v>14</v>
      </c>
      <c r="M58" s="29" t="s">
        <v>604</v>
      </c>
      <c r="N58" t="str">
        <f t="shared" si="5"/>
        <v>|12B.4||Observation.valueSampledData.data'|map to the data stream schema|</v>
      </c>
      <c r="O58" s="29"/>
      <c r="P58" s="29"/>
      <c r="Q58" s="51"/>
      <c r="R58" s="29"/>
      <c r="S58" s="29"/>
      <c r="T58" s="1"/>
      <c r="U58" s="1"/>
      <c r="V58" s="1"/>
      <c r="W58" s="29"/>
      <c r="X58" s="7"/>
      <c r="Y58" s="29"/>
      <c r="Z58" s="29"/>
    </row>
    <row r="59" spans="1:26" ht="18">
      <c r="A59" t="s">
        <v>605</v>
      </c>
      <c r="B59" s="44"/>
      <c r="C59" s="45" t="s">
        <v>553</v>
      </c>
      <c r="D59" t="s">
        <v>110</v>
      </c>
      <c r="E59" t="s">
        <v>14</v>
      </c>
      <c r="F59" s="46" t="s">
        <v>557</v>
      </c>
      <c r="G59" t="s">
        <v>554</v>
      </c>
      <c r="H59" t="b">
        <v>1</v>
      </c>
      <c r="I59" s="28" t="s">
        <v>606</v>
      </c>
      <c r="J59" s="1" t="s">
        <v>118</v>
      </c>
      <c r="K59" s="1" t="s">
        <v>14</v>
      </c>
      <c r="M59" s="7" t="str">
        <f>"= ""1000/"&amp;C59&amp;". Condition: "&amp;G59</f>
        <v>= "1000/header.properties.acquisition_rate.value. Condition:  IF header.properties.acquisition_rate.value is valued</v>
      </c>
      <c r="N59" t="str">
        <f t="shared" si="5"/>
        <v>|13B|header.properties.acquisition_rate.value|Observation.valueSampledData.period'|= "1000/header.properties.acquisition_rate.value. Condition:  IF header.properties.acquisition_rate.value is valued|</v>
      </c>
    </row>
    <row r="60" spans="1:26" ht="18">
      <c r="A60" t="s">
        <v>607</v>
      </c>
      <c r="B60" s="44"/>
      <c r="C60" s="45" t="s">
        <v>560</v>
      </c>
      <c r="D60" t="s">
        <v>13</v>
      </c>
      <c r="E60" t="s">
        <v>14</v>
      </c>
      <c r="F60" s="50" t="s">
        <v>561</v>
      </c>
      <c r="G60" t="s">
        <v>554</v>
      </c>
      <c r="H60" t="b">
        <v>1</v>
      </c>
      <c r="I60" s="28" t="s">
        <v>606</v>
      </c>
      <c r="J60" s="1" t="s">
        <v>118</v>
      </c>
      <c r="K60" s="1" t="s">
        <v>14</v>
      </c>
      <c r="M60" s="7" t="str">
        <f>"= ""1000/"&amp;C59&amp;". Condition: "&amp;G59</f>
        <v>= "1000/header.properties.acquisition_rate.value. Condition:  IF header.properties.acquisition_rate.value is valued</v>
      </c>
      <c r="N60" t="str">
        <f t="shared" si="5"/>
        <v>|14B|header.properties.acquisition_rate.unit|Observation.valueSampledData.period'|= "1000/header.properties.acquisition_rate.value. Condition:  IF header.properties.acquisition_rate.value is valued|</v>
      </c>
    </row>
    <row r="61" spans="1:26" ht="18">
      <c r="A61" t="s">
        <v>608</v>
      </c>
      <c r="B61" s="44"/>
      <c r="C61" s="45" t="s">
        <v>583</v>
      </c>
      <c r="D61" t="s">
        <v>110</v>
      </c>
      <c r="E61" t="s">
        <v>14</v>
      </c>
      <c r="F61" s="46" t="s">
        <v>577</v>
      </c>
      <c r="G61" s="46" t="s">
        <v>570</v>
      </c>
      <c r="I61" s="28" t="s">
        <v>606</v>
      </c>
      <c r="J61" s="1" t="s">
        <v>118</v>
      </c>
      <c r="K61" s="1" t="s">
        <v>14</v>
      </c>
      <c r="M61" s="7" t="str">
        <f>"= ""Convert units to usec/"&amp;C61&amp; "Condition: "&amp;G61</f>
        <v>= "Convert units to usec/header.properties.acquisition_rate.high_valueCondition:  IF header.properties.acquisition_rate.low_value is valued</v>
      </c>
      <c r="N61" t="str">
        <f t="shared" si="5"/>
        <v>|17B||Observation.valueSampledData.period'|= "Convert units to usec/header.properties.acquisition_rate.high_valueCondition:  IF header.properties.acquisition_rate.low_value is valued|</v>
      </c>
    </row>
    <row r="62" spans="1:26" ht="18">
      <c r="A62" t="s">
        <v>609</v>
      </c>
      <c r="B62" s="44"/>
      <c r="C62" s="45" t="s">
        <v>560</v>
      </c>
      <c r="D62" t="s">
        <v>13</v>
      </c>
      <c r="E62" t="s">
        <v>14</v>
      </c>
      <c r="F62" s="50" t="s">
        <v>610</v>
      </c>
      <c r="G62" s="46" t="s">
        <v>570</v>
      </c>
      <c r="H62" t="b">
        <v>1</v>
      </c>
      <c r="I62" s="28" t="s">
        <v>606</v>
      </c>
      <c r="J62" s="1" t="s">
        <v>118</v>
      </c>
      <c r="K62" s="1" t="s">
        <v>14</v>
      </c>
      <c r="L62" t="s">
        <v>611</v>
      </c>
      <c r="M62" s="7" t="str">
        <f>"= ""Convert units to usec/"&amp;C61</f>
        <v>= "Convert units to usec/header.properties.acquisition_rate.high_value</v>
      </c>
      <c r="N62" t="str">
        <f t="shared" si="5"/>
        <v>|18B|header.properties.acquisition_rate.unit|Observation.valueSampledData.period'|= "Convert units to usec/header.properties.acquisition_rate.high_value|</v>
      </c>
      <c r="O62" t="s">
        <v>612</v>
      </c>
    </row>
    <row r="63" spans="1:26" ht="18.75" thickBot="1">
      <c r="A63" t="s">
        <v>613</v>
      </c>
      <c r="B63" s="44"/>
      <c r="C63" s="45" t="s">
        <v>569</v>
      </c>
      <c r="F63" s="46"/>
      <c r="G63" s="46" t="s">
        <v>570</v>
      </c>
      <c r="H63" t="b">
        <v>1</v>
      </c>
      <c r="I63" s="1" t="s">
        <v>614</v>
      </c>
      <c r="J63" s="1" t="s">
        <v>172</v>
      </c>
      <c r="K63" s="1" t="s">
        <v>14</v>
      </c>
      <c r="M63" t="str">
        <f>"see Extension elements below. Condition: "&amp;G63</f>
        <v>see Extension elements below. Condition:  IF header.properties.acquisition_rate.low_value is valued</v>
      </c>
      <c r="N63" t="str">
        <f t="shared" si="5"/>
        <v>|15B.1|header.properties.acquisition_rate.low_value|Observation.valueSampledData.extension[n]|see Extension elements below. Condition:  IF header.properties.acquisition_rate.low_value is valued|</v>
      </c>
    </row>
    <row r="64" spans="1:26" ht="18.75" thickBot="1">
      <c r="A64" t="s">
        <v>615</v>
      </c>
      <c r="B64" s="44"/>
      <c r="C64" s="45" t="s">
        <v>569</v>
      </c>
      <c r="F64" s="46"/>
      <c r="G64" s="46" t="s">
        <v>570</v>
      </c>
      <c r="H64" t="b">
        <v>1</v>
      </c>
      <c r="I64" s="1" t="s">
        <v>616</v>
      </c>
      <c r="J64" s="1" t="s">
        <v>55</v>
      </c>
      <c r="K64" s="1" t="s">
        <v>14</v>
      </c>
      <c r="L64" s="5" t="s">
        <v>617</v>
      </c>
      <c r="M64" s="7" t="str">
        <f>"fixed to "&amp;L64</f>
        <v>fixed to "http://www.fhir.org/mfhir/StructureDefinition/sampleddata-period-high"</v>
      </c>
      <c r="N64" t="str">
        <f t="shared" si="5"/>
        <v>|15B.2|header.properties.acquisition_rate.low_value|Observation.valueSampledData.extension[n].url|fixed to "http://www.fhir.org/mfhir/StructureDefinition/sampleddata-period-high"|</v>
      </c>
    </row>
    <row r="65" spans="1:14" ht="18">
      <c r="A65" t="s">
        <v>618</v>
      </c>
      <c r="B65" s="44"/>
      <c r="C65" s="45" t="s">
        <v>569</v>
      </c>
      <c r="D65" t="s">
        <v>110</v>
      </c>
      <c r="E65" t="s">
        <v>14</v>
      </c>
      <c r="F65" s="46" t="s">
        <v>586</v>
      </c>
      <c r="G65" s="46" t="s">
        <v>570</v>
      </c>
      <c r="H65" t="b">
        <v>1</v>
      </c>
      <c r="I65" s="1" t="s">
        <v>619</v>
      </c>
      <c r="J65" s="1" t="s">
        <v>118</v>
      </c>
      <c r="K65" s="1" t="s">
        <v>14</v>
      </c>
      <c r="M65" s="7" t="str">
        <f>"= ""Convert units to usec/"&amp;C65</f>
        <v>= "Convert units to usec/header.properties.acquisition_rate.low_value</v>
      </c>
      <c r="N65" t="str">
        <f t="shared" si="5"/>
        <v>|15B.3|header.properties.acquisition_rate.low_value|Observation.valueSampledData.extension[n].valueDecimal|= "Convert units to usec/header.properties.acquisition_rate.low_value|</v>
      </c>
    </row>
    <row r="66" spans="1:14" ht="18">
      <c r="A66" t="s">
        <v>620</v>
      </c>
      <c r="B66" s="44"/>
      <c r="C66" s="45" t="s">
        <v>560</v>
      </c>
      <c r="D66" t="s">
        <v>13</v>
      </c>
      <c r="E66" t="s">
        <v>14</v>
      </c>
      <c r="F66" s="50" t="s">
        <v>610</v>
      </c>
      <c r="G66" s="46" t="s">
        <v>570</v>
      </c>
      <c r="H66" t="b">
        <v>1</v>
      </c>
      <c r="I66" s="1" t="s">
        <v>619</v>
      </c>
      <c r="J66" s="1" t="s">
        <v>118</v>
      </c>
      <c r="K66" s="1" t="s">
        <v>14</v>
      </c>
      <c r="L66" t="s">
        <v>611</v>
      </c>
      <c r="M66" s="7" t="str">
        <f>"= ""Convert units to usec/"&amp;C65</f>
        <v>= "Convert units to usec/header.properties.acquisition_rate.low_value</v>
      </c>
      <c r="N66" t="str">
        <f t="shared" si="5"/>
        <v>|16B.1|header.properties.acquisition_rate.unit|Observation.valueSampledData.extension[n].valueDecimal|= "Convert units to usec/header.properties.acquisition_rate.low_value|</v>
      </c>
    </row>
    <row r="67" spans="1:14" ht="18">
      <c r="A67" t="s">
        <v>621</v>
      </c>
      <c r="B67" s="44"/>
      <c r="C67" s="45" t="s">
        <v>622</v>
      </c>
      <c r="D67" t="s">
        <v>623</v>
      </c>
      <c r="E67" t="s">
        <v>39</v>
      </c>
      <c r="F67" s="46" t="s">
        <v>624</v>
      </c>
      <c r="H67" t="b">
        <v>1</v>
      </c>
      <c r="I67" s="1" t="s">
        <v>625</v>
      </c>
      <c r="J67" s="1" t="s">
        <v>172</v>
      </c>
      <c r="K67" s="1" t="s">
        <v>39</v>
      </c>
      <c r="M67" s="7" t="s">
        <v>523</v>
      </c>
      <c r="N67" t="str">
        <f t="shared" si="5"/>
        <v>|16B.2|header.properties.external_datasheets|Observation.extension[n]|see Extension elements below|</v>
      </c>
    </row>
    <row r="68" spans="1:14" ht="18">
      <c r="A68" t="s">
        <v>626</v>
      </c>
      <c r="B68" s="44"/>
      <c r="C68" s="45" t="s">
        <v>622</v>
      </c>
      <c r="F68" s="46"/>
      <c r="H68" t="b">
        <v>0</v>
      </c>
      <c r="I68" s="1" t="s">
        <v>627</v>
      </c>
      <c r="J68" s="1" t="s">
        <v>55</v>
      </c>
      <c r="K68" s="1" t="s">
        <v>14</v>
      </c>
      <c r="L68" s="1" t="s">
        <v>628</v>
      </c>
      <c r="M68" s="7" t="str">
        <f>"fixed to "&amp;L68</f>
        <v>fixed to "http://hl7.org/fhir/StructureDefinition/workflow-relatedArtifact"</v>
      </c>
      <c r="N68" t="str">
        <f t="shared" si="5"/>
        <v>|16B.3||Observation.extension[n].url|fixed to "http://hl7.org/fhir/StructureDefinition/workflow-relatedArtifact"|</v>
      </c>
    </row>
    <row r="69" spans="1:14" ht="18">
      <c r="A69">
        <v>19.100000000000001</v>
      </c>
      <c r="B69" s="44"/>
      <c r="C69" s="45" t="s">
        <v>629</v>
      </c>
      <c r="D69" t="s">
        <v>34</v>
      </c>
      <c r="H69" t="b">
        <v>0</v>
      </c>
      <c r="I69" s="1" t="s">
        <v>630</v>
      </c>
      <c r="J69" s="1" t="s">
        <v>631</v>
      </c>
      <c r="K69" s="1" t="s">
        <v>14</v>
      </c>
      <c r="M69" s="7" t="s">
        <v>632</v>
      </c>
      <c r="N69" t="str">
        <f t="shared" si="5"/>
        <v>|19.1||Observation.extension[n].valueRelatedArtifact|see RelatedArtifact elements below|</v>
      </c>
    </row>
    <row r="70" spans="1:14" ht="18">
      <c r="A70">
        <v>19.2</v>
      </c>
      <c r="B70" s="44"/>
      <c r="C70" s="45" t="s">
        <v>629</v>
      </c>
      <c r="D70" t="s">
        <v>34</v>
      </c>
      <c r="H70" t="b">
        <v>0</v>
      </c>
      <c r="I70" s="1" t="s">
        <v>633</v>
      </c>
      <c r="J70" s="1" t="s">
        <v>53</v>
      </c>
      <c r="K70" s="1" t="s">
        <v>14</v>
      </c>
      <c r="L70" s="1" t="s">
        <v>634</v>
      </c>
      <c r="M70" s="7" t="str">
        <f>"fixed to "&amp;L70</f>
        <v>fixed to "documentation"</v>
      </c>
      <c r="N70" t="str">
        <f t="shared" si="5"/>
        <v>|19.2||Observation.extension[n].valueRelatedArtifact.type|fixed to "documentation"|</v>
      </c>
    </row>
    <row r="71" spans="1:14" ht="18">
      <c r="A71">
        <v>20</v>
      </c>
      <c r="B71" s="44"/>
      <c r="C71" s="45" t="s">
        <v>635</v>
      </c>
      <c r="D71" t="s">
        <v>13</v>
      </c>
      <c r="E71" t="s">
        <v>25</v>
      </c>
      <c r="F71" s="46" t="s">
        <v>636</v>
      </c>
      <c r="H71" t="b">
        <v>1</v>
      </c>
      <c r="I71" s="1" t="s">
        <v>637</v>
      </c>
      <c r="J71" s="1" t="s">
        <v>13</v>
      </c>
      <c r="K71" s="1" t="s">
        <v>25</v>
      </c>
      <c r="M71" s="7" t="str">
        <f t="shared" ref="M71:M72" si="6">"= "&amp;C71</f>
        <v>= header.properties.external_datasheets.items.properties.datasheet_type</v>
      </c>
      <c r="N71" t="str">
        <f t="shared" si="5"/>
        <v>|20|header.properties.external_datasheets.items.properties.datasheet_type|Observation.extension[n].valueRelatedArtifact.label|= header.properties.external_datasheets.items.properties.datasheet_type|</v>
      </c>
    </row>
    <row r="72" spans="1:14" ht="18">
      <c r="A72">
        <v>21</v>
      </c>
      <c r="B72" s="44"/>
      <c r="C72" s="45" t="s">
        <v>638</v>
      </c>
      <c r="D72" t="s">
        <v>639</v>
      </c>
      <c r="E72" t="s">
        <v>14</v>
      </c>
      <c r="F72" s="46" t="s">
        <v>640</v>
      </c>
      <c r="H72" t="b">
        <v>1</v>
      </c>
      <c r="I72" s="1" t="s">
        <v>641</v>
      </c>
      <c r="J72" s="1" t="s">
        <v>55</v>
      </c>
      <c r="K72" s="1" t="s">
        <v>14</v>
      </c>
      <c r="M72" s="7" t="str">
        <f t="shared" si="6"/>
        <v>= header.properties.external_datasheets.items.properties.datasheet_reference</v>
      </c>
      <c r="N72" t="str">
        <f t="shared" si="5"/>
        <v>|21|header.properties.external_datasheets.items.properties.datasheet_reference|Observation.extension[n].valueRelatedArtifact.url|= header.properties.external_datasheets.items.properties.datasheet_reference|</v>
      </c>
    </row>
    <row r="73" spans="1:14" ht="18">
      <c r="B73" s="44"/>
      <c r="C73" s="44"/>
    </row>
    <row r="74" spans="1:14" ht="18">
      <c r="B74" s="44"/>
      <c r="C74" s="44"/>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03CF5-CAAA-4997-93B2-D5A83109AD5D}">
  <dimension ref="A1:M47"/>
  <sheetViews>
    <sheetView tabSelected="1" workbookViewId="0">
      <selection activeCell="E46" sqref="E46"/>
    </sheetView>
  </sheetViews>
  <sheetFormatPr defaultRowHeight="15.75"/>
  <sheetData>
    <row r="1" spans="1:13">
      <c r="A1" t="s">
        <v>462</v>
      </c>
      <c r="G1" t="s">
        <v>0</v>
      </c>
      <c r="H1" t="s">
        <v>642</v>
      </c>
      <c r="L1" t="s">
        <v>181</v>
      </c>
      <c r="M1" t="s">
        <v>185</v>
      </c>
    </row>
    <row r="2" spans="1:13">
      <c r="A2" t="s">
        <v>2</v>
      </c>
      <c r="B2" t="s">
        <v>464</v>
      </c>
      <c r="C2" t="s">
        <v>465</v>
      </c>
      <c r="D2" t="s">
        <v>3</v>
      </c>
      <c r="E2" t="s">
        <v>4</v>
      </c>
      <c r="F2" t="s">
        <v>5</v>
      </c>
      <c r="H2" t="s">
        <v>6</v>
      </c>
      <c r="I2" t="s">
        <v>7</v>
      </c>
      <c r="J2" t="s">
        <v>4</v>
      </c>
      <c r="K2" t="s">
        <v>183</v>
      </c>
      <c r="L2" t="s">
        <v>181</v>
      </c>
      <c r="M2" t="str">
        <f>"|"&amp;$A2&amp;"|"&amp;$C2&amp;"|"&amp;$H2&amp;"|"&amp;$L2&amp;"|"</f>
        <v>|Index|Upated Header Element|FHIR Attribute|Mapping Instructions|</v>
      </c>
    </row>
    <row r="3" spans="1:13">
      <c r="A3" s="31" t="s">
        <v>184</v>
      </c>
      <c r="B3" s="31"/>
      <c r="C3" s="31" t="s">
        <v>184</v>
      </c>
      <c r="H3" s="31" t="s">
        <v>184</v>
      </c>
      <c r="L3" s="31" t="s">
        <v>184</v>
      </c>
      <c r="M3" t="str">
        <f t="shared" ref="M3:M39" si="0">"|"&amp;$A3&amp;"|"&amp;$C3&amp;"|"&amp;$H3&amp;"|"&amp;$L3&amp;"|"</f>
        <v>|---|---|---|---|</v>
      </c>
    </row>
    <row r="4" spans="1:13" ht="18">
      <c r="A4">
        <v>1</v>
      </c>
      <c r="B4" s="44" t="s">
        <v>467</v>
      </c>
      <c r="C4" s="44" t="s">
        <v>467</v>
      </c>
      <c r="D4" t="s">
        <v>468</v>
      </c>
      <c r="F4" t="s">
        <v>10</v>
      </c>
      <c r="H4" t="s">
        <v>186</v>
      </c>
      <c r="I4" t="s">
        <v>136</v>
      </c>
      <c r="L4" t="s">
        <v>643</v>
      </c>
      <c r="M4" t="str">
        <f t="shared" si="0"/>
        <v>|1|header.$schema|OMH to FHIR  Provenance Profile|see Provenance elements below|</v>
      </c>
    </row>
    <row r="5" spans="1:13" ht="18">
      <c r="A5">
        <v>2</v>
      </c>
      <c r="B5" s="44"/>
      <c r="C5" s="45" t="s">
        <v>470</v>
      </c>
      <c r="F5" t="s">
        <v>471</v>
      </c>
      <c r="H5" t="s">
        <v>23</v>
      </c>
      <c r="L5" t="s">
        <v>472</v>
      </c>
      <c r="M5" t="str">
        <f t="shared" si="0"/>
        <v>|2|header.$id|None|schema metadata|</v>
      </c>
    </row>
    <row r="6" spans="1:13" ht="18">
      <c r="A6">
        <v>3</v>
      </c>
      <c r="B6" s="44"/>
      <c r="C6" s="45" t="s">
        <v>473</v>
      </c>
      <c r="F6" t="s">
        <v>474</v>
      </c>
      <c r="H6" t="s">
        <v>23</v>
      </c>
      <c r="K6" s="46"/>
      <c r="L6" t="s">
        <v>472</v>
      </c>
      <c r="M6" t="str">
        <f t="shared" si="0"/>
        <v>|3|header.title|None|schema metadata|</v>
      </c>
    </row>
    <row r="7" spans="1:13" ht="18">
      <c r="A7">
        <v>4</v>
      </c>
      <c r="B7" s="44" t="s">
        <v>475</v>
      </c>
      <c r="C7" s="44" t="s">
        <v>475</v>
      </c>
      <c r="F7" t="s">
        <v>476</v>
      </c>
      <c r="H7" t="s">
        <v>23</v>
      </c>
      <c r="K7" s="46"/>
      <c r="L7" t="s">
        <v>472</v>
      </c>
      <c r="M7" t="str">
        <f t="shared" si="0"/>
        <v>|4|header.description|None|schema metadata|</v>
      </c>
    </row>
    <row r="8" spans="1:13" ht="18">
      <c r="A8">
        <v>5</v>
      </c>
      <c r="B8" s="44" t="s">
        <v>644</v>
      </c>
      <c r="C8" s="44" t="s">
        <v>644</v>
      </c>
      <c r="H8" t="s">
        <v>23</v>
      </c>
      <c r="L8" t="s">
        <v>472</v>
      </c>
      <c r="M8" t="str">
        <f t="shared" si="0"/>
        <v>|5|header.type|None|schema metadata|</v>
      </c>
    </row>
    <row r="9" spans="1:13" ht="18">
      <c r="A9">
        <v>6</v>
      </c>
      <c r="B9" s="44" t="s">
        <v>645</v>
      </c>
      <c r="C9" s="44" t="s">
        <v>645</v>
      </c>
      <c r="H9" t="s">
        <v>23</v>
      </c>
      <c r="L9" t="s">
        <v>472</v>
      </c>
      <c r="M9" t="str">
        <f t="shared" si="0"/>
        <v>|6|header.definitions.date_time.$ref|None|schema metadata|</v>
      </c>
    </row>
    <row r="10" spans="1:13" ht="18">
      <c r="A10">
        <v>7</v>
      </c>
      <c r="B10" s="44" t="s">
        <v>646</v>
      </c>
      <c r="C10" s="44" t="s">
        <v>646</v>
      </c>
      <c r="H10" t="s">
        <v>23</v>
      </c>
      <c r="L10" t="s">
        <v>472</v>
      </c>
      <c r="M10" t="str">
        <f t="shared" si="0"/>
        <v>|7|header.definitions.schema_id.$ref|None|schema metadata|</v>
      </c>
    </row>
    <row r="11" spans="1:13" ht="18">
      <c r="A11">
        <v>8</v>
      </c>
      <c r="B11" s="44"/>
      <c r="C11" s="45" t="s">
        <v>647</v>
      </c>
      <c r="H11" t="s">
        <v>23</v>
      </c>
      <c r="L11" t="s">
        <v>472</v>
      </c>
      <c r="M11" t="str">
        <f t="shared" si="0"/>
        <v>|8|header.definitions.frequency_unit_value.$ref|None|schema metadata|</v>
      </c>
    </row>
    <row r="12" spans="1:13" ht="18">
      <c r="B12" s="44"/>
      <c r="C12" t="s">
        <v>23</v>
      </c>
      <c r="H12" t="s">
        <v>648</v>
      </c>
      <c r="I12" s="1" t="s">
        <v>13</v>
      </c>
      <c r="J12" s="1" t="s">
        <v>14</v>
      </c>
      <c r="K12" t="s">
        <v>187</v>
      </c>
      <c r="L12" s="7" t="str">
        <f>"fixed to "&amp;K12</f>
        <v>fixed to "transform"</v>
      </c>
      <c r="M12" t="str">
        <f t="shared" si="0"/>
        <v>||None|activity.text|fixed to "transform"|</v>
      </c>
    </row>
    <row r="13" spans="1:13" ht="18">
      <c r="B13" s="44"/>
      <c r="C13" t="s">
        <v>23</v>
      </c>
      <c r="H13" t="s">
        <v>649</v>
      </c>
      <c r="I13" t="s">
        <v>13</v>
      </c>
      <c r="J13" t="s">
        <v>14</v>
      </c>
      <c r="K13" t="s">
        <v>189</v>
      </c>
      <c r="L13" s="7" t="str">
        <f>"fixed to "&amp;K13  &amp; " since  Provenance  is contained in Observation"</f>
        <v>fixed to "#" since  Provenance  is contained in Observation</v>
      </c>
      <c r="M13" t="str">
        <f t="shared" si="0"/>
        <v>||None|target.reference|fixed to "#" since  Provenance  is contained in Observation|</v>
      </c>
    </row>
    <row r="14" spans="1:13" ht="18">
      <c r="B14" s="44"/>
      <c r="C14" t="s">
        <v>23</v>
      </c>
      <c r="H14" t="s">
        <v>650</v>
      </c>
      <c r="I14" t="s">
        <v>191</v>
      </c>
      <c r="J14" t="s">
        <v>14</v>
      </c>
      <c r="L14" t="s">
        <v>192</v>
      </c>
      <c r="M14" t="str">
        <f t="shared" si="0"/>
        <v>||None|recorded|System provided value indicates the instant the omh message was transformed to a FHIR resource.|</v>
      </c>
    </row>
    <row r="15" spans="1:13" ht="18">
      <c r="B15" s="44"/>
      <c r="C15" t="s">
        <v>23</v>
      </c>
      <c r="H15" t="s">
        <v>651</v>
      </c>
      <c r="I15" t="s">
        <v>55</v>
      </c>
      <c r="J15" t="s">
        <v>25</v>
      </c>
      <c r="K15" t="s">
        <v>193</v>
      </c>
      <c r="L15" t="str">
        <f>"fixed to "&amp;K15&amp; " Provenance.policy can optionally point to the  omh-fhir ig rules url used for the transformation"</f>
        <v>fixed to "http://www.fhir.org/guides/mfhir/ImplementationGuide/openmhealth.mfhir-0.0.0" Provenance.policy can optionally point to the  omh-fhir ig rules url used for the transformation</v>
      </c>
      <c r="M15" t="str">
        <f t="shared" si="0"/>
        <v>||None|policy|fixed to "http://www.fhir.org/guides/mfhir/ImplementationGuide/openmhealth.mfhir-0.0.0" Provenance.policy can optionally point to the  omh-fhir ig rules url used for the transformation|</v>
      </c>
    </row>
    <row r="16" spans="1:13" ht="18">
      <c r="B16" s="44"/>
      <c r="C16" t="s">
        <v>23</v>
      </c>
      <c r="H16" t="s">
        <v>652</v>
      </c>
      <c r="I16" s="1" t="s">
        <v>55</v>
      </c>
      <c r="J16" t="s">
        <v>25</v>
      </c>
      <c r="K16" t="s">
        <v>195</v>
      </c>
      <c r="L16" s="7" t="str">
        <f>"fixed to "&amp;K16</f>
        <v>fixed to "http://terminology.hl7.org/CodeSystem/provenance-participant-type"</v>
      </c>
      <c r="M16" t="str">
        <f t="shared" si="0"/>
        <v>||None|agent[0].type.coding[0].system|fixed to "http://terminology.hl7.org/CodeSystem/provenance-participant-type"|</v>
      </c>
    </row>
    <row r="17" spans="1:13" ht="18">
      <c r="B17" s="44"/>
      <c r="C17" t="s">
        <v>23</v>
      </c>
      <c r="H17" t="s">
        <v>653</v>
      </c>
      <c r="I17" t="s">
        <v>13</v>
      </c>
      <c r="J17" t="s">
        <v>14</v>
      </c>
      <c r="K17" t="s">
        <v>196</v>
      </c>
      <c r="L17" s="7" t="str">
        <f>"fixed to "&amp;K17</f>
        <v>fixed to "assembler"</v>
      </c>
      <c r="M17" t="str">
        <f t="shared" si="0"/>
        <v>||None|agent[0].type.coding[0].code|fixed to "assembler"|</v>
      </c>
    </row>
    <row r="18" spans="1:13" ht="18">
      <c r="B18" s="44"/>
      <c r="C18" t="s">
        <v>23</v>
      </c>
      <c r="H18" t="s">
        <v>654</v>
      </c>
      <c r="I18" t="s">
        <v>13</v>
      </c>
      <c r="J18" t="s">
        <v>25</v>
      </c>
      <c r="K18" t="s">
        <v>197</v>
      </c>
      <c r="L18" s="7" t="str">
        <f>"fixed to "&amp;K18</f>
        <v>fixed to "Assembler"</v>
      </c>
      <c r="M18" t="str">
        <f t="shared" si="0"/>
        <v>||None|agent[0].type.coding[0].display|fixed to "Assembler"|</v>
      </c>
    </row>
    <row r="19" spans="1:13" ht="18">
      <c r="B19" s="44"/>
      <c r="C19" t="s">
        <v>23</v>
      </c>
      <c r="H19" t="s">
        <v>655</v>
      </c>
      <c r="I19" t="s">
        <v>13</v>
      </c>
      <c r="J19" t="s">
        <v>14</v>
      </c>
      <c r="L19" t="s">
        <v>656</v>
      </c>
      <c r="M19" t="str">
        <f t="shared" si="0"/>
        <v>||None|agent[0].type.who.reference|Provenance.agent.who references the Organization or Device performing the transformation.|</v>
      </c>
    </row>
    <row r="20" spans="1:13" ht="18">
      <c r="B20" s="44"/>
      <c r="C20" t="s">
        <v>23</v>
      </c>
      <c r="H20" t="s">
        <v>657</v>
      </c>
      <c r="I20" t="s">
        <v>13</v>
      </c>
      <c r="K20" t="s">
        <v>198</v>
      </c>
      <c r="L20" s="7" t="str">
        <f>"fixed to "&amp;K20</f>
        <v>fixed to "omh-schema"</v>
      </c>
      <c r="M20" t="str">
        <f t="shared" si="0"/>
        <v>||None|agent[1].type.text|fixed to "omh-schema"|</v>
      </c>
    </row>
    <row r="21" spans="1:13" ht="18">
      <c r="B21" s="44"/>
      <c r="C21" t="s">
        <v>23</v>
      </c>
      <c r="H21" t="s">
        <v>658</v>
      </c>
      <c r="I21" t="s">
        <v>535</v>
      </c>
      <c r="J21" t="s">
        <v>25</v>
      </c>
      <c r="L21" t="s">
        <v>222</v>
      </c>
      <c r="M21" t="str">
        <f t="shared" si="0"/>
        <v>||None|entity[0]|Provenance.entity is optional.  see entity elements below|</v>
      </c>
    </row>
    <row r="22" spans="1:13" ht="18">
      <c r="B22" s="44"/>
      <c r="C22" t="s">
        <v>23</v>
      </c>
      <c r="H22" t="s">
        <v>659</v>
      </c>
      <c r="I22" s="1" t="s">
        <v>53</v>
      </c>
      <c r="J22" t="s">
        <v>14</v>
      </c>
      <c r="K22" t="s">
        <v>660</v>
      </c>
      <c r="L22" s="7" t="str">
        <f>"fixed to "&amp;K22</f>
        <v>fixed to "source"</v>
      </c>
      <c r="M22" t="str">
        <f t="shared" si="0"/>
        <v>||None|entity[0].role|fixed to "source"|</v>
      </c>
    </row>
    <row r="23" spans="1:13" ht="18">
      <c r="A23">
        <v>13</v>
      </c>
      <c r="B23" s="44"/>
      <c r="C23" s="45" t="s">
        <v>477</v>
      </c>
      <c r="D23" s="46" t="s">
        <v>481</v>
      </c>
      <c r="E23" t="s">
        <v>14</v>
      </c>
      <c r="F23" s="46" t="s">
        <v>482</v>
      </c>
      <c r="H23" s="1" t="s">
        <v>661</v>
      </c>
      <c r="I23" s="1" t="s">
        <v>13</v>
      </c>
      <c r="J23" s="1" t="s">
        <v>14</v>
      </c>
      <c r="K23" s="7"/>
      <c r="L23" s="7" t="str">
        <f xml:space="preserve"> "concatenation of  ""urn:uuid:"" + "&amp;$C23</f>
        <v>concatenation of  "urn:uuid:" + header.properties.uuid</v>
      </c>
      <c r="M23" t="str">
        <f t="shared" si="0"/>
        <v>|13|header.properties.uuid|entity[0].what.identifier[0].value|concatenation of  "urn:uuid:" + header.properties.uuid|</v>
      </c>
    </row>
    <row r="24" spans="1:13" ht="18">
      <c r="A24">
        <v>13</v>
      </c>
      <c r="B24" s="44"/>
      <c r="C24" s="45" t="s">
        <v>477</v>
      </c>
      <c r="D24" s="46"/>
      <c r="F24" s="46"/>
      <c r="H24" s="1" t="s">
        <v>662</v>
      </c>
      <c r="I24" s="1" t="s">
        <v>13</v>
      </c>
      <c r="J24" s="1" t="s">
        <v>14</v>
      </c>
      <c r="K24" s="1" t="s">
        <v>180</v>
      </c>
      <c r="L24" s="7" t="str">
        <f>"fixed to "&amp;K24</f>
        <v>fixed to "urn:ietf:rfc:3986"</v>
      </c>
      <c r="M24" t="str">
        <f t="shared" si="0"/>
        <v>|13|header.properties.uuid|entity[0].what.identifier[0].system|fixed to "urn:ietf:rfc:3986"|</v>
      </c>
    </row>
    <row r="25" spans="1:13" ht="18">
      <c r="A25">
        <v>14</v>
      </c>
      <c r="B25" s="44" t="s">
        <v>485</v>
      </c>
      <c r="C25" s="44" t="s">
        <v>486</v>
      </c>
      <c r="D25" s="46" t="s">
        <v>487</v>
      </c>
      <c r="E25" t="s">
        <v>14</v>
      </c>
      <c r="F25" s="46" t="s">
        <v>488</v>
      </c>
      <c r="H25" t="s">
        <v>23</v>
      </c>
      <c r="L25" s="7"/>
      <c r="M25" t="str">
        <f t="shared" si="0"/>
        <v>|14|header.properties.schema_id|None||</v>
      </c>
    </row>
    <row r="26" spans="1:13" ht="18">
      <c r="A26">
        <v>14</v>
      </c>
      <c r="B26" s="44" t="s">
        <v>485</v>
      </c>
      <c r="C26" s="44" t="s">
        <v>497</v>
      </c>
      <c r="D26" t="s">
        <v>13</v>
      </c>
      <c r="E26" t="s">
        <v>14</v>
      </c>
      <c r="F26" s="46" t="s">
        <v>26</v>
      </c>
      <c r="H26" t="s">
        <v>663</v>
      </c>
      <c r="I26" s="1" t="s">
        <v>13</v>
      </c>
      <c r="J26" t="s">
        <v>25</v>
      </c>
      <c r="L26" t="str">
        <f>"concatenation of  " &amp; $C26 &amp;" + "&amp; $C27 &amp;" + "&amp;$C29</f>
        <v>concatenation of  header.properties.schema_id.namespace + header.properties.schema_id.name + header.properties.source_creation_date_time</v>
      </c>
      <c r="M26" t="str">
        <f t="shared" si="0"/>
        <v>|14|header.properties.schema_id.namespace|agent[1].type.who.identifier.value|concatenation of  header.properties.schema_id.namespace + header.properties.schema_id.name + header.properties.source_creation_date_time|</v>
      </c>
    </row>
    <row r="27" spans="1:13" ht="18">
      <c r="A27">
        <v>14</v>
      </c>
      <c r="B27" s="44" t="s">
        <v>485</v>
      </c>
      <c r="C27" s="44" t="s">
        <v>500</v>
      </c>
      <c r="D27" t="s">
        <v>13</v>
      </c>
      <c r="E27" t="s">
        <v>14</v>
      </c>
      <c r="F27" s="46" t="s">
        <v>28</v>
      </c>
      <c r="H27" t="s">
        <v>663</v>
      </c>
      <c r="I27" s="1" t="s">
        <v>13</v>
      </c>
      <c r="J27" t="s">
        <v>14</v>
      </c>
      <c r="L27" t="str">
        <f>"concatenation of  " &amp; $C26 &amp;" + "&amp; $C27 &amp;" + "&amp;$C29</f>
        <v>concatenation of  header.properties.schema_id.namespace + header.properties.schema_id.name + header.properties.source_creation_date_time</v>
      </c>
      <c r="M27" t="str">
        <f t="shared" si="0"/>
        <v>|14|header.properties.schema_id.name|agent[1].type.who.identifier.value|concatenation of  header.properties.schema_id.namespace + header.properties.schema_id.name + header.properties.source_creation_date_time|</v>
      </c>
    </row>
    <row r="28" spans="1:13" ht="18">
      <c r="A28">
        <v>14</v>
      </c>
      <c r="B28" s="44" t="s">
        <v>485</v>
      </c>
      <c r="C28" s="44" t="s">
        <v>502</v>
      </c>
      <c r="D28" t="s">
        <v>13</v>
      </c>
      <c r="E28" t="s">
        <v>14</v>
      </c>
      <c r="F28" s="46" t="s">
        <v>32</v>
      </c>
      <c r="H28" t="s">
        <v>663</v>
      </c>
      <c r="I28" s="1" t="s">
        <v>13</v>
      </c>
      <c r="J28" t="s">
        <v>14</v>
      </c>
      <c r="L28" t="str">
        <f>"concatenation of  " &amp; $C26 &amp;" + "&amp; $C27 &amp;" + "&amp;$C29</f>
        <v>concatenation of  header.properties.schema_id.namespace + header.properties.schema_id.name + header.properties.source_creation_date_time</v>
      </c>
      <c r="M28" t="str">
        <f t="shared" si="0"/>
        <v>|14|header.properties.schema_id.version|agent[1].type.who.identifier.value|concatenation of  header.properties.schema_id.namespace + header.properties.schema_id.name + header.properties.source_creation_date_time|</v>
      </c>
    </row>
    <row r="29" spans="1:13" ht="18">
      <c r="A29">
        <v>18</v>
      </c>
      <c r="B29" s="47" t="s">
        <v>515</v>
      </c>
      <c r="C29" s="48" t="s">
        <v>516</v>
      </c>
      <c r="D29" s="46" t="s">
        <v>517</v>
      </c>
      <c r="E29" t="s">
        <v>14</v>
      </c>
      <c r="F29" s="46" t="s">
        <v>518</v>
      </c>
      <c r="H29" t="s">
        <v>23</v>
      </c>
      <c r="M29" t="str">
        <f t="shared" si="0"/>
        <v>|18|header.properties.source_creation_date_time|None||</v>
      </c>
    </row>
    <row r="30" spans="1:13" ht="18">
      <c r="A30">
        <v>21</v>
      </c>
      <c r="B30" s="49" t="s">
        <v>664</v>
      </c>
      <c r="C30" s="47" t="s">
        <v>521</v>
      </c>
      <c r="D30" t="s">
        <v>13</v>
      </c>
      <c r="E30" t="s">
        <v>25</v>
      </c>
      <c r="F30" s="46" t="s">
        <v>525</v>
      </c>
      <c r="H30" t="s">
        <v>23</v>
      </c>
      <c r="M30" t="str">
        <f t="shared" si="0"/>
        <v>|21|header.properties.modality.description|None||</v>
      </c>
    </row>
    <row r="31" spans="1:13" ht="18">
      <c r="A31">
        <v>35</v>
      </c>
      <c r="B31" s="49" t="s">
        <v>665</v>
      </c>
      <c r="C31" s="45" t="s">
        <v>530</v>
      </c>
      <c r="D31" s="46" t="s">
        <v>531</v>
      </c>
      <c r="E31" t="s">
        <v>25</v>
      </c>
      <c r="F31" s="46" t="s">
        <v>532</v>
      </c>
      <c r="H31" t="s">
        <v>23</v>
      </c>
      <c r="M31" t="str">
        <f t="shared" si="0"/>
        <v>|35|header.properties.acquisition_rate|None||</v>
      </c>
    </row>
    <row r="32" spans="1:13" ht="18">
      <c r="A32">
        <v>36</v>
      </c>
      <c r="B32" s="49" t="s">
        <v>666</v>
      </c>
      <c r="C32" s="45" t="s">
        <v>553</v>
      </c>
      <c r="D32" t="s">
        <v>110</v>
      </c>
      <c r="E32" t="s">
        <v>14</v>
      </c>
      <c r="F32" s="46" t="s">
        <v>557</v>
      </c>
      <c r="H32" t="s">
        <v>23</v>
      </c>
      <c r="M32" t="str">
        <f t="shared" si="0"/>
        <v>|36|header.properties.acquisition_rate.value|None||</v>
      </c>
    </row>
    <row r="33" spans="1:13" ht="18">
      <c r="A33">
        <v>37</v>
      </c>
      <c r="B33" s="44"/>
      <c r="C33" s="45" t="s">
        <v>569</v>
      </c>
      <c r="D33" t="s">
        <v>110</v>
      </c>
      <c r="E33" t="s">
        <v>14</v>
      </c>
      <c r="F33" s="46" t="s">
        <v>577</v>
      </c>
      <c r="H33" t="s">
        <v>23</v>
      </c>
      <c r="M33" t="str">
        <f t="shared" si="0"/>
        <v>|37|header.properties.acquisition_rate.low_value|None||</v>
      </c>
    </row>
    <row r="34" spans="1:13" ht="18">
      <c r="A34">
        <v>38</v>
      </c>
      <c r="B34" s="44"/>
      <c r="C34" s="45" t="s">
        <v>583</v>
      </c>
      <c r="D34" t="s">
        <v>110</v>
      </c>
      <c r="E34" t="s">
        <v>14</v>
      </c>
      <c r="F34" s="46" t="s">
        <v>586</v>
      </c>
      <c r="H34" t="s">
        <v>23</v>
      </c>
      <c r="M34" t="str">
        <f t="shared" si="0"/>
        <v>|38|header.properties.acquisition_rate.high_value|None||</v>
      </c>
    </row>
    <row r="35" spans="1:13" ht="18">
      <c r="A35">
        <v>38</v>
      </c>
      <c r="B35" s="44"/>
      <c r="C35" s="45" t="s">
        <v>560</v>
      </c>
      <c r="D35" t="s">
        <v>13</v>
      </c>
      <c r="E35" t="s">
        <v>14</v>
      </c>
      <c r="F35" s="46" t="s">
        <v>667</v>
      </c>
      <c r="H35" t="s">
        <v>23</v>
      </c>
      <c r="M35" t="str">
        <f t="shared" si="0"/>
        <v>|38|header.properties.acquisition_rate.unit|None||</v>
      </c>
    </row>
    <row r="36" spans="1:13" ht="18">
      <c r="B36" s="44"/>
      <c r="C36" s="45" t="s">
        <v>622</v>
      </c>
      <c r="D36" t="s">
        <v>623</v>
      </c>
      <c r="E36" t="s">
        <v>39</v>
      </c>
      <c r="F36" s="46" t="s">
        <v>624</v>
      </c>
      <c r="H36" t="s">
        <v>23</v>
      </c>
      <c r="M36" t="str">
        <f t="shared" si="0"/>
        <v>||header.properties.external_datasheets|None||</v>
      </c>
    </row>
    <row r="37" spans="1:13" ht="18">
      <c r="B37" s="44"/>
      <c r="C37" s="45" t="s">
        <v>629</v>
      </c>
      <c r="D37" t="s">
        <v>34</v>
      </c>
      <c r="H37" t="s">
        <v>23</v>
      </c>
      <c r="M37" t="str">
        <f t="shared" si="0"/>
        <v>||header.properties.external_datasheets.items|None||</v>
      </c>
    </row>
    <row r="38" spans="1:13" ht="18">
      <c r="A38">
        <v>39</v>
      </c>
      <c r="B38" s="44"/>
      <c r="C38" s="45" t="s">
        <v>635</v>
      </c>
      <c r="D38" t="s">
        <v>13</v>
      </c>
      <c r="E38" t="s">
        <v>25</v>
      </c>
      <c r="F38" s="46" t="s">
        <v>636</v>
      </c>
      <c r="H38" t="s">
        <v>23</v>
      </c>
      <c r="M38" t="str">
        <f t="shared" si="0"/>
        <v>|39|header.properties.external_datasheets.items.properties.datasheet_type|None||</v>
      </c>
    </row>
    <row r="39" spans="1:13" ht="18">
      <c r="A39">
        <v>41</v>
      </c>
      <c r="B39" s="44"/>
      <c r="C39" s="45" t="s">
        <v>638</v>
      </c>
      <c r="D39" t="s">
        <v>639</v>
      </c>
      <c r="E39" t="s">
        <v>14</v>
      </c>
      <c r="F39" s="46" t="s">
        <v>640</v>
      </c>
      <c r="H39" t="s">
        <v>23</v>
      </c>
      <c r="M39" t="str">
        <f t="shared" si="0"/>
        <v>|41|header.properties.external_datasheets.items.properties.datasheet_reference|None||</v>
      </c>
    </row>
    <row r="40" spans="1:13" ht="18">
      <c r="A40">
        <v>42</v>
      </c>
      <c r="B40" s="44"/>
      <c r="C40" s="45"/>
    </row>
    <row r="41" spans="1:13" ht="18">
      <c r="A41">
        <v>44</v>
      </c>
      <c r="B41" s="44"/>
      <c r="C41" s="45"/>
    </row>
    <row r="42" spans="1:13" ht="18">
      <c r="B42" s="44"/>
      <c r="C42" s="45"/>
    </row>
    <row r="43" spans="1:13" ht="18">
      <c r="B43" s="44"/>
      <c r="C43" s="44"/>
    </row>
    <row r="44" spans="1:13" ht="18">
      <c r="B44" s="44"/>
      <c r="C44" s="44"/>
    </row>
    <row r="45" spans="1:13" ht="18">
      <c r="B45" s="44"/>
      <c r="C45" s="44"/>
    </row>
    <row r="46" spans="1:13" ht="18">
      <c r="B46" s="44"/>
    </row>
    <row r="47" spans="1:13" ht="18">
      <c r="B47" s="4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FFAF7-426C-0A47-93C6-0A6BA08AF012}">
  <dimension ref="A1:M33"/>
  <sheetViews>
    <sheetView topLeftCell="L1" workbookViewId="0">
      <selection activeCell="M12" sqref="M12"/>
    </sheetView>
  </sheetViews>
  <sheetFormatPr defaultColWidth="11" defaultRowHeight="15.75"/>
  <cols>
    <col min="2" max="2" width="50.625" bestFit="1" customWidth="1"/>
    <col min="3" max="3" width="16.375" customWidth="1"/>
    <col min="4" max="6" width="10.875" customWidth="1"/>
    <col min="7" max="7" width="34.875" bestFit="1" customWidth="1"/>
    <col min="8" max="8" width="22.5" customWidth="1"/>
    <col min="10" max="10" width="72.875" bestFit="1" customWidth="1"/>
    <col min="11" max="11" width="84.625" style="24" bestFit="1" customWidth="1"/>
    <col min="12" max="12" width="84.625" style="24" customWidth="1"/>
    <col min="13" max="13" width="59.125" bestFit="1" customWidth="1"/>
  </cols>
  <sheetData>
    <row r="1" spans="1:13">
      <c r="A1" t="s">
        <v>435</v>
      </c>
      <c r="F1" t="s">
        <v>0</v>
      </c>
      <c r="G1" t="s">
        <v>48</v>
      </c>
      <c r="K1" s="24" t="s">
        <v>181</v>
      </c>
      <c r="M1" t="s">
        <v>185</v>
      </c>
    </row>
    <row r="2" spans="1:13">
      <c r="A2" t="s">
        <v>2</v>
      </c>
      <c r="B2" t="str">
        <f>A1&amp;" Element"</f>
        <v>OMH Header Element</v>
      </c>
      <c r="C2" t="s">
        <v>3</v>
      </c>
      <c r="D2" t="s">
        <v>4</v>
      </c>
      <c r="E2" t="s">
        <v>5</v>
      </c>
      <c r="G2" t="s">
        <v>6</v>
      </c>
      <c r="H2" t="s">
        <v>7</v>
      </c>
      <c r="I2" t="s">
        <v>4</v>
      </c>
      <c r="J2" t="s">
        <v>183</v>
      </c>
      <c r="K2" s="24" t="s">
        <v>181</v>
      </c>
      <c r="L2" s="24" t="s">
        <v>188</v>
      </c>
      <c r="M2" t="str">
        <f t="shared" ref="M2:M33" si="0">"|"&amp;$A2&amp;"|"&amp;$B2&amp;"|"&amp;$G2&amp;"|"&amp;$K2&amp;"|"</f>
        <v>|Index|OMH Header Element|FHIR Attribute|Mapping Instructions|</v>
      </c>
    </row>
    <row r="3" spans="1:13">
      <c r="A3" s="31" t="s">
        <v>184</v>
      </c>
      <c r="B3" s="31" t="s">
        <v>184</v>
      </c>
      <c r="G3" s="31" t="s">
        <v>184</v>
      </c>
      <c r="K3" s="32" t="s">
        <v>184</v>
      </c>
      <c r="L3" s="32"/>
      <c r="M3" t="str">
        <f t="shared" si="0"/>
        <v>|---|---|---|---|</v>
      </c>
    </row>
    <row r="4" spans="1:13">
      <c r="A4">
        <v>1</v>
      </c>
      <c r="B4" t="s">
        <v>8</v>
      </c>
      <c r="C4" t="s">
        <v>9</v>
      </c>
      <c r="E4" t="s">
        <v>10</v>
      </c>
      <c r="G4" t="s">
        <v>186</v>
      </c>
      <c r="H4" t="s">
        <v>136</v>
      </c>
      <c r="M4" t="str">
        <f t="shared" si="0"/>
        <v>|1|header-1.2.json|OMH to FHIR  Provenance Profile||</v>
      </c>
    </row>
    <row r="5" spans="1:13">
      <c r="A5" t="s">
        <v>209</v>
      </c>
      <c r="B5" t="s">
        <v>23</v>
      </c>
      <c r="G5" t="s">
        <v>440</v>
      </c>
      <c r="H5" s="2" t="s">
        <v>13</v>
      </c>
      <c r="I5" s="2" t="s">
        <v>14</v>
      </c>
      <c r="J5" t="s">
        <v>187</v>
      </c>
      <c r="K5" s="7" t="str">
        <f>"fixed to "&amp;J5</f>
        <v>fixed to "transform"</v>
      </c>
      <c r="L5" s="7" t="s">
        <v>220</v>
      </c>
      <c r="M5" t="str">
        <f t="shared" si="0"/>
        <v>|1A|None|Provenance.activity.text|fixed to "transform"|</v>
      </c>
    </row>
    <row r="6" spans="1:13">
      <c r="A6" t="s">
        <v>210</v>
      </c>
      <c r="B6" t="s">
        <v>23</v>
      </c>
      <c r="G6" t="s">
        <v>441</v>
      </c>
      <c r="H6" t="s">
        <v>13</v>
      </c>
      <c r="I6" t="s">
        <v>14</v>
      </c>
      <c r="J6" t="s">
        <v>189</v>
      </c>
      <c r="K6" s="7" t="str">
        <f>"fixed to "&amp;J6  &amp; " since  Provenance  is contained in Observation"</f>
        <v>fixed to "#" since  Provenance  is contained in Observation</v>
      </c>
      <c r="L6" s="24" t="s">
        <v>190</v>
      </c>
      <c r="M6" t="str">
        <f t="shared" si="0"/>
        <v>|!B|None|Provenance.target.reference|fixed to "#" since  Provenance  is contained in Observation|</v>
      </c>
    </row>
    <row r="7" spans="1:13">
      <c r="A7" t="s">
        <v>211</v>
      </c>
      <c r="B7" t="s">
        <v>23</v>
      </c>
      <c r="G7" t="s">
        <v>442</v>
      </c>
      <c r="H7" t="s">
        <v>191</v>
      </c>
      <c r="I7" t="s">
        <v>14</v>
      </c>
      <c r="K7" s="24" t="s">
        <v>192</v>
      </c>
      <c r="M7" t="str">
        <f t="shared" si="0"/>
        <v>|1C|None|Provenance.recorded|System provided value indicates the instant the omh message was transformed to a FHIR resource.|</v>
      </c>
    </row>
    <row r="8" spans="1:13">
      <c r="A8" t="s">
        <v>212</v>
      </c>
      <c r="B8" t="s">
        <v>23</v>
      </c>
      <c r="G8" t="s">
        <v>443</v>
      </c>
      <c r="H8" t="s">
        <v>55</v>
      </c>
      <c r="I8" t="s">
        <v>25</v>
      </c>
      <c r="J8" t="s">
        <v>193</v>
      </c>
      <c r="K8" s="24" t="str">
        <f>"fixed to "&amp;J8&amp; " Provenance.policy can optionally point to the  omh-fhir ig rules url used for the transformation"</f>
        <v>fixed to "http://www.fhir.org/guides/mfhir/ImplementationGuide/openmhealth.mfhir-0.0.0" Provenance.policy can optionally point to the  omh-fhir ig rules url used for the transformation</v>
      </c>
      <c r="L8" s="24" t="s">
        <v>194</v>
      </c>
      <c r="M8" t="str">
        <f t="shared" si="0"/>
        <v>|1D|None|Provenance.policy|fixed to "http://www.fhir.org/guides/mfhir/ImplementationGuide/openmhealth.mfhir-0.0.0" Provenance.policy can optionally point to the  omh-fhir ig rules url used for the transformation|</v>
      </c>
    </row>
    <row r="9" spans="1:13">
      <c r="A9" t="s">
        <v>213</v>
      </c>
      <c r="B9" t="s">
        <v>23</v>
      </c>
      <c r="G9" t="s">
        <v>444</v>
      </c>
      <c r="H9" s="1" t="s">
        <v>55</v>
      </c>
      <c r="I9" t="s">
        <v>25</v>
      </c>
      <c r="J9" t="s">
        <v>195</v>
      </c>
      <c r="K9" s="7" t="str">
        <f>"fixed to "&amp;J9</f>
        <v>fixed to "http://terminology.hl7.org/CodeSystem/provenance-participant-type"</v>
      </c>
      <c r="M9" t="str">
        <f t="shared" si="0"/>
        <v>|1E.1|None|Provenance.agent[0].type.coding[0].system|fixed to "http://terminology.hl7.org/CodeSystem/provenance-participant-type"|</v>
      </c>
    </row>
    <row r="10" spans="1:13">
      <c r="A10" t="s">
        <v>214</v>
      </c>
      <c r="B10" t="s">
        <v>23</v>
      </c>
      <c r="G10" t="s">
        <v>445</v>
      </c>
      <c r="H10" t="s">
        <v>13</v>
      </c>
      <c r="I10" t="s">
        <v>14</v>
      </c>
      <c r="J10" t="s">
        <v>196</v>
      </c>
      <c r="K10" s="7" t="str">
        <f>"fixed to "&amp;J10</f>
        <v>fixed to "assembler"</v>
      </c>
      <c r="M10" t="str">
        <f t="shared" si="0"/>
        <v>|1E.2|None|Provenance.agent[0].type.coding[0].code|fixed to "assembler"|</v>
      </c>
    </row>
    <row r="11" spans="1:13">
      <c r="A11" t="s">
        <v>215</v>
      </c>
      <c r="B11" t="s">
        <v>23</v>
      </c>
      <c r="G11" t="s">
        <v>446</v>
      </c>
      <c r="H11" t="s">
        <v>13</v>
      </c>
      <c r="I11" t="s">
        <v>25</v>
      </c>
      <c r="J11" t="s">
        <v>197</v>
      </c>
      <c r="K11" s="7" t="str">
        <f>"fixed to "&amp;J11</f>
        <v>fixed to "Assembler"</v>
      </c>
      <c r="M11" t="str">
        <f t="shared" si="0"/>
        <v>|1E.3|None|Provenance.agent[0].type.coding[0].display|fixed to "Assembler"|</v>
      </c>
    </row>
    <row r="12" spans="1:13">
      <c r="A12" t="s">
        <v>216</v>
      </c>
      <c r="B12" t="s">
        <v>23</v>
      </c>
      <c r="G12" t="s">
        <v>447</v>
      </c>
      <c r="H12" t="s">
        <v>13</v>
      </c>
      <c r="I12" t="s">
        <v>14</v>
      </c>
      <c r="K12" s="24" t="s">
        <v>459</v>
      </c>
      <c r="M12" t="str">
        <f t="shared" si="0"/>
        <v>|1E.4|None|Provenance.agent[0].type.who.reference|Provenance.agent.who references the Organization or Device performing the transformation. For example, "Device/example-r24-server"|</v>
      </c>
    </row>
    <row r="13" spans="1:13">
      <c r="A13" t="s">
        <v>217</v>
      </c>
      <c r="B13" t="s">
        <v>23</v>
      </c>
      <c r="G13" t="s">
        <v>448</v>
      </c>
      <c r="H13" t="s">
        <v>13</v>
      </c>
      <c r="J13" t="s">
        <v>198</v>
      </c>
      <c r="K13" s="7" t="str">
        <f>"fixed to "&amp;J13</f>
        <v>fixed to "omh-schema"</v>
      </c>
      <c r="L13" s="24" t="s">
        <v>221</v>
      </c>
      <c r="M13" t="str">
        <f t="shared" si="0"/>
        <v>|1F.1|None|Provenance.agent[1].type.text|fixed to "omh-schema"|</v>
      </c>
    </row>
    <row r="14" spans="1:13">
      <c r="A14" t="s">
        <v>218</v>
      </c>
      <c r="B14" t="s">
        <v>23</v>
      </c>
      <c r="G14" t="s">
        <v>449</v>
      </c>
      <c r="H14" t="s">
        <v>206</v>
      </c>
      <c r="I14" t="s">
        <v>25</v>
      </c>
      <c r="K14" s="24" t="s">
        <v>222</v>
      </c>
      <c r="M14" t="str">
        <f t="shared" si="0"/>
        <v>|1F.2|None|Provenance.entity[0]|Provenance.entity is optional.  see entity elements below|</v>
      </c>
    </row>
    <row r="15" spans="1:13">
      <c r="A15" t="s">
        <v>219</v>
      </c>
      <c r="B15" t="s">
        <v>23</v>
      </c>
      <c r="G15" t="s">
        <v>450</v>
      </c>
      <c r="H15" s="2" t="s">
        <v>53</v>
      </c>
      <c r="I15" t="s">
        <v>14</v>
      </c>
      <c r="J15" t="s">
        <v>205</v>
      </c>
      <c r="K15" s="7" t="str">
        <f>"fixed to "&amp;J15</f>
        <v>fixed to "derivation"</v>
      </c>
      <c r="M15" t="str">
        <f t="shared" si="0"/>
        <v>|1F.3|None|Provenance.entity[0].role|fixed to "derivation"|</v>
      </c>
    </row>
    <row r="16" spans="1:13">
      <c r="A16">
        <v>2.1</v>
      </c>
      <c r="B16" t="s">
        <v>12</v>
      </c>
      <c r="C16" t="s">
        <v>13</v>
      </c>
      <c r="D16" t="s">
        <v>14</v>
      </c>
      <c r="E16" t="s">
        <v>15</v>
      </c>
      <c r="G16" s="1" t="s">
        <v>451</v>
      </c>
      <c r="H16" s="2" t="s">
        <v>13</v>
      </c>
      <c r="I16" s="2" t="s">
        <v>14</v>
      </c>
      <c r="J16" s="3"/>
      <c r="K16" s="7" t="str">
        <f xml:space="preserve"> "concatenation of  ""urn:uuid:"" + "&amp;$B16</f>
        <v>concatenation of  "urn:uuid:" + header.id</v>
      </c>
      <c r="L16" s="7"/>
      <c r="M16" t="str">
        <f t="shared" si="0"/>
        <v>|2.1|header.id|Provenance.entity[0].what.identifier[0].value|concatenation of  "urn:uuid:" + header.id|</v>
      </c>
    </row>
    <row r="17" spans="1:13">
      <c r="A17">
        <v>2.2000000000000002</v>
      </c>
      <c r="B17" t="s">
        <v>12</v>
      </c>
      <c r="C17" t="s">
        <v>49</v>
      </c>
      <c r="D17" t="s">
        <v>49</v>
      </c>
      <c r="E17" t="s">
        <v>49</v>
      </c>
      <c r="G17" s="1" t="s">
        <v>452</v>
      </c>
      <c r="H17" s="2" t="s">
        <v>13</v>
      </c>
      <c r="I17" s="2" t="s">
        <v>14</v>
      </c>
      <c r="J17" s="2" t="s">
        <v>180</v>
      </c>
      <c r="K17" s="7" t="str">
        <f>"fixed to "&amp;J17</f>
        <v>fixed to "urn:ietf:rfc:3986"</v>
      </c>
      <c r="L17" s="7"/>
      <c r="M17" t="str">
        <f t="shared" si="0"/>
        <v>|2.2|header.id|Provenance.entity[0].what.identifier[0].system|fixed to "urn:ietf:rfc:3986"|</v>
      </c>
    </row>
    <row r="18" spans="1:13">
      <c r="A18">
        <v>3</v>
      </c>
      <c r="B18" t="s">
        <v>16</v>
      </c>
      <c r="C18" t="s">
        <v>17</v>
      </c>
      <c r="D18" t="s">
        <v>14</v>
      </c>
      <c r="E18" t="s">
        <v>18</v>
      </c>
      <c r="G18" t="s">
        <v>23</v>
      </c>
      <c r="K18" s="7"/>
      <c r="L18" s="7"/>
      <c r="M18" t="str">
        <f t="shared" si="0"/>
        <v>|3|header.creation_date_time|None||</v>
      </c>
    </row>
    <row r="19" spans="1:13">
      <c r="A19">
        <v>4</v>
      </c>
      <c r="B19" t="s">
        <v>20</v>
      </c>
      <c r="C19" t="s">
        <v>21</v>
      </c>
      <c r="D19" t="s">
        <v>14</v>
      </c>
      <c r="E19" t="s">
        <v>22</v>
      </c>
      <c r="G19" t="s">
        <v>23</v>
      </c>
      <c r="M19" t="str">
        <f t="shared" si="0"/>
        <v>|4|header.schema_id|None||</v>
      </c>
    </row>
    <row r="20" spans="1:13">
      <c r="A20">
        <v>5</v>
      </c>
      <c r="B20" t="s">
        <v>24</v>
      </c>
      <c r="C20" t="s">
        <v>13</v>
      </c>
      <c r="D20" t="s">
        <v>25</v>
      </c>
      <c r="E20" t="s">
        <v>26</v>
      </c>
      <c r="G20" t="s">
        <v>453</v>
      </c>
      <c r="H20" s="2" t="s">
        <v>13</v>
      </c>
      <c r="I20" t="s">
        <v>25</v>
      </c>
      <c r="K20" s="24" t="str">
        <f>"concatenation of  " &amp; $B20 &amp;" + "&amp; $B21 &amp;" + "&amp;$B22</f>
        <v>concatenation of  header.schema_id.namespace + header.schema_id.name + header.schema_id.version</v>
      </c>
      <c r="L20" s="24" t="s">
        <v>204</v>
      </c>
      <c r="M20" t="str">
        <f t="shared" si="0"/>
        <v>|5|header.schema_id.namespace|Provenance.agent[1].type.who.identifier.value|concatenation of  header.schema_id.namespace + header.schema_id.name + header.schema_id.version|</v>
      </c>
    </row>
    <row r="21" spans="1:13">
      <c r="A21">
        <v>6</v>
      </c>
      <c r="B21" t="s">
        <v>27</v>
      </c>
      <c r="C21" t="s">
        <v>13</v>
      </c>
      <c r="D21" t="s">
        <v>14</v>
      </c>
      <c r="E21" t="s">
        <v>28</v>
      </c>
      <c r="G21" t="s">
        <v>453</v>
      </c>
      <c r="H21" s="2" t="s">
        <v>13</v>
      </c>
      <c r="I21" t="s">
        <v>14</v>
      </c>
      <c r="J21" s="6"/>
      <c r="K21" s="7" t="str">
        <f>"concatenation of  " &amp; $B20 &amp;" + "&amp; $B21 &amp;" + "&amp;$B22</f>
        <v>concatenation of  header.schema_id.namespace + header.schema_id.name + header.schema_id.version</v>
      </c>
      <c r="L21" s="24" t="s">
        <v>204</v>
      </c>
      <c r="M21" t="str">
        <f t="shared" si="0"/>
        <v>|6|header.schema_id.name|Provenance.agent[1].type.who.identifier.value|concatenation of  header.schema_id.namespace + header.schema_id.name + header.schema_id.version|</v>
      </c>
    </row>
    <row r="22" spans="1:13">
      <c r="A22">
        <v>7</v>
      </c>
      <c r="B22" t="s">
        <v>31</v>
      </c>
      <c r="C22" t="s">
        <v>13</v>
      </c>
      <c r="D22" t="s">
        <v>14</v>
      </c>
      <c r="E22" t="s">
        <v>32</v>
      </c>
      <c r="G22" t="s">
        <v>453</v>
      </c>
      <c r="H22" s="2" t="s">
        <v>13</v>
      </c>
      <c r="I22" t="s">
        <v>14</v>
      </c>
      <c r="K22" s="24" t="str">
        <f>"concatenation of  " &amp; $B20 &amp;" + "&amp; $B21 &amp;" + "&amp;$B22</f>
        <v>concatenation of  header.schema_id.namespace + header.schema_id.name + header.schema_id.version</v>
      </c>
      <c r="L22" s="24" t="s">
        <v>204</v>
      </c>
      <c r="M22" t="str">
        <f t="shared" si="0"/>
        <v>|7|header.schema_id.version|Provenance.agent[1].type.who.identifier.value|concatenation of  header.schema_id.namespace + header.schema_id.name + header.schema_id.version|</v>
      </c>
    </row>
    <row r="23" spans="1:13">
      <c r="A23">
        <v>8</v>
      </c>
      <c r="B23" t="s">
        <v>199</v>
      </c>
      <c r="C23" t="s">
        <v>201</v>
      </c>
      <c r="D23" t="s">
        <v>25</v>
      </c>
      <c r="E23" t="s">
        <v>200</v>
      </c>
      <c r="G23" t="s">
        <v>454</v>
      </c>
      <c r="H23" s="2" t="s">
        <v>13</v>
      </c>
      <c r="I23" t="s">
        <v>25</v>
      </c>
      <c r="K23" s="4" t="str">
        <f>"1:1 mapping of  "&amp;B23</f>
        <v>1:1 mapping of  header.schema_id.url</v>
      </c>
      <c r="L23" s="24" t="s">
        <v>204</v>
      </c>
      <c r="M23" t="str">
        <f t="shared" si="0"/>
        <v>|8|header.schema_id.url|Provenance.agent[1].type.who.reference|1:1 mapping of  header.schema_id.url|</v>
      </c>
    </row>
    <row r="24" spans="1:13">
      <c r="A24">
        <v>9</v>
      </c>
      <c r="B24" t="s">
        <v>33</v>
      </c>
      <c r="C24" t="s">
        <v>34</v>
      </c>
      <c r="D24" t="s">
        <v>25</v>
      </c>
      <c r="G24" t="s">
        <v>23</v>
      </c>
      <c r="M24" t="str">
        <f t="shared" si="0"/>
        <v>|9|header.acquisition_provenance|None||</v>
      </c>
    </row>
    <row r="25" spans="1:13">
      <c r="A25">
        <v>10.1</v>
      </c>
      <c r="B25" t="s">
        <v>35</v>
      </c>
      <c r="G25" t="s">
        <v>455</v>
      </c>
      <c r="H25" s="1" t="s">
        <v>55</v>
      </c>
      <c r="I25" s="2" t="s">
        <v>25</v>
      </c>
      <c r="J25" t="s">
        <v>195</v>
      </c>
      <c r="K25" s="7" t="str">
        <f t="shared" ref="K25:K27" si="1">"fixed to "&amp;J25</f>
        <v>fixed to "http://terminology.hl7.org/CodeSystem/provenance-participant-type"</v>
      </c>
      <c r="M25" t="str">
        <f t="shared" si="0"/>
        <v>|10.1|header.acquisition_provenance.source_name|Provenance.agent[2].type.coding[0].system|fixed to "http://terminology.hl7.org/CodeSystem/provenance-participant-type"|</v>
      </c>
    </row>
    <row r="26" spans="1:13">
      <c r="A26">
        <v>10.199999999999999</v>
      </c>
      <c r="B26" t="s">
        <v>35</v>
      </c>
      <c r="G26" t="s">
        <v>456</v>
      </c>
      <c r="H26" s="1" t="s">
        <v>13</v>
      </c>
      <c r="I26" s="2" t="s">
        <v>14</v>
      </c>
      <c r="J26" t="s">
        <v>207</v>
      </c>
      <c r="K26" s="7" t="str">
        <f t="shared" si="1"/>
        <v>fixed to "AUT"</v>
      </c>
      <c r="M26" t="str">
        <f t="shared" si="0"/>
        <v>|10.2|header.acquisition_provenance.source_name|Provenance.agent[2].type.coding[0].code|fixed to "AUT"|</v>
      </c>
    </row>
    <row r="27" spans="1:13">
      <c r="A27">
        <v>10.3</v>
      </c>
      <c r="B27" t="s">
        <v>35</v>
      </c>
      <c r="G27" t="s">
        <v>457</v>
      </c>
      <c r="H27" s="1" t="s">
        <v>13</v>
      </c>
      <c r="I27" s="2" t="s">
        <v>25</v>
      </c>
      <c r="J27" t="s">
        <v>208</v>
      </c>
      <c r="K27" s="7" t="str">
        <f t="shared" si="1"/>
        <v>fixed to Author</v>
      </c>
      <c r="M27" t="str">
        <f t="shared" si="0"/>
        <v>|10.3|header.acquisition_provenance.source_name|Provenance.agent[2].type.coding[0].display|fixed to Author|</v>
      </c>
    </row>
    <row r="28" spans="1:13">
      <c r="A28">
        <v>10.4</v>
      </c>
      <c r="B28" t="s">
        <v>35</v>
      </c>
      <c r="C28" t="s">
        <v>13</v>
      </c>
      <c r="D28" t="s">
        <v>14</v>
      </c>
      <c r="E28" t="s">
        <v>36</v>
      </c>
      <c r="G28" s="1" t="s">
        <v>458</v>
      </c>
      <c r="H28" s="1" t="s">
        <v>13</v>
      </c>
      <c r="I28" s="2" t="s">
        <v>14</v>
      </c>
      <c r="J28" s="4"/>
      <c r="K28" s="4" t="str">
        <f>"1:1 mapping of  "&amp;B28</f>
        <v>1:1 mapping of  header.acquisition_provenance.source_name</v>
      </c>
      <c r="L28" s="7"/>
      <c r="M28" t="str">
        <f t="shared" si="0"/>
        <v>|10.4|header.acquisition_provenance.source_name|Provenance.agent[2].who.display|1:1 mapping of  header.acquisition_provenance.source_name|</v>
      </c>
    </row>
    <row r="29" spans="1:13">
      <c r="A29">
        <v>10</v>
      </c>
      <c r="B29" t="s">
        <v>37</v>
      </c>
      <c r="C29" t="s">
        <v>13</v>
      </c>
      <c r="D29" t="s">
        <v>25</v>
      </c>
      <c r="E29" t="s">
        <v>38</v>
      </c>
      <c r="G29" t="s">
        <v>23</v>
      </c>
      <c r="K29" s="4"/>
      <c r="L29" s="7"/>
      <c r="M29" t="str">
        <f t="shared" si="0"/>
        <v>|10|header.acquisition_provenance.source_data_point_id|None||</v>
      </c>
    </row>
    <row r="30" spans="1:13">
      <c r="A30">
        <v>11</v>
      </c>
      <c r="B30" t="s">
        <v>40</v>
      </c>
      <c r="C30" t="s">
        <v>17</v>
      </c>
      <c r="D30" t="s">
        <v>25</v>
      </c>
      <c r="E30" t="s">
        <v>41</v>
      </c>
      <c r="G30" t="s">
        <v>23</v>
      </c>
      <c r="M30" t="str">
        <f t="shared" si="0"/>
        <v>|11|header.acquisition_provenance.source_creation_date_time|None||</v>
      </c>
    </row>
    <row r="31" spans="1:13" ht="16.5" thickBot="1">
      <c r="A31">
        <v>12</v>
      </c>
      <c r="B31" t="s">
        <v>202</v>
      </c>
      <c r="C31" t="s">
        <v>17</v>
      </c>
      <c r="D31" t="s">
        <v>25</v>
      </c>
      <c r="E31" t="s">
        <v>42</v>
      </c>
      <c r="G31" t="s">
        <v>23</v>
      </c>
      <c r="M31" t="str">
        <f t="shared" si="0"/>
        <v>|12|header.acquisition_provenance.last_modification_date_time|None||</v>
      </c>
    </row>
    <row r="32" spans="1:13" ht="16.5" thickBot="1">
      <c r="A32">
        <v>13</v>
      </c>
      <c r="B32" t="s">
        <v>43</v>
      </c>
      <c r="C32" t="s">
        <v>44</v>
      </c>
      <c r="D32" t="s">
        <v>25</v>
      </c>
      <c r="E32" t="s">
        <v>45</v>
      </c>
      <c r="G32" t="s">
        <v>23</v>
      </c>
      <c r="H32" s="1"/>
      <c r="I32" s="2"/>
      <c r="J32" s="5"/>
      <c r="K32" s="4"/>
      <c r="L32" s="7"/>
      <c r="M32" t="str">
        <f t="shared" si="0"/>
        <v>|13|header.acquisition_provenance.modality|None||</v>
      </c>
    </row>
    <row r="33" spans="1:13">
      <c r="A33">
        <v>14</v>
      </c>
      <c r="B33" t="s">
        <v>46</v>
      </c>
      <c r="C33" t="s">
        <v>13</v>
      </c>
      <c r="D33" t="s">
        <v>25</v>
      </c>
      <c r="E33" t="s">
        <v>47</v>
      </c>
      <c r="G33" t="s">
        <v>23</v>
      </c>
      <c r="H33" s="7"/>
      <c r="I33" s="3"/>
      <c r="J33" s="3"/>
      <c r="K33" s="7"/>
      <c r="L33" s="7"/>
      <c r="M33" t="str">
        <f t="shared" si="0"/>
        <v>|14|header.user_id|None||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5AB0-E24B-1044-BD7B-282DE0BA939B}">
  <dimension ref="A1:L997"/>
  <sheetViews>
    <sheetView workbookViewId="0">
      <selection activeCell="A7" sqref="A7"/>
    </sheetView>
  </sheetViews>
  <sheetFormatPr defaultColWidth="11" defaultRowHeight="15.75"/>
  <cols>
    <col min="1" max="1" width="5.875" customWidth="1"/>
    <col min="2" max="2" width="46.5" customWidth="1"/>
    <col min="3" max="3" width="20" customWidth="1"/>
    <col min="4" max="4" width="13.5" customWidth="1"/>
    <col min="5" max="5" width="21.5" customWidth="1"/>
    <col min="6" max="6" width="9.625" customWidth="1"/>
    <col min="7" max="7" width="42.5" customWidth="1"/>
    <col min="8" max="8" width="16" customWidth="1"/>
    <col min="9" max="9" width="12.5" customWidth="1"/>
    <col min="10" max="10" width="26.875" style="33" customWidth="1"/>
    <col min="11" max="11" width="56" style="33" customWidth="1"/>
    <col min="12" max="12" width="51.625" customWidth="1"/>
  </cols>
  <sheetData>
    <row r="1" spans="1:12">
      <c r="L1" t="s">
        <v>185</v>
      </c>
    </row>
    <row r="2" spans="1:12">
      <c r="L2" t="str">
        <f>"## " &amp; $A$4 &amp; " Body Temperature DataPoint to FHIR Observation Detailed Mapping"</f>
        <v>## OMH Heart Rate Body Temperature DataPoint to FHIR Observation Detailed Mapping</v>
      </c>
    </row>
    <row r="4" spans="1:12" ht="15.95" customHeight="1">
      <c r="A4" s="23" t="s">
        <v>434</v>
      </c>
      <c r="B4" s="24"/>
      <c r="C4" s="24"/>
      <c r="D4" s="24"/>
      <c r="E4" s="24"/>
      <c r="F4" s="25"/>
      <c r="G4" t="s">
        <v>48</v>
      </c>
      <c r="H4" s="26"/>
      <c r="I4" s="26"/>
      <c r="K4" s="22" t="s">
        <v>1</v>
      </c>
      <c r="L4" t="str">
        <f>"The following Table provides the detailed mapping for the " &amp;   $A$4 &amp; " DataPoint to the OMH to FHIR Observation Profile TODO: add link to profile:"</f>
        <v>The following Table provides the detailed mapping for the OMH Heart Rate DataPoint to the OMH to FHIR Observation Profile TODO: add link to profile:</v>
      </c>
    </row>
    <row r="5" spans="1:12">
      <c r="A5" t="s">
        <v>2</v>
      </c>
      <c r="B5" t="str">
        <f>A4&amp;" Element"</f>
        <v>OMH Heart Rate Element</v>
      </c>
      <c r="C5" t="s">
        <v>3</v>
      </c>
      <c r="D5" t="s">
        <v>4</v>
      </c>
      <c r="E5" t="s">
        <v>5</v>
      </c>
      <c r="G5" t="s">
        <v>6</v>
      </c>
      <c r="H5" s="8" t="s">
        <v>7</v>
      </c>
      <c r="I5" s="8" t="s">
        <v>4</v>
      </c>
      <c r="J5" s="33" t="s">
        <v>183</v>
      </c>
      <c r="K5" s="33" t="s">
        <v>181</v>
      </c>
      <c r="L5" t="str">
        <f>"|"&amp;$A5&amp;"|"&amp;$B5&amp;"|"&amp;$G5&amp;"|"&amp;$K5&amp;"|"</f>
        <v>|Index|OMH Heart Rate Element|FHIR Attribute|Mapping Instructions|</v>
      </c>
    </row>
    <row r="6" spans="1:12">
      <c r="A6" s="31" t="s">
        <v>184</v>
      </c>
      <c r="B6" s="31" t="s">
        <v>184</v>
      </c>
      <c r="G6" s="31" t="s">
        <v>184</v>
      </c>
      <c r="K6" s="34" t="s">
        <v>184</v>
      </c>
      <c r="L6" t="str">
        <f t="shared" ref="L6:L41" si="0">"|"&amp;$A6&amp;"|"&amp;$B6&amp;"|"&amp;$G6&amp;"|"&amp;$K6&amp;"|"</f>
        <v>|---|---|---|---|</v>
      </c>
    </row>
    <row r="7" spans="1:12" ht="45">
      <c r="A7" s="2">
        <v>1</v>
      </c>
      <c r="B7" s="9" t="s">
        <v>71</v>
      </c>
      <c r="C7" s="10" t="s">
        <v>9</v>
      </c>
      <c r="D7" s="3"/>
      <c r="E7" s="11" t="s">
        <v>72</v>
      </c>
      <c r="F7" s="3"/>
      <c r="G7" s="12" t="s">
        <v>11</v>
      </c>
      <c r="H7" t="s">
        <v>136</v>
      </c>
      <c r="I7" s="3"/>
      <c r="J7" s="13"/>
      <c r="K7" s="13"/>
      <c r="L7" t="str">
        <f t="shared" si="0"/>
        <v>|1|heart-rate-1.1.json|OMH to FHIR Observation Profile||</v>
      </c>
    </row>
    <row r="8" spans="1:12" ht="16.5" thickBot="1">
      <c r="A8" s="2" t="s">
        <v>107</v>
      </c>
      <c r="B8" s="11" t="s">
        <v>73</v>
      </c>
      <c r="C8" s="14" t="s">
        <v>74</v>
      </c>
      <c r="D8" s="7" t="s">
        <v>14</v>
      </c>
      <c r="E8" s="11" t="s">
        <v>75</v>
      </c>
      <c r="F8" s="3"/>
      <c r="G8" s="12" t="s">
        <v>76</v>
      </c>
      <c r="H8" s="7" t="s">
        <v>77</v>
      </c>
      <c r="I8" s="7" t="s">
        <v>14</v>
      </c>
      <c r="J8" s="36"/>
      <c r="K8" s="13" t="s">
        <v>116</v>
      </c>
      <c r="L8" t="str">
        <f t="shared" si="0"/>
        <v>|2.1|body.heart_rate|Observation.valueQuantity|see valueQuantity elements below|</v>
      </c>
    </row>
    <row r="9" spans="1:12" ht="16.5" thickBot="1">
      <c r="A9" s="2" t="s">
        <v>108</v>
      </c>
      <c r="B9" s="11" t="s">
        <v>105</v>
      </c>
      <c r="C9" s="17" t="s">
        <v>110</v>
      </c>
      <c r="D9" s="7" t="s">
        <v>14</v>
      </c>
      <c r="E9" s="11" t="s">
        <v>119</v>
      </c>
      <c r="F9" s="3"/>
      <c r="G9" s="1" t="s">
        <v>122</v>
      </c>
      <c r="H9" s="3" t="s">
        <v>118</v>
      </c>
      <c r="I9" s="3" t="s">
        <v>25</v>
      </c>
      <c r="J9" s="37"/>
      <c r="K9" s="4" t="str">
        <f>"=  "&amp;B9</f>
        <v>=  body.heart_rate.value</v>
      </c>
      <c r="L9" t="str">
        <f t="shared" si="0"/>
        <v>|2.2|body.heart_rate.value|Observation.valueQuantity.value|=  body.heart_rate.value|</v>
      </c>
    </row>
    <row r="10" spans="1:12" ht="16.5" thickBot="1">
      <c r="A10" s="2" t="s">
        <v>109</v>
      </c>
      <c r="B10" s="11" t="s">
        <v>106</v>
      </c>
      <c r="C10" s="17" t="s">
        <v>13</v>
      </c>
      <c r="D10" s="7" t="s">
        <v>14</v>
      </c>
      <c r="E10" s="11" t="s">
        <v>120</v>
      </c>
      <c r="F10" s="3"/>
      <c r="G10" s="1" t="s">
        <v>123</v>
      </c>
      <c r="H10" t="s">
        <v>13</v>
      </c>
      <c r="I10" s="7" t="s">
        <v>25</v>
      </c>
      <c r="J10" s="33" t="s">
        <v>380</v>
      </c>
      <c r="K10" s="4" t="str">
        <f>"=  "&amp;J10</f>
        <v>=  'beats/min'</v>
      </c>
      <c r="L10" t="str">
        <f t="shared" si="0"/>
        <v>|2.3|body.heart_rate.unit|Observation.valueQuantity.unit|=  'beats/min'|</v>
      </c>
    </row>
    <row r="11" spans="1:12" ht="16.5" thickBot="1">
      <c r="A11" s="2" t="s">
        <v>124</v>
      </c>
      <c r="B11" s="11" t="s">
        <v>106</v>
      </c>
      <c r="C11" s="17"/>
      <c r="D11" s="7"/>
      <c r="E11" s="11"/>
      <c r="F11" s="3"/>
      <c r="G11" s="17" t="s">
        <v>230</v>
      </c>
      <c r="H11" t="s">
        <v>55</v>
      </c>
      <c r="I11" s="7" t="s">
        <v>25</v>
      </c>
      <c r="J11" s="37" t="s">
        <v>223</v>
      </c>
      <c r="K11" s="4" t="str">
        <f>"fixed to '"&amp;J11&amp;"'"</f>
        <v>fixed to '"http://unitsofmeasure.org"'</v>
      </c>
      <c r="L11" t="str">
        <f t="shared" si="0"/>
        <v>|2.4|body.heart_rate.unit|Observation.valueQuantity.system|fixed to '"http://unitsofmeasure.org"'|</v>
      </c>
    </row>
    <row r="12" spans="1:12">
      <c r="A12" s="2" t="s">
        <v>125</v>
      </c>
      <c r="B12" s="11" t="s">
        <v>106</v>
      </c>
      <c r="C12" s="17"/>
      <c r="D12" s="7"/>
      <c r="E12" s="11"/>
      <c r="F12" s="3"/>
      <c r="G12" s="7" t="s">
        <v>231</v>
      </c>
      <c r="H12" s="27" t="s">
        <v>13</v>
      </c>
      <c r="I12" s="7" t="s">
        <v>25</v>
      </c>
      <c r="J12" s="34" t="s">
        <v>382</v>
      </c>
      <c r="K12" s="4" t="str">
        <f>"=  "&amp;J12</f>
        <v>=  '/min'</v>
      </c>
      <c r="L12" t="str">
        <f t="shared" si="0"/>
        <v>|2.5|body.heart_rate.unit|Observation.valueQuantity.code|=  '/min'|</v>
      </c>
    </row>
    <row r="13" spans="1:12" ht="25.5">
      <c r="A13" s="2">
        <v>3</v>
      </c>
      <c r="B13" s="17" t="s">
        <v>78</v>
      </c>
      <c r="C13" s="18" t="s">
        <v>79</v>
      </c>
      <c r="D13" s="7" t="s">
        <v>14</v>
      </c>
      <c r="E13" s="11" t="s">
        <v>121</v>
      </c>
      <c r="F13" s="3"/>
      <c r="G13" s="19" t="s">
        <v>111</v>
      </c>
      <c r="H13" s="17" t="s">
        <v>112</v>
      </c>
      <c r="I13" s="7" t="s">
        <v>25</v>
      </c>
      <c r="J13" s="13"/>
      <c r="K13" s="13" t="s">
        <v>252</v>
      </c>
      <c r="L13" t="str">
        <f t="shared" si="0"/>
        <v>|3|body.effective_time_frame|Observation.effective[x]|Mapping depends on type - see below|</v>
      </c>
    </row>
    <row r="14" spans="1:12" ht="25.5">
      <c r="A14" s="2">
        <v>5</v>
      </c>
      <c r="B14" s="17" t="s">
        <v>83</v>
      </c>
      <c r="C14" s="17" t="s">
        <v>17</v>
      </c>
      <c r="D14" s="7" t="s">
        <v>25</v>
      </c>
      <c r="E14" s="11" t="s">
        <v>84</v>
      </c>
      <c r="F14" s="17"/>
      <c r="G14" s="19" t="s">
        <v>85</v>
      </c>
      <c r="H14" s="7" t="s">
        <v>13</v>
      </c>
      <c r="I14" s="7" t="s">
        <v>25</v>
      </c>
      <c r="J14" s="13"/>
      <c r="K14" s="4" t="str">
        <f>"=  "&amp;B14</f>
        <v>=  body.effective_time_frame.date_time</v>
      </c>
      <c r="L14" t="str">
        <f t="shared" si="0"/>
        <v>|5|body.effective_time_frame.date_time|Observation.effectiveDateTime|=  body.effective_time_frame.date_time|</v>
      </c>
    </row>
    <row r="15" spans="1:12" ht="204">
      <c r="A15" s="2">
        <v>4</v>
      </c>
      <c r="B15" t="s">
        <v>80</v>
      </c>
      <c r="C15" s="20" t="s">
        <v>81</v>
      </c>
      <c r="D15" s="7" t="s">
        <v>25</v>
      </c>
      <c r="E15" s="11" t="s">
        <v>82</v>
      </c>
      <c r="F15" s="3"/>
      <c r="G15" s="19" t="s">
        <v>113</v>
      </c>
      <c r="H15" s="3" t="s">
        <v>114</v>
      </c>
      <c r="I15" s="7" t="s">
        <v>25</v>
      </c>
      <c r="J15" s="13"/>
      <c r="K15" s="13" t="s">
        <v>225</v>
      </c>
      <c r="L15" t="str">
        <f t="shared" si="0"/>
        <v>|4|body.effective_time_frame.time_interval|Observation.effectivePeriod|see effectivePeriod elements below|</v>
      </c>
    </row>
    <row r="16" spans="1:12" ht="25.5">
      <c r="A16" s="2">
        <v>6</v>
      </c>
      <c r="B16" s="17" t="s">
        <v>87</v>
      </c>
      <c r="C16" s="17" t="s">
        <v>17</v>
      </c>
      <c r="D16" s="7" t="s">
        <v>25</v>
      </c>
      <c r="E16" s="11" t="s">
        <v>84</v>
      </c>
      <c r="F16" s="17"/>
      <c r="G16" s="19" t="s">
        <v>88</v>
      </c>
      <c r="H16" s="17" t="s">
        <v>86</v>
      </c>
      <c r="I16" s="7" t="s">
        <v>25</v>
      </c>
      <c r="J16" s="4"/>
      <c r="K16" s="4" t="str">
        <f>"=  "&amp;B16</f>
        <v>=  body.effective_time_frame.time_interval.start_date_time</v>
      </c>
      <c r="L16" t="str">
        <f t="shared" si="0"/>
        <v>|6|body.effective_time_frame.time_interval.start_date_time|Observation.effectivePeriod.start|=  body.effective_time_frame.time_interval.start_date_time|</v>
      </c>
    </row>
    <row r="17" spans="1:12" ht="25.5">
      <c r="A17" s="2">
        <v>7</v>
      </c>
      <c r="B17" t="s">
        <v>89</v>
      </c>
      <c r="C17" s="17" t="s">
        <v>17</v>
      </c>
      <c r="D17" s="7" t="s">
        <v>25</v>
      </c>
      <c r="E17" s="11" t="s">
        <v>84</v>
      </c>
      <c r="F17" s="17"/>
      <c r="G17" s="12" t="s">
        <v>90</v>
      </c>
      <c r="H17" s="17" t="s">
        <v>86</v>
      </c>
      <c r="I17" s="7" t="s">
        <v>25</v>
      </c>
      <c r="J17" s="4"/>
      <c r="K17" s="4" t="str">
        <f>"=  "&amp;B17</f>
        <v>=  body.effective_time_frame.time_interval.end_date_time</v>
      </c>
      <c r="L17" t="str">
        <f t="shared" si="0"/>
        <v>|7|body.effective_time_frame.time_interval.end_date_time|Observation.effectivePeriod.end|=  body.effective_time_frame.time_interval.end_date_time|</v>
      </c>
    </row>
    <row r="18" spans="1:12" ht="216.75">
      <c r="A18" s="2">
        <v>9</v>
      </c>
      <c r="B18" s="3" t="s">
        <v>92</v>
      </c>
      <c r="C18" s="21" t="s">
        <v>93</v>
      </c>
      <c r="D18" s="7" t="s">
        <v>25</v>
      </c>
      <c r="E18" s="11" t="s">
        <v>94</v>
      </c>
      <c r="F18" s="3"/>
      <c r="G18" s="12" t="s">
        <v>226</v>
      </c>
      <c r="H18" s="7" t="s">
        <v>135</v>
      </c>
      <c r="I18" s="7" t="s">
        <v>25</v>
      </c>
      <c r="J18" s="38"/>
      <c r="K18" s="4" t="s">
        <v>95</v>
      </c>
      <c r="L18" t="str">
        <f t="shared" si="0"/>
        <v>|9|body.descriptive_statistic|Observation.code.coding[1]|Map  descriptive statistic to the OMH to FHIR additional Observation codings ( code system http://www.fhir.org/guides/mfhir/omh_fhir_observation_codes).|</v>
      </c>
    </row>
    <row r="19" spans="1:12" ht="26.25" thickBot="1">
      <c r="A19" s="2" t="s">
        <v>164</v>
      </c>
      <c r="B19" s="3" t="s">
        <v>92</v>
      </c>
      <c r="C19" s="35"/>
      <c r="D19" s="7"/>
      <c r="E19" s="11"/>
      <c r="F19" s="3"/>
      <c r="G19" s="12" t="s">
        <v>227</v>
      </c>
      <c r="H19" s="1" t="s">
        <v>53</v>
      </c>
      <c r="I19" s="2" t="s">
        <v>14</v>
      </c>
      <c r="J19" s="38"/>
      <c r="K19" s="4" t="str">
        <f xml:space="preserve"> "concatenation of  header.schema_id.name = 'heart-rate'  + '-' + "&amp; $B19 &amp; "  for example= heart-rate-maximum"</f>
        <v>concatenation of  header.schema_id.name = 'heart-rate'  + '-' + body.descriptive_statistic  for example= heart-rate-maximum</v>
      </c>
      <c r="L19" t="str">
        <f t="shared" si="0"/>
        <v>|9.1|body.descriptive_statistic|Observation.code.coding[1].code|concatenation of  header.schema_id.name = 'heart-rate'  + '-' + body.descriptive_statistic  for example= heart-rate-maximum|</v>
      </c>
    </row>
    <row r="20" spans="1:12" ht="39" thickBot="1">
      <c r="A20" s="2" t="s">
        <v>165</v>
      </c>
      <c r="B20" s="3" t="s">
        <v>92</v>
      </c>
      <c r="C20" s="35"/>
      <c r="D20" s="7"/>
      <c r="E20" s="11"/>
      <c r="F20" s="3"/>
      <c r="G20" s="12" t="s">
        <v>228</v>
      </c>
      <c r="H20" s="1" t="s">
        <v>55</v>
      </c>
      <c r="I20" s="2" t="s">
        <v>14</v>
      </c>
      <c r="J20" s="37" t="s">
        <v>232</v>
      </c>
      <c r="K20" s="4" t="str">
        <f>"fixed to '"&amp;J20&amp;"'"</f>
        <v>fixed to '"http://www.fhir.org/guides/mfhir/omh_fhir_observation_codes"'</v>
      </c>
      <c r="L20" t="str">
        <f t="shared" si="0"/>
        <v>|9.2|body.descriptive_statistic|Observation.code.coding[1].system|fixed to '"http://www.fhir.org/guides/mfhir/omh_fhir_observation_codes"'|</v>
      </c>
    </row>
    <row r="21" spans="1:12" ht="25.5">
      <c r="A21" s="2" t="s">
        <v>166</v>
      </c>
      <c r="B21" s="3" t="s">
        <v>92</v>
      </c>
      <c r="C21" s="35"/>
      <c r="D21" s="7"/>
      <c r="E21" s="11"/>
      <c r="F21" s="3"/>
      <c r="G21" s="12" t="s">
        <v>229</v>
      </c>
      <c r="H21" s="1" t="s">
        <v>13</v>
      </c>
      <c r="I21" s="2" t="s">
        <v>14</v>
      </c>
      <c r="J21" s="38"/>
      <c r="K21" s="4" t="str">
        <f xml:space="preserve"> "concatenation of  header.schema_id.name = 'heart-rate'  + '-' + "&amp; $B21 &amp; "  for example= heart-rate-maximum"</f>
        <v>concatenation of  header.schema_id.name = 'heart-rate'  + '-' + body.descriptive_statistic  for example= heart-rate-maximum</v>
      </c>
      <c r="L21" t="str">
        <f t="shared" si="0"/>
        <v>|9.3|body.descriptive_statistic|Observation.code.coding[1].display|concatenation of  header.schema_id.name = 'heart-rate'  + '-' + body.descriptive_statistic  for example= heart-rate-maximum|</v>
      </c>
    </row>
    <row r="22" spans="1:12" ht="51">
      <c r="A22" s="2">
        <v>10</v>
      </c>
      <c r="B22" s="3" t="s">
        <v>96</v>
      </c>
      <c r="C22" s="14" t="s">
        <v>97</v>
      </c>
      <c r="D22" s="7" t="s">
        <v>25</v>
      </c>
      <c r="E22" s="11" t="s">
        <v>98</v>
      </c>
      <c r="F22" s="3"/>
      <c r="G22" s="4" t="s">
        <v>240</v>
      </c>
      <c r="H22" s="7" t="s">
        <v>100</v>
      </c>
      <c r="I22" s="7" t="s">
        <v>39</v>
      </c>
      <c r="J22" s="6"/>
      <c r="K22" s="4" t="str">
        <f>"A mapping between " &amp; C22  &amp; " and FHIR Observation Component data elements.  Multiple components mapping are appended as a list"</f>
        <v>A mapping between temporal-relationship-to-physical-activity and FHIR Observation Component data elements.  Multiple components mapping are appended as a list</v>
      </c>
      <c r="L22" t="str">
        <f t="shared" si="0"/>
        <v>|10|body.temporal_relationship_to_physical_activity|Observation.component[0]|A mapping between temporal-relationship-to-physical-activity and FHIR Observation Component data elements.  Multiple components mapping are appended as a list|</v>
      </c>
    </row>
    <row r="23" spans="1:12" ht="25.5">
      <c r="A23" s="2" t="s">
        <v>233</v>
      </c>
      <c r="B23" s="3" t="s">
        <v>96</v>
      </c>
      <c r="C23" s="14"/>
      <c r="D23" s="7"/>
      <c r="E23" s="11"/>
      <c r="F23" s="3"/>
      <c r="G23" s="4" t="s">
        <v>246</v>
      </c>
      <c r="H23" s="7" t="s">
        <v>29</v>
      </c>
      <c r="I23" s="7" t="s">
        <v>14</v>
      </c>
      <c r="J23" s="38"/>
      <c r="K23" s="4" t="str">
        <f>"A mapping between " &amp; C22  &amp; " and FHIR Observation Component.code data elements."</f>
        <v>A mapping between temporal-relationship-to-physical-activity and FHIR Observation Component.code data elements.</v>
      </c>
      <c r="L23" t="str">
        <f t="shared" si="0"/>
        <v>|10.A1|body.temporal_relationship_to_physical_activity|Observation.component[0].code|A mapping between temporal-relationship-to-physical-activity and FHIR Observation Component.code data elements.|</v>
      </c>
    </row>
    <row r="24" spans="1:12" ht="16.5" thickBot="1">
      <c r="A24" s="2" t="s">
        <v>234</v>
      </c>
      <c r="B24" s="3" t="s">
        <v>96</v>
      </c>
      <c r="C24" s="14"/>
      <c r="D24" s="7"/>
      <c r="E24" s="11"/>
      <c r="F24" s="3"/>
      <c r="G24" s="4" t="s">
        <v>239</v>
      </c>
      <c r="H24" s="1" t="s">
        <v>53</v>
      </c>
      <c r="I24" s="2" t="s">
        <v>14</v>
      </c>
      <c r="J24" s="30" t="s">
        <v>424</v>
      </c>
      <c r="K24" s="4" t="str">
        <f t="shared" ref="K24:K26" si="1">"=  "&amp;J24</f>
        <v>=  'relative-to-activity'</v>
      </c>
      <c r="L24" t="str">
        <f t="shared" si="0"/>
        <v>|10.A2|body.temporal_relationship_to_physical_activity|Observation.component[0].code.coding[1].code|=  'relative-to-activity'|</v>
      </c>
    </row>
    <row r="25" spans="1:12" ht="39" thickBot="1">
      <c r="A25" s="2" t="s">
        <v>235</v>
      </c>
      <c r="B25" s="3" t="s">
        <v>96</v>
      </c>
      <c r="C25" s="14"/>
      <c r="D25" s="7"/>
      <c r="E25" s="11"/>
      <c r="F25" s="3"/>
      <c r="G25" s="4" t="s">
        <v>247</v>
      </c>
      <c r="H25" s="1" t="s">
        <v>55</v>
      </c>
      <c r="I25" s="2" t="s">
        <v>14</v>
      </c>
      <c r="J25" s="37" t="s">
        <v>232</v>
      </c>
      <c r="K25" s="4" t="str">
        <f t="shared" si="1"/>
        <v>=  "http://www.fhir.org/guides/mfhir/omh_fhir_observation_codes"</v>
      </c>
      <c r="L25" t="str">
        <f t="shared" si="0"/>
        <v>|10.A3|body.temporal_relationship_to_physical_activity|Observation.component[0].code.coding[1].system|=  "http://www.fhir.org/guides/mfhir/omh_fhir_observation_codes"|</v>
      </c>
    </row>
    <row r="26" spans="1:12">
      <c r="A26" s="2" t="s">
        <v>244</v>
      </c>
      <c r="B26" s="3" t="s">
        <v>96</v>
      </c>
      <c r="C26" s="14"/>
      <c r="D26" s="7"/>
      <c r="E26" s="11"/>
      <c r="F26" s="3"/>
      <c r="G26" s="4" t="s">
        <v>248</v>
      </c>
      <c r="H26" s="1" t="s">
        <v>13</v>
      </c>
      <c r="I26" s="2" t="s">
        <v>14</v>
      </c>
      <c r="J26" s="30" t="s">
        <v>425</v>
      </c>
      <c r="K26" s="4" t="str">
        <f t="shared" si="1"/>
        <v>=  'OMH to FHIR Temporal Relationship To Physical Activity'</v>
      </c>
      <c r="L26" t="str">
        <f t="shared" si="0"/>
        <v>|10.A4|body.temporal_relationship_to_physical_activity|Observation.component[0].code.coding[1].display|=  'OMH to FHIR Temporal Relationship To Physical Activity'|</v>
      </c>
    </row>
    <row r="27" spans="1:12" ht="25.5">
      <c r="A27" s="2" t="s">
        <v>236</v>
      </c>
      <c r="B27" s="3" t="s">
        <v>96</v>
      </c>
      <c r="C27" s="14"/>
      <c r="D27" s="7"/>
      <c r="E27" s="11"/>
      <c r="F27" s="3"/>
      <c r="G27" s="4" t="s">
        <v>241</v>
      </c>
      <c r="H27" s="7"/>
      <c r="I27" s="2" t="s">
        <v>14</v>
      </c>
      <c r="J27" s="6"/>
      <c r="K27" s="4" t="str">
        <f>"A mapping between " &amp; $B27  &amp; " and FHIR Observation Component.valueCodeableConcept data elements."</f>
        <v>A mapping between body.temporal_relationship_to_physical_activity and FHIR Observation Component.valueCodeableConcept data elements.</v>
      </c>
      <c r="L27" t="str">
        <f t="shared" si="0"/>
        <v>|10.B1|body.temporal_relationship_to_physical_activity|Observation.component[0].valueCodeableConcept|A mapping between body.temporal_relationship_to_physical_activity and FHIR Observation Component.valueCodeableConcept data elements.|</v>
      </c>
    </row>
    <row r="28" spans="1:12" ht="25.5">
      <c r="A28" s="2" t="s">
        <v>237</v>
      </c>
      <c r="B28" s="3" t="s">
        <v>96</v>
      </c>
      <c r="C28" s="14"/>
      <c r="D28" s="7"/>
      <c r="E28" s="11"/>
      <c r="F28" s="3"/>
      <c r="G28" s="4" t="s">
        <v>242</v>
      </c>
      <c r="H28" s="1" t="s">
        <v>53</v>
      </c>
      <c r="I28" s="2" t="s">
        <v>14</v>
      </c>
      <c r="J28" s="6" t="s">
        <v>224</v>
      </c>
      <c r="K28" s="4" t="str">
        <f>"Map "&amp;$B28&amp;" to column 'FHIR Concept' using  the ["&amp;$J28&amp;"](#)"</f>
        <v>Map body.temporal_relationship_to_physical_activity to column 'FHIR Concept' using  the [OMH_FHIR_Concept_Mapping_Table](#)</v>
      </c>
      <c r="L28" t="str">
        <f t="shared" si="0"/>
        <v>|10.B2|body.temporal_relationship_to_physical_activity|Observation.component[0].valueCodeableConcept.coding[0].code|Map body.temporal_relationship_to_physical_activity to column 'FHIR Concept' using  the [OMH_FHIR_Concept_Mapping_Table](#)|</v>
      </c>
    </row>
    <row r="29" spans="1:12" ht="25.5">
      <c r="A29" s="2" t="s">
        <v>238</v>
      </c>
      <c r="B29" s="3" t="s">
        <v>96</v>
      </c>
      <c r="C29" s="14"/>
      <c r="D29" s="7"/>
      <c r="E29" s="11"/>
      <c r="F29" s="3"/>
      <c r="G29" s="4" t="s">
        <v>249</v>
      </c>
      <c r="H29" s="1" t="s">
        <v>55</v>
      </c>
      <c r="I29" s="2" t="s">
        <v>14</v>
      </c>
      <c r="J29" s="6" t="s">
        <v>224</v>
      </c>
      <c r="K29" s="4" t="str">
        <f>"Map "&amp;$B29&amp;" to column 'FHIR Concept System' using  the ["&amp;$J29&amp;"](#)"</f>
        <v>Map body.temporal_relationship_to_physical_activity to column 'FHIR Concept System' using  the [OMH_FHIR_Concept_Mapping_Table](#)</v>
      </c>
      <c r="L29" t="str">
        <f t="shared" si="0"/>
        <v>|10.B3|body.temporal_relationship_to_physical_activity|Observation.component[0].valueCodeableConcept.coding[0].system|Map body.temporal_relationship_to_physical_activity to column 'FHIR Concept System' using  the [OMH_FHIR_Concept_Mapping_Table](#)|</v>
      </c>
    </row>
    <row r="30" spans="1:12" ht="25.5">
      <c r="A30" s="2" t="s">
        <v>245</v>
      </c>
      <c r="B30" s="3" t="s">
        <v>96</v>
      </c>
      <c r="C30" s="14"/>
      <c r="D30" s="7"/>
      <c r="E30" s="11"/>
      <c r="F30" s="3"/>
      <c r="G30" s="4" t="s">
        <v>250</v>
      </c>
      <c r="H30" s="1" t="s">
        <v>13</v>
      </c>
      <c r="I30" s="2" t="s">
        <v>14</v>
      </c>
      <c r="J30" s="6" t="s">
        <v>224</v>
      </c>
      <c r="K30" s="4" t="str">
        <f>"Map "&amp;$B30&amp;" to column 'FHIR Concept display' using  the ["&amp;$J30&amp;"](#)"</f>
        <v>Map body.temporal_relationship_to_physical_activity to column 'FHIR Concept display' using  the [OMH_FHIR_Concept_Mapping_Table](#)</v>
      </c>
      <c r="L30" t="str">
        <f t="shared" si="0"/>
        <v>|10.B4|body.temporal_relationship_to_physical_activity|Observation.component[0].valueCodeableConcept.coding[0].display|Map body.temporal_relationship_to_physical_activity to column 'FHIR Concept display' using  the [OMH_FHIR_Concept_Mapping_Table](#)|</v>
      </c>
    </row>
    <row r="31" spans="1:12">
      <c r="A31" s="2" t="s">
        <v>251</v>
      </c>
      <c r="B31" s="3" t="s">
        <v>96</v>
      </c>
      <c r="C31" s="14"/>
      <c r="D31" s="7"/>
      <c r="E31" s="11"/>
      <c r="F31" s="3"/>
      <c r="G31" s="4" t="s">
        <v>243</v>
      </c>
      <c r="H31" s="7" t="s">
        <v>13</v>
      </c>
      <c r="I31" s="2" t="s">
        <v>14</v>
      </c>
      <c r="J31" s="6"/>
      <c r="K31" s="4" t="str">
        <f>"=  "&amp;B31</f>
        <v>=  body.temporal_relationship_to_physical_activity</v>
      </c>
      <c r="L31" t="str">
        <f t="shared" si="0"/>
        <v>|10.B5|body.temporal_relationship_to_physical_activity|Observation.component[0].valueCodeableConcept.text|=  body.temporal_relationship_to_physical_activity|</v>
      </c>
    </row>
    <row r="32" spans="1:12" ht="38.25">
      <c r="A32" s="2">
        <v>11</v>
      </c>
      <c r="B32" s="7" t="s">
        <v>102</v>
      </c>
      <c r="C32" s="14" t="s">
        <v>103</v>
      </c>
      <c r="D32" s="7" t="s">
        <v>25</v>
      </c>
      <c r="E32" s="11" t="s">
        <v>104</v>
      </c>
      <c r="F32" s="3"/>
      <c r="G32" s="4" t="s">
        <v>240</v>
      </c>
      <c r="H32" s="7" t="s">
        <v>100</v>
      </c>
      <c r="I32" s="7" t="s">
        <v>39</v>
      </c>
      <c r="J32" s="6" t="s">
        <v>262</v>
      </c>
      <c r="K32" s="4" t="s">
        <v>101</v>
      </c>
      <c r="L32" t="str">
        <f t="shared" si="0"/>
        <v>|11|body.temporal_relationship_to_sleep|Observation.component[0]|A mapping table between OMH schema ('datapoint_variables') and FHIR Observation Component data elements.  Multiple components mapping are appended as a list|</v>
      </c>
    </row>
    <row r="33" spans="1:12" ht="25.5">
      <c r="A33" s="2" t="s">
        <v>253</v>
      </c>
      <c r="B33" s="7" t="s">
        <v>102</v>
      </c>
      <c r="G33" s="4" t="s">
        <v>246</v>
      </c>
      <c r="H33" s="7" t="s">
        <v>29</v>
      </c>
      <c r="I33" s="7" t="s">
        <v>14</v>
      </c>
      <c r="J33" s="6"/>
      <c r="K33" s="4" t="str">
        <f>"A mapping between " &amp; C32  &amp; " and FHIR Observation Component.code data elements."</f>
        <v>A mapping between temporal-relationship-to-sleep and FHIR Observation Component.code data elements.</v>
      </c>
      <c r="L33" t="str">
        <f t="shared" si="0"/>
        <v>|11.A1|body.temporal_relationship_to_sleep|Observation.component[0].code|A mapping between temporal-relationship-to-sleep and FHIR Observation Component.code data elements.|</v>
      </c>
    </row>
    <row r="34" spans="1:12" ht="16.5" thickBot="1">
      <c r="A34" s="2" t="s">
        <v>254</v>
      </c>
      <c r="B34" s="7" t="s">
        <v>102</v>
      </c>
      <c r="G34" s="4" t="s">
        <v>239</v>
      </c>
      <c r="H34" s="1" t="s">
        <v>53</v>
      </c>
      <c r="I34" s="2" t="s">
        <v>14</v>
      </c>
      <c r="J34" s="30" t="s">
        <v>426</v>
      </c>
      <c r="K34" s="4" t="str">
        <f t="shared" ref="K34:K36" si="2">"=  "&amp;J34</f>
        <v>=  'relative-to-sleep'</v>
      </c>
      <c r="L34" t="str">
        <f t="shared" si="0"/>
        <v>|11.A2|body.temporal_relationship_to_sleep|Observation.component[0].code.coding[1].code|=  'relative-to-sleep'|</v>
      </c>
    </row>
    <row r="35" spans="1:12" ht="39" thickBot="1">
      <c r="A35" s="2" t="s">
        <v>255</v>
      </c>
      <c r="B35" s="7" t="s">
        <v>102</v>
      </c>
      <c r="G35" s="4" t="s">
        <v>247</v>
      </c>
      <c r="H35" s="1" t="s">
        <v>55</v>
      </c>
      <c r="I35" s="2" t="s">
        <v>14</v>
      </c>
      <c r="J35" s="37" t="s">
        <v>232</v>
      </c>
      <c r="K35" s="4" t="str">
        <f t="shared" si="2"/>
        <v>=  "http://www.fhir.org/guides/mfhir/omh_fhir_observation_codes"</v>
      </c>
      <c r="L35" t="str">
        <f t="shared" si="0"/>
        <v>|11.A3|body.temporal_relationship_to_sleep|Observation.component[0].code.coding[1].system|=  "http://www.fhir.org/guides/mfhir/omh_fhir_observation_codes"|</v>
      </c>
    </row>
    <row r="36" spans="1:12">
      <c r="A36" s="2" t="s">
        <v>256</v>
      </c>
      <c r="B36" s="7" t="s">
        <v>102</v>
      </c>
      <c r="G36" s="4" t="s">
        <v>248</v>
      </c>
      <c r="H36" s="1" t="s">
        <v>13</v>
      </c>
      <c r="I36" s="2" t="s">
        <v>14</v>
      </c>
      <c r="J36" s="30" t="s">
        <v>427</v>
      </c>
      <c r="K36" s="4" t="str">
        <f t="shared" si="2"/>
        <v>=  'OMH to FHIR Temporal Relationship To Sleep'</v>
      </c>
      <c r="L36" t="str">
        <f t="shared" si="0"/>
        <v>|11.A4|body.temporal_relationship_to_sleep|Observation.component[0].code.coding[1].display|=  'OMH to FHIR Temporal Relationship To Sleep'|</v>
      </c>
    </row>
    <row r="37" spans="1:12" ht="25.5">
      <c r="A37" s="2" t="s">
        <v>257</v>
      </c>
      <c r="B37" s="7" t="s">
        <v>102</v>
      </c>
      <c r="G37" s="4" t="s">
        <v>241</v>
      </c>
      <c r="H37" s="7"/>
      <c r="I37" s="2" t="s">
        <v>14</v>
      </c>
      <c r="J37" s="6"/>
      <c r="K37" s="4" t="str">
        <f>"A mapping between " &amp; $B37  &amp; " and FHIR Observation Component.valueCodeableConcept data elements."</f>
        <v>A mapping between body.temporal_relationship_to_sleep and FHIR Observation Component.valueCodeableConcept data elements.</v>
      </c>
      <c r="L37" t="str">
        <f t="shared" si="0"/>
        <v>|11.B1|body.temporal_relationship_to_sleep|Observation.component[0].valueCodeableConcept|A mapping between body.temporal_relationship_to_sleep and FHIR Observation Component.valueCodeableConcept data elements.|</v>
      </c>
    </row>
    <row r="38" spans="1:12" ht="25.5">
      <c r="A38" s="2" t="s">
        <v>258</v>
      </c>
      <c r="B38" s="7" t="s">
        <v>102</v>
      </c>
      <c r="G38" s="4" t="s">
        <v>242</v>
      </c>
      <c r="H38" s="1" t="s">
        <v>53</v>
      </c>
      <c r="I38" s="2" t="s">
        <v>14</v>
      </c>
      <c r="J38" s="6" t="s">
        <v>224</v>
      </c>
      <c r="K38" s="4" t="str">
        <f>"Map "&amp;$B38&amp;" to column 'FHIR Concept' using  the ["&amp;$J38&amp;"](#)"</f>
        <v>Map body.temporal_relationship_to_sleep to column 'FHIR Concept' using  the [OMH_FHIR_Concept_Mapping_Table](#)</v>
      </c>
      <c r="L38" t="str">
        <f t="shared" si="0"/>
        <v>|11.B2|body.temporal_relationship_to_sleep|Observation.component[0].valueCodeableConcept.coding[0].code|Map body.temporal_relationship_to_sleep to column 'FHIR Concept' using  the [OMH_FHIR_Concept_Mapping_Table](#)|</v>
      </c>
    </row>
    <row r="39" spans="1:12" ht="25.5">
      <c r="A39" s="2" t="s">
        <v>259</v>
      </c>
      <c r="B39" s="7" t="s">
        <v>102</v>
      </c>
      <c r="G39" s="4" t="s">
        <v>249</v>
      </c>
      <c r="H39" s="1" t="s">
        <v>55</v>
      </c>
      <c r="I39" s="2" t="s">
        <v>14</v>
      </c>
      <c r="J39" s="6" t="s">
        <v>224</v>
      </c>
      <c r="K39" s="4" t="str">
        <f>"Map "&amp;$B39&amp;" to column 'FHIR Concept System' using  the ["&amp;$J39&amp;"](#)"</f>
        <v>Map body.temporal_relationship_to_sleep to column 'FHIR Concept System' using  the [OMH_FHIR_Concept_Mapping_Table](#)</v>
      </c>
      <c r="L39" t="str">
        <f t="shared" si="0"/>
        <v>|11.B3|body.temporal_relationship_to_sleep|Observation.component[0].valueCodeableConcept.coding[0].system|Map body.temporal_relationship_to_sleep to column 'FHIR Concept System' using  the [OMH_FHIR_Concept_Mapping_Table](#)|</v>
      </c>
    </row>
    <row r="40" spans="1:12" ht="25.5">
      <c r="A40" s="2" t="s">
        <v>260</v>
      </c>
      <c r="B40" s="7" t="s">
        <v>102</v>
      </c>
      <c r="G40" s="4" t="s">
        <v>250</v>
      </c>
      <c r="H40" s="1" t="s">
        <v>13</v>
      </c>
      <c r="I40" s="2" t="s">
        <v>14</v>
      </c>
      <c r="J40" s="6" t="s">
        <v>224</v>
      </c>
      <c r="K40" s="4" t="str">
        <f>"Map "&amp;$B40&amp;" to column 'FHIR Concept display' using  the ["&amp;$J40&amp;"](#)"</f>
        <v>Map body.temporal_relationship_to_sleep to column 'FHIR Concept display' using  the [OMH_FHIR_Concept_Mapping_Table](#)</v>
      </c>
      <c r="L40" t="str">
        <f t="shared" si="0"/>
        <v>|11.B4|body.temporal_relationship_to_sleep|Observation.component[0].valueCodeableConcept.coding[0].display|Map body.temporal_relationship_to_sleep to column 'FHIR Concept display' using  the [OMH_FHIR_Concept_Mapping_Table](#)|</v>
      </c>
    </row>
    <row r="41" spans="1:12">
      <c r="A41" s="2" t="s">
        <v>261</v>
      </c>
      <c r="B41" s="7" t="s">
        <v>102</v>
      </c>
      <c r="G41" s="4" t="s">
        <v>243</v>
      </c>
      <c r="H41" s="7" t="s">
        <v>13</v>
      </c>
      <c r="I41" s="2" t="s">
        <v>14</v>
      </c>
      <c r="J41" s="6"/>
      <c r="K41" s="4" t="str">
        <f>"=  "&amp;B41</f>
        <v>=  body.temporal_relationship_to_sleep</v>
      </c>
      <c r="L41" t="str">
        <f t="shared" si="0"/>
        <v>|11.B5|body.temporal_relationship_to_sleep|Observation.component[0].valueCodeableConcept.text|=  body.temporal_relationship_to_sleep|</v>
      </c>
    </row>
    <row r="42" spans="1:12">
      <c r="H42" s="3"/>
      <c r="I42" s="3"/>
    </row>
    <row r="43" spans="1:12">
      <c r="H43" s="3"/>
      <c r="I43" s="3"/>
    </row>
    <row r="44" spans="1:12">
      <c r="H44" s="3"/>
      <c r="I44" s="3"/>
    </row>
    <row r="45" spans="1:12">
      <c r="H45" s="3"/>
      <c r="I45" s="3"/>
    </row>
    <row r="46" spans="1:12">
      <c r="H46" s="3"/>
      <c r="I46" s="3"/>
    </row>
    <row r="47" spans="1:12">
      <c r="H47" s="3"/>
      <c r="I47" s="3"/>
    </row>
    <row r="48" spans="1:12">
      <c r="H48" s="3"/>
      <c r="I48" s="3"/>
    </row>
    <row r="49" spans="8:9">
      <c r="H49" s="3"/>
      <c r="I49" s="3"/>
    </row>
    <row r="50" spans="8:9">
      <c r="H50" s="3"/>
      <c r="I50" s="3"/>
    </row>
    <row r="51" spans="8:9">
      <c r="H51" s="3"/>
      <c r="I51" s="3"/>
    </row>
    <row r="52" spans="8:9">
      <c r="H52" s="3"/>
      <c r="I52" s="3"/>
    </row>
    <row r="53" spans="8:9">
      <c r="H53" s="3"/>
      <c r="I53" s="3"/>
    </row>
    <row r="54" spans="8:9">
      <c r="H54" s="3"/>
      <c r="I54" s="3"/>
    </row>
    <row r="55" spans="8:9">
      <c r="H55" s="3"/>
      <c r="I55" s="3"/>
    </row>
    <row r="56" spans="8:9">
      <c r="H56" s="3"/>
      <c r="I56" s="3"/>
    </row>
    <row r="57" spans="8:9">
      <c r="H57" s="3"/>
      <c r="I57" s="3"/>
    </row>
    <row r="58" spans="8:9">
      <c r="H58" s="3"/>
      <c r="I58" s="3"/>
    </row>
    <row r="59" spans="8:9">
      <c r="H59" s="3"/>
      <c r="I59" s="3"/>
    </row>
    <row r="60" spans="8:9">
      <c r="H60" s="3"/>
      <c r="I60" s="3"/>
    </row>
    <row r="61" spans="8:9">
      <c r="H61" s="3"/>
      <c r="I61" s="3"/>
    </row>
    <row r="62" spans="8:9">
      <c r="H62" s="3"/>
      <c r="I62" s="3"/>
    </row>
    <row r="63" spans="8:9">
      <c r="H63" s="3"/>
      <c r="I63" s="3"/>
    </row>
    <row r="64" spans="8:9">
      <c r="H64" s="3"/>
      <c r="I64" s="3"/>
    </row>
    <row r="65" spans="8:9">
      <c r="H65" s="3"/>
      <c r="I65" s="3"/>
    </row>
    <row r="66" spans="8:9">
      <c r="H66" s="3"/>
      <c r="I66" s="3"/>
    </row>
    <row r="67" spans="8:9">
      <c r="H67" s="3"/>
      <c r="I67" s="3"/>
    </row>
    <row r="68" spans="8:9">
      <c r="H68" s="3"/>
      <c r="I68" s="3"/>
    </row>
    <row r="69" spans="8:9">
      <c r="H69" s="3"/>
      <c r="I69" s="3"/>
    </row>
    <row r="70" spans="8:9">
      <c r="H70" s="3"/>
      <c r="I70" s="3"/>
    </row>
    <row r="71" spans="8:9">
      <c r="H71" s="3"/>
      <c r="I71" s="3"/>
    </row>
    <row r="72" spans="8:9">
      <c r="H72" s="3"/>
      <c r="I72" s="3"/>
    </row>
    <row r="73" spans="8:9">
      <c r="H73" s="3"/>
      <c r="I73" s="3"/>
    </row>
    <row r="74" spans="8:9">
      <c r="H74" s="3"/>
      <c r="I74" s="3"/>
    </row>
    <row r="75" spans="8:9">
      <c r="H75" s="3"/>
      <c r="I75" s="3"/>
    </row>
    <row r="76" spans="8:9">
      <c r="H76" s="3"/>
      <c r="I76" s="3"/>
    </row>
    <row r="77" spans="8:9">
      <c r="H77" s="3"/>
      <c r="I77" s="3"/>
    </row>
    <row r="78" spans="8:9">
      <c r="H78" s="3"/>
      <c r="I78" s="3"/>
    </row>
    <row r="79" spans="8:9">
      <c r="H79" s="3"/>
      <c r="I79" s="3"/>
    </row>
    <row r="80" spans="8:9">
      <c r="H80" s="3"/>
      <c r="I80" s="3"/>
    </row>
    <row r="81" spans="8:9">
      <c r="H81" s="3"/>
      <c r="I81" s="3"/>
    </row>
    <row r="82" spans="8:9">
      <c r="H82" s="3"/>
      <c r="I82" s="3"/>
    </row>
    <row r="83" spans="8:9">
      <c r="H83" s="3"/>
      <c r="I83" s="3"/>
    </row>
    <row r="84" spans="8:9">
      <c r="H84" s="3"/>
      <c r="I84" s="3"/>
    </row>
    <row r="85" spans="8:9">
      <c r="H85" s="3"/>
      <c r="I85" s="3"/>
    </row>
    <row r="86" spans="8:9">
      <c r="H86" s="3"/>
      <c r="I86" s="3"/>
    </row>
    <row r="87" spans="8:9">
      <c r="H87" s="3"/>
      <c r="I87" s="3"/>
    </row>
    <row r="88" spans="8:9">
      <c r="H88" s="3"/>
      <c r="I88" s="3"/>
    </row>
    <row r="89" spans="8:9">
      <c r="H89" s="3"/>
      <c r="I89" s="3"/>
    </row>
    <row r="90" spans="8:9">
      <c r="H90" s="3"/>
      <c r="I90" s="3"/>
    </row>
    <row r="91" spans="8:9">
      <c r="H91" s="3"/>
      <c r="I91" s="3"/>
    </row>
    <row r="92" spans="8:9">
      <c r="H92" s="3"/>
      <c r="I92" s="3"/>
    </row>
    <row r="93" spans="8:9">
      <c r="H93" s="3"/>
      <c r="I93" s="3"/>
    </row>
    <row r="94" spans="8:9">
      <c r="H94" s="3"/>
      <c r="I94" s="3"/>
    </row>
    <row r="95" spans="8:9">
      <c r="H95" s="3"/>
      <c r="I95" s="3"/>
    </row>
    <row r="96" spans="8:9">
      <c r="H96" s="3"/>
      <c r="I96" s="3"/>
    </row>
    <row r="97" spans="8:9">
      <c r="H97" s="3"/>
      <c r="I97" s="3"/>
    </row>
    <row r="98" spans="8:9">
      <c r="H98" s="3"/>
      <c r="I98" s="3"/>
    </row>
    <row r="99" spans="8:9">
      <c r="H99" s="3"/>
      <c r="I99" s="3"/>
    </row>
    <row r="100" spans="8:9">
      <c r="H100" s="3"/>
      <c r="I100" s="3"/>
    </row>
    <row r="101" spans="8:9">
      <c r="H101" s="3"/>
      <c r="I101" s="3"/>
    </row>
    <row r="102" spans="8:9">
      <c r="H102" s="3"/>
      <c r="I102" s="3"/>
    </row>
    <row r="103" spans="8:9">
      <c r="H103" s="3"/>
      <c r="I103" s="3"/>
    </row>
    <row r="104" spans="8:9">
      <c r="H104" s="3"/>
      <c r="I104" s="3"/>
    </row>
    <row r="105" spans="8:9">
      <c r="H105" s="3"/>
      <c r="I105" s="3"/>
    </row>
    <row r="106" spans="8:9">
      <c r="H106" s="3"/>
      <c r="I106" s="3"/>
    </row>
    <row r="107" spans="8:9">
      <c r="H107" s="3"/>
      <c r="I107" s="3"/>
    </row>
    <row r="108" spans="8:9">
      <c r="H108" s="3"/>
      <c r="I108" s="3"/>
    </row>
    <row r="109" spans="8:9">
      <c r="H109" s="3"/>
      <c r="I109" s="3"/>
    </row>
    <row r="110" spans="8:9">
      <c r="H110" s="3"/>
      <c r="I110" s="3"/>
    </row>
    <row r="111" spans="8:9">
      <c r="H111" s="3"/>
      <c r="I111" s="3"/>
    </row>
    <row r="112" spans="8:9">
      <c r="H112" s="3"/>
      <c r="I112" s="3"/>
    </row>
    <row r="113" spans="8:9">
      <c r="H113" s="3"/>
      <c r="I113" s="3"/>
    </row>
    <row r="114" spans="8:9">
      <c r="H114" s="3"/>
      <c r="I114" s="3"/>
    </row>
    <row r="115" spans="8:9">
      <c r="H115" s="3"/>
      <c r="I115" s="3"/>
    </row>
    <row r="116" spans="8:9">
      <c r="H116" s="3"/>
      <c r="I116" s="3"/>
    </row>
    <row r="117" spans="8:9">
      <c r="H117" s="3"/>
      <c r="I117" s="3"/>
    </row>
    <row r="118" spans="8:9">
      <c r="H118" s="3"/>
      <c r="I118" s="3"/>
    </row>
    <row r="119" spans="8:9">
      <c r="H119" s="3"/>
      <c r="I119" s="3"/>
    </row>
    <row r="120" spans="8:9">
      <c r="H120" s="3"/>
      <c r="I120" s="3"/>
    </row>
    <row r="121" spans="8:9">
      <c r="H121" s="3"/>
      <c r="I121" s="3"/>
    </row>
    <row r="122" spans="8:9">
      <c r="H122" s="3"/>
      <c r="I122" s="3"/>
    </row>
    <row r="123" spans="8:9">
      <c r="H123" s="3"/>
      <c r="I123" s="3"/>
    </row>
    <row r="124" spans="8:9">
      <c r="H124" s="3"/>
      <c r="I124" s="3"/>
    </row>
    <row r="125" spans="8:9">
      <c r="H125" s="3"/>
      <c r="I125" s="3"/>
    </row>
    <row r="126" spans="8:9">
      <c r="H126" s="3"/>
      <c r="I126" s="3"/>
    </row>
    <row r="127" spans="8:9">
      <c r="H127" s="3"/>
      <c r="I127" s="3"/>
    </row>
    <row r="128" spans="8:9">
      <c r="H128" s="3"/>
      <c r="I128" s="3"/>
    </row>
    <row r="129" spans="8:9">
      <c r="H129" s="3"/>
      <c r="I129" s="3"/>
    </row>
    <row r="130" spans="8:9">
      <c r="H130" s="3"/>
      <c r="I130" s="3"/>
    </row>
    <row r="131" spans="8:9">
      <c r="H131" s="3"/>
      <c r="I131" s="3"/>
    </row>
    <row r="132" spans="8:9">
      <c r="H132" s="3"/>
      <c r="I132" s="3"/>
    </row>
    <row r="133" spans="8:9">
      <c r="H133" s="3"/>
      <c r="I133" s="3"/>
    </row>
    <row r="134" spans="8:9">
      <c r="H134" s="3"/>
      <c r="I134" s="3"/>
    </row>
    <row r="135" spans="8:9">
      <c r="H135" s="3"/>
      <c r="I135" s="3"/>
    </row>
    <row r="136" spans="8:9">
      <c r="H136" s="3"/>
      <c r="I136" s="3"/>
    </row>
    <row r="137" spans="8:9">
      <c r="H137" s="3"/>
      <c r="I137" s="3"/>
    </row>
    <row r="138" spans="8:9">
      <c r="H138" s="3"/>
      <c r="I138" s="3"/>
    </row>
    <row r="139" spans="8:9">
      <c r="H139" s="3"/>
      <c r="I139" s="3"/>
    </row>
    <row r="140" spans="8:9">
      <c r="H140" s="3"/>
      <c r="I140" s="3"/>
    </row>
    <row r="141" spans="8:9">
      <c r="H141" s="3"/>
      <c r="I141" s="3"/>
    </row>
    <row r="142" spans="8:9">
      <c r="H142" s="3"/>
      <c r="I142" s="3"/>
    </row>
    <row r="143" spans="8:9">
      <c r="H143" s="3"/>
      <c r="I143" s="3"/>
    </row>
    <row r="144" spans="8:9">
      <c r="H144" s="3"/>
      <c r="I144" s="3"/>
    </row>
    <row r="145" spans="8:9">
      <c r="H145" s="3"/>
      <c r="I145" s="3"/>
    </row>
    <row r="146" spans="8:9">
      <c r="H146" s="3"/>
      <c r="I146" s="3"/>
    </row>
    <row r="147" spans="8:9">
      <c r="H147" s="3"/>
      <c r="I147" s="3"/>
    </row>
    <row r="148" spans="8:9">
      <c r="H148" s="3"/>
      <c r="I148" s="3"/>
    </row>
    <row r="149" spans="8:9">
      <c r="H149" s="3"/>
      <c r="I149" s="3"/>
    </row>
    <row r="150" spans="8:9">
      <c r="H150" s="3"/>
      <c r="I150" s="3"/>
    </row>
    <row r="151" spans="8:9">
      <c r="H151" s="3"/>
      <c r="I151" s="3"/>
    </row>
    <row r="152" spans="8:9">
      <c r="H152" s="3"/>
      <c r="I152" s="3"/>
    </row>
    <row r="153" spans="8:9">
      <c r="H153" s="3"/>
      <c r="I153" s="3"/>
    </row>
    <row r="154" spans="8:9">
      <c r="H154" s="3"/>
      <c r="I154" s="3"/>
    </row>
    <row r="155" spans="8:9">
      <c r="H155" s="3"/>
      <c r="I155" s="3"/>
    </row>
    <row r="156" spans="8:9">
      <c r="H156" s="3"/>
      <c r="I156" s="3"/>
    </row>
    <row r="157" spans="8:9">
      <c r="H157" s="3"/>
      <c r="I157" s="3"/>
    </row>
    <row r="158" spans="8:9">
      <c r="H158" s="3"/>
      <c r="I158" s="3"/>
    </row>
    <row r="159" spans="8:9">
      <c r="H159" s="3"/>
      <c r="I159" s="3"/>
    </row>
    <row r="160" spans="8:9">
      <c r="H160" s="3"/>
      <c r="I160" s="3"/>
    </row>
    <row r="161" spans="8:9">
      <c r="H161" s="3"/>
      <c r="I161" s="3"/>
    </row>
    <row r="162" spans="8:9">
      <c r="H162" s="3"/>
      <c r="I162" s="3"/>
    </row>
    <row r="163" spans="8:9">
      <c r="H163" s="3"/>
      <c r="I163" s="3"/>
    </row>
    <row r="164" spans="8:9">
      <c r="H164" s="3"/>
      <c r="I164" s="3"/>
    </row>
    <row r="165" spans="8:9">
      <c r="H165" s="3"/>
      <c r="I165" s="3"/>
    </row>
    <row r="166" spans="8:9">
      <c r="H166" s="3"/>
      <c r="I166" s="3"/>
    </row>
    <row r="167" spans="8:9">
      <c r="H167" s="3"/>
      <c r="I167" s="3"/>
    </row>
    <row r="168" spans="8:9">
      <c r="H168" s="3"/>
      <c r="I168" s="3"/>
    </row>
    <row r="169" spans="8:9">
      <c r="H169" s="3"/>
      <c r="I169" s="3"/>
    </row>
    <row r="170" spans="8:9">
      <c r="H170" s="3"/>
      <c r="I170" s="3"/>
    </row>
    <row r="171" spans="8:9">
      <c r="H171" s="3"/>
      <c r="I171" s="3"/>
    </row>
    <row r="172" spans="8:9">
      <c r="H172" s="3"/>
      <c r="I172" s="3"/>
    </row>
    <row r="173" spans="8:9">
      <c r="H173" s="3"/>
      <c r="I173" s="3"/>
    </row>
    <row r="174" spans="8:9">
      <c r="H174" s="3"/>
      <c r="I174" s="3"/>
    </row>
    <row r="175" spans="8:9">
      <c r="H175" s="3"/>
      <c r="I175" s="3"/>
    </row>
    <row r="176" spans="8:9">
      <c r="H176" s="3"/>
      <c r="I176" s="3"/>
    </row>
    <row r="177" spans="8:9">
      <c r="H177" s="3"/>
      <c r="I177" s="3"/>
    </row>
    <row r="178" spans="8:9">
      <c r="H178" s="3"/>
      <c r="I178" s="3"/>
    </row>
    <row r="179" spans="8:9">
      <c r="H179" s="3"/>
      <c r="I179" s="3"/>
    </row>
    <row r="180" spans="8:9">
      <c r="H180" s="3"/>
      <c r="I180" s="3"/>
    </row>
    <row r="181" spans="8:9">
      <c r="H181" s="3"/>
      <c r="I181" s="3"/>
    </row>
    <row r="182" spans="8:9">
      <c r="H182" s="3"/>
      <c r="I182" s="3"/>
    </row>
    <row r="183" spans="8:9">
      <c r="H183" s="3"/>
      <c r="I183" s="3"/>
    </row>
    <row r="184" spans="8:9">
      <c r="H184" s="3"/>
      <c r="I184" s="3"/>
    </row>
    <row r="185" spans="8:9">
      <c r="H185" s="3"/>
      <c r="I185" s="3"/>
    </row>
    <row r="186" spans="8:9">
      <c r="H186" s="3"/>
      <c r="I186" s="3"/>
    </row>
    <row r="187" spans="8:9">
      <c r="H187" s="3"/>
      <c r="I187" s="3"/>
    </row>
    <row r="188" spans="8:9">
      <c r="H188" s="3"/>
      <c r="I188" s="3"/>
    </row>
    <row r="189" spans="8:9">
      <c r="H189" s="3"/>
      <c r="I189" s="3"/>
    </row>
    <row r="190" spans="8:9">
      <c r="H190" s="3"/>
      <c r="I190" s="3"/>
    </row>
    <row r="191" spans="8:9">
      <c r="H191" s="3"/>
      <c r="I191" s="3"/>
    </row>
    <row r="192" spans="8:9">
      <c r="H192" s="3"/>
      <c r="I192" s="3"/>
    </row>
    <row r="193" spans="8:9">
      <c r="H193" s="3"/>
      <c r="I193" s="3"/>
    </row>
    <row r="194" spans="8:9">
      <c r="H194" s="3"/>
      <c r="I194" s="3"/>
    </row>
    <row r="195" spans="8:9">
      <c r="H195" s="3"/>
      <c r="I195" s="3"/>
    </row>
    <row r="196" spans="8:9">
      <c r="H196" s="3"/>
      <c r="I196" s="3"/>
    </row>
    <row r="197" spans="8:9">
      <c r="H197" s="3"/>
      <c r="I197" s="3"/>
    </row>
    <row r="198" spans="8:9">
      <c r="H198" s="3"/>
      <c r="I198" s="3"/>
    </row>
    <row r="199" spans="8:9">
      <c r="H199" s="3"/>
      <c r="I199" s="3"/>
    </row>
    <row r="200" spans="8:9">
      <c r="H200" s="3"/>
      <c r="I200" s="3"/>
    </row>
    <row r="201" spans="8:9">
      <c r="H201" s="3"/>
      <c r="I201" s="3"/>
    </row>
    <row r="202" spans="8:9">
      <c r="H202" s="3"/>
      <c r="I202" s="3"/>
    </row>
    <row r="203" spans="8:9">
      <c r="H203" s="3"/>
      <c r="I203" s="3"/>
    </row>
    <row r="204" spans="8:9">
      <c r="H204" s="3"/>
      <c r="I204" s="3"/>
    </row>
    <row r="205" spans="8:9">
      <c r="H205" s="3"/>
      <c r="I205" s="3"/>
    </row>
    <row r="206" spans="8:9">
      <c r="H206" s="3"/>
      <c r="I206" s="3"/>
    </row>
    <row r="207" spans="8:9">
      <c r="H207" s="3"/>
      <c r="I207" s="3"/>
    </row>
    <row r="208" spans="8:9">
      <c r="H208" s="3"/>
      <c r="I208" s="3"/>
    </row>
    <row r="209" spans="8:9">
      <c r="H209" s="3"/>
      <c r="I209" s="3"/>
    </row>
    <row r="210" spans="8:9">
      <c r="H210" s="3"/>
      <c r="I210" s="3"/>
    </row>
    <row r="211" spans="8:9">
      <c r="H211" s="3"/>
      <c r="I211" s="3"/>
    </row>
    <row r="212" spans="8:9">
      <c r="H212" s="3"/>
      <c r="I212" s="3"/>
    </row>
    <row r="213" spans="8:9">
      <c r="H213" s="3"/>
      <c r="I213" s="3"/>
    </row>
    <row r="214" spans="8:9">
      <c r="H214" s="3"/>
      <c r="I214" s="3"/>
    </row>
    <row r="215" spans="8:9">
      <c r="H215" s="3"/>
      <c r="I215" s="3"/>
    </row>
    <row r="216" spans="8:9">
      <c r="H216" s="3"/>
      <c r="I216" s="3"/>
    </row>
    <row r="217" spans="8:9">
      <c r="H217" s="3"/>
      <c r="I217" s="3"/>
    </row>
    <row r="218" spans="8:9">
      <c r="H218" s="3"/>
      <c r="I218" s="3"/>
    </row>
    <row r="219" spans="8:9">
      <c r="H219" s="3"/>
      <c r="I219" s="3"/>
    </row>
    <row r="220" spans="8:9">
      <c r="H220" s="3"/>
      <c r="I220" s="3"/>
    </row>
    <row r="221" spans="8:9">
      <c r="H221" s="3"/>
      <c r="I221" s="3"/>
    </row>
    <row r="222" spans="8:9">
      <c r="H222" s="3"/>
      <c r="I222" s="3"/>
    </row>
    <row r="223" spans="8:9">
      <c r="H223" s="3"/>
      <c r="I223" s="3"/>
    </row>
    <row r="224" spans="8:9">
      <c r="H224" s="3"/>
      <c r="I224" s="3"/>
    </row>
    <row r="225" spans="8:9">
      <c r="H225" s="3"/>
      <c r="I225" s="3"/>
    </row>
    <row r="226" spans="8:9">
      <c r="H226" s="3"/>
      <c r="I226" s="3"/>
    </row>
    <row r="227" spans="8:9">
      <c r="H227" s="3"/>
      <c r="I227" s="3"/>
    </row>
    <row r="228" spans="8:9">
      <c r="H228" s="3"/>
      <c r="I228" s="3"/>
    </row>
    <row r="229" spans="8:9">
      <c r="H229" s="3"/>
      <c r="I229" s="3"/>
    </row>
    <row r="230" spans="8:9">
      <c r="H230" s="3"/>
      <c r="I230" s="3"/>
    </row>
    <row r="231" spans="8:9">
      <c r="H231" s="3"/>
      <c r="I231" s="3"/>
    </row>
    <row r="232" spans="8:9">
      <c r="H232" s="3"/>
      <c r="I232" s="3"/>
    </row>
    <row r="233" spans="8:9">
      <c r="H233" s="3"/>
      <c r="I233" s="3"/>
    </row>
    <row r="234" spans="8:9">
      <c r="H234" s="3"/>
      <c r="I234" s="3"/>
    </row>
    <row r="235" spans="8:9">
      <c r="H235" s="3"/>
      <c r="I235" s="3"/>
    </row>
    <row r="236" spans="8:9">
      <c r="H236" s="3"/>
      <c r="I236" s="3"/>
    </row>
    <row r="237" spans="8:9">
      <c r="H237" s="3"/>
      <c r="I237" s="3"/>
    </row>
    <row r="238" spans="8:9">
      <c r="H238" s="3"/>
      <c r="I238" s="3"/>
    </row>
    <row r="239" spans="8:9">
      <c r="H239" s="3"/>
      <c r="I239" s="3"/>
    </row>
    <row r="240" spans="8:9">
      <c r="H240" s="3"/>
      <c r="I240" s="3"/>
    </row>
    <row r="241" spans="8:9">
      <c r="H241" s="3"/>
      <c r="I241" s="3"/>
    </row>
    <row r="242" spans="8:9">
      <c r="H242" s="3"/>
      <c r="I242" s="3"/>
    </row>
    <row r="243" spans="8:9">
      <c r="H243" s="3"/>
      <c r="I243" s="3"/>
    </row>
    <row r="244" spans="8:9">
      <c r="H244" s="3"/>
      <c r="I244" s="3"/>
    </row>
    <row r="245" spans="8:9">
      <c r="H245" s="3"/>
      <c r="I245" s="3"/>
    </row>
    <row r="246" spans="8:9">
      <c r="H246" s="3"/>
      <c r="I246" s="3"/>
    </row>
    <row r="247" spans="8:9">
      <c r="H247" s="3"/>
      <c r="I247" s="3"/>
    </row>
    <row r="248" spans="8:9">
      <c r="H248" s="3"/>
      <c r="I248" s="3"/>
    </row>
    <row r="249" spans="8:9">
      <c r="H249" s="3"/>
      <c r="I249" s="3"/>
    </row>
    <row r="250" spans="8:9">
      <c r="H250" s="3"/>
      <c r="I250" s="3"/>
    </row>
    <row r="251" spans="8:9">
      <c r="H251" s="3"/>
      <c r="I251" s="3"/>
    </row>
    <row r="252" spans="8:9">
      <c r="H252" s="3"/>
      <c r="I252" s="3"/>
    </row>
    <row r="253" spans="8:9">
      <c r="H253" s="3"/>
      <c r="I253" s="3"/>
    </row>
    <row r="254" spans="8:9">
      <c r="H254" s="3"/>
      <c r="I254" s="3"/>
    </row>
    <row r="255" spans="8:9">
      <c r="H255" s="3"/>
      <c r="I255" s="3"/>
    </row>
    <row r="256" spans="8:9">
      <c r="H256" s="3"/>
      <c r="I256" s="3"/>
    </row>
    <row r="257" spans="8:9">
      <c r="H257" s="3"/>
      <c r="I257" s="3"/>
    </row>
    <row r="258" spans="8:9">
      <c r="H258" s="3"/>
      <c r="I258" s="3"/>
    </row>
    <row r="259" spans="8:9">
      <c r="H259" s="3"/>
      <c r="I259" s="3"/>
    </row>
    <row r="260" spans="8:9">
      <c r="H260" s="3"/>
      <c r="I260" s="3"/>
    </row>
    <row r="261" spans="8:9">
      <c r="H261" s="3"/>
      <c r="I261" s="3"/>
    </row>
    <row r="262" spans="8:9">
      <c r="H262" s="3"/>
      <c r="I262" s="3"/>
    </row>
    <row r="263" spans="8:9">
      <c r="H263" s="3"/>
      <c r="I263" s="3"/>
    </row>
    <row r="264" spans="8:9">
      <c r="H264" s="3"/>
      <c r="I264" s="3"/>
    </row>
    <row r="265" spans="8:9">
      <c r="H265" s="3"/>
      <c r="I265" s="3"/>
    </row>
    <row r="266" spans="8:9">
      <c r="H266" s="3"/>
      <c r="I266" s="3"/>
    </row>
    <row r="267" spans="8:9">
      <c r="H267" s="3"/>
      <c r="I267" s="3"/>
    </row>
    <row r="268" spans="8:9">
      <c r="H268" s="3"/>
      <c r="I268" s="3"/>
    </row>
    <row r="269" spans="8:9">
      <c r="H269" s="3"/>
      <c r="I269" s="3"/>
    </row>
    <row r="270" spans="8:9">
      <c r="H270" s="3"/>
      <c r="I270" s="3"/>
    </row>
    <row r="271" spans="8:9">
      <c r="H271" s="3"/>
      <c r="I271" s="3"/>
    </row>
    <row r="272" spans="8:9">
      <c r="H272" s="3"/>
      <c r="I272" s="3"/>
    </row>
    <row r="273" spans="8:9">
      <c r="H273" s="3"/>
      <c r="I273" s="3"/>
    </row>
    <row r="274" spans="8:9">
      <c r="H274" s="3"/>
      <c r="I274" s="3"/>
    </row>
    <row r="275" spans="8:9">
      <c r="H275" s="3"/>
      <c r="I275" s="3"/>
    </row>
    <row r="276" spans="8:9">
      <c r="H276" s="3"/>
      <c r="I276" s="3"/>
    </row>
    <row r="277" spans="8:9">
      <c r="H277" s="3"/>
      <c r="I277" s="3"/>
    </row>
    <row r="278" spans="8:9">
      <c r="H278" s="3"/>
      <c r="I278" s="3"/>
    </row>
    <row r="279" spans="8:9">
      <c r="H279" s="3"/>
      <c r="I279" s="3"/>
    </row>
    <row r="280" spans="8:9">
      <c r="H280" s="3"/>
      <c r="I280" s="3"/>
    </row>
    <row r="281" spans="8:9">
      <c r="H281" s="3"/>
      <c r="I281" s="3"/>
    </row>
    <row r="282" spans="8:9">
      <c r="H282" s="3"/>
      <c r="I282" s="3"/>
    </row>
    <row r="283" spans="8:9">
      <c r="H283" s="3"/>
      <c r="I283" s="3"/>
    </row>
    <row r="284" spans="8:9">
      <c r="H284" s="3"/>
      <c r="I284" s="3"/>
    </row>
    <row r="285" spans="8:9">
      <c r="H285" s="3"/>
      <c r="I285" s="3"/>
    </row>
    <row r="286" spans="8:9">
      <c r="H286" s="3"/>
      <c r="I286" s="3"/>
    </row>
    <row r="287" spans="8:9">
      <c r="H287" s="3"/>
      <c r="I287" s="3"/>
    </row>
    <row r="288" spans="8:9">
      <c r="H288" s="3"/>
      <c r="I288" s="3"/>
    </row>
    <row r="289" spans="8:9">
      <c r="H289" s="3"/>
      <c r="I289" s="3"/>
    </row>
    <row r="290" spans="8:9">
      <c r="H290" s="3"/>
      <c r="I290" s="3"/>
    </row>
    <row r="291" spans="8:9">
      <c r="H291" s="3"/>
      <c r="I291" s="3"/>
    </row>
    <row r="292" spans="8:9">
      <c r="H292" s="3"/>
      <c r="I292" s="3"/>
    </row>
    <row r="293" spans="8:9">
      <c r="H293" s="3"/>
      <c r="I293" s="3"/>
    </row>
    <row r="294" spans="8:9">
      <c r="H294" s="3"/>
      <c r="I294" s="3"/>
    </row>
    <row r="295" spans="8:9">
      <c r="H295" s="3"/>
      <c r="I295" s="3"/>
    </row>
    <row r="296" spans="8:9">
      <c r="H296" s="3"/>
      <c r="I296" s="3"/>
    </row>
    <row r="297" spans="8:9">
      <c r="H297" s="3"/>
      <c r="I297" s="3"/>
    </row>
    <row r="298" spans="8:9">
      <c r="H298" s="3"/>
      <c r="I298" s="3"/>
    </row>
    <row r="299" spans="8:9">
      <c r="H299" s="3"/>
      <c r="I299" s="3"/>
    </row>
    <row r="300" spans="8:9">
      <c r="H300" s="3"/>
      <c r="I300" s="3"/>
    </row>
    <row r="301" spans="8:9">
      <c r="H301" s="3"/>
      <c r="I301" s="3"/>
    </row>
    <row r="302" spans="8:9">
      <c r="H302" s="3"/>
      <c r="I302" s="3"/>
    </row>
    <row r="303" spans="8:9">
      <c r="H303" s="3"/>
      <c r="I303" s="3"/>
    </row>
    <row r="304" spans="8:9">
      <c r="H304" s="3"/>
      <c r="I304" s="3"/>
    </row>
    <row r="305" spans="8:9">
      <c r="H305" s="3"/>
      <c r="I305" s="3"/>
    </row>
    <row r="306" spans="8:9">
      <c r="H306" s="3"/>
      <c r="I306" s="3"/>
    </row>
    <row r="307" spans="8:9">
      <c r="H307" s="3"/>
      <c r="I307" s="3"/>
    </row>
    <row r="308" spans="8:9">
      <c r="H308" s="3"/>
      <c r="I308" s="3"/>
    </row>
    <row r="309" spans="8:9">
      <c r="H309" s="3"/>
      <c r="I309" s="3"/>
    </row>
    <row r="310" spans="8:9">
      <c r="H310" s="3"/>
      <c r="I310" s="3"/>
    </row>
    <row r="311" spans="8:9">
      <c r="H311" s="3"/>
      <c r="I311" s="3"/>
    </row>
    <row r="312" spans="8:9">
      <c r="H312" s="3"/>
      <c r="I312" s="3"/>
    </row>
    <row r="313" spans="8:9">
      <c r="H313" s="3"/>
      <c r="I313" s="3"/>
    </row>
    <row r="314" spans="8:9">
      <c r="H314" s="3"/>
      <c r="I314" s="3"/>
    </row>
    <row r="315" spans="8:9">
      <c r="H315" s="3"/>
      <c r="I315" s="3"/>
    </row>
    <row r="316" spans="8:9">
      <c r="H316" s="3"/>
      <c r="I316" s="3"/>
    </row>
    <row r="317" spans="8:9">
      <c r="H317" s="3"/>
      <c r="I317" s="3"/>
    </row>
    <row r="318" spans="8:9">
      <c r="H318" s="3"/>
      <c r="I318" s="3"/>
    </row>
    <row r="319" spans="8:9">
      <c r="H319" s="3"/>
      <c r="I319" s="3"/>
    </row>
    <row r="320" spans="8:9">
      <c r="H320" s="3"/>
      <c r="I320" s="3"/>
    </row>
    <row r="321" spans="8:9">
      <c r="H321" s="3"/>
      <c r="I321" s="3"/>
    </row>
    <row r="322" spans="8:9">
      <c r="H322" s="3"/>
      <c r="I322" s="3"/>
    </row>
    <row r="323" spans="8:9">
      <c r="H323" s="3"/>
      <c r="I323" s="3"/>
    </row>
    <row r="324" spans="8:9">
      <c r="H324" s="3"/>
      <c r="I324" s="3"/>
    </row>
    <row r="325" spans="8:9">
      <c r="H325" s="3"/>
      <c r="I325" s="3"/>
    </row>
    <row r="326" spans="8:9">
      <c r="H326" s="3"/>
      <c r="I326" s="3"/>
    </row>
    <row r="327" spans="8:9">
      <c r="H327" s="3"/>
      <c r="I327" s="3"/>
    </row>
    <row r="328" spans="8:9">
      <c r="H328" s="3"/>
      <c r="I328" s="3"/>
    </row>
    <row r="329" spans="8:9">
      <c r="H329" s="3"/>
      <c r="I329" s="3"/>
    </row>
    <row r="330" spans="8:9">
      <c r="H330" s="3"/>
      <c r="I330" s="3"/>
    </row>
    <row r="331" spans="8:9">
      <c r="H331" s="3"/>
      <c r="I331" s="3"/>
    </row>
    <row r="332" spans="8:9">
      <c r="H332" s="3"/>
      <c r="I332" s="3"/>
    </row>
    <row r="333" spans="8:9">
      <c r="H333" s="3"/>
      <c r="I333" s="3"/>
    </row>
    <row r="334" spans="8:9">
      <c r="H334" s="3"/>
      <c r="I334" s="3"/>
    </row>
    <row r="335" spans="8:9">
      <c r="H335" s="3"/>
      <c r="I335" s="3"/>
    </row>
    <row r="336" spans="8:9">
      <c r="H336" s="3"/>
      <c r="I336" s="3"/>
    </row>
    <row r="337" spans="8:9">
      <c r="H337" s="3"/>
      <c r="I337" s="3"/>
    </row>
    <row r="338" spans="8:9">
      <c r="H338" s="3"/>
      <c r="I338" s="3"/>
    </row>
    <row r="339" spans="8:9">
      <c r="H339" s="3"/>
      <c r="I339" s="3"/>
    </row>
    <row r="340" spans="8:9">
      <c r="H340" s="3"/>
      <c r="I340" s="3"/>
    </row>
    <row r="341" spans="8:9">
      <c r="H341" s="3"/>
      <c r="I341" s="3"/>
    </row>
    <row r="342" spans="8:9">
      <c r="H342" s="3"/>
      <c r="I342" s="3"/>
    </row>
    <row r="343" spans="8:9">
      <c r="H343" s="3"/>
      <c r="I343" s="3"/>
    </row>
    <row r="344" spans="8:9">
      <c r="H344" s="3"/>
      <c r="I344" s="3"/>
    </row>
    <row r="345" spans="8:9">
      <c r="H345" s="3"/>
      <c r="I345" s="3"/>
    </row>
    <row r="346" spans="8:9">
      <c r="H346" s="3"/>
      <c r="I346" s="3"/>
    </row>
    <row r="347" spans="8:9">
      <c r="H347" s="3"/>
      <c r="I347" s="3"/>
    </row>
    <row r="348" spans="8:9">
      <c r="H348" s="3"/>
      <c r="I348" s="3"/>
    </row>
    <row r="349" spans="8:9">
      <c r="H349" s="3"/>
      <c r="I349" s="3"/>
    </row>
    <row r="350" spans="8:9">
      <c r="H350" s="3"/>
      <c r="I350" s="3"/>
    </row>
    <row r="351" spans="8:9">
      <c r="H351" s="3"/>
      <c r="I351" s="3"/>
    </row>
    <row r="352" spans="8:9">
      <c r="H352" s="3"/>
      <c r="I352" s="3"/>
    </row>
    <row r="353" spans="8:9">
      <c r="H353" s="3"/>
      <c r="I353" s="3"/>
    </row>
    <row r="354" spans="8:9">
      <c r="H354" s="3"/>
      <c r="I354" s="3"/>
    </row>
    <row r="355" spans="8:9">
      <c r="H355" s="3"/>
      <c r="I355" s="3"/>
    </row>
    <row r="356" spans="8:9">
      <c r="H356" s="3"/>
      <c r="I356" s="3"/>
    </row>
    <row r="357" spans="8:9">
      <c r="H357" s="3"/>
      <c r="I357" s="3"/>
    </row>
    <row r="358" spans="8:9">
      <c r="H358" s="3"/>
      <c r="I358" s="3"/>
    </row>
    <row r="359" spans="8:9">
      <c r="H359" s="3"/>
      <c r="I359" s="3"/>
    </row>
    <row r="360" spans="8:9">
      <c r="H360" s="3"/>
      <c r="I360" s="3"/>
    </row>
    <row r="361" spans="8:9">
      <c r="H361" s="3"/>
      <c r="I361" s="3"/>
    </row>
    <row r="362" spans="8:9">
      <c r="H362" s="3"/>
      <c r="I362" s="3"/>
    </row>
    <row r="363" spans="8:9">
      <c r="H363" s="3"/>
      <c r="I363" s="3"/>
    </row>
    <row r="364" spans="8:9">
      <c r="H364" s="3"/>
      <c r="I364" s="3"/>
    </row>
    <row r="365" spans="8:9">
      <c r="H365" s="3"/>
      <c r="I365" s="3"/>
    </row>
    <row r="366" spans="8:9">
      <c r="H366" s="3"/>
      <c r="I366" s="3"/>
    </row>
    <row r="367" spans="8:9">
      <c r="H367" s="3"/>
      <c r="I367" s="3"/>
    </row>
    <row r="368" spans="8:9">
      <c r="H368" s="3"/>
      <c r="I368" s="3"/>
    </row>
    <row r="369" spans="8:9">
      <c r="H369" s="3"/>
      <c r="I369" s="3"/>
    </row>
    <row r="370" spans="8:9">
      <c r="H370" s="3"/>
      <c r="I370" s="3"/>
    </row>
    <row r="371" spans="8:9">
      <c r="H371" s="3"/>
      <c r="I371" s="3"/>
    </row>
    <row r="372" spans="8:9">
      <c r="H372" s="3"/>
      <c r="I372" s="3"/>
    </row>
    <row r="373" spans="8:9">
      <c r="H373" s="3"/>
      <c r="I373" s="3"/>
    </row>
    <row r="374" spans="8:9">
      <c r="H374" s="3"/>
      <c r="I374" s="3"/>
    </row>
    <row r="375" spans="8:9">
      <c r="H375" s="3"/>
      <c r="I375" s="3"/>
    </row>
    <row r="376" spans="8:9">
      <c r="H376" s="3"/>
      <c r="I376" s="3"/>
    </row>
    <row r="377" spans="8:9">
      <c r="H377" s="3"/>
      <c r="I377" s="3"/>
    </row>
    <row r="378" spans="8:9">
      <c r="H378" s="3"/>
      <c r="I378" s="3"/>
    </row>
    <row r="379" spans="8:9">
      <c r="H379" s="3"/>
      <c r="I379" s="3"/>
    </row>
    <row r="380" spans="8:9">
      <c r="H380" s="3"/>
      <c r="I380" s="3"/>
    </row>
    <row r="381" spans="8:9">
      <c r="H381" s="3"/>
      <c r="I381" s="3"/>
    </row>
    <row r="382" spans="8:9">
      <c r="H382" s="3"/>
      <c r="I382" s="3"/>
    </row>
    <row r="383" spans="8:9">
      <c r="H383" s="3"/>
      <c r="I383" s="3"/>
    </row>
    <row r="384" spans="8:9">
      <c r="H384" s="3"/>
      <c r="I384" s="3"/>
    </row>
    <row r="385" spans="8:9">
      <c r="H385" s="3"/>
      <c r="I385" s="3"/>
    </row>
    <row r="386" spans="8:9">
      <c r="H386" s="3"/>
      <c r="I386" s="3"/>
    </row>
    <row r="387" spans="8:9">
      <c r="H387" s="3"/>
      <c r="I387" s="3"/>
    </row>
    <row r="388" spans="8:9">
      <c r="H388" s="3"/>
      <c r="I388" s="3"/>
    </row>
    <row r="389" spans="8:9">
      <c r="H389" s="3"/>
      <c r="I389" s="3"/>
    </row>
    <row r="390" spans="8:9">
      <c r="H390" s="3"/>
      <c r="I390" s="3"/>
    </row>
    <row r="391" spans="8:9">
      <c r="H391" s="3"/>
      <c r="I391" s="3"/>
    </row>
    <row r="392" spans="8:9">
      <c r="H392" s="3"/>
      <c r="I392" s="3"/>
    </row>
    <row r="393" spans="8:9">
      <c r="H393" s="3"/>
      <c r="I393" s="3"/>
    </row>
    <row r="394" spans="8:9">
      <c r="H394" s="3"/>
      <c r="I394" s="3"/>
    </row>
    <row r="395" spans="8:9">
      <c r="H395" s="3"/>
      <c r="I395" s="3"/>
    </row>
    <row r="396" spans="8:9">
      <c r="H396" s="3"/>
      <c r="I396" s="3"/>
    </row>
    <row r="397" spans="8:9">
      <c r="H397" s="3"/>
      <c r="I397" s="3"/>
    </row>
    <row r="398" spans="8:9">
      <c r="H398" s="3"/>
      <c r="I398" s="3"/>
    </row>
    <row r="399" spans="8:9">
      <c r="H399" s="3"/>
      <c r="I399" s="3"/>
    </row>
    <row r="400" spans="8:9">
      <c r="H400" s="3"/>
      <c r="I400" s="3"/>
    </row>
    <row r="401" spans="8:9">
      <c r="H401" s="3"/>
      <c r="I401" s="3"/>
    </row>
    <row r="402" spans="8:9">
      <c r="H402" s="3"/>
      <c r="I402" s="3"/>
    </row>
    <row r="403" spans="8:9">
      <c r="H403" s="3"/>
      <c r="I403" s="3"/>
    </row>
    <row r="404" spans="8:9">
      <c r="H404" s="3"/>
      <c r="I404" s="3"/>
    </row>
    <row r="405" spans="8:9">
      <c r="H405" s="3"/>
      <c r="I405" s="3"/>
    </row>
    <row r="406" spans="8:9">
      <c r="H406" s="3"/>
      <c r="I406" s="3"/>
    </row>
    <row r="407" spans="8:9">
      <c r="H407" s="3"/>
      <c r="I407" s="3"/>
    </row>
    <row r="408" spans="8:9">
      <c r="H408" s="3"/>
      <c r="I408" s="3"/>
    </row>
    <row r="409" spans="8:9">
      <c r="H409" s="3"/>
      <c r="I409" s="3"/>
    </row>
    <row r="410" spans="8:9">
      <c r="H410" s="3"/>
      <c r="I410" s="3"/>
    </row>
    <row r="411" spans="8:9">
      <c r="H411" s="3"/>
      <c r="I411" s="3"/>
    </row>
    <row r="412" spans="8:9">
      <c r="H412" s="3"/>
      <c r="I412" s="3"/>
    </row>
    <row r="413" spans="8:9">
      <c r="H413" s="3"/>
      <c r="I413" s="3"/>
    </row>
    <row r="414" spans="8:9">
      <c r="H414" s="3"/>
      <c r="I414" s="3"/>
    </row>
    <row r="415" spans="8:9">
      <c r="H415" s="3"/>
      <c r="I415" s="3"/>
    </row>
    <row r="416" spans="8:9">
      <c r="H416" s="3"/>
      <c r="I416" s="3"/>
    </row>
    <row r="417" spans="8:9">
      <c r="H417" s="3"/>
      <c r="I417" s="3"/>
    </row>
    <row r="418" spans="8:9">
      <c r="H418" s="3"/>
      <c r="I418" s="3"/>
    </row>
    <row r="419" spans="8:9">
      <c r="H419" s="3"/>
      <c r="I419" s="3"/>
    </row>
    <row r="420" spans="8:9">
      <c r="H420" s="3"/>
      <c r="I420" s="3"/>
    </row>
    <row r="421" spans="8:9">
      <c r="H421" s="3"/>
      <c r="I421" s="3"/>
    </row>
    <row r="422" spans="8:9">
      <c r="H422" s="3"/>
      <c r="I422" s="3"/>
    </row>
    <row r="423" spans="8:9">
      <c r="H423" s="3"/>
      <c r="I423" s="3"/>
    </row>
    <row r="424" spans="8:9">
      <c r="H424" s="3"/>
      <c r="I424" s="3"/>
    </row>
    <row r="425" spans="8:9">
      <c r="H425" s="3"/>
      <c r="I425" s="3"/>
    </row>
    <row r="426" spans="8:9">
      <c r="H426" s="3"/>
      <c r="I426" s="3"/>
    </row>
    <row r="427" spans="8:9">
      <c r="H427" s="3"/>
      <c r="I427" s="3"/>
    </row>
    <row r="428" spans="8:9">
      <c r="H428" s="3"/>
      <c r="I428" s="3"/>
    </row>
    <row r="429" spans="8:9">
      <c r="H429" s="3"/>
      <c r="I429" s="3"/>
    </row>
    <row r="430" spans="8:9">
      <c r="H430" s="3"/>
      <c r="I430" s="3"/>
    </row>
    <row r="431" spans="8:9">
      <c r="H431" s="3"/>
      <c r="I431" s="3"/>
    </row>
    <row r="432" spans="8:9">
      <c r="H432" s="3"/>
      <c r="I432" s="3"/>
    </row>
    <row r="433" spans="8:9">
      <c r="H433" s="3"/>
      <c r="I433" s="3"/>
    </row>
    <row r="434" spans="8:9">
      <c r="H434" s="3"/>
      <c r="I434" s="3"/>
    </row>
    <row r="435" spans="8:9">
      <c r="H435" s="3"/>
      <c r="I435" s="3"/>
    </row>
    <row r="436" spans="8:9">
      <c r="H436" s="3"/>
      <c r="I436" s="3"/>
    </row>
    <row r="437" spans="8:9">
      <c r="H437" s="3"/>
      <c r="I437" s="3"/>
    </row>
    <row r="438" spans="8:9">
      <c r="H438" s="3"/>
      <c r="I438" s="3"/>
    </row>
    <row r="439" spans="8:9">
      <c r="H439" s="3"/>
      <c r="I439" s="3"/>
    </row>
    <row r="440" spans="8:9">
      <c r="H440" s="3"/>
      <c r="I440" s="3"/>
    </row>
    <row r="441" spans="8:9">
      <c r="H441" s="3"/>
      <c r="I441" s="3"/>
    </row>
    <row r="442" spans="8:9">
      <c r="H442" s="3"/>
      <c r="I442" s="3"/>
    </row>
    <row r="443" spans="8:9">
      <c r="H443" s="3"/>
      <c r="I443" s="3"/>
    </row>
    <row r="444" spans="8:9">
      <c r="H444" s="3"/>
      <c r="I444" s="3"/>
    </row>
    <row r="445" spans="8:9">
      <c r="H445" s="3"/>
      <c r="I445" s="3"/>
    </row>
    <row r="446" spans="8:9">
      <c r="H446" s="3"/>
      <c r="I446" s="3"/>
    </row>
    <row r="447" spans="8:9">
      <c r="H447" s="3"/>
      <c r="I447" s="3"/>
    </row>
    <row r="448" spans="8:9">
      <c r="H448" s="3"/>
      <c r="I448" s="3"/>
    </row>
    <row r="449" spans="8:9">
      <c r="H449" s="3"/>
      <c r="I449" s="3"/>
    </row>
    <row r="450" spans="8:9">
      <c r="H450" s="3"/>
      <c r="I450" s="3"/>
    </row>
    <row r="451" spans="8:9">
      <c r="H451" s="3"/>
      <c r="I451" s="3"/>
    </row>
    <row r="452" spans="8:9">
      <c r="H452" s="3"/>
      <c r="I452" s="3"/>
    </row>
    <row r="453" spans="8:9">
      <c r="H453" s="3"/>
      <c r="I453" s="3"/>
    </row>
    <row r="454" spans="8:9">
      <c r="H454" s="3"/>
      <c r="I454" s="3"/>
    </row>
    <row r="455" spans="8:9">
      <c r="H455" s="3"/>
      <c r="I455" s="3"/>
    </row>
    <row r="456" spans="8:9">
      <c r="H456" s="3"/>
      <c r="I456" s="3"/>
    </row>
    <row r="457" spans="8:9">
      <c r="H457" s="3"/>
      <c r="I457" s="3"/>
    </row>
    <row r="458" spans="8:9">
      <c r="H458" s="3"/>
      <c r="I458" s="3"/>
    </row>
    <row r="459" spans="8:9">
      <c r="H459" s="3"/>
      <c r="I459" s="3"/>
    </row>
    <row r="460" spans="8:9">
      <c r="H460" s="3"/>
      <c r="I460" s="3"/>
    </row>
    <row r="461" spans="8:9">
      <c r="H461" s="3"/>
      <c r="I461" s="3"/>
    </row>
    <row r="462" spans="8:9">
      <c r="H462" s="3"/>
      <c r="I462" s="3"/>
    </row>
    <row r="463" spans="8:9">
      <c r="H463" s="3"/>
      <c r="I463" s="3"/>
    </row>
    <row r="464" spans="8:9">
      <c r="H464" s="3"/>
      <c r="I464" s="3"/>
    </row>
    <row r="465" spans="8:9">
      <c r="H465" s="3"/>
      <c r="I465" s="3"/>
    </row>
    <row r="466" spans="8:9">
      <c r="H466" s="3"/>
      <c r="I466" s="3"/>
    </row>
    <row r="467" spans="8:9">
      <c r="H467" s="3"/>
      <c r="I467" s="3"/>
    </row>
    <row r="468" spans="8:9">
      <c r="H468" s="3"/>
      <c r="I468" s="3"/>
    </row>
    <row r="469" spans="8:9">
      <c r="H469" s="3"/>
      <c r="I469" s="3"/>
    </row>
    <row r="470" spans="8:9">
      <c r="H470" s="3"/>
      <c r="I470" s="3"/>
    </row>
    <row r="471" spans="8:9">
      <c r="H471" s="3"/>
      <c r="I471" s="3"/>
    </row>
    <row r="472" spans="8:9">
      <c r="H472" s="3"/>
      <c r="I472" s="3"/>
    </row>
    <row r="473" spans="8:9">
      <c r="H473" s="3"/>
      <c r="I473" s="3"/>
    </row>
    <row r="474" spans="8:9">
      <c r="H474" s="3"/>
      <c r="I474" s="3"/>
    </row>
    <row r="475" spans="8:9">
      <c r="H475" s="3"/>
      <c r="I475" s="3"/>
    </row>
    <row r="476" spans="8:9">
      <c r="H476" s="3"/>
      <c r="I476" s="3"/>
    </row>
    <row r="477" spans="8:9">
      <c r="H477" s="3"/>
      <c r="I477" s="3"/>
    </row>
    <row r="478" spans="8:9">
      <c r="H478" s="3"/>
      <c r="I478" s="3"/>
    </row>
    <row r="479" spans="8:9">
      <c r="H479" s="3"/>
      <c r="I479" s="3"/>
    </row>
    <row r="480" spans="8:9">
      <c r="H480" s="3"/>
      <c r="I480" s="3"/>
    </row>
    <row r="481" spans="8:9">
      <c r="H481" s="3"/>
      <c r="I481" s="3"/>
    </row>
    <row r="482" spans="8:9">
      <c r="H482" s="3"/>
      <c r="I482" s="3"/>
    </row>
    <row r="483" spans="8:9">
      <c r="H483" s="3"/>
      <c r="I483" s="3"/>
    </row>
    <row r="484" spans="8:9">
      <c r="H484" s="3"/>
      <c r="I484" s="3"/>
    </row>
    <row r="485" spans="8:9">
      <c r="H485" s="3"/>
      <c r="I485" s="3"/>
    </row>
    <row r="486" spans="8:9">
      <c r="H486" s="3"/>
      <c r="I486" s="3"/>
    </row>
    <row r="487" spans="8:9">
      <c r="H487" s="3"/>
      <c r="I487" s="3"/>
    </row>
    <row r="488" spans="8:9">
      <c r="H488" s="3"/>
      <c r="I488" s="3"/>
    </row>
    <row r="489" spans="8:9">
      <c r="H489" s="3"/>
      <c r="I489" s="3"/>
    </row>
    <row r="490" spans="8:9">
      <c r="H490" s="3"/>
      <c r="I490" s="3"/>
    </row>
    <row r="491" spans="8:9">
      <c r="H491" s="3"/>
      <c r="I491" s="3"/>
    </row>
    <row r="492" spans="8:9">
      <c r="H492" s="3"/>
      <c r="I492" s="3"/>
    </row>
    <row r="493" spans="8:9">
      <c r="H493" s="3"/>
      <c r="I493" s="3"/>
    </row>
    <row r="494" spans="8:9">
      <c r="H494" s="3"/>
      <c r="I494" s="3"/>
    </row>
    <row r="495" spans="8:9">
      <c r="H495" s="3"/>
      <c r="I495" s="3"/>
    </row>
    <row r="496" spans="8:9">
      <c r="H496" s="3"/>
      <c r="I496" s="3"/>
    </row>
    <row r="497" spans="8:9">
      <c r="H497" s="3"/>
      <c r="I497" s="3"/>
    </row>
    <row r="498" spans="8:9">
      <c r="H498" s="3"/>
      <c r="I498" s="3"/>
    </row>
    <row r="499" spans="8:9">
      <c r="H499" s="3"/>
      <c r="I499" s="3"/>
    </row>
    <row r="500" spans="8:9">
      <c r="H500" s="3"/>
      <c r="I500" s="3"/>
    </row>
    <row r="501" spans="8:9">
      <c r="H501" s="3"/>
      <c r="I501" s="3"/>
    </row>
    <row r="502" spans="8:9">
      <c r="H502" s="3"/>
      <c r="I502" s="3"/>
    </row>
    <row r="503" spans="8:9">
      <c r="H503" s="3"/>
      <c r="I503" s="3"/>
    </row>
    <row r="504" spans="8:9">
      <c r="H504" s="3"/>
      <c r="I504" s="3"/>
    </row>
    <row r="505" spans="8:9">
      <c r="H505" s="3"/>
      <c r="I505" s="3"/>
    </row>
    <row r="506" spans="8:9">
      <c r="H506" s="3"/>
      <c r="I506" s="3"/>
    </row>
    <row r="507" spans="8:9">
      <c r="H507" s="3"/>
      <c r="I507" s="3"/>
    </row>
    <row r="508" spans="8:9">
      <c r="H508" s="3"/>
      <c r="I508" s="3"/>
    </row>
    <row r="509" spans="8:9">
      <c r="H509" s="3"/>
      <c r="I509" s="3"/>
    </row>
    <row r="510" spans="8:9">
      <c r="H510" s="3"/>
      <c r="I510" s="3"/>
    </row>
    <row r="511" spans="8:9">
      <c r="H511" s="3"/>
      <c r="I511" s="3"/>
    </row>
    <row r="512" spans="8:9">
      <c r="H512" s="3"/>
      <c r="I512" s="3"/>
    </row>
    <row r="513" spans="8:9">
      <c r="H513" s="3"/>
      <c r="I513" s="3"/>
    </row>
    <row r="514" spans="8:9">
      <c r="H514" s="3"/>
      <c r="I514" s="3"/>
    </row>
    <row r="515" spans="8:9">
      <c r="H515" s="3"/>
      <c r="I515" s="3"/>
    </row>
    <row r="516" spans="8:9">
      <c r="H516" s="3"/>
      <c r="I516" s="3"/>
    </row>
    <row r="517" spans="8:9">
      <c r="H517" s="3"/>
      <c r="I517" s="3"/>
    </row>
    <row r="518" spans="8:9">
      <c r="H518" s="3"/>
      <c r="I518" s="3"/>
    </row>
    <row r="519" spans="8:9">
      <c r="H519" s="3"/>
      <c r="I519" s="3"/>
    </row>
    <row r="520" spans="8:9">
      <c r="H520" s="3"/>
      <c r="I520" s="3"/>
    </row>
    <row r="521" spans="8:9">
      <c r="H521" s="3"/>
      <c r="I521" s="3"/>
    </row>
    <row r="522" spans="8:9">
      <c r="H522" s="3"/>
      <c r="I522" s="3"/>
    </row>
    <row r="523" spans="8:9">
      <c r="H523" s="3"/>
      <c r="I523" s="3"/>
    </row>
    <row r="524" spans="8:9">
      <c r="H524" s="3"/>
      <c r="I524" s="3"/>
    </row>
    <row r="525" spans="8:9">
      <c r="H525" s="3"/>
      <c r="I525" s="3"/>
    </row>
    <row r="526" spans="8:9">
      <c r="H526" s="3"/>
      <c r="I526" s="3"/>
    </row>
    <row r="527" spans="8:9">
      <c r="H527" s="3"/>
      <c r="I527" s="3"/>
    </row>
    <row r="528" spans="8:9">
      <c r="H528" s="3"/>
      <c r="I528" s="3"/>
    </row>
    <row r="529" spans="8:9">
      <c r="H529" s="3"/>
      <c r="I529" s="3"/>
    </row>
    <row r="530" spans="8:9">
      <c r="H530" s="3"/>
      <c r="I530" s="3"/>
    </row>
    <row r="531" spans="8:9">
      <c r="H531" s="3"/>
      <c r="I531" s="3"/>
    </row>
    <row r="532" spans="8:9">
      <c r="H532" s="3"/>
      <c r="I532" s="3"/>
    </row>
    <row r="533" spans="8:9">
      <c r="H533" s="3"/>
      <c r="I533" s="3"/>
    </row>
    <row r="534" spans="8:9">
      <c r="H534" s="3"/>
      <c r="I534" s="3"/>
    </row>
    <row r="535" spans="8:9">
      <c r="H535" s="3"/>
      <c r="I535" s="3"/>
    </row>
    <row r="536" spans="8:9">
      <c r="H536" s="3"/>
      <c r="I536" s="3"/>
    </row>
    <row r="537" spans="8:9">
      <c r="H537" s="3"/>
      <c r="I537" s="3"/>
    </row>
    <row r="538" spans="8:9">
      <c r="H538" s="3"/>
      <c r="I538" s="3"/>
    </row>
    <row r="539" spans="8:9">
      <c r="H539" s="3"/>
      <c r="I539" s="3"/>
    </row>
    <row r="540" spans="8:9">
      <c r="H540" s="3"/>
      <c r="I540" s="3"/>
    </row>
    <row r="541" spans="8:9">
      <c r="H541" s="3"/>
      <c r="I541" s="3"/>
    </row>
    <row r="542" spans="8:9">
      <c r="H542" s="3"/>
      <c r="I542" s="3"/>
    </row>
    <row r="543" spans="8:9">
      <c r="H543" s="3"/>
      <c r="I543" s="3"/>
    </row>
    <row r="544" spans="8:9">
      <c r="H544" s="3"/>
      <c r="I544" s="3"/>
    </row>
    <row r="545" spans="8:9">
      <c r="H545" s="3"/>
      <c r="I545" s="3"/>
    </row>
    <row r="546" spans="8:9">
      <c r="H546" s="3"/>
      <c r="I546" s="3"/>
    </row>
    <row r="547" spans="8:9">
      <c r="H547" s="3"/>
      <c r="I547" s="3"/>
    </row>
    <row r="548" spans="8:9">
      <c r="H548" s="3"/>
      <c r="I548" s="3"/>
    </row>
    <row r="549" spans="8:9">
      <c r="H549" s="3"/>
      <c r="I549" s="3"/>
    </row>
    <row r="550" spans="8:9">
      <c r="H550" s="3"/>
      <c r="I550" s="3"/>
    </row>
    <row r="551" spans="8:9">
      <c r="H551" s="3"/>
      <c r="I551" s="3"/>
    </row>
    <row r="552" spans="8:9">
      <c r="H552" s="3"/>
      <c r="I552" s="3"/>
    </row>
    <row r="553" spans="8:9">
      <c r="H553" s="3"/>
      <c r="I553" s="3"/>
    </row>
    <row r="554" spans="8:9">
      <c r="H554" s="3"/>
      <c r="I554" s="3"/>
    </row>
    <row r="555" spans="8:9">
      <c r="H555" s="3"/>
      <c r="I555" s="3"/>
    </row>
    <row r="556" spans="8:9">
      <c r="H556" s="3"/>
      <c r="I556" s="3"/>
    </row>
    <row r="557" spans="8:9">
      <c r="H557" s="3"/>
      <c r="I557" s="3"/>
    </row>
    <row r="558" spans="8:9">
      <c r="H558" s="3"/>
      <c r="I558" s="3"/>
    </row>
    <row r="559" spans="8:9">
      <c r="H559" s="3"/>
      <c r="I559" s="3"/>
    </row>
    <row r="560" spans="8:9">
      <c r="H560" s="3"/>
      <c r="I560" s="3"/>
    </row>
    <row r="561" spans="8:9">
      <c r="H561" s="3"/>
      <c r="I561" s="3"/>
    </row>
    <row r="562" spans="8:9">
      <c r="H562" s="3"/>
      <c r="I562" s="3"/>
    </row>
    <row r="563" spans="8:9">
      <c r="H563" s="3"/>
      <c r="I563" s="3"/>
    </row>
    <row r="564" spans="8:9">
      <c r="H564" s="3"/>
      <c r="I564" s="3"/>
    </row>
    <row r="565" spans="8:9">
      <c r="H565" s="3"/>
      <c r="I565" s="3"/>
    </row>
    <row r="566" spans="8:9">
      <c r="H566" s="3"/>
      <c r="I566" s="3"/>
    </row>
    <row r="567" spans="8:9">
      <c r="H567" s="3"/>
      <c r="I567" s="3"/>
    </row>
    <row r="568" spans="8:9">
      <c r="H568" s="3"/>
      <c r="I568" s="3"/>
    </row>
    <row r="569" spans="8:9">
      <c r="H569" s="3"/>
      <c r="I569" s="3"/>
    </row>
    <row r="570" spans="8:9">
      <c r="H570" s="3"/>
      <c r="I570" s="3"/>
    </row>
    <row r="571" spans="8:9">
      <c r="H571" s="3"/>
      <c r="I571" s="3"/>
    </row>
    <row r="572" spans="8:9">
      <c r="H572" s="3"/>
      <c r="I572" s="3"/>
    </row>
    <row r="573" spans="8:9">
      <c r="H573" s="3"/>
      <c r="I573" s="3"/>
    </row>
    <row r="574" spans="8:9">
      <c r="H574" s="3"/>
      <c r="I574" s="3"/>
    </row>
    <row r="575" spans="8:9">
      <c r="H575" s="3"/>
      <c r="I575" s="3"/>
    </row>
    <row r="576" spans="8:9">
      <c r="H576" s="3"/>
      <c r="I576" s="3"/>
    </row>
    <row r="577" spans="8:9">
      <c r="H577" s="3"/>
      <c r="I577" s="3"/>
    </row>
    <row r="578" spans="8:9">
      <c r="H578" s="3"/>
      <c r="I578" s="3"/>
    </row>
    <row r="579" spans="8:9">
      <c r="H579" s="3"/>
      <c r="I579" s="3"/>
    </row>
    <row r="580" spans="8:9">
      <c r="H580" s="3"/>
      <c r="I580" s="3"/>
    </row>
    <row r="581" spans="8:9">
      <c r="H581" s="3"/>
      <c r="I581" s="3"/>
    </row>
    <row r="582" spans="8:9">
      <c r="H582" s="3"/>
      <c r="I582" s="3"/>
    </row>
    <row r="583" spans="8:9">
      <c r="H583" s="3"/>
      <c r="I583" s="3"/>
    </row>
    <row r="584" spans="8:9">
      <c r="H584" s="3"/>
      <c r="I584" s="3"/>
    </row>
    <row r="585" spans="8:9">
      <c r="H585" s="3"/>
      <c r="I585" s="3"/>
    </row>
    <row r="586" spans="8:9">
      <c r="H586" s="3"/>
      <c r="I586" s="3"/>
    </row>
    <row r="587" spans="8:9">
      <c r="H587" s="3"/>
      <c r="I587" s="3"/>
    </row>
    <row r="588" spans="8:9">
      <c r="H588" s="3"/>
      <c r="I588" s="3"/>
    </row>
    <row r="589" spans="8:9">
      <c r="H589" s="3"/>
      <c r="I589" s="3"/>
    </row>
    <row r="590" spans="8:9">
      <c r="H590" s="3"/>
      <c r="I590" s="3"/>
    </row>
    <row r="591" spans="8:9">
      <c r="H591" s="3"/>
      <c r="I591" s="3"/>
    </row>
    <row r="592" spans="8:9">
      <c r="H592" s="3"/>
      <c r="I592" s="3"/>
    </row>
    <row r="593" spans="8:9">
      <c r="H593" s="3"/>
      <c r="I593" s="3"/>
    </row>
    <row r="594" spans="8:9">
      <c r="H594" s="3"/>
      <c r="I594" s="3"/>
    </row>
    <row r="595" spans="8:9">
      <c r="H595" s="3"/>
      <c r="I595" s="3"/>
    </row>
    <row r="596" spans="8:9">
      <c r="H596" s="3"/>
      <c r="I596" s="3"/>
    </row>
    <row r="597" spans="8:9">
      <c r="H597" s="3"/>
      <c r="I597" s="3"/>
    </row>
    <row r="598" spans="8:9">
      <c r="H598" s="3"/>
      <c r="I598" s="3"/>
    </row>
    <row r="599" spans="8:9">
      <c r="H599" s="3"/>
      <c r="I599" s="3"/>
    </row>
    <row r="600" spans="8:9">
      <c r="H600" s="3"/>
      <c r="I600" s="3"/>
    </row>
    <row r="601" spans="8:9">
      <c r="H601" s="3"/>
      <c r="I601" s="3"/>
    </row>
    <row r="602" spans="8:9">
      <c r="H602" s="3"/>
      <c r="I602" s="3"/>
    </row>
    <row r="603" spans="8:9">
      <c r="H603" s="3"/>
      <c r="I603" s="3"/>
    </row>
    <row r="604" spans="8:9">
      <c r="H604" s="3"/>
      <c r="I604" s="3"/>
    </row>
    <row r="605" spans="8:9">
      <c r="H605" s="3"/>
      <c r="I605" s="3"/>
    </row>
    <row r="606" spans="8:9">
      <c r="H606" s="3"/>
      <c r="I606" s="3"/>
    </row>
    <row r="607" spans="8:9">
      <c r="H607" s="3"/>
      <c r="I607" s="3"/>
    </row>
    <row r="608" spans="8:9">
      <c r="H608" s="3"/>
      <c r="I608" s="3"/>
    </row>
    <row r="609" spans="8:9">
      <c r="H609" s="3"/>
      <c r="I609" s="3"/>
    </row>
    <row r="610" spans="8:9">
      <c r="H610" s="3"/>
      <c r="I610" s="3"/>
    </row>
    <row r="611" spans="8:9">
      <c r="H611" s="3"/>
      <c r="I611" s="3"/>
    </row>
    <row r="612" spans="8:9">
      <c r="H612" s="3"/>
      <c r="I612" s="3"/>
    </row>
    <row r="613" spans="8:9">
      <c r="H613" s="3"/>
      <c r="I613" s="3"/>
    </row>
    <row r="614" spans="8:9">
      <c r="H614" s="3"/>
      <c r="I614" s="3"/>
    </row>
    <row r="615" spans="8:9">
      <c r="H615" s="3"/>
      <c r="I615" s="3"/>
    </row>
    <row r="616" spans="8:9">
      <c r="H616" s="3"/>
      <c r="I616" s="3"/>
    </row>
    <row r="617" spans="8:9">
      <c r="H617" s="3"/>
      <c r="I617" s="3"/>
    </row>
    <row r="618" spans="8:9">
      <c r="H618" s="3"/>
      <c r="I618" s="3"/>
    </row>
    <row r="619" spans="8:9">
      <c r="H619" s="3"/>
      <c r="I619" s="3"/>
    </row>
    <row r="620" spans="8:9">
      <c r="H620" s="3"/>
      <c r="I620" s="3"/>
    </row>
    <row r="621" spans="8:9">
      <c r="H621" s="3"/>
      <c r="I621" s="3"/>
    </row>
    <row r="622" spans="8:9">
      <c r="H622" s="3"/>
      <c r="I622" s="3"/>
    </row>
    <row r="623" spans="8:9">
      <c r="H623" s="3"/>
      <c r="I623" s="3"/>
    </row>
    <row r="624" spans="8:9">
      <c r="H624" s="3"/>
      <c r="I624" s="3"/>
    </row>
    <row r="625" spans="8:9">
      <c r="H625" s="3"/>
      <c r="I625" s="3"/>
    </row>
    <row r="626" spans="8:9">
      <c r="H626" s="3"/>
      <c r="I626" s="3"/>
    </row>
    <row r="627" spans="8:9">
      <c r="H627" s="3"/>
      <c r="I627" s="3"/>
    </row>
    <row r="628" spans="8:9">
      <c r="H628" s="3"/>
      <c r="I628" s="3"/>
    </row>
    <row r="629" spans="8:9">
      <c r="H629" s="3"/>
      <c r="I629" s="3"/>
    </row>
    <row r="630" spans="8:9">
      <c r="H630" s="3"/>
      <c r="I630" s="3"/>
    </row>
    <row r="631" spans="8:9">
      <c r="H631" s="3"/>
      <c r="I631" s="3"/>
    </row>
    <row r="632" spans="8:9">
      <c r="H632" s="3"/>
      <c r="I632" s="3"/>
    </row>
    <row r="633" spans="8:9">
      <c r="H633" s="3"/>
      <c r="I633" s="3"/>
    </row>
    <row r="634" spans="8:9">
      <c r="H634" s="3"/>
      <c r="I634" s="3"/>
    </row>
    <row r="635" spans="8:9">
      <c r="H635" s="3"/>
      <c r="I635" s="3"/>
    </row>
    <row r="636" spans="8:9">
      <c r="H636" s="3"/>
      <c r="I636" s="3"/>
    </row>
    <row r="637" spans="8:9">
      <c r="H637" s="3"/>
      <c r="I637" s="3"/>
    </row>
    <row r="638" spans="8:9">
      <c r="H638" s="3"/>
      <c r="I638" s="3"/>
    </row>
    <row r="639" spans="8:9">
      <c r="H639" s="3"/>
      <c r="I639" s="3"/>
    </row>
    <row r="640" spans="8:9">
      <c r="H640" s="3"/>
      <c r="I640" s="3"/>
    </row>
    <row r="641" spans="8:9">
      <c r="H641" s="3"/>
      <c r="I641" s="3"/>
    </row>
    <row r="642" spans="8:9">
      <c r="H642" s="3"/>
      <c r="I642" s="3"/>
    </row>
    <row r="643" spans="8:9">
      <c r="H643" s="3"/>
      <c r="I643" s="3"/>
    </row>
    <row r="644" spans="8:9">
      <c r="H644" s="3"/>
      <c r="I644" s="3"/>
    </row>
    <row r="645" spans="8:9">
      <c r="H645" s="3"/>
      <c r="I645" s="3"/>
    </row>
    <row r="646" spans="8:9">
      <c r="H646" s="3"/>
      <c r="I646" s="3"/>
    </row>
    <row r="647" spans="8:9">
      <c r="H647" s="3"/>
      <c r="I647" s="3"/>
    </row>
    <row r="648" spans="8:9">
      <c r="H648" s="3"/>
      <c r="I648" s="3"/>
    </row>
    <row r="649" spans="8:9">
      <c r="H649" s="3"/>
      <c r="I649" s="3"/>
    </row>
    <row r="650" spans="8:9">
      <c r="H650" s="3"/>
      <c r="I650" s="3"/>
    </row>
    <row r="651" spans="8:9">
      <c r="H651" s="3"/>
      <c r="I651" s="3"/>
    </row>
    <row r="652" spans="8:9">
      <c r="H652" s="3"/>
      <c r="I652" s="3"/>
    </row>
    <row r="653" spans="8:9">
      <c r="H653" s="3"/>
      <c r="I653" s="3"/>
    </row>
    <row r="654" spans="8:9">
      <c r="H654" s="3"/>
      <c r="I654" s="3"/>
    </row>
    <row r="655" spans="8:9">
      <c r="H655" s="3"/>
      <c r="I655" s="3"/>
    </row>
    <row r="656" spans="8:9">
      <c r="H656" s="3"/>
      <c r="I656" s="3"/>
    </row>
    <row r="657" spans="8:9">
      <c r="H657" s="3"/>
      <c r="I657" s="3"/>
    </row>
    <row r="658" spans="8:9">
      <c r="H658" s="3"/>
      <c r="I658" s="3"/>
    </row>
    <row r="659" spans="8:9">
      <c r="H659" s="3"/>
      <c r="I659" s="3"/>
    </row>
    <row r="660" spans="8:9">
      <c r="H660" s="3"/>
      <c r="I660" s="3"/>
    </row>
    <row r="661" spans="8:9">
      <c r="H661" s="3"/>
      <c r="I661" s="3"/>
    </row>
    <row r="662" spans="8:9">
      <c r="H662" s="3"/>
      <c r="I662" s="3"/>
    </row>
    <row r="663" spans="8:9">
      <c r="H663" s="3"/>
      <c r="I663" s="3"/>
    </row>
    <row r="664" spans="8:9">
      <c r="H664" s="3"/>
      <c r="I664" s="3"/>
    </row>
    <row r="665" spans="8:9">
      <c r="H665" s="3"/>
      <c r="I665" s="3"/>
    </row>
    <row r="666" spans="8:9">
      <c r="H666" s="3"/>
      <c r="I666" s="3"/>
    </row>
    <row r="667" spans="8:9">
      <c r="H667" s="3"/>
      <c r="I667" s="3"/>
    </row>
    <row r="668" spans="8:9">
      <c r="H668" s="3"/>
      <c r="I668" s="3"/>
    </row>
    <row r="669" spans="8:9">
      <c r="H669" s="3"/>
      <c r="I669" s="3"/>
    </row>
    <row r="670" spans="8:9">
      <c r="H670" s="3"/>
      <c r="I670" s="3"/>
    </row>
    <row r="671" spans="8:9">
      <c r="H671" s="3"/>
      <c r="I671" s="3"/>
    </row>
    <row r="672" spans="8:9">
      <c r="H672" s="3"/>
      <c r="I672" s="3"/>
    </row>
    <row r="673" spans="8:9">
      <c r="H673" s="3"/>
      <c r="I673" s="3"/>
    </row>
    <row r="674" spans="8:9">
      <c r="H674" s="3"/>
      <c r="I674" s="3"/>
    </row>
    <row r="675" spans="8:9">
      <c r="H675" s="3"/>
      <c r="I675" s="3"/>
    </row>
    <row r="676" spans="8:9">
      <c r="H676" s="3"/>
      <c r="I676" s="3"/>
    </row>
    <row r="677" spans="8:9">
      <c r="H677" s="3"/>
      <c r="I677" s="3"/>
    </row>
    <row r="678" spans="8:9">
      <c r="H678" s="3"/>
      <c r="I678" s="3"/>
    </row>
    <row r="679" spans="8:9">
      <c r="H679" s="3"/>
      <c r="I679" s="3"/>
    </row>
    <row r="680" spans="8:9">
      <c r="H680" s="3"/>
      <c r="I680" s="3"/>
    </row>
    <row r="681" spans="8:9">
      <c r="H681" s="3"/>
      <c r="I681" s="3"/>
    </row>
    <row r="682" spans="8:9">
      <c r="H682" s="3"/>
      <c r="I682" s="3"/>
    </row>
    <row r="683" spans="8:9">
      <c r="H683" s="3"/>
      <c r="I683" s="3"/>
    </row>
    <row r="684" spans="8:9">
      <c r="H684" s="3"/>
      <c r="I684" s="3"/>
    </row>
    <row r="685" spans="8:9">
      <c r="H685" s="3"/>
      <c r="I685" s="3"/>
    </row>
    <row r="686" spans="8:9">
      <c r="H686" s="3"/>
      <c r="I686" s="3"/>
    </row>
    <row r="687" spans="8:9">
      <c r="H687" s="3"/>
      <c r="I687" s="3"/>
    </row>
    <row r="688" spans="8:9">
      <c r="H688" s="3"/>
      <c r="I688" s="3"/>
    </row>
    <row r="689" spans="8:9">
      <c r="H689" s="3"/>
      <c r="I689" s="3"/>
    </row>
    <row r="690" spans="8:9">
      <c r="H690" s="3"/>
      <c r="I690" s="3"/>
    </row>
    <row r="691" spans="8:9">
      <c r="H691" s="3"/>
      <c r="I691" s="3"/>
    </row>
    <row r="692" spans="8:9">
      <c r="H692" s="3"/>
      <c r="I692" s="3"/>
    </row>
    <row r="693" spans="8:9">
      <c r="H693" s="3"/>
      <c r="I693" s="3"/>
    </row>
    <row r="694" spans="8:9">
      <c r="H694" s="3"/>
      <c r="I694" s="3"/>
    </row>
    <row r="695" spans="8:9">
      <c r="H695" s="3"/>
      <c r="I695" s="3"/>
    </row>
    <row r="696" spans="8:9">
      <c r="H696" s="3"/>
      <c r="I696" s="3"/>
    </row>
    <row r="697" spans="8:9">
      <c r="H697" s="3"/>
      <c r="I697" s="3"/>
    </row>
    <row r="698" spans="8:9">
      <c r="H698" s="3"/>
      <c r="I698" s="3"/>
    </row>
    <row r="699" spans="8:9">
      <c r="H699" s="3"/>
      <c r="I699" s="3"/>
    </row>
    <row r="700" spans="8:9">
      <c r="H700" s="3"/>
      <c r="I700" s="3"/>
    </row>
    <row r="701" spans="8:9">
      <c r="H701" s="3"/>
      <c r="I701" s="3"/>
    </row>
    <row r="702" spans="8:9">
      <c r="H702" s="3"/>
      <c r="I702" s="3"/>
    </row>
    <row r="703" spans="8:9">
      <c r="H703" s="3"/>
      <c r="I703" s="3"/>
    </row>
    <row r="704" spans="8:9">
      <c r="H704" s="3"/>
      <c r="I704" s="3"/>
    </row>
    <row r="705" spans="8:9">
      <c r="H705" s="3"/>
      <c r="I705" s="3"/>
    </row>
    <row r="706" spans="8:9">
      <c r="H706" s="3"/>
      <c r="I706" s="3"/>
    </row>
    <row r="707" spans="8:9">
      <c r="H707" s="3"/>
      <c r="I707" s="3"/>
    </row>
    <row r="708" spans="8:9">
      <c r="H708" s="3"/>
      <c r="I708" s="3"/>
    </row>
    <row r="709" spans="8:9">
      <c r="H709" s="3"/>
      <c r="I709" s="3"/>
    </row>
    <row r="710" spans="8:9">
      <c r="H710" s="3"/>
      <c r="I710" s="3"/>
    </row>
    <row r="711" spans="8:9">
      <c r="H711" s="3"/>
      <c r="I711" s="3"/>
    </row>
    <row r="712" spans="8:9">
      <c r="H712" s="3"/>
      <c r="I712" s="3"/>
    </row>
    <row r="713" spans="8:9">
      <c r="H713" s="3"/>
      <c r="I713" s="3"/>
    </row>
    <row r="714" spans="8:9">
      <c r="H714" s="3"/>
      <c r="I714" s="3"/>
    </row>
    <row r="715" spans="8:9">
      <c r="H715" s="3"/>
      <c r="I715" s="3"/>
    </row>
    <row r="716" spans="8:9">
      <c r="H716" s="3"/>
      <c r="I716" s="3"/>
    </row>
    <row r="717" spans="8:9">
      <c r="H717" s="3"/>
      <c r="I717" s="3"/>
    </row>
    <row r="718" spans="8:9">
      <c r="H718" s="3"/>
      <c r="I718" s="3"/>
    </row>
    <row r="719" spans="8:9">
      <c r="H719" s="3"/>
      <c r="I719" s="3"/>
    </row>
    <row r="720" spans="8:9">
      <c r="H720" s="3"/>
      <c r="I720" s="3"/>
    </row>
    <row r="721" spans="8:9">
      <c r="H721" s="3"/>
      <c r="I721" s="3"/>
    </row>
    <row r="722" spans="8:9">
      <c r="H722" s="3"/>
      <c r="I722" s="3"/>
    </row>
    <row r="723" spans="8:9">
      <c r="H723" s="3"/>
      <c r="I723" s="3"/>
    </row>
    <row r="724" spans="8:9">
      <c r="H724" s="3"/>
      <c r="I724" s="3"/>
    </row>
    <row r="725" spans="8:9">
      <c r="H725" s="3"/>
      <c r="I725" s="3"/>
    </row>
    <row r="726" spans="8:9">
      <c r="H726" s="3"/>
      <c r="I726" s="3"/>
    </row>
    <row r="727" spans="8:9">
      <c r="H727" s="3"/>
      <c r="I727" s="3"/>
    </row>
    <row r="728" spans="8:9">
      <c r="H728" s="3"/>
      <c r="I728" s="3"/>
    </row>
    <row r="729" spans="8:9">
      <c r="H729" s="3"/>
      <c r="I729" s="3"/>
    </row>
    <row r="730" spans="8:9">
      <c r="H730" s="3"/>
      <c r="I730" s="3"/>
    </row>
    <row r="731" spans="8:9">
      <c r="H731" s="3"/>
      <c r="I731" s="3"/>
    </row>
    <row r="732" spans="8:9">
      <c r="H732" s="3"/>
      <c r="I732" s="3"/>
    </row>
    <row r="733" spans="8:9">
      <c r="H733" s="3"/>
      <c r="I733" s="3"/>
    </row>
    <row r="734" spans="8:9">
      <c r="H734" s="3"/>
      <c r="I734" s="3"/>
    </row>
    <row r="735" spans="8:9">
      <c r="H735" s="3"/>
      <c r="I735" s="3"/>
    </row>
    <row r="736" spans="8:9">
      <c r="H736" s="3"/>
      <c r="I736" s="3"/>
    </row>
    <row r="737" spans="8:9">
      <c r="H737" s="3"/>
      <c r="I737" s="3"/>
    </row>
    <row r="738" spans="8:9">
      <c r="H738" s="3"/>
      <c r="I738" s="3"/>
    </row>
    <row r="739" spans="8:9">
      <c r="H739" s="3"/>
      <c r="I739" s="3"/>
    </row>
    <row r="740" spans="8:9">
      <c r="H740" s="3"/>
      <c r="I740" s="3"/>
    </row>
    <row r="741" spans="8:9">
      <c r="H741" s="3"/>
      <c r="I741" s="3"/>
    </row>
    <row r="742" spans="8:9">
      <c r="H742" s="3"/>
      <c r="I742" s="3"/>
    </row>
    <row r="743" spans="8:9">
      <c r="H743" s="3"/>
      <c r="I743" s="3"/>
    </row>
    <row r="744" spans="8:9">
      <c r="H744" s="3"/>
      <c r="I744" s="3"/>
    </row>
    <row r="745" spans="8:9">
      <c r="H745" s="3"/>
      <c r="I745" s="3"/>
    </row>
    <row r="746" spans="8:9">
      <c r="H746" s="3"/>
      <c r="I746" s="3"/>
    </row>
    <row r="747" spans="8:9">
      <c r="H747" s="3"/>
      <c r="I747" s="3"/>
    </row>
    <row r="748" spans="8:9">
      <c r="H748" s="3"/>
      <c r="I748" s="3"/>
    </row>
    <row r="749" spans="8:9">
      <c r="H749" s="3"/>
      <c r="I749" s="3"/>
    </row>
    <row r="750" spans="8:9">
      <c r="H750" s="3"/>
      <c r="I750" s="3"/>
    </row>
    <row r="751" spans="8:9">
      <c r="H751" s="3"/>
      <c r="I751" s="3"/>
    </row>
    <row r="752" spans="8:9">
      <c r="H752" s="3"/>
      <c r="I752" s="3"/>
    </row>
    <row r="753" spans="8:9">
      <c r="H753" s="3"/>
      <c r="I753" s="3"/>
    </row>
    <row r="754" spans="8:9">
      <c r="H754" s="3"/>
      <c r="I754" s="3"/>
    </row>
    <row r="755" spans="8:9">
      <c r="H755" s="3"/>
      <c r="I755" s="3"/>
    </row>
    <row r="756" spans="8:9">
      <c r="H756" s="3"/>
      <c r="I756" s="3"/>
    </row>
    <row r="757" spans="8:9">
      <c r="H757" s="3"/>
      <c r="I757" s="3"/>
    </row>
    <row r="758" spans="8:9">
      <c r="H758" s="3"/>
      <c r="I758" s="3"/>
    </row>
    <row r="759" spans="8:9">
      <c r="H759" s="3"/>
      <c r="I759" s="3"/>
    </row>
    <row r="760" spans="8:9">
      <c r="H760" s="3"/>
      <c r="I760" s="3"/>
    </row>
    <row r="761" spans="8:9">
      <c r="H761" s="3"/>
      <c r="I761" s="3"/>
    </row>
    <row r="762" spans="8:9">
      <c r="H762" s="3"/>
      <c r="I762" s="3"/>
    </row>
    <row r="763" spans="8:9">
      <c r="H763" s="3"/>
      <c r="I763" s="3"/>
    </row>
    <row r="764" spans="8:9">
      <c r="H764" s="3"/>
      <c r="I764" s="3"/>
    </row>
    <row r="765" spans="8:9">
      <c r="H765" s="3"/>
      <c r="I765" s="3"/>
    </row>
    <row r="766" spans="8:9">
      <c r="H766" s="3"/>
      <c r="I766" s="3"/>
    </row>
    <row r="767" spans="8:9">
      <c r="H767" s="3"/>
      <c r="I767" s="3"/>
    </row>
    <row r="768" spans="8:9">
      <c r="H768" s="3"/>
      <c r="I768" s="3"/>
    </row>
    <row r="769" spans="8:9">
      <c r="H769" s="3"/>
      <c r="I769" s="3"/>
    </row>
    <row r="770" spans="8:9">
      <c r="H770" s="3"/>
      <c r="I770" s="3"/>
    </row>
    <row r="771" spans="8:9">
      <c r="H771" s="3"/>
      <c r="I771" s="3"/>
    </row>
    <row r="772" spans="8:9">
      <c r="H772" s="3"/>
      <c r="I772" s="3"/>
    </row>
    <row r="773" spans="8:9">
      <c r="H773" s="3"/>
      <c r="I773" s="3"/>
    </row>
    <row r="774" spans="8:9">
      <c r="H774" s="3"/>
      <c r="I774" s="3"/>
    </row>
    <row r="775" spans="8:9">
      <c r="H775" s="3"/>
      <c r="I775" s="3"/>
    </row>
    <row r="776" spans="8:9">
      <c r="H776" s="3"/>
      <c r="I776" s="3"/>
    </row>
    <row r="777" spans="8:9">
      <c r="H777" s="3"/>
      <c r="I777" s="3"/>
    </row>
    <row r="778" spans="8:9">
      <c r="H778" s="3"/>
      <c r="I778" s="3"/>
    </row>
    <row r="779" spans="8:9">
      <c r="H779" s="3"/>
      <c r="I779" s="3"/>
    </row>
    <row r="780" spans="8:9">
      <c r="H780" s="3"/>
      <c r="I780" s="3"/>
    </row>
    <row r="781" spans="8:9">
      <c r="H781" s="3"/>
      <c r="I781" s="3"/>
    </row>
    <row r="782" spans="8:9">
      <c r="H782" s="3"/>
      <c r="I782" s="3"/>
    </row>
    <row r="783" spans="8:9">
      <c r="H783" s="3"/>
      <c r="I783" s="3"/>
    </row>
    <row r="784" spans="8:9">
      <c r="H784" s="3"/>
      <c r="I784" s="3"/>
    </row>
    <row r="785" spans="8:9">
      <c r="H785" s="3"/>
      <c r="I785" s="3"/>
    </row>
    <row r="786" spans="8:9">
      <c r="H786" s="3"/>
      <c r="I786" s="3"/>
    </row>
    <row r="787" spans="8:9">
      <c r="H787" s="3"/>
      <c r="I787" s="3"/>
    </row>
    <row r="788" spans="8:9">
      <c r="H788" s="3"/>
      <c r="I788" s="3"/>
    </row>
    <row r="789" spans="8:9">
      <c r="H789" s="3"/>
      <c r="I789" s="3"/>
    </row>
    <row r="790" spans="8:9">
      <c r="H790" s="3"/>
      <c r="I790" s="3"/>
    </row>
    <row r="791" spans="8:9">
      <c r="H791" s="3"/>
      <c r="I791" s="3"/>
    </row>
    <row r="792" spans="8:9">
      <c r="H792" s="3"/>
      <c r="I792" s="3"/>
    </row>
    <row r="793" spans="8:9">
      <c r="H793" s="3"/>
      <c r="I793" s="3"/>
    </row>
    <row r="794" spans="8:9">
      <c r="H794" s="3"/>
      <c r="I794" s="3"/>
    </row>
    <row r="795" spans="8:9">
      <c r="H795" s="3"/>
      <c r="I795" s="3"/>
    </row>
    <row r="796" spans="8:9">
      <c r="H796" s="3"/>
      <c r="I796" s="3"/>
    </row>
    <row r="797" spans="8:9">
      <c r="H797" s="3"/>
      <c r="I797" s="3"/>
    </row>
    <row r="798" spans="8:9">
      <c r="H798" s="3"/>
      <c r="I798" s="3"/>
    </row>
    <row r="799" spans="8:9">
      <c r="H799" s="3"/>
      <c r="I799" s="3"/>
    </row>
    <row r="800" spans="8:9">
      <c r="H800" s="3"/>
      <c r="I800" s="3"/>
    </row>
    <row r="801" spans="8:9">
      <c r="H801" s="3"/>
      <c r="I801" s="3"/>
    </row>
    <row r="802" spans="8:9">
      <c r="H802" s="3"/>
      <c r="I802" s="3"/>
    </row>
    <row r="803" spans="8:9">
      <c r="H803" s="3"/>
      <c r="I803" s="3"/>
    </row>
    <row r="804" spans="8:9">
      <c r="H804" s="3"/>
      <c r="I804" s="3"/>
    </row>
    <row r="805" spans="8:9">
      <c r="H805" s="3"/>
      <c r="I805" s="3"/>
    </row>
    <row r="806" spans="8:9">
      <c r="H806" s="3"/>
      <c r="I806" s="3"/>
    </row>
    <row r="807" spans="8:9">
      <c r="H807" s="3"/>
      <c r="I807" s="3"/>
    </row>
    <row r="808" spans="8:9">
      <c r="H808" s="3"/>
      <c r="I808" s="3"/>
    </row>
    <row r="809" spans="8:9">
      <c r="H809" s="3"/>
      <c r="I809" s="3"/>
    </row>
    <row r="810" spans="8:9">
      <c r="H810" s="3"/>
      <c r="I810" s="3"/>
    </row>
    <row r="811" spans="8:9">
      <c r="H811" s="3"/>
      <c r="I811" s="3"/>
    </row>
    <row r="812" spans="8:9">
      <c r="H812" s="3"/>
      <c r="I812" s="3"/>
    </row>
    <row r="813" spans="8:9">
      <c r="H813" s="3"/>
      <c r="I813" s="3"/>
    </row>
    <row r="814" spans="8:9">
      <c r="H814" s="3"/>
      <c r="I814" s="3"/>
    </row>
    <row r="815" spans="8:9">
      <c r="H815" s="3"/>
      <c r="I815" s="3"/>
    </row>
    <row r="816" spans="8:9">
      <c r="H816" s="3"/>
      <c r="I816" s="3"/>
    </row>
    <row r="817" spans="8:9">
      <c r="H817" s="3"/>
      <c r="I817" s="3"/>
    </row>
    <row r="818" spans="8:9">
      <c r="H818" s="3"/>
      <c r="I818" s="3"/>
    </row>
    <row r="819" spans="8:9">
      <c r="H819" s="3"/>
      <c r="I819" s="3"/>
    </row>
    <row r="820" spans="8:9">
      <c r="H820" s="3"/>
      <c r="I820" s="3"/>
    </row>
    <row r="821" spans="8:9">
      <c r="H821" s="3"/>
      <c r="I821" s="3"/>
    </row>
    <row r="822" spans="8:9">
      <c r="H822" s="3"/>
      <c r="I822" s="3"/>
    </row>
    <row r="823" spans="8:9">
      <c r="H823" s="3"/>
      <c r="I823" s="3"/>
    </row>
    <row r="824" spans="8:9">
      <c r="H824" s="3"/>
      <c r="I824" s="3"/>
    </row>
    <row r="825" spans="8:9">
      <c r="H825" s="3"/>
      <c r="I825" s="3"/>
    </row>
    <row r="826" spans="8:9">
      <c r="H826" s="3"/>
      <c r="I826" s="3"/>
    </row>
    <row r="827" spans="8:9">
      <c r="H827" s="3"/>
      <c r="I827" s="3"/>
    </row>
    <row r="828" spans="8:9">
      <c r="H828" s="3"/>
      <c r="I828" s="3"/>
    </row>
    <row r="829" spans="8:9">
      <c r="H829" s="3"/>
      <c r="I829" s="3"/>
    </row>
    <row r="830" spans="8:9">
      <c r="H830" s="3"/>
      <c r="I830" s="3"/>
    </row>
    <row r="831" spans="8:9">
      <c r="H831" s="3"/>
      <c r="I831" s="3"/>
    </row>
    <row r="832" spans="8:9">
      <c r="H832" s="3"/>
      <c r="I832" s="3"/>
    </row>
    <row r="833" spans="8:9">
      <c r="H833" s="3"/>
      <c r="I833" s="3"/>
    </row>
    <row r="834" spans="8:9">
      <c r="H834" s="3"/>
      <c r="I834" s="3"/>
    </row>
    <row r="835" spans="8:9">
      <c r="H835" s="3"/>
      <c r="I835" s="3"/>
    </row>
    <row r="836" spans="8:9">
      <c r="H836" s="3"/>
      <c r="I836" s="3"/>
    </row>
    <row r="837" spans="8:9">
      <c r="H837" s="3"/>
      <c r="I837" s="3"/>
    </row>
    <row r="838" spans="8:9">
      <c r="H838" s="3"/>
      <c r="I838" s="3"/>
    </row>
    <row r="839" spans="8:9">
      <c r="H839" s="3"/>
      <c r="I839" s="3"/>
    </row>
    <row r="840" spans="8:9">
      <c r="H840" s="3"/>
      <c r="I840" s="3"/>
    </row>
    <row r="841" spans="8:9">
      <c r="H841" s="3"/>
      <c r="I841" s="3"/>
    </row>
    <row r="842" spans="8:9">
      <c r="H842" s="3"/>
      <c r="I842" s="3"/>
    </row>
    <row r="843" spans="8:9">
      <c r="H843" s="3"/>
      <c r="I843" s="3"/>
    </row>
    <row r="844" spans="8:9">
      <c r="H844" s="3"/>
      <c r="I844" s="3"/>
    </row>
    <row r="845" spans="8:9">
      <c r="H845" s="3"/>
      <c r="I845" s="3"/>
    </row>
    <row r="846" spans="8:9">
      <c r="H846" s="3"/>
      <c r="I846" s="3"/>
    </row>
    <row r="847" spans="8:9">
      <c r="H847" s="3"/>
      <c r="I847" s="3"/>
    </row>
    <row r="848" spans="8:9">
      <c r="H848" s="3"/>
      <c r="I848" s="3"/>
    </row>
    <row r="849" spans="8:9">
      <c r="H849" s="3"/>
      <c r="I849" s="3"/>
    </row>
    <row r="850" spans="8:9">
      <c r="H850" s="3"/>
      <c r="I850" s="3"/>
    </row>
    <row r="851" spans="8:9">
      <c r="H851" s="3"/>
      <c r="I851" s="3"/>
    </row>
    <row r="852" spans="8:9">
      <c r="H852" s="3"/>
      <c r="I852" s="3"/>
    </row>
    <row r="853" spans="8:9">
      <c r="H853" s="3"/>
      <c r="I853" s="3"/>
    </row>
    <row r="854" spans="8:9">
      <c r="H854" s="3"/>
      <c r="I854" s="3"/>
    </row>
    <row r="855" spans="8:9">
      <c r="H855" s="3"/>
      <c r="I855" s="3"/>
    </row>
    <row r="856" spans="8:9">
      <c r="H856" s="3"/>
      <c r="I856" s="3"/>
    </row>
    <row r="857" spans="8:9">
      <c r="H857" s="3"/>
      <c r="I857" s="3"/>
    </row>
    <row r="858" spans="8:9">
      <c r="H858" s="3"/>
      <c r="I858" s="3"/>
    </row>
    <row r="859" spans="8:9">
      <c r="H859" s="3"/>
      <c r="I859" s="3"/>
    </row>
    <row r="860" spans="8:9">
      <c r="H860" s="3"/>
      <c r="I860" s="3"/>
    </row>
    <row r="861" spans="8:9">
      <c r="H861" s="3"/>
      <c r="I861" s="3"/>
    </row>
    <row r="862" spans="8:9">
      <c r="H862" s="3"/>
      <c r="I862" s="3"/>
    </row>
    <row r="863" spans="8:9">
      <c r="H863" s="3"/>
      <c r="I863" s="3"/>
    </row>
    <row r="864" spans="8:9">
      <c r="H864" s="3"/>
      <c r="I864" s="3"/>
    </row>
    <row r="865" spans="8:9">
      <c r="H865" s="3"/>
      <c r="I865" s="3"/>
    </row>
    <row r="866" spans="8:9">
      <c r="H866" s="3"/>
      <c r="I866" s="3"/>
    </row>
    <row r="867" spans="8:9">
      <c r="H867" s="3"/>
      <c r="I867" s="3"/>
    </row>
    <row r="868" spans="8:9">
      <c r="H868" s="3"/>
      <c r="I868" s="3"/>
    </row>
    <row r="869" spans="8:9">
      <c r="H869" s="3"/>
      <c r="I869" s="3"/>
    </row>
    <row r="870" spans="8:9">
      <c r="H870" s="3"/>
      <c r="I870" s="3"/>
    </row>
    <row r="871" spans="8:9">
      <c r="H871" s="3"/>
      <c r="I871" s="3"/>
    </row>
    <row r="872" spans="8:9">
      <c r="H872" s="3"/>
      <c r="I872" s="3"/>
    </row>
    <row r="873" spans="8:9">
      <c r="H873" s="3"/>
      <c r="I873" s="3"/>
    </row>
    <row r="874" spans="8:9">
      <c r="H874" s="3"/>
      <c r="I874" s="3"/>
    </row>
    <row r="875" spans="8:9">
      <c r="H875" s="3"/>
      <c r="I875" s="3"/>
    </row>
    <row r="876" spans="8:9">
      <c r="H876" s="3"/>
      <c r="I876" s="3"/>
    </row>
    <row r="877" spans="8:9">
      <c r="H877" s="3"/>
      <c r="I877" s="3"/>
    </row>
    <row r="878" spans="8:9">
      <c r="H878" s="3"/>
      <c r="I878" s="3"/>
    </row>
    <row r="879" spans="8:9">
      <c r="H879" s="3"/>
      <c r="I879" s="3"/>
    </row>
    <row r="880" spans="8:9">
      <c r="H880" s="3"/>
      <c r="I880" s="3"/>
    </row>
    <row r="881" spans="8:9">
      <c r="H881" s="3"/>
      <c r="I881" s="3"/>
    </row>
    <row r="882" spans="8:9">
      <c r="H882" s="3"/>
      <c r="I882" s="3"/>
    </row>
    <row r="883" spans="8:9">
      <c r="H883" s="3"/>
      <c r="I883" s="3"/>
    </row>
    <row r="884" spans="8:9">
      <c r="H884" s="3"/>
      <c r="I884" s="3"/>
    </row>
    <row r="885" spans="8:9">
      <c r="H885" s="3"/>
      <c r="I885" s="3"/>
    </row>
    <row r="886" spans="8:9">
      <c r="H886" s="3"/>
      <c r="I886" s="3"/>
    </row>
    <row r="887" spans="8:9">
      <c r="H887" s="3"/>
      <c r="I887" s="3"/>
    </row>
    <row r="888" spans="8:9">
      <c r="H888" s="3"/>
      <c r="I888" s="3"/>
    </row>
    <row r="889" spans="8:9">
      <c r="H889" s="3"/>
      <c r="I889" s="3"/>
    </row>
    <row r="890" spans="8:9">
      <c r="H890" s="3"/>
      <c r="I890" s="3"/>
    </row>
    <row r="891" spans="8:9">
      <c r="H891" s="3"/>
      <c r="I891" s="3"/>
    </row>
    <row r="892" spans="8:9">
      <c r="H892" s="3"/>
      <c r="I892" s="3"/>
    </row>
    <row r="893" spans="8:9">
      <c r="H893" s="3"/>
      <c r="I893" s="3"/>
    </row>
    <row r="894" spans="8:9">
      <c r="H894" s="3"/>
      <c r="I894" s="3"/>
    </row>
    <row r="895" spans="8:9">
      <c r="H895" s="3"/>
      <c r="I895" s="3"/>
    </row>
    <row r="896" spans="8:9">
      <c r="H896" s="3"/>
      <c r="I896" s="3"/>
    </row>
    <row r="897" spans="8:9">
      <c r="H897" s="3"/>
      <c r="I897" s="3"/>
    </row>
    <row r="898" spans="8:9">
      <c r="H898" s="3"/>
      <c r="I898" s="3"/>
    </row>
    <row r="899" spans="8:9">
      <c r="H899" s="3"/>
      <c r="I899" s="3"/>
    </row>
    <row r="900" spans="8:9">
      <c r="H900" s="3"/>
      <c r="I900" s="3"/>
    </row>
    <row r="901" spans="8:9">
      <c r="H901" s="3"/>
      <c r="I901" s="3"/>
    </row>
    <row r="902" spans="8:9">
      <c r="H902" s="3"/>
      <c r="I902" s="3"/>
    </row>
    <row r="903" spans="8:9">
      <c r="H903" s="3"/>
      <c r="I903" s="3"/>
    </row>
    <row r="904" spans="8:9">
      <c r="H904" s="3"/>
      <c r="I904" s="3"/>
    </row>
    <row r="905" spans="8:9">
      <c r="H905" s="3"/>
      <c r="I905" s="3"/>
    </row>
    <row r="906" spans="8:9">
      <c r="H906" s="3"/>
      <c r="I906" s="3"/>
    </row>
    <row r="907" spans="8:9">
      <c r="H907" s="3"/>
      <c r="I907" s="3"/>
    </row>
    <row r="908" spans="8:9">
      <c r="H908" s="3"/>
      <c r="I908" s="3"/>
    </row>
    <row r="909" spans="8:9">
      <c r="H909" s="3"/>
      <c r="I909" s="3"/>
    </row>
    <row r="910" spans="8:9">
      <c r="H910" s="3"/>
      <c r="I910" s="3"/>
    </row>
    <row r="911" spans="8:9">
      <c r="H911" s="3"/>
      <c r="I911" s="3"/>
    </row>
    <row r="912" spans="8:9">
      <c r="H912" s="3"/>
      <c r="I912" s="3"/>
    </row>
    <row r="913" spans="8:9">
      <c r="H913" s="3"/>
      <c r="I913" s="3"/>
    </row>
    <row r="914" spans="8:9">
      <c r="H914" s="3"/>
      <c r="I914" s="3"/>
    </row>
    <row r="915" spans="8:9">
      <c r="H915" s="3"/>
      <c r="I915" s="3"/>
    </row>
    <row r="916" spans="8:9">
      <c r="H916" s="3"/>
      <c r="I916" s="3"/>
    </row>
    <row r="917" spans="8:9">
      <c r="H917" s="3"/>
      <c r="I917" s="3"/>
    </row>
    <row r="918" spans="8:9">
      <c r="H918" s="3"/>
      <c r="I918" s="3"/>
    </row>
    <row r="919" spans="8:9">
      <c r="H919" s="3"/>
      <c r="I919" s="3"/>
    </row>
    <row r="920" spans="8:9">
      <c r="H920" s="3"/>
      <c r="I920" s="3"/>
    </row>
    <row r="921" spans="8:9">
      <c r="H921" s="3"/>
      <c r="I921" s="3"/>
    </row>
    <row r="922" spans="8:9">
      <c r="H922" s="3"/>
      <c r="I922" s="3"/>
    </row>
    <row r="923" spans="8:9">
      <c r="H923" s="3"/>
      <c r="I923" s="3"/>
    </row>
    <row r="924" spans="8:9">
      <c r="H924" s="3"/>
      <c r="I924" s="3"/>
    </row>
    <row r="925" spans="8:9">
      <c r="H925" s="3"/>
      <c r="I925" s="3"/>
    </row>
    <row r="926" spans="8:9">
      <c r="H926" s="3"/>
      <c r="I926" s="3"/>
    </row>
    <row r="927" spans="8:9">
      <c r="H927" s="3"/>
      <c r="I927" s="3"/>
    </row>
    <row r="928" spans="8:9">
      <c r="H928" s="3"/>
      <c r="I928" s="3"/>
    </row>
    <row r="929" spans="8:9">
      <c r="H929" s="3"/>
      <c r="I929" s="3"/>
    </row>
    <row r="930" spans="8:9">
      <c r="H930" s="3"/>
      <c r="I930" s="3"/>
    </row>
    <row r="931" spans="8:9">
      <c r="H931" s="3"/>
      <c r="I931" s="3"/>
    </row>
    <row r="932" spans="8:9">
      <c r="H932" s="3"/>
      <c r="I932" s="3"/>
    </row>
    <row r="933" spans="8:9">
      <c r="H933" s="3"/>
      <c r="I933" s="3"/>
    </row>
    <row r="934" spans="8:9">
      <c r="H934" s="3"/>
      <c r="I934" s="3"/>
    </row>
    <row r="935" spans="8:9">
      <c r="H935" s="3"/>
      <c r="I935" s="3"/>
    </row>
    <row r="936" spans="8:9">
      <c r="H936" s="3"/>
      <c r="I936" s="3"/>
    </row>
    <row r="937" spans="8:9">
      <c r="H937" s="3"/>
      <c r="I937" s="3"/>
    </row>
    <row r="938" spans="8:9">
      <c r="H938" s="3"/>
      <c r="I938" s="3"/>
    </row>
    <row r="939" spans="8:9">
      <c r="H939" s="3"/>
      <c r="I939" s="3"/>
    </row>
    <row r="940" spans="8:9">
      <c r="H940" s="3"/>
      <c r="I940" s="3"/>
    </row>
    <row r="941" spans="8:9">
      <c r="H941" s="3"/>
      <c r="I941" s="3"/>
    </row>
    <row r="942" spans="8:9">
      <c r="H942" s="3"/>
      <c r="I942" s="3"/>
    </row>
    <row r="943" spans="8:9">
      <c r="H943" s="3"/>
      <c r="I943" s="3"/>
    </row>
    <row r="944" spans="8:9">
      <c r="H944" s="3"/>
      <c r="I944" s="3"/>
    </row>
    <row r="945" spans="8:9">
      <c r="H945" s="3"/>
      <c r="I945" s="3"/>
    </row>
    <row r="946" spans="8:9">
      <c r="H946" s="3"/>
      <c r="I946" s="3"/>
    </row>
    <row r="947" spans="8:9">
      <c r="H947" s="3"/>
      <c r="I947" s="3"/>
    </row>
    <row r="948" spans="8:9">
      <c r="H948" s="3"/>
      <c r="I948" s="3"/>
    </row>
    <row r="949" spans="8:9">
      <c r="H949" s="3"/>
      <c r="I949" s="3"/>
    </row>
    <row r="950" spans="8:9">
      <c r="H950" s="3"/>
      <c r="I950" s="3"/>
    </row>
    <row r="951" spans="8:9">
      <c r="H951" s="3"/>
      <c r="I951" s="3"/>
    </row>
    <row r="952" spans="8:9">
      <c r="H952" s="3"/>
      <c r="I952" s="3"/>
    </row>
    <row r="953" spans="8:9">
      <c r="H953" s="3"/>
      <c r="I953" s="3"/>
    </row>
    <row r="954" spans="8:9">
      <c r="H954" s="3"/>
      <c r="I954" s="3"/>
    </row>
    <row r="955" spans="8:9">
      <c r="H955" s="3"/>
      <c r="I955" s="3"/>
    </row>
    <row r="956" spans="8:9">
      <c r="H956" s="3"/>
      <c r="I956" s="3"/>
    </row>
    <row r="957" spans="8:9">
      <c r="H957" s="3"/>
      <c r="I957" s="3"/>
    </row>
    <row r="958" spans="8:9">
      <c r="H958" s="3"/>
      <c r="I958" s="3"/>
    </row>
    <row r="959" spans="8:9">
      <c r="H959" s="3"/>
      <c r="I959" s="3"/>
    </row>
    <row r="960" spans="8:9">
      <c r="H960" s="3"/>
      <c r="I960" s="3"/>
    </row>
    <row r="961" spans="8:9">
      <c r="H961" s="3"/>
      <c r="I961" s="3"/>
    </row>
    <row r="962" spans="8:9">
      <c r="H962" s="3"/>
      <c r="I962" s="3"/>
    </row>
    <row r="963" spans="8:9">
      <c r="H963" s="3"/>
      <c r="I963" s="3"/>
    </row>
    <row r="964" spans="8:9">
      <c r="H964" s="3"/>
      <c r="I964" s="3"/>
    </row>
    <row r="965" spans="8:9">
      <c r="H965" s="3"/>
      <c r="I965" s="3"/>
    </row>
    <row r="966" spans="8:9">
      <c r="H966" s="3"/>
      <c r="I966" s="3"/>
    </row>
    <row r="967" spans="8:9">
      <c r="H967" s="3"/>
      <c r="I967" s="3"/>
    </row>
    <row r="968" spans="8:9">
      <c r="H968" s="3"/>
      <c r="I968" s="3"/>
    </row>
    <row r="969" spans="8:9">
      <c r="H969" s="3"/>
      <c r="I969" s="3"/>
    </row>
    <row r="970" spans="8:9">
      <c r="H970" s="3"/>
      <c r="I970" s="3"/>
    </row>
    <row r="971" spans="8:9">
      <c r="H971" s="3"/>
      <c r="I971" s="3"/>
    </row>
    <row r="972" spans="8:9">
      <c r="H972" s="3"/>
      <c r="I972" s="3"/>
    </row>
    <row r="973" spans="8:9">
      <c r="H973" s="3"/>
      <c r="I973" s="3"/>
    </row>
    <row r="974" spans="8:9">
      <c r="H974" s="3"/>
      <c r="I974" s="3"/>
    </row>
    <row r="975" spans="8:9">
      <c r="H975" s="3"/>
      <c r="I975" s="3"/>
    </row>
    <row r="976" spans="8:9">
      <c r="H976" s="3"/>
      <c r="I976" s="3"/>
    </row>
    <row r="977" spans="8:9">
      <c r="H977" s="3"/>
      <c r="I977" s="3"/>
    </row>
    <row r="978" spans="8:9">
      <c r="H978" s="3"/>
      <c r="I978" s="3"/>
    </row>
    <row r="979" spans="8:9">
      <c r="H979" s="3"/>
      <c r="I979" s="3"/>
    </row>
    <row r="980" spans="8:9">
      <c r="H980" s="3"/>
      <c r="I980" s="3"/>
    </row>
    <row r="981" spans="8:9">
      <c r="H981" s="3"/>
      <c r="I981" s="3"/>
    </row>
    <row r="982" spans="8:9">
      <c r="H982" s="3"/>
      <c r="I982" s="3"/>
    </row>
    <row r="983" spans="8:9">
      <c r="H983" s="3"/>
      <c r="I983" s="3"/>
    </row>
    <row r="984" spans="8:9">
      <c r="H984" s="3"/>
      <c r="I984" s="3"/>
    </row>
    <row r="985" spans="8:9">
      <c r="H985" s="3"/>
      <c r="I985" s="3"/>
    </row>
    <row r="986" spans="8:9">
      <c r="H986" s="3"/>
      <c r="I986" s="3"/>
    </row>
    <row r="987" spans="8:9">
      <c r="H987" s="3"/>
      <c r="I987" s="3"/>
    </row>
    <row r="988" spans="8:9">
      <c r="H988" s="3"/>
      <c r="I988" s="3"/>
    </row>
    <row r="989" spans="8:9">
      <c r="H989" s="3"/>
      <c r="I989" s="3"/>
    </row>
    <row r="990" spans="8:9">
      <c r="H990" s="3"/>
      <c r="I990" s="3"/>
    </row>
    <row r="991" spans="8:9">
      <c r="H991" s="3"/>
      <c r="I991" s="3"/>
    </row>
    <row r="992" spans="8:9">
      <c r="H992" s="3"/>
      <c r="I992" s="3"/>
    </row>
    <row r="993" spans="8:9">
      <c r="H993" s="3"/>
      <c r="I993" s="3"/>
    </row>
    <row r="994" spans="8:9">
      <c r="H994" s="3"/>
      <c r="I994" s="3"/>
    </row>
    <row r="995" spans="8:9">
      <c r="H995" s="3"/>
      <c r="I995" s="3"/>
    </row>
    <row r="996" spans="8:9">
      <c r="H996" s="3"/>
      <c r="I996" s="3"/>
    </row>
    <row r="997" spans="8:9">
      <c r="H997" s="3"/>
      <c r="I997" s="3"/>
    </row>
  </sheetData>
  <phoneticPr fontId="14" type="noConversion"/>
  <hyperlinks>
    <hyperlink ref="C18" r:id="rId1" display="https://github.com/openmhealth/schemas/blob/master/schema/omh/temporal-relationship-to-physical-activity-1.0.json" xr:uid="{206F8E8F-DE83-7C44-BD8C-A4F2FBE6AE50}"/>
    <hyperlink ref="C32" r:id="rId2" display="https://github.com/openmhealth/schemas/blob/master/schema/omh/temporal-relationship-to-sleep-1.0.json" xr:uid="{4107A8B2-F1C6-B648-A920-5669C0047F59}"/>
    <hyperlink ref="C8" r:id="rId3" display="https://github.com/openmhealth/schemas/blob/master/schema/omh/unit-value-1.0.json" xr:uid="{C1293320-08D0-D24C-A5B7-2C71C31D2B04}"/>
    <hyperlink ref="C15" r:id="rId4" xr:uid="{B35BFCED-281E-114D-A177-5739E8717514}"/>
    <hyperlink ref="C13" r:id="rId5" xr:uid="{2CB7D2FC-42C5-7D4C-9033-9108F0B0528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54A47-ED7E-48FA-998C-8EA7F3BCDEDB}">
  <dimension ref="A1:L997"/>
  <sheetViews>
    <sheetView topLeftCell="H1" workbookViewId="0">
      <selection activeCell="K4" sqref="K4"/>
    </sheetView>
  </sheetViews>
  <sheetFormatPr defaultColWidth="11" defaultRowHeight="15.75"/>
  <cols>
    <col min="1" max="1" width="5.875" customWidth="1"/>
    <col min="2" max="2" width="46.5" customWidth="1"/>
    <col min="3" max="3" width="20" customWidth="1"/>
    <col min="4" max="4" width="13.5" customWidth="1"/>
    <col min="5" max="5" width="21.5" customWidth="1"/>
    <col min="6" max="6" width="9.625" customWidth="1"/>
    <col min="7" max="7" width="42.5" customWidth="1"/>
    <col min="8" max="8" width="16" customWidth="1"/>
    <col min="9" max="9" width="12.5" customWidth="1"/>
    <col min="10" max="10" width="26.875" style="33" customWidth="1"/>
    <col min="11" max="11" width="56" style="33" customWidth="1"/>
    <col min="12" max="12" width="51.625" customWidth="1"/>
  </cols>
  <sheetData>
    <row r="1" spans="1:12">
      <c r="L1" t="s">
        <v>185</v>
      </c>
    </row>
    <row r="2" spans="1:12">
      <c r="L2" t="str">
        <f>"## " &amp; $A$4 &amp; " DataPoint to FHIR Observation Detailed Mapping"</f>
        <v>## OMH Respiratory Rate DataPoint to FHIR Observation Detailed Mapping</v>
      </c>
    </row>
    <row r="4" spans="1:12" ht="15.95" customHeight="1">
      <c r="A4" s="23" t="s">
        <v>436</v>
      </c>
      <c r="B4" s="24"/>
      <c r="C4" s="24"/>
      <c r="D4" s="24"/>
      <c r="E4" s="24"/>
      <c r="F4" s="25"/>
      <c r="G4" t="s">
        <v>48</v>
      </c>
      <c r="H4" s="26"/>
      <c r="I4" s="26"/>
      <c r="K4" s="22" t="s">
        <v>1</v>
      </c>
      <c r="L4" t="str">
        <f>"The following Table provides the detailed mapping for the " &amp;   $A$4 &amp; " DataPoint to the OMH to FHIR Observation Profile TODO: add link to map table and profile:"</f>
        <v>The following Table provides the detailed mapping for the OMH Respiratory Rate DataPoint to the OMH to FHIR Observation Profile TODO: add link to map table and profile:</v>
      </c>
    </row>
    <row r="5" spans="1:12">
      <c r="A5" t="s">
        <v>2</v>
      </c>
      <c r="B5" t="str">
        <f>A4&amp;" Element"</f>
        <v>OMH Respiratory Rate Element</v>
      </c>
      <c r="C5" t="s">
        <v>3</v>
      </c>
      <c r="D5" t="s">
        <v>4</v>
      </c>
      <c r="E5" t="s">
        <v>5</v>
      </c>
      <c r="G5" t="s">
        <v>6</v>
      </c>
      <c r="H5" s="8" t="s">
        <v>7</v>
      </c>
      <c r="I5" s="8" t="s">
        <v>4</v>
      </c>
      <c r="J5" s="33" t="s">
        <v>183</v>
      </c>
      <c r="K5" s="33" t="s">
        <v>181</v>
      </c>
      <c r="L5" t="str">
        <f>"|"&amp;$A5&amp;"|"&amp;$B5&amp;"|"&amp;$G5&amp;"|"&amp;$K5&amp;"|"</f>
        <v>|Index|OMH Respiratory Rate Element|FHIR Attribute|Mapping Instructions|</v>
      </c>
    </row>
    <row r="6" spans="1:12">
      <c r="A6" s="31" t="s">
        <v>184</v>
      </c>
      <c r="B6" s="31" t="s">
        <v>184</v>
      </c>
      <c r="G6" s="31" t="s">
        <v>184</v>
      </c>
      <c r="K6" s="34" t="s">
        <v>184</v>
      </c>
      <c r="L6" t="str">
        <f t="shared" ref="L6:L31" si="0">"|"&amp;$A6&amp;"|"&amp;$B6&amp;"|"&amp;$G6&amp;"|"&amp;$K6&amp;"|"</f>
        <v>|---|---|---|---|</v>
      </c>
    </row>
    <row r="7" spans="1:12" ht="45">
      <c r="A7" s="2">
        <v>1</v>
      </c>
      <c r="B7" s="9" t="s">
        <v>297</v>
      </c>
      <c r="C7" s="10" t="s">
        <v>9</v>
      </c>
      <c r="D7" s="3"/>
      <c r="E7" s="11" t="s">
        <v>293</v>
      </c>
      <c r="F7" s="3"/>
      <c r="G7" s="12" t="s">
        <v>11</v>
      </c>
      <c r="H7" t="s">
        <v>136</v>
      </c>
      <c r="I7" s="3"/>
      <c r="J7" s="13"/>
      <c r="K7" s="13"/>
      <c r="L7" t="str">
        <f t="shared" si="0"/>
        <v>|1|respiratory-rate-1.1.json|OMH to FHIR Observation Profile||</v>
      </c>
    </row>
    <row r="8" spans="1:12" ht="16.5" thickBot="1">
      <c r="A8" s="2" t="s">
        <v>107</v>
      </c>
      <c r="B8" s="11" t="s">
        <v>298</v>
      </c>
      <c r="C8" s="14" t="s">
        <v>74</v>
      </c>
      <c r="D8" s="7" t="s">
        <v>14</v>
      </c>
      <c r="E8" s="11" t="s">
        <v>294</v>
      </c>
      <c r="F8" s="3"/>
      <c r="G8" s="12" t="s">
        <v>76</v>
      </c>
      <c r="H8" s="7" t="s">
        <v>77</v>
      </c>
      <c r="I8" s="7" t="s">
        <v>14</v>
      </c>
      <c r="J8" s="36"/>
      <c r="K8" s="13" t="s">
        <v>116</v>
      </c>
      <c r="L8" t="str">
        <f t="shared" si="0"/>
        <v>|2.1|body.respiratory_rate|Observation.valueQuantity|see valueQuantity elements below|</v>
      </c>
    </row>
    <row r="9" spans="1:12" ht="16.5" thickBot="1">
      <c r="A9" s="2" t="s">
        <v>108</v>
      </c>
      <c r="B9" s="11" t="s">
        <v>299</v>
      </c>
      <c r="C9" s="17" t="s">
        <v>110</v>
      </c>
      <c r="D9" s="7" t="s">
        <v>14</v>
      </c>
      <c r="E9" s="11" t="s">
        <v>295</v>
      </c>
      <c r="F9" s="3"/>
      <c r="G9" s="1" t="s">
        <v>122</v>
      </c>
      <c r="H9" s="3" t="s">
        <v>118</v>
      </c>
      <c r="I9" s="3" t="s">
        <v>25</v>
      </c>
      <c r="J9" s="37"/>
      <c r="K9" s="4" t="str">
        <f>"=  "&amp;B9</f>
        <v>=  body.respiratory_rate.value</v>
      </c>
      <c r="L9" t="str">
        <f t="shared" si="0"/>
        <v>|2.2|body.respiratory_rate.value|Observation.valueQuantity.value|=  body.respiratory_rate.value|</v>
      </c>
    </row>
    <row r="10" spans="1:12" ht="16.5" thickBot="1">
      <c r="A10" s="2" t="s">
        <v>109</v>
      </c>
      <c r="B10" s="11" t="s">
        <v>300</v>
      </c>
      <c r="C10" s="17" t="s">
        <v>13</v>
      </c>
      <c r="D10" s="7" t="s">
        <v>14</v>
      </c>
      <c r="E10" s="11" t="s">
        <v>296</v>
      </c>
      <c r="F10" s="3"/>
      <c r="G10" s="1" t="s">
        <v>123</v>
      </c>
      <c r="H10" t="s">
        <v>13</v>
      </c>
      <c r="I10" s="7" t="s">
        <v>25</v>
      </c>
      <c r="J10" s="40" t="s">
        <v>381</v>
      </c>
      <c r="K10" s="4" t="str">
        <f>"=  "&amp;B10</f>
        <v>=  body.respiratory_rate.unit</v>
      </c>
      <c r="L10" t="str">
        <f t="shared" si="0"/>
        <v>|2.3|body.respiratory_rate.unit|Observation.valueQuantity.unit|=  body.respiratory_rate.unit|</v>
      </c>
    </row>
    <row r="11" spans="1:12" ht="16.5" thickBot="1">
      <c r="A11" s="2" t="s">
        <v>124</v>
      </c>
      <c r="B11" s="11" t="s">
        <v>300</v>
      </c>
      <c r="C11" s="17"/>
      <c r="D11" s="7"/>
      <c r="E11" s="11"/>
      <c r="F11" s="3"/>
      <c r="G11" s="17" t="s">
        <v>230</v>
      </c>
      <c r="H11" t="s">
        <v>55</v>
      </c>
      <c r="I11" s="7" t="s">
        <v>25</v>
      </c>
      <c r="J11" s="37" t="s">
        <v>223</v>
      </c>
      <c r="K11" s="4" t="str">
        <f>"fixed to '"&amp;J11&amp;"'"</f>
        <v>fixed to '"http://unitsofmeasure.org"'</v>
      </c>
      <c r="L11" t="str">
        <f t="shared" si="0"/>
        <v>|2.4|body.respiratory_rate.unit|Observation.valueQuantity.system|fixed to '"http://unitsofmeasure.org"'|</v>
      </c>
    </row>
    <row r="12" spans="1:12" ht="25.5">
      <c r="A12" s="2" t="s">
        <v>125</v>
      </c>
      <c r="B12" s="11" t="s">
        <v>300</v>
      </c>
      <c r="C12" s="17"/>
      <c r="D12" s="7"/>
      <c r="E12" s="11"/>
      <c r="F12" s="3"/>
      <c r="G12" s="7" t="s">
        <v>231</v>
      </c>
      <c r="H12" s="27" t="s">
        <v>13</v>
      </c>
      <c r="I12" s="7" t="s">
        <v>25</v>
      </c>
      <c r="J12" s="30" t="s">
        <v>382</v>
      </c>
      <c r="K12" s="4" t="str">
        <f>"Map "&amp;$B12&amp;" to column 'FHIR Concept' using  the ["&amp;$J12&amp;"](#)"</f>
        <v>Map body.respiratory_rate.unit to column 'FHIR Concept' using  the ['/min'](#)</v>
      </c>
      <c r="L12" t="str">
        <f t="shared" si="0"/>
        <v>|2.5|body.respiratory_rate.unit|Observation.valueQuantity.code|Map body.respiratory_rate.unit to column 'FHIR Concept' using  the ['/min'](#)|</v>
      </c>
    </row>
    <row r="13" spans="1:12" ht="25.5">
      <c r="A13" s="2">
        <v>3</v>
      </c>
      <c r="B13" s="17" t="s">
        <v>78</v>
      </c>
      <c r="C13" s="18" t="s">
        <v>79</v>
      </c>
      <c r="D13" s="7" t="s">
        <v>14</v>
      </c>
      <c r="E13" s="11" t="s">
        <v>121</v>
      </c>
      <c r="F13" s="3"/>
      <c r="G13" s="19" t="s">
        <v>111</v>
      </c>
      <c r="H13" s="17" t="s">
        <v>112</v>
      </c>
      <c r="I13" s="7" t="s">
        <v>25</v>
      </c>
      <c r="J13" s="13"/>
      <c r="K13" s="13" t="s">
        <v>252</v>
      </c>
      <c r="L13" t="str">
        <f t="shared" si="0"/>
        <v>|3|body.effective_time_frame|Observation.effective[x]|Mapping depends on type - see below|</v>
      </c>
    </row>
    <row r="14" spans="1:12" ht="25.5">
      <c r="A14" s="2">
        <v>5</v>
      </c>
      <c r="B14" s="17" t="s">
        <v>83</v>
      </c>
      <c r="C14" s="17" t="s">
        <v>17</v>
      </c>
      <c r="D14" s="7" t="s">
        <v>25</v>
      </c>
      <c r="E14" s="11" t="s">
        <v>84</v>
      </c>
      <c r="F14" s="17"/>
      <c r="G14" s="19" t="s">
        <v>85</v>
      </c>
      <c r="H14" s="7" t="s">
        <v>13</v>
      </c>
      <c r="I14" s="7" t="s">
        <v>25</v>
      </c>
      <c r="J14" s="13"/>
      <c r="K14" s="4" t="str">
        <f>"=  "&amp;B14</f>
        <v>=  body.effective_time_frame.date_time</v>
      </c>
      <c r="L14" t="str">
        <f t="shared" si="0"/>
        <v>|5|body.effective_time_frame.date_time|Observation.effectiveDateTime|=  body.effective_time_frame.date_time|</v>
      </c>
    </row>
    <row r="15" spans="1:12" ht="204">
      <c r="A15" s="2">
        <v>4</v>
      </c>
      <c r="B15" t="s">
        <v>80</v>
      </c>
      <c r="C15" s="20" t="s">
        <v>81</v>
      </c>
      <c r="D15" s="7" t="s">
        <v>25</v>
      </c>
      <c r="E15" s="11" t="s">
        <v>82</v>
      </c>
      <c r="F15" s="3"/>
      <c r="G15" s="19" t="s">
        <v>113</v>
      </c>
      <c r="H15" s="3" t="s">
        <v>114</v>
      </c>
      <c r="I15" s="7" t="s">
        <v>25</v>
      </c>
      <c r="J15" s="13"/>
      <c r="K15" s="13" t="s">
        <v>225</v>
      </c>
      <c r="L15" t="str">
        <f t="shared" si="0"/>
        <v>|4|body.effective_time_frame.time_interval|Observation.effectivePeriod|see effectivePeriod elements below|</v>
      </c>
    </row>
    <row r="16" spans="1:12" ht="25.5">
      <c r="A16" s="2">
        <v>6</v>
      </c>
      <c r="B16" s="17" t="s">
        <v>87</v>
      </c>
      <c r="C16" s="17" t="s">
        <v>17</v>
      </c>
      <c r="D16" s="7" t="s">
        <v>25</v>
      </c>
      <c r="E16" s="11" t="s">
        <v>84</v>
      </c>
      <c r="F16" s="17"/>
      <c r="G16" s="19" t="s">
        <v>88</v>
      </c>
      <c r="H16" s="17" t="s">
        <v>86</v>
      </c>
      <c r="I16" s="7" t="s">
        <v>25</v>
      </c>
      <c r="J16" s="4"/>
      <c r="K16" s="4" t="str">
        <f>"=  "&amp;B16</f>
        <v>=  body.effective_time_frame.time_interval.start_date_time</v>
      </c>
      <c r="L16" t="str">
        <f t="shared" si="0"/>
        <v>|6|body.effective_time_frame.time_interval.start_date_time|Observation.effectivePeriod.start|=  body.effective_time_frame.time_interval.start_date_time|</v>
      </c>
    </row>
    <row r="17" spans="1:12" ht="25.5">
      <c r="A17" s="2">
        <v>7</v>
      </c>
      <c r="B17" t="s">
        <v>89</v>
      </c>
      <c r="C17" s="17" t="s">
        <v>17</v>
      </c>
      <c r="D17" s="7" t="s">
        <v>25</v>
      </c>
      <c r="E17" s="11" t="s">
        <v>84</v>
      </c>
      <c r="F17" s="17"/>
      <c r="G17" s="12" t="s">
        <v>90</v>
      </c>
      <c r="H17" s="17" t="s">
        <v>86</v>
      </c>
      <c r="I17" s="7" t="s">
        <v>25</v>
      </c>
      <c r="J17" s="4"/>
      <c r="K17" s="4" t="str">
        <f>"=  "&amp;B17</f>
        <v>=  body.effective_time_frame.time_interval.end_date_time</v>
      </c>
      <c r="L17" t="str">
        <f t="shared" si="0"/>
        <v>|7|body.effective_time_frame.time_interval.end_date_time|Observation.effectivePeriod.end|=  body.effective_time_frame.time_interval.end_date_time|</v>
      </c>
    </row>
    <row r="18" spans="1:12" ht="216.75">
      <c r="A18" s="2">
        <v>9</v>
      </c>
      <c r="B18" s="3" t="s">
        <v>92</v>
      </c>
      <c r="C18" s="21" t="s">
        <v>93</v>
      </c>
      <c r="D18" s="7" t="s">
        <v>25</v>
      </c>
      <c r="E18" s="11" t="s">
        <v>94</v>
      </c>
      <c r="F18" s="3"/>
      <c r="G18" s="12" t="s">
        <v>226</v>
      </c>
      <c r="H18" s="7" t="s">
        <v>135</v>
      </c>
      <c r="I18" s="7" t="s">
        <v>25</v>
      </c>
      <c r="J18" s="38"/>
      <c r="K18" s="4" t="s">
        <v>95</v>
      </c>
      <c r="L18" t="str">
        <f t="shared" si="0"/>
        <v>|9|body.descriptive_statistic|Observation.code.coding[1]|Map  descriptive statistic to the OMH to FHIR additional Observation codings ( code system http://www.fhir.org/guides/mfhir/omh_fhir_observation_codes).|</v>
      </c>
    </row>
    <row r="19" spans="1:12" ht="26.25" thickBot="1">
      <c r="A19" s="2" t="s">
        <v>164</v>
      </c>
      <c r="B19" s="3" t="s">
        <v>92</v>
      </c>
      <c r="C19" s="35"/>
      <c r="D19" s="7"/>
      <c r="E19" s="11"/>
      <c r="F19" s="3"/>
      <c r="G19" s="12" t="s">
        <v>227</v>
      </c>
      <c r="H19" s="1" t="s">
        <v>53</v>
      </c>
      <c r="I19" s="2" t="s">
        <v>14</v>
      </c>
      <c r="J19" s="38"/>
      <c r="K19" s="4" t="str">
        <f xml:space="preserve"> "concatenation of  header.schema_id.name = 'respiratory-rate'  + '-' + "&amp; $B19 &amp; "  for example= respiratory-rate-maximum"</f>
        <v>concatenation of  header.schema_id.name = 'respiratory-rate'  + '-' + body.descriptive_statistic  for example= respiratory-rate-maximum</v>
      </c>
      <c r="L19" t="str">
        <f t="shared" si="0"/>
        <v>|9.1|body.descriptive_statistic|Observation.code.coding[1].code|concatenation of  header.schema_id.name = 'respiratory-rate'  + '-' + body.descriptive_statistic  for example= respiratory-rate-maximum|</v>
      </c>
    </row>
    <row r="20" spans="1:12" ht="39" thickBot="1">
      <c r="A20" s="2" t="s">
        <v>165</v>
      </c>
      <c r="B20" s="3" t="s">
        <v>92</v>
      </c>
      <c r="C20" s="35"/>
      <c r="D20" s="7"/>
      <c r="E20" s="11"/>
      <c r="F20" s="3"/>
      <c r="G20" s="12" t="s">
        <v>228</v>
      </c>
      <c r="H20" s="1" t="s">
        <v>55</v>
      </c>
      <c r="I20" s="2" t="s">
        <v>14</v>
      </c>
      <c r="J20" s="37" t="s">
        <v>232</v>
      </c>
      <c r="K20" s="4" t="str">
        <f>"fixed to '"&amp;J20&amp;"'"</f>
        <v>fixed to '"http://www.fhir.org/guides/mfhir/omh_fhir_observation_codes"'</v>
      </c>
      <c r="L20" t="str">
        <f t="shared" si="0"/>
        <v>|9.2|body.descriptive_statistic|Observation.code.coding[1].system|fixed to '"http://www.fhir.org/guides/mfhir/omh_fhir_observation_codes"'|</v>
      </c>
    </row>
    <row r="21" spans="1:12" ht="25.5">
      <c r="A21" s="2" t="s">
        <v>166</v>
      </c>
      <c r="B21" s="3" t="s">
        <v>92</v>
      </c>
      <c r="C21" s="35"/>
      <c r="D21" s="7"/>
      <c r="E21" s="11"/>
      <c r="F21" s="3"/>
      <c r="G21" s="12" t="s">
        <v>229</v>
      </c>
      <c r="H21" s="1" t="s">
        <v>13</v>
      </c>
      <c r="I21" s="2" t="s">
        <v>14</v>
      </c>
      <c r="J21" s="38"/>
      <c r="K21" s="4" t="str">
        <f xml:space="preserve"> "concatenation of  header.schema_id.name = 'respiratory-rate'  + '-' + "&amp; $B21 &amp; "  for example= respiratory-rate-maximum"</f>
        <v>concatenation of  header.schema_id.name = 'respiratory-rate'  + '-' + body.descriptive_statistic  for example= respiratory-rate-maximum</v>
      </c>
      <c r="L21" t="str">
        <f t="shared" si="0"/>
        <v>|9.3|body.descriptive_statistic|Observation.code.coding[1].display|concatenation of  header.schema_id.name = 'respiratory-rate'  + '-' + body.descriptive_statistic  for example= respiratory-rate-maximum|</v>
      </c>
    </row>
    <row r="22" spans="1:12" ht="51">
      <c r="A22" s="2">
        <v>10</v>
      </c>
      <c r="B22" s="3" t="s">
        <v>96</v>
      </c>
      <c r="C22" s="14" t="s">
        <v>97</v>
      </c>
      <c r="D22" s="7" t="s">
        <v>25</v>
      </c>
      <c r="E22" s="11" t="s">
        <v>98</v>
      </c>
      <c r="F22" s="3"/>
      <c r="G22" s="4" t="s">
        <v>240</v>
      </c>
      <c r="H22" s="7" t="s">
        <v>100</v>
      </c>
      <c r="I22" s="7" t="s">
        <v>39</v>
      </c>
      <c r="J22" s="6" t="s">
        <v>262</v>
      </c>
      <c r="K22" s="4" t="str">
        <f>"A mapping between " &amp; C22  &amp; " and FHIR Observation Component data elements.  Multiple components mapping are appended as a list"</f>
        <v>A mapping between temporal-relationship-to-physical-activity and FHIR Observation Component data elements.  Multiple components mapping are appended as a list</v>
      </c>
      <c r="L22" t="str">
        <f t="shared" si="0"/>
        <v>|10|body.temporal_relationship_to_physical_activity|Observation.component[0]|A mapping between temporal-relationship-to-physical-activity and FHIR Observation Component data elements.  Multiple components mapping are appended as a list|</v>
      </c>
    </row>
    <row r="23" spans="1:12" ht="25.5">
      <c r="A23" s="2" t="s">
        <v>233</v>
      </c>
      <c r="B23" s="3" t="s">
        <v>96</v>
      </c>
      <c r="C23" s="14"/>
      <c r="D23" s="7"/>
      <c r="E23" s="11"/>
      <c r="F23" s="3"/>
      <c r="G23" s="4" t="s">
        <v>246</v>
      </c>
      <c r="H23" s="7" t="s">
        <v>29</v>
      </c>
      <c r="I23" s="7" t="s">
        <v>14</v>
      </c>
      <c r="J23" s="38"/>
      <c r="K23" s="4" t="str">
        <f>"A mapping between " &amp; C22  &amp; " and FHIR Observation Component.code data elements."</f>
        <v>A mapping between temporal-relationship-to-physical-activity and FHIR Observation Component.code data elements.</v>
      </c>
      <c r="L23" t="str">
        <f t="shared" si="0"/>
        <v>|10.A1|body.temporal_relationship_to_physical_activity|Observation.component[0].code|A mapping between temporal-relationship-to-physical-activity and FHIR Observation Component.code data elements.|</v>
      </c>
    </row>
    <row r="24" spans="1:12" ht="16.5" thickBot="1">
      <c r="A24" s="2" t="s">
        <v>234</v>
      </c>
      <c r="B24" s="3" t="s">
        <v>96</v>
      </c>
      <c r="C24" s="14"/>
      <c r="D24" s="7"/>
      <c r="E24" s="11"/>
      <c r="F24" s="3"/>
      <c r="G24" s="4" t="s">
        <v>239</v>
      </c>
      <c r="H24" s="1" t="s">
        <v>53</v>
      </c>
      <c r="I24" s="2" t="s">
        <v>14</v>
      </c>
      <c r="J24" s="30" t="s">
        <v>424</v>
      </c>
      <c r="K24" s="4" t="str">
        <f t="shared" ref="K24:K26" si="1">"=  "&amp;J24</f>
        <v>=  'relative-to-activity'</v>
      </c>
      <c r="L24" t="str">
        <f t="shared" si="0"/>
        <v>|10.A2|body.temporal_relationship_to_physical_activity|Observation.component[0].code.coding[1].code|=  'relative-to-activity'|</v>
      </c>
    </row>
    <row r="25" spans="1:12" ht="39" thickBot="1">
      <c r="A25" s="2" t="s">
        <v>235</v>
      </c>
      <c r="B25" s="3" t="s">
        <v>96</v>
      </c>
      <c r="C25" s="14"/>
      <c r="D25" s="7"/>
      <c r="E25" s="11"/>
      <c r="F25" s="3"/>
      <c r="G25" s="4" t="s">
        <v>247</v>
      </c>
      <c r="H25" s="1" t="s">
        <v>55</v>
      </c>
      <c r="I25" s="2" t="s">
        <v>14</v>
      </c>
      <c r="J25" s="37" t="s">
        <v>232</v>
      </c>
      <c r="K25" s="4" t="str">
        <f t="shared" si="1"/>
        <v>=  "http://www.fhir.org/guides/mfhir/omh_fhir_observation_codes"</v>
      </c>
      <c r="L25" t="str">
        <f t="shared" si="0"/>
        <v>|10.A3|body.temporal_relationship_to_physical_activity|Observation.component[0].code.coding[1].system|=  "http://www.fhir.org/guides/mfhir/omh_fhir_observation_codes"|</v>
      </c>
    </row>
    <row r="26" spans="1:12">
      <c r="A26" s="2" t="s">
        <v>244</v>
      </c>
      <c r="B26" s="3" t="s">
        <v>96</v>
      </c>
      <c r="C26" s="14"/>
      <c r="D26" s="7"/>
      <c r="E26" s="11"/>
      <c r="F26" s="3"/>
      <c r="G26" s="4" t="s">
        <v>248</v>
      </c>
      <c r="H26" s="1" t="s">
        <v>13</v>
      </c>
      <c r="I26" s="2" t="s">
        <v>14</v>
      </c>
      <c r="J26" s="30" t="s">
        <v>425</v>
      </c>
      <c r="K26" s="4" t="str">
        <f t="shared" si="1"/>
        <v>=  'OMH to FHIR Temporal Relationship To Physical Activity'</v>
      </c>
      <c r="L26" t="str">
        <f t="shared" si="0"/>
        <v>|10.A4|body.temporal_relationship_to_physical_activity|Observation.component[0].code.coding[1].display|=  'OMH to FHIR Temporal Relationship To Physical Activity'|</v>
      </c>
    </row>
    <row r="27" spans="1:12" ht="25.5">
      <c r="A27" s="2" t="s">
        <v>236</v>
      </c>
      <c r="B27" s="3" t="s">
        <v>96</v>
      </c>
      <c r="C27" s="14"/>
      <c r="D27" s="7"/>
      <c r="E27" s="11"/>
      <c r="F27" s="3"/>
      <c r="G27" s="4" t="s">
        <v>241</v>
      </c>
      <c r="H27" s="7"/>
      <c r="I27" s="2" t="s">
        <v>14</v>
      </c>
      <c r="J27" s="6"/>
      <c r="K27" s="4" t="str">
        <f>"A mapping between " &amp; $B27  &amp; " and FHIR Observation Component.valueCodeableConcept data elements."</f>
        <v>A mapping between body.temporal_relationship_to_physical_activity and FHIR Observation Component.valueCodeableConcept data elements.</v>
      </c>
      <c r="L27" t="str">
        <f t="shared" si="0"/>
        <v>|10.B1|body.temporal_relationship_to_physical_activity|Observation.component[0].valueCodeableConcept|A mapping between body.temporal_relationship_to_physical_activity and FHIR Observation Component.valueCodeableConcept data elements.|</v>
      </c>
    </row>
    <row r="28" spans="1:12" ht="25.5">
      <c r="A28" s="2" t="s">
        <v>237</v>
      </c>
      <c r="B28" s="3" t="s">
        <v>96</v>
      </c>
      <c r="C28" s="14"/>
      <c r="D28" s="7"/>
      <c r="E28" s="11"/>
      <c r="F28" s="3"/>
      <c r="G28" s="4" t="s">
        <v>242</v>
      </c>
      <c r="H28" s="1" t="s">
        <v>53</v>
      </c>
      <c r="I28" s="2" t="s">
        <v>14</v>
      </c>
      <c r="J28" s="6" t="s">
        <v>224</v>
      </c>
      <c r="K28" s="4" t="str">
        <f>"Map "&amp;$B28&amp;" to column 'FHIR Concept' using  the ["&amp;$J28&amp;"](#)"</f>
        <v>Map body.temporal_relationship_to_physical_activity to column 'FHIR Concept' using  the [OMH_FHIR_Concept_Mapping_Table](#)</v>
      </c>
      <c r="L28" t="str">
        <f t="shared" si="0"/>
        <v>|10.B2|body.temporal_relationship_to_physical_activity|Observation.component[0].valueCodeableConcept.coding[0].code|Map body.temporal_relationship_to_physical_activity to column 'FHIR Concept' using  the [OMH_FHIR_Concept_Mapping_Table](#)|</v>
      </c>
    </row>
    <row r="29" spans="1:12" ht="25.5">
      <c r="A29" s="2" t="s">
        <v>238</v>
      </c>
      <c r="B29" s="3" t="s">
        <v>96</v>
      </c>
      <c r="C29" s="14"/>
      <c r="D29" s="7"/>
      <c r="E29" s="11"/>
      <c r="F29" s="3"/>
      <c r="G29" s="4" t="s">
        <v>249</v>
      </c>
      <c r="H29" s="1" t="s">
        <v>55</v>
      </c>
      <c r="I29" s="2" t="s">
        <v>14</v>
      </c>
      <c r="J29" s="6" t="s">
        <v>224</v>
      </c>
      <c r="K29" s="4" t="str">
        <f>"Map "&amp;$B29&amp;" to column 'FHIR Concept System' using  the ["&amp;$J29&amp;"](#)"</f>
        <v>Map body.temporal_relationship_to_physical_activity to column 'FHIR Concept System' using  the [OMH_FHIR_Concept_Mapping_Table](#)</v>
      </c>
      <c r="L29" t="str">
        <f t="shared" si="0"/>
        <v>|10.B3|body.temporal_relationship_to_physical_activity|Observation.component[0].valueCodeableConcept.coding[0].system|Map body.temporal_relationship_to_physical_activity to column 'FHIR Concept System' using  the [OMH_FHIR_Concept_Mapping_Table](#)|</v>
      </c>
    </row>
    <row r="30" spans="1:12" ht="25.5">
      <c r="A30" s="2" t="s">
        <v>245</v>
      </c>
      <c r="B30" s="3" t="s">
        <v>96</v>
      </c>
      <c r="C30" s="14"/>
      <c r="D30" s="7"/>
      <c r="E30" s="11"/>
      <c r="F30" s="3"/>
      <c r="G30" s="4" t="s">
        <v>250</v>
      </c>
      <c r="H30" s="1" t="s">
        <v>13</v>
      </c>
      <c r="I30" s="2" t="s">
        <v>14</v>
      </c>
      <c r="J30" s="6" t="s">
        <v>224</v>
      </c>
      <c r="K30" s="4" t="str">
        <f>"Map "&amp;$B30&amp;" to column 'FHIR Concept display' using  the ["&amp;$J30&amp;"](#)"</f>
        <v>Map body.temporal_relationship_to_physical_activity to column 'FHIR Concept display' using  the [OMH_FHIR_Concept_Mapping_Table](#)</v>
      </c>
      <c r="L30" t="str">
        <f t="shared" si="0"/>
        <v>|10.B4|body.temporal_relationship_to_physical_activity|Observation.component[0].valueCodeableConcept.coding[0].display|Map body.temporal_relationship_to_physical_activity to column 'FHIR Concept display' using  the [OMH_FHIR_Concept_Mapping_Table](#)|</v>
      </c>
    </row>
    <row r="31" spans="1:12">
      <c r="A31" s="2" t="s">
        <v>251</v>
      </c>
      <c r="B31" s="3" t="s">
        <v>96</v>
      </c>
      <c r="C31" s="14"/>
      <c r="D31" s="7"/>
      <c r="E31" s="11"/>
      <c r="F31" s="3"/>
      <c r="G31" s="4" t="s">
        <v>243</v>
      </c>
      <c r="H31" s="7" t="s">
        <v>13</v>
      </c>
      <c r="I31" s="2" t="s">
        <v>14</v>
      </c>
      <c r="J31" s="6"/>
      <c r="K31" s="4" t="str">
        <f>"=  "&amp;B31</f>
        <v>=  body.temporal_relationship_to_physical_activity</v>
      </c>
      <c r="L31" t="str">
        <f t="shared" si="0"/>
        <v>|10.B5|body.temporal_relationship_to_physical_activity|Observation.component[0].valueCodeableConcept.text|=  body.temporal_relationship_to_physical_activity|</v>
      </c>
    </row>
    <row r="32" spans="1:12">
      <c r="A32" s="2"/>
      <c r="B32" s="7"/>
      <c r="C32" s="14"/>
      <c r="D32" s="7"/>
      <c r="E32" s="11"/>
      <c r="F32" s="3"/>
      <c r="G32" s="4"/>
      <c r="H32" s="7"/>
      <c r="I32" s="7"/>
      <c r="J32" s="6"/>
      <c r="K32" s="4"/>
    </row>
    <row r="33" spans="1:11">
      <c r="A33" s="2"/>
      <c r="B33" s="7"/>
      <c r="G33" s="4"/>
      <c r="H33" s="7"/>
      <c r="I33" s="7"/>
      <c r="J33" s="6"/>
      <c r="K33" s="4"/>
    </row>
    <row r="34" spans="1:11">
      <c r="A34" s="2"/>
      <c r="B34" s="7"/>
      <c r="G34" s="4"/>
      <c r="H34" s="1"/>
      <c r="I34" s="2"/>
      <c r="J34" s="6"/>
      <c r="K34" s="4"/>
    </row>
    <row r="35" spans="1:11">
      <c r="A35" s="2"/>
      <c r="B35" s="7"/>
      <c r="G35" s="4"/>
      <c r="H35" s="1"/>
      <c r="I35" s="2"/>
      <c r="J35" s="6"/>
      <c r="K35" s="4"/>
    </row>
    <row r="36" spans="1:11">
      <c r="A36" s="2"/>
      <c r="B36" s="7"/>
      <c r="G36" s="4"/>
      <c r="H36" s="1"/>
      <c r="I36" s="2"/>
      <c r="J36" s="6"/>
      <c r="K36" s="4"/>
    </row>
    <row r="37" spans="1:11">
      <c r="A37" s="2"/>
      <c r="B37" s="7"/>
      <c r="G37" s="4"/>
      <c r="H37" s="7"/>
      <c r="I37" s="2"/>
      <c r="J37" s="6"/>
      <c r="K37" s="4"/>
    </row>
    <row r="38" spans="1:11">
      <c r="A38" s="2"/>
      <c r="B38" s="7"/>
      <c r="G38" s="4"/>
      <c r="H38" s="1"/>
      <c r="I38" s="2"/>
      <c r="J38" s="6"/>
      <c r="K38" s="4"/>
    </row>
    <row r="39" spans="1:11">
      <c r="A39" s="2"/>
      <c r="B39" s="7"/>
      <c r="G39" s="4"/>
      <c r="H39" s="1"/>
      <c r="I39" s="2"/>
      <c r="J39" s="6"/>
      <c r="K39" s="4"/>
    </row>
    <row r="40" spans="1:11">
      <c r="A40" s="2"/>
      <c r="B40" s="7"/>
      <c r="G40" s="4"/>
      <c r="H40" s="1"/>
      <c r="I40" s="2"/>
      <c r="J40" s="6"/>
      <c r="K40" s="4"/>
    </row>
    <row r="41" spans="1:11">
      <c r="A41" s="2"/>
      <c r="B41" s="7"/>
      <c r="G41" s="4"/>
      <c r="H41" s="7"/>
      <c r="I41" s="2"/>
      <c r="J41" s="6"/>
      <c r="K41" s="4"/>
    </row>
    <row r="42" spans="1:11">
      <c r="H42" s="3"/>
      <c r="I42" s="3"/>
    </row>
    <row r="43" spans="1:11">
      <c r="H43" s="3"/>
      <c r="I43" s="3"/>
    </row>
    <row r="44" spans="1:11">
      <c r="H44" s="3"/>
      <c r="I44" s="3"/>
    </row>
    <row r="45" spans="1:11">
      <c r="H45" s="3"/>
      <c r="I45" s="3"/>
    </row>
    <row r="46" spans="1:11">
      <c r="H46" s="3"/>
      <c r="I46" s="3"/>
    </row>
    <row r="47" spans="1:11">
      <c r="H47" s="3"/>
      <c r="I47" s="3"/>
    </row>
    <row r="48" spans="1:11">
      <c r="H48" s="3"/>
      <c r="I48" s="3"/>
    </row>
    <row r="49" spans="1:12">
      <c r="H49" s="3"/>
      <c r="I49" s="3"/>
    </row>
    <row r="50" spans="1:12">
      <c r="H50" s="3"/>
      <c r="I50" s="3"/>
    </row>
    <row r="51" spans="1:12">
      <c r="H51" s="3"/>
      <c r="I51" s="3"/>
    </row>
    <row r="52" spans="1:12" s="33" customFormat="1">
      <c r="A52"/>
      <c r="B52"/>
      <c r="C52"/>
      <c r="D52"/>
      <c r="E52"/>
      <c r="F52"/>
      <c r="G52"/>
      <c r="H52" s="3"/>
      <c r="I52" s="3"/>
      <c r="L52"/>
    </row>
    <row r="53" spans="1:12" s="33" customFormat="1">
      <c r="A53"/>
      <c r="B53"/>
      <c r="C53"/>
      <c r="D53"/>
      <c r="E53"/>
      <c r="F53"/>
      <c r="G53"/>
      <c r="H53" s="3"/>
      <c r="I53" s="3"/>
      <c r="L53"/>
    </row>
    <row r="54" spans="1:12" s="33" customFormat="1">
      <c r="A54"/>
      <c r="B54"/>
      <c r="C54"/>
      <c r="D54"/>
      <c r="E54"/>
      <c r="F54"/>
      <c r="G54"/>
      <c r="H54" s="3"/>
      <c r="I54" s="3"/>
      <c r="L54"/>
    </row>
    <row r="55" spans="1:12" s="33" customFormat="1">
      <c r="A55"/>
      <c r="B55"/>
      <c r="C55"/>
      <c r="D55"/>
      <c r="E55"/>
      <c r="F55"/>
      <c r="G55"/>
      <c r="H55" s="3"/>
      <c r="I55" s="3"/>
      <c r="L55"/>
    </row>
    <row r="56" spans="1:12" s="33" customFormat="1">
      <c r="A56"/>
      <c r="B56"/>
      <c r="C56"/>
      <c r="D56"/>
      <c r="E56"/>
      <c r="F56"/>
      <c r="G56"/>
      <c r="H56" s="3"/>
      <c r="I56" s="3"/>
      <c r="L56"/>
    </row>
    <row r="57" spans="1:12" s="33" customFormat="1">
      <c r="A57"/>
      <c r="B57"/>
      <c r="C57"/>
      <c r="D57"/>
      <c r="E57"/>
      <c r="F57"/>
      <c r="G57"/>
      <c r="H57" s="3"/>
      <c r="I57" s="3"/>
      <c r="L57"/>
    </row>
    <row r="58" spans="1:12" s="33" customFormat="1">
      <c r="A58"/>
      <c r="B58"/>
      <c r="C58"/>
      <c r="D58"/>
      <c r="E58"/>
      <c r="F58"/>
      <c r="G58"/>
      <c r="H58" s="3"/>
      <c r="I58" s="3"/>
      <c r="L58"/>
    </row>
    <row r="59" spans="1:12" s="33" customFormat="1">
      <c r="A59"/>
      <c r="B59"/>
      <c r="C59"/>
      <c r="D59"/>
      <c r="E59"/>
      <c r="F59"/>
      <c r="G59"/>
      <c r="H59" s="3"/>
      <c r="I59" s="3"/>
      <c r="L59"/>
    </row>
    <row r="60" spans="1:12" s="33" customFormat="1">
      <c r="A60"/>
      <c r="B60"/>
      <c r="C60"/>
      <c r="D60"/>
      <c r="E60"/>
      <c r="F60"/>
      <c r="G60"/>
      <c r="H60" s="3"/>
      <c r="I60" s="3"/>
      <c r="L60"/>
    </row>
    <row r="61" spans="1:12" s="33" customFormat="1">
      <c r="A61"/>
      <c r="B61"/>
      <c r="C61"/>
      <c r="D61"/>
      <c r="E61"/>
      <c r="F61"/>
      <c r="G61"/>
      <c r="H61" s="3"/>
      <c r="I61" s="3"/>
      <c r="L61"/>
    </row>
    <row r="62" spans="1:12" s="33" customFormat="1">
      <c r="A62"/>
      <c r="B62"/>
      <c r="C62"/>
      <c r="D62"/>
      <c r="E62"/>
      <c r="F62"/>
      <c r="G62"/>
      <c r="H62" s="3"/>
      <c r="I62" s="3"/>
      <c r="L62"/>
    </row>
    <row r="63" spans="1:12" s="33" customFormat="1">
      <c r="A63"/>
      <c r="B63"/>
      <c r="C63"/>
      <c r="D63"/>
      <c r="E63"/>
      <c r="F63"/>
      <c r="G63"/>
      <c r="H63" s="3"/>
      <c r="I63" s="3"/>
      <c r="L63"/>
    </row>
    <row r="64" spans="1:12" s="33" customFormat="1">
      <c r="A64"/>
      <c r="B64"/>
      <c r="C64"/>
      <c r="D64"/>
      <c r="E64"/>
      <c r="F64"/>
      <c r="G64"/>
      <c r="H64" s="3"/>
      <c r="I64" s="3"/>
      <c r="L64"/>
    </row>
    <row r="65" spans="1:12" s="33" customFormat="1">
      <c r="A65"/>
      <c r="B65"/>
      <c r="C65"/>
      <c r="D65"/>
      <c r="E65"/>
      <c r="F65"/>
      <c r="G65"/>
      <c r="H65" s="3"/>
      <c r="I65" s="3"/>
      <c r="L65"/>
    </row>
    <row r="66" spans="1:12" s="33" customFormat="1">
      <c r="A66"/>
      <c r="B66"/>
      <c r="C66"/>
      <c r="D66"/>
      <c r="E66"/>
      <c r="F66"/>
      <c r="G66"/>
      <c r="H66" s="3"/>
      <c r="I66" s="3"/>
      <c r="L66"/>
    </row>
    <row r="67" spans="1:12" s="33" customFormat="1">
      <c r="A67"/>
      <c r="B67"/>
      <c r="C67"/>
      <c r="D67"/>
      <c r="E67"/>
      <c r="F67"/>
      <c r="G67"/>
      <c r="H67" s="3"/>
      <c r="I67" s="3"/>
      <c r="L67"/>
    </row>
    <row r="68" spans="1:12" s="33" customFormat="1">
      <c r="A68"/>
      <c r="B68"/>
      <c r="C68"/>
      <c r="D68"/>
      <c r="E68"/>
      <c r="F68"/>
      <c r="G68"/>
      <c r="H68" s="3"/>
      <c r="I68" s="3"/>
      <c r="L68"/>
    </row>
    <row r="69" spans="1:12" s="33" customFormat="1">
      <c r="A69"/>
      <c r="B69"/>
      <c r="C69"/>
      <c r="D69"/>
      <c r="E69"/>
      <c r="F69"/>
      <c r="G69"/>
      <c r="H69" s="3"/>
      <c r="I69" s="3"/>
      <c r="L69"/>
    </row>
    <row r="70" spans="1:12" s="33" customFormat="1">
      <c r="A70"/>
      <c r="B70"/>
      <c r="C70"/>
      <c r="D70"/>
      <c r="E70"/>
      <c r="F70"/>
      <c r="G70"/>
      <c r="H70" s="3"/>
      <c r="I70" s="3"/>
      <c r="L70"/>
    </row>
    <row r="71" spans="1:12" s="33" customFormat="1">
      <c r="A71"/>
      <c r="B71"/>
      <c r="C71"/>
      <c r="D71"/>
      <c r="E71"/>
      <c r="F71"/>
      <c r="G71"/>
      <c r="H71" s="3"/>
      <c r="I71" s="3"/>
      <c r="L71"/>
    </row>
    <row r="72" spans="1:12" s="33" customFormat="1">
      <c r="A72"/>
      <c r="B72"/>
      <c r="C72"/>
      <c r="D72"/>
      <c r="E72"/>
      <c r="F72"/>
      <c r="G72"/>
      <c r="H72" s="3"/>
      <c r="I72" s="3"/>
      <c r="L72"/>
    </row>
    <row r="73" spans="1:12" s="33" customFormat="1">
      <c r="A73"/>
      <c r="B73"/>
      <c r="C73"/>
      <c r="D73"/>
      <c r="E73"/>
      <c r="F73"/>
      <c r="G73"/>
      <c r="H73" s="3"/>
      <c r="I73" s="3"/>
      <c r="L73"/>
    </row>
    <row r="74" spans="1:12" s="33" customFormat="1">
      <c r="A74"/>
      <c r="B74"/>
      <c r="C74"/>
      <c r="D74"/>
      <c r="E74"/>
      <c r="F74"/>
      <c r="G74"/>
      <c r="H74" s="3"/>
      <c r="I74" s="3"/>
      <c r="L74"/>
    </row>
    <row r="75" spans="1:12" s="33" customFormat="1">
      <c r="A75"/>
      <c r="B75"/>
      <c r="C75"/>
      <c r="D75"/>
      <c r="E75"/>
      <c r="F75"/>
      <c r="G75"/>
      <c r="H75" s="3"/>
      <c r="I75" s="3"/>
      <c r="L75"/>
    </row>
    <row r="76" spans="1:12" s="33" customFormat="1">
      <c r="A76"/>
      <c r="B76"/>
      <c r="C76"/>
      <c r="D76"/>
      <c r="E76"/>
      <c r="F76"/>
      <c r="G76"/>
      <c r="H76" s="3"/>
      <c r="I76" s="3"/>
      <c r="L76"/>
    </row>
    <row r="77" spans="1:12" s="33" customFormat="1">
      <c r="A77"/>
      <c r="B77"/>
      <c r="C77"/>
      <c r="D77"/>
      <c r="E77"/>
      <c r="F77"/>
      <c r="G77"/>
      <c r="H77" s="3"/>
      <c r="I77" s="3"/>
      <c r="L77"/>
    </row>
    <row r="78" spans="1:12" s="33" customFormat="1">
      <c r="A78"/>
      <c r="B78"/>
      <c r="C78"/>
      <c r="D78"/>
      <c r="E78"/>
      <c r="F78"/>
      <c r="G78"/>
      <c r="H78" s="3"/>
      <c r="I78" s="3"/>
      <c r="L78"/>
    </row>
    <row r="79" spans="1:12" s="33" customFormat="1">
      <c r="A79"/>
      <c r="B79"/>
      <c r="C79"/>
      <c r="D79"/>
      <c r="E79"/>
      <c r="F79"/>
      <c r="G79"/>
      <c r="H79" s="3"/>
      <c r="I79" s="3"/>
      <c r="L79"/>
    </row>
    <row r="80" spans="1:12" s="33" customFormat="1">
      <c r="A80"/>
      <c r="B80"/>
      <c r="C80"/>
      <c r="D80"/>
      <c r="E80"/>
      <c r="F80"/>
      <c r="G80"/>
      <c r="H80" s="3"/>
      <c r="I80" s="3"/>
      <c r="L80"/>
    </row>
    <row r="81" spans="1:12" s="33" customFormat="1">
      <c r="A81"/>
      <c r="B81"/>
      <c r="C81"/>
      <c r="D81"/>
      <c r="E81"/>
      <c r="F81"/>
      <c r="G81"/>
      <c r="H81" s="3"/>
      <c r="I81" s="3"/>
      <c r="L81"/>
    </row>
    <row r="82" spans="1:12" s="33" customFormat="1">
      <c r="A82"/>
      <c r="B82"/>
      <c r="C82"/>
      <c r="D82"/>
      <c r="E82"/>
      <c r="F82"/>
      <c r="G82"/>
      <c r="H82" s="3"/>
      <c r="I82" s="3"/>
      <c r="L82"/>
    </row>
    <row r="83" spans="1:12" s="33" customFormat="1">
      <c r="A83"/>
      <c r="B83"/>
      <c r="C83"/>
      <c r="D83"/>
      <c r="E83"/>
      <c r="F83"/>
      <c r="G83"/>
      <c r="H83" s="3"/>
      <c r="I83" s="3"/>
      <c r="L83"/>
    </row>
    <row r="84" spans="1:12" s="33" customFormat="1">
      <c r="A84"/>
      <c r="B84"/>
      <c r="C84"/>
      <c r="D84"/>
      <c r="E84"/>
      <c r="F84"/>
      <c r="G84"/>
      <c r="H84" s="3"/>
      <c r="I84" s="3"/>
      <c r="L84"/>
    </row>
    <row r="85" spans="1:12" s="33" customFormat="1">
      <c r="A85"/>
      <c r="B85"/>
      <c r="C85"/>
      <c r="D85"/>
      <c r="E85"/>
      <c r="F85"/>
      <c r="G85"/>
      <c r="H85" s="3"/>
      <c r="I85" s="3"/>
      <c r="L85"/>
    </row>
    <row r="86" spans="1:12" s="33" customFormat="1">
      <c r="A86"/>
      <c r="B86"/>
      <c r="C86"/>
      <c r="D86"/>
      <c r="E86"/>
      <c r="F86"/>
      <c r="G86"/>
      <c r="H86" s="3"/>
      <c r="I86" s="3"/>
      <c r="L86"/>
    </row>
    <row r="87" spans="1:12" s="33" customFormat="1">
      <c r="A87"/>
      <c r="B87"/>
      <c r="C87"/>
      <c r="D87"/>
      <c r="E87"/>
      <c r="F87"/>
      <c r="G87"/>
      <c r="H87" s="3"/>
      <c r="I87" s="3"/>
      <c r="L87"/>
    </row>
    <row r="88" spans="1:12" s="33" customFormat="1">
      <c r="A88"/>
      <c r="B88"/>
      <c r="C88"/>
      <c r="D88"/>
      <c r="E88"/>
      <c r="F88"/>
      <c r="G88"/>
      <c r="H88" s="3"/>
      <c r="I88" s="3"/>
      <c r="L88"/>
    </row>
    <row r="89" spans="1:12" s="33" customFormat="1">
      <c r="A89"/>
      <c r="B89"/>
      <c r="C89"/>
      <c r="D89"/>
      <c r="E89"/>
      <c r="F89"/>
      <c r="G89"/>
      <c r="H89" s="3"/>
      <c r="I89" s="3"/>
      <c r="L89"/>
    </row>
    <row r="90" spans="1:12" s="33" customFormat="1">
      <c r="A90"/>
      <c r="B90"/>
      <c r="C90"/>
      <c r="D90"/>
      <c r="E90"/>
      <c r="F90"/>
      <c r="G90"/>
      <c r="H90" s="3"/>
      <c r="I90" s="3"/>
      <c r="L90"/>
    </row>
    <row r="91" spans="1:12" s="33" customFormat="1">
      <c r="A91"/>
      <c r="B91"/>
      <c r="C91"/>
      <c r="D91"/>
      <c r="E91"/>
      <c r="F91"/>
      <c r="G91"/>
      <c r="H91" s="3"/>
      <c r="I91" s="3"/>
      <c r="L91"/>
    </row>
    <row r="92" spans="1:12" s="33" customFormat="1">
      <c r="A92"/>
      <c r="B92"/>
      <c r="C92"/>
      <c r="D92"/>
      <c r="E92"/>
      <c r="F92"/>
      <c r="G92"/>
      <c r="H92" s="3"/>
      <c r="I92" s="3"/>
      <c r="L92"/>
    </row>
    <row r="93" spans="1:12" s="33" customFormat="1">
      <c r="A93"/>
      <c r="B93"/>
      <c r="C93"/>
      <c r="D93"/>
      <c r="E93"/>
      <c r="F93"/>
      <c r="G93"/>
      <c r="H93" s="3"/>
      <c r="I93" s="3"/>
      <c r="L93"/>
    </row>
    <row r="94" spans="1:12" s="33" customFormat="1">
      <c r="A94"/>
      <c r="B94"/>
      <c r="C94"/>
      <c r="D94"/>
      <c r="E94"/>
      <c r="F94"/>
      <c r="G94"/>
      <c r="H94" s="3"/>
      <c r="I94" s="3"/>
      <c r="L94"/>
    </row>
    <row r="95" spans="1:12" s="33" customFormat="1">
      <c r="A95"/>
      <c r="B95"/>
      <c r="C95"/>
      <c r="D95"/>
      <c r="E95"/>
      <c r="F95"/>
      <c r="G95"/>
      <c r="H95" s="3"/>
      <c r="I95" s="3"/>
      <c r="L95"/>
    </row>
    <row r="96" spans="1:12" s="33" customFormat="1">
      <c r="A96"/>
      <c r="B96"/>
      <c r="C96"/>
      <c r="D96"/>
      <c r="E96"/>
      <c r="F96"/>
      <c r="G96"/>
      <c r="H96" s="3"/>
      <c r="I96" s="3"/>
      <c r="L96"/>
    </row>
    <row r="97" spans="1:12" s="33" customFormat="1">
      <c r="A97"/>
      <c r="B97"/>
      <c r="C97"/>
      <c r="D97"/>
      <c r="E97"/>
      <c r="F97"/>
      <c r="G97"/>
      <c r="H97" s="3"/>
      <c r="I97" s="3"/>
      <c r="L97"/>
    </row>
    <row r="98" spans="1:12" s="33" customFormat="1">
      <c r="A98"/>
      <c r="B98"/>
      <c r="C98"/>
      <c r="D98"/>
      <c r="E98"/>
      <c r="F98"/>
      <c r="G98"/>
      <c r="H98" s="3"/>
      <c r="I98" s="3"/>
      <c r="L98"/>
    </row>
    <row r="99" spans="1:12" s="33" customFormat="1">
      <c r="A99"/>
      <c r="B99"/>
      <c r="C99"/>
      <c r="D99"/>
      <c r="E99"/>
      <c r="F99"/>
      <c r="G99"/>
      <c r="H99" s="3"/>
      <c r="I99" s="3"/>
      <c r="L99"/>
    </row>
    <row r="100" spans="1:12" s="33" customFormat="1">
      <c r="A100"/>
      <c r="B100"/>
      <c r="C100"/>
      <c r="D100"/>
      <c r="E100"/>
      <c r="F100"/>
      <c r="G100"/>
      <c r="H100" s="3"/>
      <c r="I100" s="3"/>
      <c r="L100"/>
    </row>
    <row r="101" spans="1:12" s="33" customFormat="1">
      <c r="A101"/>
      <c r="B101"/>
      <c r="C101"/>
      <c r="D101"/>
      <c r="E101"/>
      <c r="F101"/>
      <c r="G101"/>
      <c r="H101" s="3"/>
      <c r="I101" s="3"/>
      <c r="L101"/>
    </row>
    <row r="102" spans="1:12" s="33" customFormat="1">
      <c r="A102"/>
      <c r="B102"/>
      <c r="C102"/>
      <c r="D102"/>
      <c r="E102"/>
      <c r="F102"/>
      <c r="G102"/>
      <c r="H102" s="3"/>
      <c r="I102" s="3"/>
      <c r="L102"/>
    </row>
    <row r="103" spans="1:12" s="33" customFormat="1">
      <c r="A103"/>
      <c r="B103"/>
      <c r="C103"/>
      <c r="D103"/>
      <c r="E103"/>
      <c r="F103"/>
      <c r="G103"/>
      <c r="H103" s="3"/>
      <c r="I103" s="3"/>
      <c r="L103"/>
    </row>
    <row r="104" spans="1:12" s="33" customFormat="1">
      <c r="A104"/>
      <c r="B104"/>
      <c r="C104"/>
      <c r="D104"/>
      <c r="E104"/>
      <c r="F104"/>
      <c r="G104"/>
      <c r="H104" s="3"/>
      <c r="I104" s="3"/>
      <c r="L104"/>
    </row>
    <row r="105" spans="1:12" s="33" customFormat="1">
      <c r="A105"/>
      <c r="B105"/>
      <c r="C105"/>
      <c r="D105"/>
      <c r="E105"/>
      <c r="F105"/>
      <c r="G105"/>
      <c r="H105" s="3"/>
      <c r="I105" s="3"/>
      <c r="L105"/>
    </row>
    <row r="106" spans="1:12" s="33" customFormat="1">
      <c r="A106"/>
      <c r="B106"/>
      <c r="C106"/>
      <c r="D106"/>
      <c r="E106"/>
      <c r="F106"/>
      <c r="G106"/>
      <c r="H106" s="3"/>
      <c r="I106" s="3"/>
      <c r="L106"/>
    </row>
    <row r="107" spans="1:12" s="33" customFormat="1">
      <c r="A107"/>
      <c r="B107"/>
      <c r="C107"/>
      <c r="D107"/>
      <c r="E107"/>
      <c r="F107"/>
      <c r="G107"/>
      <c r="H107" s="3"/>
      <c r="I107" s="3"/>
      <c r="L107"/>
    </row>
    <row r="108" spans="1:12" s="33" customFormat="1">
      <c r="A108"/>
      <c r="B108"/>
      <c r="C108"/>
      <c r="D108"/>
      <c r="E108"/>
      <c r="F108"/>
      <c r="G108"/>
      <c r="H108" s="3"/>
      <c r="I108" s="3"/>
      <c r="L108"/>
    </row>
    <row r="109" spans="1:12" s="33" customFormat="1">
      <c r="A109"/>
      <c r="B109"/>
      <c r="C109"/>
      <c r="D109"/>
      <c r="E109"/>
      <c r="F109"/>
      <c r="G109"/>
      <c r="H109" s="3"/>
      <c r="I109" s="3"/>
      <c r="L109"/>
    </row>
    <row r="110" spans="1:12" s="33" customFormat="1">
      <c r="A110"/>
      <c r="B110"/>
      <c r="C110"/>
      <c r="D110"/>
      <c r="E110"/>
      <c r="F110"/>
      <c r="G110"/>
      <c r="H110" s="3"/>
      <c r="I110" s="3"/>
      <c r="L110"/>
    </row>
    <row r="111" spans="1:12" s="33" customFormat="1">
      <c r="A111"/>
      <c r="B111"/>
      <c r="C111"/>
      <c r="D111"/>
      <c r="E111"/>
      <c r="F111"/>
      <c r="G111"/>
      <c r="H111" s="3"/>
      <c r="I111" s="3"/>
      <c r="L111"/>
    </row>
    <row r="112" spans="1:12" s="33" customFormat="1">
      <c r="A112"/>
      <c r="B112"/>
      <c r="C112"/>
      <c r="D112"/>
      <c r="E112"/>
      <c r="F112"/>
      <c r="G112"/>
      <c r="H112" s="3"/>
      <c r="I112" s="3"/>
      <c r="L112"/>
    </row>
    <row r="113" spans="1:12" s="33" customFormat="1">
      <c r="A113"/>
      <c r="B113"/>
      <c r="C113"/>
      <c r="D113"/>
      <c r="E113"/>
      <c r="F113"/>
      <c r="G113"/>
      <c r="H113" s="3"/>
      <c r="I113" s="3"/>
      <c r="L113"/>
    </row>
    <row r="114" spans="1:12" s="33" customFormat="1">
      <c r="A114"/>
      <c r="B114"/>
      <c r="C114"/>
      <c r="D114"/>
      <c r="E114"/>
      <c r="F114"/>
      <c r="G114"/>
      <c r="H114" s="3"/>
      <c r="I114" s="3"/>
      <c r="L114"/>
    </row>
    <row r="115" spans="1:12" s="33" customFormat="1">
      <c r="A115"/>
      <c r="B115"/>
      <c r="C115"/>
      <c r="D115"/>
      <c r="E115"/>
      <c r="F115"/>
      <c r="G115"/>
      <c r="H115" s="3"/>
      <c r="I115" s="3"/>
      <c r="L115"/>
    </row>
    <row r="116" spans="1:12" s="33" customFormat="1">
      <c r="A116"/>
      <c r="B116"/>
      <c r="C116"/>
      <c r="D116"/>
      <c r="E116"/>
      <c r="F116"/>
      <c r="G116"/>
      <c r="H116" s="3"/>
      <c r="I116" s="3"/>
      <c r="L116"/>
    </row>
    <row r="117" spans="1:12" s="33" customFormat="1">
      <c r="A117"/>
      <c r="B117"/>
      <c r="C117"/>
      <c r="D117"/>
      <c r="E117"/>
      <c r="F117"/>
      <c r="G117"/>
      <c r="H117" s="3"/>
      <c r="I117" s="3"/>
      <c r="L117"/>
    </row>
    <row r="118" spans="1:12" s="33" customFormat="1">
      <c r="A118"/>
      <c r="B118"/>
      <c r="C118"/>
      <c r="D118"/>
      <c r="E118"/>
      <c r="F118"/>
      <c r="G118"/>
      <c r="H118" s="3"/>
      <c r="I118" s="3"/>
      <c r="L118"/>
    </row>
    <row r="119" spans="1:12" s="33" customFormat="1">
      <c r="A119"/>
      <c r="B119"/>
      <c r="C119"/>
      <c r="D119"/>
      <c r="E119"/>
      <c r="F119"/>
      <c r="G119"/>
      <c r="H119" s="3"/>
      <c r="I119" s="3"/>
      <c r="L119"/>
    </row>
    <row r="120" spans="1:12" s="33" customFormat="1">
      <c r="A120"/>
      <c r="B120"/>
      <c r="C120"/>
      <c r="D120"/>
      <c r="E120"/>
      <c r="F120"/>
      <c r="G120"/>
      <c r="H120" s="3"/>
      <c r="I120" s="3"/>
      <c r="L120"/>
    </row>
    <row r="121" spans="1:12" s="33" customFormat="1">
      <c r="A121"/>
      <c r="B121"/>
      <c r="C121"/>
      <c r="D121"/>
      <c r="E121"/>
      <c r="F121"/>
      <c r="G121"/>
      <c r="H121" s="3"/>
      <c r="I121" s="3"/>
      <c r="L121"/>
    </row>
    <row r="122" spans="1:12" s="33" customFormat="1">
      <c r="A122"/>
      <c r="B122"/>
      <c r="C122"/>
      <c r="D122"/>
      <c r="E122"/>
      <c r="F122"/>
      <c r="G122"/>
      <c r="H122" s="3"/>
      <c r="I122" s="3"/>
      <c r="L122"/>
    </row>
    <row r="123" spans="1:12" s="33" customFormat="1">
      <c r="A123"/>
      <c r="B123"/>
      <c r="C123"/>
      <c r="D123"/>
      <c r="E123"/>
      <c r="F123"/>
      <c r="G123"/>
      <c r="H123" s="3"/>
      <c r="I123" s="3"/>
      <c r="L123"/>
    </row>
    <row r="124" spans="1:12" s="33" customFormat="1">
      <c r="A124"/>
      <c r="B124"/>
      <c r="C124"/>
      <c r="D124"/>
      <c r="E124"/>
      <c r="F124"/>
      <c r="G124"/>
      <c r="H124" s="3"/>
      <c r="I124" s="3"/>
      <c r="L124"/>
    </row>
    <row r="125" spans="1:12" s="33" customFormat="1">
      <c r="A125"/>
      <c r="B125"/>
      <c r="C125"/>
      <c r="D125"/>
      <c r="E125"/>
      <c r="F125"/>
      <c r="G125"/>
      <c r="H125" s="3"/>
      <c r="I125" s="3"/>
      <c r="L125"/>
    </row>
    <row r="126" spans="1:12" s="33" customFormat="1">
      <c r="A126"/>
      <c r="B126"/>
      <c r="C126"/>
      <c r="D126"/>
      <c r="E126"/>
      <c r="F126"/>
      <c r="G126"/>
      <c r="H126" s="3"/>
      <c r="I126" s="3"/>
      <c r="L126"/>
    </row>
    <row r="127" spans="1:12" s="33" customFormat="1">
      <c r="A127"/>
      <c r="B127"/>
      <c r="C127"/>
      <c r="D127"/>
      <c r="E127"/>
      <c r="F127"/>
      <c r="G127"/>
      <c r="H127" s="3"/>
      <c r="I127" s="3"/>
      <c r="L127"/>
    </row>
    <row r="128" spans="1:12" s="33" customFormat="1">
      <c r="A128"/>
      <c r="B128"/>
      <c r="C128"/>
      <c r="D128"/>
      <c r="E128"/>
      <c r="F128"/>
      <c r="G128"/>
      <c r="H128" s="3"/>
      <c r="I128" s="3"/>
      <c r="L128"/>
    </row>
    <row r="129" spans="1:12" s="33" customFormat="1">
      <c r="A129"/>
      <c r="B129"/>
      <c r="C129"/>
      <c r="D129"/>
      <c r="E129"/>
      <c r="F129"/>
      <c r="G129"/>
      <c r="H129" s="3"/>
      <c r="I129" s="3"/>
      <c r="L129"/>
    </row>
    <row r="130" spans="1:12" s="33" customFormat="1">
      <c r="A130"/>
      <c r="B130"/>
      <c r="C130"/>
      <c r="D130"/>
      <c r="E130"/>
      <c r="F130"/>
      <c r="G130"/>
      <c r="H130" s="3"/>
      <c r="I130" s="3"/>
      <c r="L130"/>
    </row>
    <row r="131" spans="1:12" s="33" customFormat="1">
      <c r="A131"/>
      <c r="B131"/>
      <c r="C131"/>
      <c r="D131"/>
      <c r="E131"/>
      <c r="F131"/>
      <c r="G131"/>
      <c r="H131" s="3"/>
      <c r="I131" s="3"/>
      <c r="L131"/>
    </row>
    <row r="132" spans="1:12" s="33" customFormat="1">
      <c r="A132"/>
      <c r="B132"/>
      <c r="C132"/>
      <c r="D132"/>
      <c r="E132"/>
      <c r="F132"/>
      <c r="G132"/>
      <c r="H132" s="3"/>
      <c r="I132" s="3"/>
      <c r="L132"/>
    </row>
    <row r="133" spans="1:12" s="33" customFormat="1">
      <c r="A133"/>
      <c r="B133"/>
      <c r="C133"/>
      <c r="D133"/>
      <c r="E133"/>
      <c r="F133"/>
      <c r="G133"/>
      <c r="H133" s="3"/>
      <c r="I133" s="3"/>
      <c r="L133"/>
    </row>
    <row r="134" spans="1:12" s="33" customFormat="1">
      <c r="A134"/>
      <c r="B134"/>
      <c r="C134"/>
      <c r="D134"/>
      <c r="E134"/>
      <c r="F134"/>
      <c r="G134"/>
      <c r="H134" s="3"/>
      <c r="I134" s="3"/>
      <c r="L134"/>
    </row>
    <row r="135" spans="1:12" s="33" customFormat="1">
      <c r="A135"/>
      <c r="B135"/>
      <c r="C135"/>
      <c r="D135"/>
      <c r="E135"/>
      <c r="F135"/>
      <c r="G135"/>
      <c r="H135" s="3"/>
      <c r="I135" s="3"/>
      <c r="L135"/>
    </row>
    <row r="136" spans="1:12" s="33" customFormat="1">
      <c r="A136"/>
      <c r="B136"/>
      <c r="C136"/>
      <c r="D136"/>
      <c r="E136"/>
      <c r="F136"/>
      <c r="G136"/>
      <c r="H136" s="3"/>
      <c r="I136" s="3"/>
      <c r="L136"/>
    </row>
    <row r="137" spans="1:12" s="33" customFormat="1">
      <c r="A137"/>
      <c r="B137"/>
      <c r="C137"/>
      <c r="D137"/>
      <c r="E137"/>
      <c r="F137"/>
      <c r="G137"/>
      <c r="H137" s="3"/>
      <c r="I137" s="3"/>
      <c r="L137"/>
    </row>
    <row r="138" spans="1:12" s="33" customFormat="1">
      <c r="A138"/>
      <c r="B138"/>
      <c r="C138"/>
      <c r="D138"/>
      <c r="E138"/>
      <c r="F138"/>
      <c r="G138"/>
      <c r="H138" s="3"/>
      <c r="I138" s="3"/>
      <c r="L138"/>
    </row>
    <row r="139" spans="1:12" s="33" customFormat="1">
      <c r="A139"/>
      <c r="B139"/>
      <c r="C139"/>
      <c r="D139"/>
      <c r="E139"/>
      <c r="F139"/>
      <c r="G139"/>
      <c r="H139" s="3"/>
      <c r="I139" s="3"/>
      <c r="L139"/>
    </row>
    <row r="140" spans="1:12" s="33" customFormat="1">
      <c r="A140"/>
      <c r="B140"/>
      <c r="C140"/>
      <c r="D140"/>
      <c r="E140"/>
      <c r="F140"/>
      <c r="G140"/>
      <c r="H140" s="3"/>
      <c r="I140" s="3"/>
      <c r="L140"/>
    </row>
    <row r="141" spans="1:12" s="33" customFormat="1">
      <c r="A141"/>
      <c r="B141"/>
      <c r="C141"/>
      <c r="D141"/>
      <c r="E141"/>
      <c r="F141"/>
      <c r="G141"/>
      <c r="H141" s="3"/>
      <c r="I141" s="3"/>
      <c r="L141"/>
    </row>
    <row r="142" spans="1:12" s="33" customFormat="1">
      <c r="A142"/>
      <c r="B142"/>
      <c r="C142"/>
      <c r="D142"/>
      <c r="E142"/>
      <c r="F142"/>
      <c r="G142"/>
      <c r="H142" s="3"/>
      <c r="I142" s="3"/>
      <c r="L142"/>
    </row>
    <row r="143" spans="1:12" s="33" customFormat="1">
      <c r="A143"/>
      <c r="B143"/>
      <c r="C143"/>
      <c r="D143"/>
      <c r="E143"/>
      <c r="F143"/>
      <c r="G143"/>
      <c r="H143" s="3"/>
      <c r="I143" s="3"/>
      <c r="L143"/>
    </row>
    <row r="144" spans="1:12" s="33" customFormat="1">
      <c r="A144"/>
      <c r="B144"/>
      <c r="C144"/>
      <c r="D144"/>
      <c r="E144"/>
      <c r="F144"/>
      <c r="G144"/>
      <c r="H144" s="3"/>
      <c r="I144" s="3"/>
      <c r="L144"/>
    </row>
    <row r="145" spans="1:12" s="33" customFormat="1">
      <c r="A145"/>
      <c r="B145"/>
      <c r="C145"/>
      <c r="D145"/>
      <c r="E145"/>
      <c r="F145"/>
      <c r="G145"/>
      <c r="H145" s="3"/>
      <c r="I145" s="3"/>
      <c r="L145"/>
    </row>
    <row r="146" spans="1:12" s="33" customFormat="1">
      <c r="A146"/>
      <c r="B146"/>
      <c r="C146"/>
      <c r="D146"/>
      <c r="E146"/>
      <c r="F146"/>
      <c r="G146"/>
      <c r="H146" s="3"/>
      <c r="I146" s="3"/>
      <c r="L146"/>
    </row>
    <row r="147" spans="1:12" s="33" customFormat="1">
      <c r="A147"/>
      <c r="B147"/>
      <c r="C147"/>
      <c r="D147"/>
      <c r="E147"/>
      <c r="F147"/>
      <c r="G147"/>
      <c r="H147" s="3"/>
      <c r="I147" s="3"/>
      <c r="L147"/>
    </row>
    <row r="148" spans="1:12" s="33" customFormat="1">
      <c r="A148"/>
      <c r="B148"/>
      <c r="C148"/>
      <c r="D148"/>
      <c r="E148"/>
      <c r="F148"/>
      <c r="G148"/>
      <c r="H148" s="3"/>
      <c r="I148" s="3"/>
      <c r="L148"/>
    </row>
    <row r="149" spans="1:12" s="33" customFormat="1">
      <c r="A149"/>
      <c r="B149"/>
      <c r="C149"/>
      <c r="D149"/>
      <c r="E149"/>
      <c r="F149"/>
      <c r="G149"/>
      <c r="H149" s="3"/>
      <c r="I149" s="3"/>
      <c r="L149"/>
    </row>
    <row r="150" spans="1:12" s="33" customFormat="1">
      <c r="A150"/>
      <c r="B150"/>
      <c r="C150"/>
      <c r="D150"/>
      <c r="E150"/>
      <c r="F150"/>
      <c r="G150"/>
      <c r="H150" s="3"/>
      <c r="I150" s="3"/>
      <c r="L150"/>
    </row>
    <row r="151" spans="1:12" s="33" customFormat="1">
      <c r="A151"/>
      <c r="B151"/>
      <c r="C151"/>
      <c r="D151"/>
      <c r="E151"/>
      <c r="F151"/>
      <c r="G151"/>
      <c r="H151" s="3"/>
      <c r="I151" s="3"/>
      <c r="L151"/>
    </row>
    <row r="152" spans="1:12" s="33" customFormat="1">
      <c r="A152"/>
      <c r="B152"/>
      <c r="C152"/>
      <c r="D152"/>
      <c r="E152"/>
      <c r="F152"/>
      <c r="G152"/>
      <c r="H152" s="3"/>
      <c r="I152" s="3"/>
      <c r="L152"/>
    </row>
    <row r="153" spans="1:12" s="33" customFormat="1">
      <c r="A153"/>
      <c r="B153"/>
      <c r="C153"/>
      <c r="D153"/>
      <c r="E153"/>
      <c r="F153"/>
      <c r="G153"/>
      <c r="H153" s="3"/>
      <c r="I153" s="3"/>
      <c r="L153"/>
    </row>
    <row r="154" spans="1:12" s="33" customFormat="1">
      <c r="A154"/>
      <c r="B154"/>
      <c r="C154"/>
      <c r="D154"/>
      <c r="E154"/>
      <c r="F154"/>
      <c r="G154"/>
      <c r="H154" s="3"/>
      <c r="I154" s="3"/>
      <c r="L154"/>
    </row>
    <row r="155" spans="1:12" s="33" customFormat="1">
      <c r="A155"/>
      <c r="B155"/>
      <c r="C155"/>
      <c r="D155"/>
      <c r="E155"/>
      <c r="F155"/>
      <c r="G155"/>
      <c r="H155" s="3"/>
      <c r="I155" s="3"/>
      <c r="L155"/>
    </row>
    <row r="156" spans="1:12" s="33" customFormat="1">
      <c r="A156"/>
      <c r="B156"/>
      <c r="C156"/>
      <c r="D156"/>
      <c r="E156"/>
      <c r="F156"/>
      <c r="G156"/>
      <c r="H156" s="3"/>
      <c r="I156" s="3"/>
      <c r="L156"/>
    </row>
    <row r="157" spans="1:12" s="33" customFormat="1">
      <c r="A157"/>
      <c r="B157"/>
      <c r="C157"/>
      <c r="D157"/>
      <c r="E157"/>
      <c r="F157"/>
      <c r="G157"/>
      <c r="H157" s="3"/>
      <c r="I157" s="3"/>
      <c r="L157"/>
    </row>
    <row r="158" spans="1:12" s="33" customFormat="1">
      <c r="A158"/>
      <c r="B158"/>
      <c r="C158"/>
      <c r="D158"/>
      <c r="E158"/>
      <c r="F158"/>
      <c r="G158"/>
      <c r="H158" s="3"/>
      <c r="I158" s="3"/>
      <c r="L158"/>
    </row>
    <row r="159" spans="1:12" s="33" customFormat="1">
      <c r="A159"/>
      <c r="B159"/>
      <c r="C159"/>
      <c r="D159"/>
      <c r="E159"/>
      <c r="F159"/>
      <c r="G159"/>
      <c r="H159" s="3"/>
      <c r="I159" s="3"/>
      <c r="L159"/>
    </row>
    <row r="160" spans="1:12" s="33" customFormat="1">
      <c r="A160"/>
      <c r="B160"/>
      <c r="C160"/>
      <c r="D160"/>
      <c r="E160"/>
      <c r="F160"/>
      <c r="G160"/>
      <c r="H160" s="3"/>
      <c r="I160" s="3"/>
      <c r="L160"/>
    </row>
    <row r="161" spans="1:12" s="33" customFormat="1">
      <c r="A161"/>
      <c r="B161"/>
      <c r="C161"/>
      <c r="D161"/>
      <c r="E161"/>
      <c r="F161"/>
      <c r="G161"/>
      <c r="H161" s="3"/>
      <c r="I161" s="3"/>
      <c r="L161"/>
    </row>
    <row r="162" spans="1:12" s="33" customFormat="1">
      <c r="A162"/>
      <c r="B162"/>
      <c r="C162"/>
      <c r="D162"/>
      <c r="E162"/>
      <c r="F162"/>
      <c r="G162"/>
      <c r="H162" s="3"/>
      <c r="I162" s="3"/>
      <c r="L162"/>
    </row>
    <row r="163" spans="1:12" s="33" customFormat="1">
      <c r="A163"/>
      <c r="B163"/>
      <c r="C163"/>
      <c r="D163"/>
      <c r="E163"/>
      <c r="F163"/>
      <c r="G163"/>
      <c r="H163" s="3"/>
      <c r="I163" s="3"/>
      <c r="L163"/>
    </row>
    <row r="164" spans="1:12" s="33" customFormat="1">
      <c r="A164"/>
      <c r="B164"/>
      <c r="C164"/>
      <c r="D164"/>
      <c r="E164"/>
      <c r="F164"/>
      <c r="G164"/>
      <c r="H164" s="3"/>
      <c r="I164" s="3"/>
      <c r="L164"/>
    </row>
    <row r="165" spans="1:12" s="33" customFormat="1">
      <c r="A165"/>
      <c r="B165"/>
      <c r="C165"/>
      <c r="D165"/>
      <c r="E165"/>
      <c r="F165"/>
      <c r="G165"/>
      <c r="H165" s="3"/>
      <c r="I165" s="3"/>
      <c r="L165"/>
    </row>
    <row r="166" spans="1:12" s="33" customFormat="1">
      <c r="A166"/>
      <c r="B166"/>
      <c r="C166"/>
      <c r="D166"/>
      <c r="E166"/>
      <c r="F166"/>
      <c r="G166"/>
      <c r="H166" s="3"/>
      <c r="I166" s="3"/>
      <c r="L166"/>
    </row>
    <row r="167" spans="1:12" s="33" customFormat="1">
      <c r="A167"/>
      <c r="B167"/>
      <c r="C167"/>
      <c r="D167"/>
      <c r="E167"/>
      <c r="F167"/>
      <c r="G167"/>
      <c r="H167" s="3"/>
      <c r="I167" s="3"/>
      <c r="L167"/>
    </row>
    <row r="168" spans="1:12" s="33" customFormat="1">
      <c r="A168"/>
      <c r="B168"/>
      <c r="C168"/>
      <c r="D168"/>
      <c r="E168"/>
      <c r="F168"/>
      <c r="G168"/>
      <c r="H168" s="3"/>
      <c r="I168" s="3"/>
      <c r="L168"/>
    </row>
    <row r="169" spans="1:12" s="33" customFormat="1">
      <c r="A169"/>
      <c r="B169"/>
      <c r="C169"/>
      <c r="D169"/>
      <c r="E169"/>
      <c r="F169"/>
      <c r="G169"/>
      <c r="H169" s="3"/>
      <c r="I169" s="3"/>
      <c r="L169"/>
    </row>
    <row r="170" spans="1:12" s="33" customFormat="1">
      <c r="A170"/>
      <c r="B170"/>
      <c r="C170"/>
      <c r="D170"/>
      <c r="E170"/>
      <c r="F170"/>
      <c r="G170"/>
      <c r="H170" s="3"/>
      <c r="I170" s="3"/>
      <c r="L170"/>
    </row>
    <row r="171" spans="1:12" s="33" customFormat="1">
      <c r="A171"/>
      <c r="B171"/>
      <c r="C171"/>
      <c r="D171"/>
      <c r="E171"/>
      <c r="F171"/>
      <c r="G171"/>
      <c r="H171" s="3"/>
      <c r="I171" s="3"/>
      <c r="L171"/>
    </row>
    <row r="172" spans="1:12" s="33" customFormat="1">
      <c r="A172"/>
      <c r="B172"/>
      <c r="C172"/>
      <c r="D172"/>
      <c r="E172"/>
      <c r="F172"/>
      <c r="G172"/>
      <c r="H172" s="3"/>
      <c r="I172" s="3"/>
      <c r="L172"/>
    </row>
    <row r="173" spans="1:12" s="33" customFormat="1">
      <c r="A173"/>
      <c r="B173"/>
      <c r="C173"/>
      <c r="D173"/>
      <c r="E173"/>
      <c r="F173"/>
      <c r="G173"/>
      <c r="H173" s="3"/>
      <c r="I173" s="3"/>
      <c r="L173"/>
    </row>
    <row r="174" spans="1:12" s="33" customFormat="1">
      <c r="A174"/>
      <c r="B174"/>
      <c r="C174"/>
      <c r="D174"/>
      <c r="E174"/>
      <c r="F174"/>
      <c r="G174"/>
      <c r="H174" s="3"/>
      <c r="I174" s="3"/>
      <c r="L174"/>
    </row>
    <row r="175" spans="1:12" s="33" customFormat="1">
      <c r="A175"/>
      <c r="B175"/>
      <c r="C175"/>
      <c r="D175"/>
      <c r="E175"/>
      <c r="F175"/>
      <c r="G175"/>
      <c r="H175" s="3"/>
      <c r="I175" s="3"/>
      <c r="L175"/>
    </row>
    <row r="176" spans="1:12" s="33" customFormat="1">
      <c r="A176"/>
      <c r="B176"/>
      <c r="C176"/>
      <c r="D176"/>
      <c r="E176"/>
      <c r="F176"/>
      <c r="G176"/>
      <c r="H176" s="3"/>
      <c r="I176" s="3"/>
      <c r="L176"/>
    </row>
    <row r="177" spans="1:12" s="33" customFormat="1">
      <c r="A177"/>
      <c r="B177"/>
      <c r="C177"/>
      <c r="D177"/>
      <c r="E177"/>
      <c r="F177"/>
      <c r="G177"/>
      <c r="H177" s="3"/>
      <c r="I177" s="3"/>
      <c r="L177"/>
    </row>
    <row r="178" spans="1:12" s="33" customFormat="1">
      <c r="A178"/>
      <c r="B178"/>
      <c r="C178"/>
      <c r="D178"/>
      <c r="E178"/>
      <c r="F178"/>
      <c r="G178"/>
      <c r="H178" s="3"/>
      <c r="I178" s="3"/>
      <c r="L178"/>
    </row>
    <row r="179" spans="1:12" s="33" customFormat="1">
      <c r="A179"/>
      <c r="B179"/>
      <c r="C179"/>
      <c r="D179"/>
      <c r="E179"/>
      <c r="F179"/>
      <c r="G179"/>
      <c r="H179" s="3"/>
      <c r="I179" s="3"/>
      <c r="L179"/>
    </row>
    <row r="180" spans="1:12" s="33" customFormat="1">
      <c r="A180"/>
      <c r="B180"/>
      <c r="C180"/>
      <c r="D180"/>
      <c r="E180"/>
      <c r="F180"/>
      <c r="G180"/>
      <c r="H180" s="3"/>
      <c r="I180" s="3"/>
      <c r="L180"/>
    </row>
    <row r="181" spans="1:12" s="33" customFormat="1">
      <c r="A181"/>
      <c r="B181"/>
      <c r="C181"/>
      <c r="D181"/>
      <c r="E181"/>
      <c r="F181"/>
      <c r="G181"/>
      <c r="H181" s="3"/>
      <c r="I181" s="3"/>
      <c r="L181"/>
    </row>
    <row r="182" spans="1:12" s="33" customFormat="1">
      <c r="A182"/>
      <c r="B182"/>
      <c r="C182"/>
      <c r="D182"/>
      <c r="E182"/>
      <c r="F182"/>
      <c r="G182"/>
      <c r="H182" s="3"/>
      <c r="I182" s="3"/>
      <c r="L182"/>
    </row>
    <row r="183" spans="1:12" s="33" customFormat="1">
      <c r="A183"/>
      <c r="B183"/>
      <c r="C183"/>
      <c r="D183"/>
      <c r="E183"/>
      <c r="F183"/>
      <c r="G183"/>
      <c r="H183" s="3"/>
      <c r="I183" s="3"/>
      <c r="L183"/>
    </row>
    <row r="184" spans="1:12" s="33" customFormat="1">
      <c r="A184"/>
      <c r="B184"/>
      <c r="C184"/>
      <c r="D184"/>
      <c r="E184"/>
      <c r="F184"/>
      <c r="G184"/>
      <c r="H184" s="3"/>
      <c r="I184" s="3"/>
      <c r="L184"/>
    </row>
    <row r="185" spans="1:12" s="33" customFormat="1">
      <c r="A185"/>
      <c r="B185"/>
      <c r="C185"/>
      <c r="D185"/>
      <c r="E185"/>
      <c r="F185"/>
      <c r="G185"/>
      <c r="H185" s="3"/>
      <c r="I185" s="3"/>
      <c r="L185"/>
    </row>
    <row r="186" spans="1:12" s="33" customFormat="1">
      <c r="A186"/>
      <c r="B186"/>
      <c r="C186"/>
      <c r="D186"/>
      <c r="E186"/>
      <c r="F186"/>
      <c r="G186"/>
      <c r="H186" s="3"/>
      <c r="I186" s="3"/>
      <c r="L186"/>
    </row>
    <row r="187" spans="1:12" s="33" customFormat="1">
      <c r="A187"/>
      <c r="B187"/>
      <c r="C187"/>
      <c r="D187"/>
      <c r="E187"/>
      <c r="F187"/>
      <c r="G187"/>
      <c r="H187" s="3"/>
      <c r="I187" s="3"/>
      <c r="L187"/>
    </row>
    <row r="188" spans="1:12" s="33" customFormat="1">
      <c r="A188"/>
      <c r="B188"/>
      <c r="C188"/>
      <c r="D188"/>
      <c r="E188"/>
      <c r="F188"/>
      <c r="G188"/>
      <c r="H188" s="3"/>
      <c r="I188" s="3"/>
      <c r="L188"/>
    </row>
    <row r="189" spans="1:12" s="33" customFormat="1">
      <c r="A189"/>
      <c r="B189"/>
      <c r="C189"/>
      <c r="D189"/>
      <c r="E189"/>
      <c r="F189"/>
      <c r="G189"/>
      <c r="H189" s="3"/>
      <c r="I189" s="3"/>
      <c r="L189"/>
    </row>
    <row r="190" spans="1:12" s="33" customFormat="1">
      <c r="A190"/>
      <c r="B190"/>
      <c r="C190"/>
      <c r="D190"/>
      <c r="E190"/>
      <c r="F190"/>
      <c r="G190"/>
      <c r="H190" s="3"/>
      <c r="I190" s="3"/>
      <c r="L190"/>
    </row>
    <row r="191" spans="1:12" s="33" customFormat="1">
      <c r="A191"/>
      <c r="B191"/>
      <c r="C191"/>
      <c r="D191"/>
      <c r="E191"/>
      <c r="F191"/>
      <c r="G191"/>
      <c r="H191" s="3"/>
      <c r="I191" s="3"/>
      <c r="L191"/>
    </row>
    <row r="192" spans="1:12" s="33" customFormat="1">
      <c r="A192"/>
      <c r="B192"/>
      <c r="C192"/>
      <c r="D192"/>
      <c r="E192"/>
      <c r="F192"/>
      <c r="G192"/>
      <c r="H192" s="3"/>
      <c r="I192" s="3"/>
      <c r="L192"/>
    </row>
    <row r="193" spans="1:12" s="33" customFormat="1">
      <c r="A193"/>
      <c r="B193"/>
      <c r="C193"/>
      <c r="D193"/>
      <c r="E193"/>
      <c r="F193"/>
      <c r="G193"/>
      <c r="H193" s="3"/>
      <c r="I193" s="3"/>
      <c r="L193"/>
    </row>
    <row r="194" spans="1:12" s="33" customFormat="1">
      <c r="A194"/>
      <c r="B194"/>
      <c r="C194"/>
      <c r="D194"/>
      <c r="E194"/>
      <c r="F194"/>
      <c r="G194"/>
      <c r="H194" s="3"/>
      <c r="I194" s="3"/>
      <c r="L194"/>
    </row>
    <row r="195" spans="1:12" s="33" customFormat="1">
      <c r="A195"/>
      <c r="B195"/>
      <c r="C195"/>
      <c r="D195"/>
      <c r="E195"/>
      <c r="F195"/>
      <c r="G195"/>
      <c r="H195" s="3"/>
      <c r="I195" s="3"/>
      <c r="L195"/>
    </row>
    <row r="196" spans="1:12" s="33" customFormat="1">
      <c r="A196"/>
      <c r="B196"/>
      <c r="C196"/>
      <c r="D196"/>
      <c r="E196"/>
      <c r="F196"/>
      <c r="G196"/>
      <c r="H196" s="3"/>
      <c r="I196" s="3"/>
      <c r="L196"/>
    </row>
    <row r="197" spans="1:12" s="33" customFormat="1">
      <c r="A197"/>
      <c r="B197"/>
      <c r="C197"/>
      <c r="D197"/>
      <c r="E197"/>
      <c r="F197"/>
      <c r="G197"/>
      <c r="H197" s="3"/>
      <c r="I197" s="3"/>
      <c r="L197"/>
    </row>
    <row r="198" spans="1:12" s="33" customFormat="1">
      <c r="A198"/>
      <c r="B198"/>
      <c r="C198"/>
      <c r="D198"/>
      <c r="E198"/>
      <c r="F198"/>
      <c r="G198"/>
      <c r="H198" s="3"/>
      <c r="I198" s="3"/>
      <c r="L198"/>
    </row>
    <row r="199" spans="1:12" s="33" customFormat="1">
      <c r="A199"/>
      <c r="B199"/>
      <c r="C199"/>
      <c r="D199"/>
      <c r="E199"/>
      <c r="F199"/>
      <c r="G199"/>
      <c r="H199" s="3"/>
      <c r="I199" s="3"/>
      <c r="L199"/>
    </row>
    <row r="200" spans="1:12" s="33" customFormat="1">
      <c r="A200"/>
      <c r="B200"/>
      <c r="C200"/>
      <c r="D200"/>
      <c r="E200"/>
      <c r="F200"/>
      <c r="G200"/>
      <c r="H200" s="3"/>
      <c r="I200" s="3"/>
      <c r="L200"/>
    </row>
    <row r="201" spans="1:12" s="33" customFormat="1">
      <c r="A201"/>
      <c r="B201"/>
      <c r="C201"/>
      <c r="D201"/>
      <c r="E201"/>
      <c r="F201"/>
      <c r="G201"/>
      <c r="H201" s="3"/>
      <c r="I201" s="3"/>
      <c r="L201"/>
    </row>
    <row r="202" spans="1:12" s="33" customFormat="1">
      <c r="A202"/>
      <c r="B202"/>
      <c r="C202"/>
      <c r="D202"/>
      <c r="E202"/>
      <c r="F202"/>
      <c r="G202"/>
      <c r="H202" s="3"/>
      <c r="I202" s="3"/>
      <c r="L202"/>
    </row>
    <row r="203" spans="1:12" s="33" customFormat="1">
      <c r="A203"/>
      <c r="B203"/>
      <c r="C203"/>
      <c r="D203"/>
      <c r="E203"/>
      <c r="F203"/>
      <c r="G203"/>
      <c r="H203" s="3"/>
      <c r="I203" s="3"/>
      <c r="L203"/>
    </row>
    <row r="204" spans="1:12" s="33" customFormat="1">
      <c r="A204"/>
      <c r="B204"/>
      <c r="C204"/>
      <c r="D204"/>
      <c r="E204"/>
      <c r="F204"/>
      <c r="G204"/>
      <c r="H204" s="3"/>
      <c r="I204" s="3"/>
      <c r="L204"/>
    </row>
    <row r="205" spans="1:12" s="33" customFormat="1">
      <c r="A205"/>
      <c r="B205"/>
      <c r="C205"/>
      <c r="D205"/>
      <c r="E205"/>
      <c r="F205"/>
      <c r="G205"/>
      <c r="H205" s="3"/>
      <c r="I205" s="3"/>
      <c r="L205"/>
    </row>
    <row r="206" spans="1:12" s="33" customFormat="1">
      <c r="A206"/>
      <c r="B206"/>
      <c r="C206"/>
      <c r="D206"/>
      <c r="E206"/>
      <c r="F206"/>
      <c r="G206"/>
      <c r="H206" s="3"/>
      <c r="I206" s="3"/>
      <c r="L206"/>
    </row>
    <row r="207" spans="1:12" s="33" customFormat="1">
      <c r="A207"/>
      <c r="B207"/>
      <c r="C207"/>
      <c r="D207"/>
      <c r="E207"/>
      <c r="F207"/>
      <c r="G207"/>
      <c r="H207" s="3"/>
      <c r="I207" s="3"/>
      <c r="L207"/>
    </row>
    <row r="208" spans="1:12" s="33" customFormat="1">
      <c r="A208"/>
      <c r="B208"/>
      <c r="C208"/>
      <c r="D208"/>
      <c r="E208"/>
      <c r="F208"/>
      <c r="G208"/>
      <c r="H208" s="3"/>
      <c r="I208" s="3"/>
      <c r="L208"/>
    </row>
    <row r="209" spans="1:12" s="33" customFormat="1">
      <c r="A209"/>
      <c r="B209"/>
      <c r="C209"/>
      <c r="D209"/>
      <c r="E209"/>
      <c r="F209"/>
      <c r="G209"/>
      <c r="H209" s="3"/>
      <c r="I209" s="3"/>
      <c r="L209"/>
    </row>
    <row r="210" spans="1:12" s="33" customFormat="1">
      <c r="A210"/>
      <c r="B210"/>
      <c r="C210"/>
      <c r="D210"/>
      <c r="E210"/>
      <c r="F210"/>
      <c r="G210"/>
      <c r="H210" s="3"/>
      <c r="I210" s="3"/>
      <c r="L210"/>
    </row>
    <row r="211" spans="1:12" s="33" customFormat="1">
      <c r="A211"/>
      <c r="B211"/>
      <c r="C211"/>
      <c r="D211"/>
      <c r="E211"/>
      <c r="F211"/>
      <c r="G211"/>
      <c r="H211" s="3"/>
      <c r="I211" s="3"/>
      <c r="L211"/>
    </row>
    <row r="212" spans="1:12" s="33" customFormat="1">
      <c r="A212"/>
      <c r="B212"/>
      <c r="C212"/>
      <c r="D212"/>
      <c r="E212"/>
      <c r="F212"/>
      <c r="G212"/>
      <c r="H212" s="3"/>
      <c r="I212" s="3"/>
      <c r="L212"/>
    </row>
    <row r="213" spans="1:12" s="33" customFormat="1">
      <c r="A213"/>
      <c r="B213"/>
      <c r="C213"/>
      <c r="D213"/>
      <c r="E213"/>
      <c r="F213"/>
      <c r="G213"/>
      <c r="H213" s="3"/>
      <c r="I213" s="3"/>
      <c r="L213"/>
    </row>
    <row r="214" spans="1:12" s="33" customFormat="1">
      <c r="A214"/>
      <c r="B214"/>
      <c r="C214"/>
      <c r="D214"/>
      <c r="E214"/>
      <c r="F214"/>
      <c r="G214"/>
      <c r="H214" s="3"/>
      <c r="I214" s="3"/>
      <c r="L214"/>
    </row>
    <row r="215" spans="1:12" s="33" customFormat="1">
      <c r="A215"/>
      <c r="B215"/>
      <c r="C215"/>
      <c r="D215"/>
      <c r="E215"/>
      <c r="F215"/>
      <c r="G215"/>
      <c r="H215" s="3"/>
      <c r="I215" s="3"/>
      <c r="L215"/>
    </row>
    <row r="216" spans="1:12" s="33" customFormat="1">
      <c r="A216"/>
      <c r="B216"/>
      <c r="C216"/>
      <c r="D216"/>
      <c r="E216"/>
      <c r="F216"/>
      <c r="G216"/>
      <c r="H216" s="3"/>
      <c r="I216" s="3"/>
      <c r="L216"/>
    </row>
    <row r="217" spans="1:12" s="33" customFormat="1">
      <c r="A217"/>
      <c r="B217"/>
      <c r="C217"/>
      <c r="D217"/>
      <c r="E217"/>
      <c r="F217"/>
      <c r="G217"/>
      <c r="H217" s="3"/>
      <c r="I217" s="3"/>
      <c r="L217"/>
    </row>
    <row r="218" spans="1:12" s="33" customFormat="1">
      <c r="A218"/>
      <c r="B218"/>
      <c r="C218"/>
      <c r="D218"/>
      <c r="E218"/>
      <c r="F218"/>
      <c r="G218"/>
      <c r="H218" s="3"/>
      <c r="I218" s="3"/>
      <c r="L218"/>
    </row>
    <row r="219" spans="1:12" s="33" customFormat="1">
      <c r="A219"/>
      <c r="B219"/>
      <c r="C219"/>
      <c r="D219"/>
      <c r="E219"/>
      <c r="F219"/>
      <c r="G219"/>
      <c r="H219" s="3"/>
      <c r="I219" s="3"/>
      <c r="L219"/>
    </row>
    <row r="220" spans="1:12" s="33" customFormat="1">
      <c r="A220"/>
      <c r="B220"/>
      <c r="C220"/>
      <c r="D220"/>
      <c r="E220"/>
      <c r="F220"/>
      <c r="G220"/>
      <c r="H220" s="3"/>
      <c r="I220" s="3"/>
      <c r="L220"/>
    </row>
    <row r="221" spans="1:12" s="33" customFormat="1">
      <c r="A221"/>
      <c r="B221"/>
      <c r="C221"/>
      <c r="D221"/>
      <c r="E221"/>
      <c r="F221"/>
      <c r="G221"/>
      <c r="H221" s="3"/>
      <c r="I221" s="3"/>
      <c r="L221"/>
    </row>
    <row r="222" spans="1:12" s="33" customFormat="1">
      <c r="A222"/>
      <c r="B222"/>
      <c r="C222"/>
      <c r="D222"/>
      <c r="E222"/>
      <c r="F222"/>
      <c r="G222"/>
      <c r="H222" s="3"/>
      <c r="I222" s="3"/>
      <c r="L222"/>
    </row>
    <row r="223" spans="1:12" s="33" customFormat="1">
      <c r="A223"/>
      <c r="B223"/>
      <c r="C223"/>
      <c r="D223"/>
      <c r="E223"/>
      <c r="F223"/>
      <c r="G223"/>
      <c r="H223" s="3"/>
      <c r="I223" s="3"/>
      <c r="L223"/>
    </row>
    <row r="224" spans="1:12" s="33" customFormat="1">
      <c r="A224"/>
      <c r="B224"/>
      <c r="C224"/>
      <c r="D224"/>
      <c r="E224"/>
      <c r="F224"/>
      <c r="G224"/>
      <c r="H224" s="3"/>
      <c r="I224" s="3"/>
      <c r="L224"/>
    </row>
    <row r="225" spans="1:12" s="33" customFormat="1">
      <c r="A225"/>
      <c r="B225"/>
      <c r="C225"/>
      <c r="D225"/>
      <c r="E225"/>
      <c r="F225"/>
      <c r="G225"/>
      <c r="H225" s="3"/>
      <c r="I225" s="3"/>
      <c r="L225"/>
    </row>
    <row r="226" spans="1:12" s="33" customFormat="1">
      <c r="A226"/>
      <c r="B226"/>
      <c r="C226"/>
      <c r="D226"/>
      <c r="E226"/>
      <c r="F226"/>
      <c r="G226"/>
      <c r="H226" s="3"/>
      <c r="I226" s="3"/>
      <c r="L226"/>
    </row>
    <row r="227" spans="1:12" s="33" customFormat="1">
      <c r="A227"/>
      <c r="B227"/>
      <c r="C227"/>
      <c r="D227"/>
      <c r="E227"/>
      <c r="F227"/>
      <c r="G227"/>
      <c r="H227" s="3"/>
      <c r="I227" s="3"/>
      <c r="L227"/>
    </row>
    <row r="228" spans="1:12" s="33" customFormat="1">
      <c r="A228"/>
      <c r="B228"/>
      <c r="C228"/>
      <c r="D228"/>
      <c r="E228"/>
      <c r="F228"/>
      <c r="G228"/>
      <c r="H228" s="3"/>
      <c r="I228" s="3"/>
      <c r="L228"/>
    </row>
    <row r="229" spans="1:12" s="33" customFormat="1">
      <c r="A229"/>
      <c r="B229"/>
      <c r="C229"/>
      <c r="D229"/>
      <c r="E229"/>
      <c r="F229"/>
      <c r="G229"/>
      <c r="H229" s="3"/>
      <c r="I229" s="3"/>
      <c r="L229"/>
    </row>
    <row r="230" spans="1:12" s="33" customFormat="1">
      <c r="A230"/>
      <c r="B230"/>
      <c r="C230"/>
      <c r="D230"/>
      <c r="E230"/>
      <c r="F230"/>
      <c r="G230"/>
      <c r="H230" s="3"/>
      <c r="I230" s="3"/>
      <c r="L230"/>
    </row>
    <row r="231" spans="1:12" s="33" customFormat="1">
      <c r="A231"/>
      <c r="B231"/>
      <c r="C231"/>
      <c r="D231"/>
      <c r="E231"/>
      <c r="F231"/>
      <c r="G231"/>
      <c r="H231" s="3"/>
      <c r="I231" s="3"/>
      <c r="L231"/>
    </row>
    <row r="232" spans="1:12" s="33" customFormat="1">
      <c r="A232"/>
      <c r="B232"/>
      <c r="C232"/>
      <c r="D232"/>
      <c r="E232"/>
      <c r="F232"/>
      <c r="G232"/>
      <c r="H232" s="3"/>
      <c r="I232" s="3"/>
      <c r="L232"/>
    </row>
    <row r="233" spans="1:12" s="33" customFormat="1">
      <c r="A233"/>
      <c r="B233"/>
      <c r="C233"/>
      <c r="D233"/>
      <c r="E233"/>
      <c r="F233"/>
      <c r="G233"/>
      <c r="H233" s="3"/>
      <c r="I233" s="3"/>
      <c r="L233"/>
    </row>
    <row r="234" spans="1:12" s="33" customFormat="1">
      <c r="A234"/>
      <c r="B234"/>
      <c r="C234"/>
      <c r="D234"/>
      <c r="E234"/>
      <c r="F234"/>
      <c r="G234"/>
      <c r="H234" s="3"/>
      <c r="I234" s="3"/>
      <c r="L234"/>
    </row>
    <row r="235" spans="1:12" s="33" customFormat="1">
      <c r="A235"/>
      <c r="B235"/>
      <c r="C235"/>
      <c r="D235"/>
      <c r="E235"/>
      <c r="F235"/>
      <c r="G235"/>
      <c r="H235" s="3"/>
      <c r="I235" s="3"/>
      <c r="L235"/>
    </row>
    <row r="236" spans="1:12" s="33" customFormat="1">
      <c r="A236"/>
      <c r="B236"/>
      <c r="C236"/>
      <c r="D236"/>
      <c r="E236"/>
      <c r="F236"/>
      <c r="G236"/>
      <c r="H236" s="3"/>
      <c r="I236" s="3"/>
      <c r="L236"/>
    </row>
    <row r="237" spans="1:12" s="33" customFormat="1">
      <c r="A237"/>
      <c r="B237"/>
      <c r="C237"/>
      <c r="D237"/>
      <c r="E237"/>
      <c r="F237"/>
      <c r="G237"/>
      <c r="H237" s="3"/>
      <c r="I237" s="3"/>
      <c r="L237"/>
    </row>
    <row r="238" spans="1:12" s="33" customFormat="1">
      <c r="A238"/>
      <c r="B238"/>
      <c r="C238"/>
      <c r="D238"/>
      <c r="E238"/>
      <c r="F238"/>
      <c r="G238"/>
      <c r="H238" s="3"/>
      <c r="I238" s="3"/>
      <c r="L238"/>
    </row>
    <row r="239" spans="1:12" s="33" customFormat="1">
      <c r="A239"/>
      <c r="B239"/>
      <c r="C239"/>
      <c r="D239"/>
      <c r="E239"/>
      <c r="F239"/>
      <c r="G239"/>
      <c r="H239" s="3"/>
      <c r="I239" s="3"/>
      <c r="L239"/>
    </row>
    <row r="240" spans="1:12" s="33" customFormat="1">
      <c r="A240"/>
      <c r="B240"/>
      <c r="C240"/>
      <c r="D240"/>
      <c r="E240"/>
      <c r="F240"/>
      <c r="G240"/>
      <c r="H240" s="3"/>
      <c r="I240" s="3"/>
      <c r="L240"/>
    </row>
    <row r="241" spans="1:12" s="33" customFormat="1">
      <c r="A241"/>
      <c r="B241"/>
      <c r="C241"/>
      <c r="D241"/>
      <c r="E241"/>
      <c r="F241"/>
      <c r="G241"/>
      <c r="H241" s="3"/>
      <c r="I241" s="3"/>
      <c r="L241"/>
    </row>
    <row r="242" spans="1:12" s="33" customFormat="1">
      <c r="A242"/>
      <c r="B242"/>
      <c r="C242"/>
      <c r="D242"/>
      <c r="E242"/>
      <c r="F242"/>
      <c r="G242"/>
      <c r="H242" s="3"/>
      <c r="I242" s="3"/>
      <c r="L242"/>
    </row>
    <row r="243" spans="1:12" s="33" customFormat="1">
      <c r="A243"/>
      <c r="B243"/>
      <c r="C243"/>
      <c r="D243"/>
      <c r="E243"/>
      <c r="F243"/>
      <c r="G243"/>
      <c r="H243" s="3"/>
      <c r="I243" s="3"/>
      <c r="L243"/>
    </row>
    <row r="244" spans="1:12" s="33" customFormat="1">
      <c r="A244"/>
      <c r="B244"/>
      <c r="C244"/>
      <c r="D244"/>
      <c r="E244"/>
      <c r="F244"/>
      <c r="G244"/>
      <c r="H244" s="3"/>
      <c r="I244" s="3"/>
      <c r="L244"/>
    </row>
    <row r="245" spans="1:12" s="33" customFormat="1">
      <c r="A245"/>
      <c r="B245"/>
      <c r="C245"/>
      <c r="D245"/>
      <c r="E245"/>
      <c r="F245"/>
      <c r="G245"/>
      <c r="H245" s="3"/>
      <c r="I245" s="3"/>
      <c r="L245"/>
    </row>
    <row r="246" spans="1:12" s="33" customFormat="1">
      <c r="A246"/>
      <c r="B246"/>
      <c r="C246"/>
      <c r="D246"/>
      <c r="E246"/>
      <c r="F246"/>
      <c r="G246"/>
      <c r="H246" s="3"/>
      <c r="I246" s="3"/>
      <c r="L246"/>
    </row>
    <row r="247" spans="1:12" s="33" customFormat="1">
      <c r="A247"/>
      <c r="B247"/>
      <c r="C247"/>
      <c r="D247"/>
      <c r="E247"/>
      <c r="F247"/>
      <c r="G247"/>
      <c r="H247" s="3"/>
      <c r="I247" s="3"/>
      <c r="L247"/>
    </row>
    <row r="248" spans="1:12" s="33" customFormat="1">
      <c r="A248"/>
      <c r="B248"/>
      <c r="C248"/>
      <c r="D248"/>
      <c r="E248"/>
      <c r="F248"/>
      <c r="G248"/>
      <c r="H248" s="3"/>
      <c r="I248" s="3"/>
      <c r="L248"/>
    </row>
    <row r="249" spans="1:12" s="33" customFormat="1">
      <c r="A249"/>
      <c r="B249"/>
      <c r="C249"/>
      <c r="D249"/>
      <c r="E249"/>
      <c r="F249"/>
      <c r="G249"/>
      <c r="H249" s="3"/>
      <c r="I249" s="3"/>
      <c r="L249"/>
    </row>
    <row r="250" spans="1:12" s="33" customFormat="1">
      <c r="A250"/>
      <c r="B250"/>
      <c r="C250"/>
      <c r="D250"/>
      <c r="E250"/>
      <c r="F250"/>
      <c r="G250"/>
      <c r="H250" s="3"/>
      <c r="I250" s="3"/>
      <c r="L250"/>
    </row>
    <row r="251" spans="1:12" s="33" customFormat="1">
      <c r="A251"/>
      <c r="B251"/>
      <c r="C251"/>
      <c r="D251"/>
      <c r="E251"/>
      <c r="F251"/>
      <c r="G251"/>
      <c r="H251" s="3"/>
      <c r="I251" s="3"/>
      <c r="L251"/>
    </row>
    <row r="252" spans="1:12" s="33" customFormat="1">
      <c r="A252"/>
      <c r="B252"/>
      <c r="C252"/>
      <c r="D252"/>
      <c r="E252"/>
      <c r="F252"/>
      <c r="G252"/>
      <c r="H252" s="3"/>
      <c r="I252" s="3"/>
      <c r="L252"/>
    </row>
    <row r="253" spans="1:12" s="33" customFormat="1">
      <c r="A253"/>
      <c r="B253"/>
      <c r="C253"/>
      <c r="D253"/>
      <c r="E253"/>
      <c r="F253"/>
      <c r="G253"/>
      <c r="H253" s="3"/>
      <c r="I253" s="3"/>
      <c r="L253"/>
    </row>
    <row r="254" spans="1:12" s="33" customFormat="1">
      <c r="A254"/>
      <c r="B254"/>
      <c r="C254"/>
      <c r="D254"/>
      <c r="E254"/>
      <c r="F254"/>
      <c r="G254"/>
      <c r="H254" s="3"/>
      <c r="I254" s="3"/>
      <c r="L254"/>
    </row>
    <row r="255" spans="1:12" s="33" customFormat="1">
      <c r="A255"/>
      <c r="B255"/>
      <c r="C255"/>
      <c r="D255"/>
      <c r="E255"/>
      <c r="F255"/>
      <c r="G255"/>
      <c r="H255" s="3"/>
      <c r="I255" s="3"/>
      <c r="L255"/>
    </row>
    <row r="256" spans="1:12" s="33" customFormat="1">
      <c r="A256"/>
      <c r="B256"/>
      <c r="C256"/>
      <c r="D256"/>
      <c r="E256"/>
      <c r="F256"/>
      <c r="G256"/>
      <c r="H256" s="3"/>
      <c r="I256" s="3"/>
      <c r="L256"/>
    </row>
    <row r="257" spans="1:12" s="33" customFormat="1">
      <c r="A257"/>
      <c r="B257"/>
      <c r="C257"/>
      <c r="D257"/>
      <c r="E257"/>
      <c r="F257"/>
      <c r="G257"/>
      <c r="H257" s="3"/>
      <c r="I257" s="3"/>
      <c r="L257"/>
    </row>
    <row r="258" spans="1:12" s="33" customFormat="1">
      <c r="A258"/>
      <c r="B258"/>
      <c r="C258"/>
      <c r="D258"/>
      <c r="E258"/>
      <c r="F258"/>
      <c r="G258"/>
      <c r="H258" s="3"/>
      <c r="I258" s="3"/>
      <c r="L258"/>
    </row>
    <row r="259" spans="1:12" s="33" customFormat="1">
      <c r="A259"/>
      <c r="B259"/>
      <c r="C259"/>
      <c r="D259"/>
      <c r="E259"/>
      <c r="F259"/>
      <c r="G259"/>
      <c r="H259" s="3"/>
      <c r="I259" s="3"/>
      <c r="L259"/>
    </row>
    <row r="260" spans="1:12" s="33" customFormat="1">
      <c r="A260"/>
      <c r="B260"/>
      <c r="C260"/>
      <c r="D260"/>
      <c r="E260"/>
      <c r="F260"/>
      <c r="G260"/>
      <c r="H260" s="3"/>
      <c r="I260" s="3"/>
      <c r="L260"/>
    </row>
    <row r="261" spans="1:12" s="33" customFormat="1">
      <c r="A261"/>
      <c r="B261"/>
      <c r="C261"/>
      <c r="D261"/>
      <c r="E261"/>
      <c r="F261"/>
      <c r="G261"/>
      <c r="H261" s="3"/>
      <c r="I261" s="3"/>
      <c r="L261"/>
    </row>
    <row r="262" spans="1:12" s="33" customFormat="1">
      <c r="A262"/>
      <c r="B262"/>
      <c r="C262"/>
      <c r="D262"/>
      <c r="E262"/>
      <c r="F262"/>
      <c r="G262"/>
      <c r="H262" s="3"/>
      <c r="I262" s="3"/>
      <c r="L262"/>
    </row>
    <row r="263" spans="1:12" s="33" customFormat="1">
      <c r="A263"/>
      <c r="B263"/>
      <c r="C263"/>
      <c r="D263"/>
      <c r="E263"/>
      <c r="F263"/>
      <c r="G263"/>
      <c r="H263" s="3"/>
      <c r="I263" s="3"/>
      <c r="L263"/>
    </row>
    <row r="264" spans="1:12" s="33" customFormat="1">
      <c r="A264"/>
      <c r="B264"/>
      <c r="C264"/>
      <c r="D264"/>
      <c r="E264"/>
      <c r="F264"/>
      <c r="G264"/>
      <c r="H264" s="3"/>
      <c r="I264" s="3"/>
      <c r="L264"/>
    </row>
    <row r="265" spans="1:12" s="33" customFormat="1">
      <c r="A265"/>
      <c r="B265"/>
      <c r="C265"/>
      <c r="D265"/>
      <c r="E265"/>
      <c r="F265"/>
      <c r="G265"/>
      <c r="H265" s="3"/>
      <c r="I265" s="3"/>
      <c r="L265"/>
    </row>
    <row r="266" spans="1:12" s="33" customFormat="1">
      <c r="A266"/>
      <c r="B266"/>
      <c r="C266"/>
      <c r="D266"/>
      <c r="E266"/>
      <c r="F266"/>
      <c r="G266"/>
      <c r="H266" s="3"/>
      <c r="I266" s="3"/>
      <c r="L266"/>
    </row>
    <row r="267" spans="1:12" s="33" customFormat="1">
      <c r="A267"/>
      <c r="B267"/>
      <c r="C267"/>
      <c r="D267"/>
      <c r="E267"/>
      <c r="F267"/>
      <c r="G267"/>
      <c r="H267" s="3"/>
      <c r="I267" s="3"/>
      <c r="L267"/>
    </row>
    <row r="268" spans="1:12" s="33" customFormat="1">
      <c r="A268"/>
      <c r="B268"/>
      <c r="C268"/>
      <c r="D268"/>
      <c r="E268"/>
      <c r="F268"/>
      <c r="G268"/>
      <c r="H268" s="3"/>
      <c r="I268" s="3"/>
      <c r="L268"/>
    </row>
    <row r="269" spans="1:12" s="33" customFormat="1">
      <c r="A269"/>
      <c r="B269"/>
      <c r="C269"/>
      <c r="D269"/>
      <c r="E269"/>
      <c r="F269"/>
      <c r="G269"/>
      <c r="H269" s="3"/>
      <c r="I269" s="3"/>
      <c r="L269"/>
    </row>
    <row r="270" spans="1:12" s="33" customFormat="1">
      <c r="A270"/>
      <c r="B270"/>
      <c r="C270"/>
      <c r="D270"/>
      <c r="E270"/>
      <c r="F270"/>
      <c r="G270"/>
      <c r="H270" s="3"/>
      <c r="I270" s="3"/>
      <c r="L270"/>
    </row>
    <row r="271" spans="1:12" s="33" customFormat="1">
      <c r="A271"/>
      <c r="B271"/>
      <c r="C271"/>
      <c r="D271"/>
      <c r="E271"/>
      <c r="F271"/>
      <c r="G271"/>
      <c r="H271" s="3"/>
      <c r="I271" s="3"/>
      <c r="L271"/>
    </row>
    <row r="272" spans="1:12" s="33" customFormat="1">
      <c r="A272"/>
      <c r="B272"/>
      <c r="C272"/>
      <c r="D272"/>
      <c r="E272"/>
      <c r="F272"/>
      <c r="G272"/>
      <c r="H272" s="3"/>
      <c r="I272" s="3"/>
      <c r="L272"/>
    </row>
    <row r="273" spans="1:12" s="33" customFormat="1">
      <c r="A273"/>
      <c r="B273"/>
      <c r="C273"/>
      <c r="D273"/>
      <c r="E273"/>
      <c r="F273"/>
      <c r="G273"/>
      <c r="H273" s="3"/>
      <c r="I273" s="3"/>
      <c r="L273"/>
    </row>
    <row r="274" spans="1:12" s="33" customFormat="1">
      <c r="A274"/>
      <c r="B274"/>
      <c r="C274"/>
      <c r="D274"/>
      <c r="E274"/>
      <c r="F274"/>
      <c r="G274"/>
      <c r="H274" s="3"/>
      <c r="I274" s="3"/>
      <c r="L274"/>
    </row>
    <row r="275" spans="1:12" s="33" customFormat="1">
      <c r="A275"/>
      <c r="B275"/>
      <c r="C275"/>
      <c r="D275"/>
      <c r="E275"/>
      <c r="F275"/>
      <c r="G275"/>
      <c r="H275" s="3"/>
      <c r="I275" s="3"/>
      <c r="L275"/>
    </row>
    <row r="276" spans="1:12" s="33" customFormat="1">
      <c r="A276"/>
      <c r="B276"/>
      <c r="C276"/>
      <c r="D276"/>
      <c r="E276"/>
      <c r="F276"/>
      <c r="G276"/>
      <c r="H276" s="3"/>
      <c r="I276" s="3"/>
      <c r="L276"/>
    </row>
    <row r="277" spans="1:12" s="33" customFormat="1">
      <c r="A277"/>
      <c r="B277"/>
      <c r="C277"/>
      <c r="D277"/>
      <c r="E277"/>
      <c r="F277"/>
      <c r="G277"/>
      <c r="H277" s="3"/>
      <c r="I277" s="3"/>
      <c r="L277"/>
    </row>
    <row r="278" spans="1:12" s="33" customFormat="1">
      <c r="A278"/>
      <c r="B278"/>
      <c r="C278"/>
      <c r="D278"/>
      <c r="E278"/>
      <c r="F278"/>
      <c r="G278"/>
      <c r="H278" s="3"/>
      <c r="I278" s="3"/>
      <c r="L278"/>
    </row>
    <row r="279" spans="1:12" s="33" customFormat="1">
      <c r="A279"/>
      <c r="B279"/>
      <c r="C279"/>
      <c r="D279"/>
      <c r="E279"/>
      <c r="F279"/>
      <c r="G279"/>
      <c r="H279" s="3"/>
      <c r="I279" s="3"/>
      <c r="L279"/>
    </row>
    <row r="280" spans="1:12" s="33" customFormat="1">
      <c r="A280"/>
      <c r="B280"/>
      <c r="C280"/>
      <c r="D280"/>
      <c r="E280"/>
      <c r="F280"/>
      <c r="G280"/>
      <c r="H280" s="3"/>
      <c r="I280" s="3"/>
      <c r="L280"/>
    </row>
    <row r="281" spans="1:12" s="33" customFormat="1">
      <c r="A281"/>
      <c r="B281"/>
      <c r="C281"/>
      <c r="D281"/>
      <c r="E281"/>
      <c r="F281"/>
      <c r="G281"/>
      <c r="H281" s="3"/>
      <c r="I281" s="3"/>
      <c r="L281"/>
    </row>
    <row r="282" spans="1:12" s="33" customFormat="1">
      <c r="A282"/>
      <c r="B282"/>
      <c r="C282"/>
      <c r="D282"/>
      <c r="E282"/>
      <c r="F282"/>
      <c r="G282"/>
      <c r="H282" s="3"/>
      <c r="I282" s="3"/>
      <c r="L282"/>
    </row>
    <row r="283" spans="1:12" s="33" customFormat="1">
      <c r="A283"/>
      <c r="B283"/>
      <c r="C283"/>
      <c r="D283"/>
      <c r="E283"/>
      <c r="F283"/>
      <c r="G283"/>
      <c r="H283" s="3"/>
      <c r="I283" s="3"/>
      <c r="L283"/>
    </row>
    <row r="284" spans="1:12" s="33" customFormat="1">
      <c r="A284"/>
      <c r="B284"/>
      <c r="C284"/>
      <c r="D284"/>
      <c r="E284"/>
      <c r="F284"/>
      <c r="G284"/>
      <c r="H284" s="3"/>
      <c r="I284" s="3"/>
      <c r="L284"/>
    </row>
    <row r="285" spans="1:12" s="33" customFormat="1">
      <c r="A285"/>
      <c r="B285"/>
      <c r="C285"/>
      <c r="D285"/>
      <c r="E285"/>
      <c r="F285"/>
      <c r="G285"/>
      <c r="H285" s="3"/>
      <c r="I285" s="3"/>
      <c r="L285"/>
    </row>
    <row r="286" spans="1:12" s="33" customFormat="1">
      <c r="A286"/>
      <c r="B286"/>
      <c r="C286"/>
      <c r="D286"/>
      <c r="E286"/>
      <c r="F286"/>
      <c r="G286"/>
      <c r="H286" s="3"/>
      <c r="I286" s="3"/>
      <c r="L286"/>
    </row>
    <row r="287" spans="1:12" s="33" customFormat="1">
      <c r="A287"/>
      <c r="B287"/>
      <c r="C287"/>
      <c r="D287"/>
      <c r="E287"/>
      <c r="F287"/>
      <c r="G287"/>
      <c r="H287" s="3"/>
      <c r="I287" s="3"/>
      <c r="L287"/>
    </row>
    <row r="288" spans="1:12" s="33" customFormat="1">
      <c r="A288"/>
      <c r="B288"/>
      <c r="C288"/>
      <c r="D288"/>
      <c r="E288"/>
      <c r="F288"/>
      <c r="G288"/>
      <c r="H288" s="3"/>
      <c r="I288" s="3"/>
      <c r="L288"/>
    </row>
    <row r="289" spans="1:12" s="33" customFormat="1">
      <c r="A289"/>
      <c r="B289"/>
      <c r="C289"/>
      <c r="D289"/>
      <c r="E289"/>
      <c r="F289"/>
      <c r="G289"/>
      <c r="H289" s="3"/>
      <c r="I289" s="3"/>
      <c r="L289"/>
    </row>
    <row r="290" spans="1:12" s="33" customFormat="1">
      <c r="A290"/>
      <c r="B290"/>
      <c r="C290"/>
      <c r="D290"/>
      <c r="E290"/>
      <c r="F290"/>
      <c r="G290"/>
      <c r="H290" s="3"/>
      <c r="I290" s="3"/>
      <c r="L290"/>
    </row>
    <row r="291" spans="1:12" s="33" customFormat="1">
      <c r="A291"/>
      <c r="B291"/>
      <c r="C291"/>
      <c r="D291"/>
      <c r="E291"/>
      <c r="F291"/>
      <c r="G291"/>
      <c r="H291" s="3"/>
      <c r="I291" s="3"/>
      <c r="L291"/>
    </row>
    <row r="292" spans="1:12" s="33" customFormat="1">
      <c r="A292"/>
      <c r="B292"/>
      <c r="C292"/>
      <c r="D292"/>
      <c r="E292"/>
      <c r="F292"/>
      <c r="G292"/>
      <c r="H292" s="3"/>
      <c r="I292" s="3"/>
      <c r="L292"/>
    </row>
    <row r="293" spans="1:12" s="33" customFormat="1">
      <c r="A293"/>
      <c r="B293"/>
      <c r="C293"/>
      <c r="D293"/>
      <c r="E293"/>
      <c r="F293"/>
      <c r="G293"/>
      <c r="H293" s="3"/>
      <c r="I293" s="3"/>
      <c r="L293"/>
    </row>
    <row r="294" spans="1:12" s="33" customFormat="1">
      <c r="A294"/>
      <c r="B294"/>
      <c r="C294"/>
      <c r="D294"/>
      <c r="E294"/>
      <c r="F294"/>
      <c r="G294"/>
      <c r="H294" s="3"/>
      <c r="I294" s="3"/>
      <c r="L294"/>
    </row>
    <row r="295" spans="1:12" s="33" customFormat="1">
      <c r="A295"/>
      <c r="B295"/>
      <c r="C295"/>
      <c r="D295"/>
      <c r="E295"/>
      <c r="F295"/>
      <c r="G295"/>
      <c r="H295" s="3"/>
      <c r="I295" s="3"/>
      <c r="L295"/>
    </row>
    <row r="296" spans="1:12" s="33" customFormat="1">
      <c r="A296"/>
      <c r="B296"/>
      <c r="C296"/>
      <c r="D296"/>
      <c r="E296"/>
      <c r="F296"/>
      <c r="G296"/>
      <c r="H296" s="3"/>
      <c r="I296" s="3"/>
      <c r="L296"/>
    </row>
    <row r="297" spans="1:12" s="33" customFormat="1">
      <c r="A297"/>
      <c r="B297"/>
      <c r="C297"/>
      <c r="D297"/>
      <c r="E297"/>
      <c r="F297"/>
      <c r="G297"/>
      <c r="H297" s="3"/>
      <c r="I297" s="3"/>
      <c r="L297"/>
    </row>
    <row r="298" spans="1:12" s="33" customFormat="1">
      <c r="A298"/>
      <c r="B298"/>
      <c r="C298"/>
      <c r="D298"/>
      <c r="E298"/>
      <c r="F298"/>
      <c r="G298"/>
      <c r="H298" s="3"/>
      <c r="I298" s="3"/>
      <c r="L298"/>
    </row>
    <row r="299" spans="1:12" s="33" customFormat="1">
      <c r="A299"/>
      <c r="B299"/>
      <c r="C299"/>
      <c r="D299"/>
      <c r="E299"/>
      <c r="F299"/>
      <c r="G299"/>
      <c r="H299" s="3"/>
      <c r="I299" s="3"/>
      <c r="L299"/>
    </row>
    <row r="300" spans="1:12" s="33" customFormat="1">
      <c r="A300"/>
      <c r="B300"/>
      <c r="C300"/>
      <c r="D300"/>
      <c r="E300"/>
      <c r="F300"/>
      <c r="G300"/>
      <c r="H300" s="3"/>
      <c r="I300" s="3"/>
      <c r="L300"/>
    </row>
    <row r="301" spans="1:12" s="33" customFormat="1">
      <c r="A301"/>
      <c r="B301"/>
      <c r="C301"/>
      <c r="D301"/>
      <c r="E301"/>
      <c r="F301"/>
      <c r="G301"/>
      <c r="H301" s="3"/>
      <c r="I301" s="3"/>
      <c r="L301"/>
    </row>
    <row r="302" spans="1:12" s="33" customFormat="1">
      <c r="A302"/>
      <c r="B302"/>
      <c r="C302"/>
      <c r="D302"/>
      <c r="E302"/>
      <c r="F302"/>
      <c r="G302"/>
      <c r="H302" s="3"/>
      <c r="I302" s="3"/>
      <c r="L302"/>
    </row>
    <row r="303" spans="1:12" s="33" customFormat="1">
      <c r="A303"/>
      <c r="B303"/>
      <c r="C303"/>
      <c r="D303"/>
      <c r="E303"/>
      <c r="F303"/>
      <c r="G303"/>
      <c r="H303" s="3"/>
      <c r="I303" s="3"/>
      <c r="L303"/>
    </row>
    <row r="304" spans="1:12" s="33" customFormat="1">
      <c r="A304"/>
      <c r="B304"/>
      <c r="C304"/>
      <c r="D304"/>
      <c r="E304"/>
      <c r="F304"/>
      <c r="G304"/>
      <c r="H304" s="3"/>
      <c r="I304" s="3"/>
      <c r="L304"/>
    </row>
    <row r="305" spans="1:12" s="33" customFormat="1">
      <c r="A305"/>
      <c r="B305"/>
      <c r="C305"/>
      <c r="D305"/>
      <c r="E305"/>
      <c r="F305"/>
      <c r="G305"/>
      <c r="H305" s="3"/>
      <c r="I305" s="3"/>
      <c r="L305"/>
    </row>
    <row r="306" spans="1:12" s="33" customFormat="1">
      <c r="A306"/>
      <c r="B306"/>
      <c r="C306"/>
      <c r="D306"/>
      <c r="E306"/>
      <c r="F306"/>
      <c r="G306"/>
      <c r="H306" s="3"/>
      <c r="I306" s="3"/>
      <c r="L306"/>
    </row>
    <row r="307" spans="1:12" s="33" customFormat="1">
      <c r="A307"/>
      <c r="B307"/>
      <c r="C307"/>
      <c r="D307"/>
      <c r="E307"/>
      <c r="F307"/>
      <c r="G307"/>
      <c r="H307" s="3"/>
      <c r="I307" s="3"/>
      <c r="L307"/>
    </row>
    <row r="308" spans="1:12" s="33" customFormat="1">
      <c r="A308"/>
      <c r="B308"/>
      <c r="C308"/>
      <c r="D308"/>
      <c r="E308"/>
      <c r="F308"/>
      <c r="G308"/>
      <c r="H308" s="3"/>
      <c r="I308" s="3"/>
      <c r="L308"/>
    </row>
    <row r="309" spans="1:12" s="33" customFormat="1">
      <c r="A309"/>
      <c r="B309"/>
      <c r="C309"/>
      <c r="D309"/>
      <c r="E309"/>
      <c r="F309"/>
      <c r="G309"/>
      <c r="H309" s="3"/>
      <c r="I309" s="3"/>
      <c r="L309"/>
    </row>
    <row r="310" spans="1:12" s="33" customFormat="1">
      <c r="A310"/>
      <c r="B310"/>
      <c r="C310"/>
      <c r="D310"/>
      <c r="E310"/>
      <c r="F310"/>
      <c r="G310"/>
      <c r="H310" s="3"/>
      <c r="I310" s="3"/>
      <c r="L310"/>
    </row>
    <row r="311" spans="1:12" s="33" customFormat="1">
      <c r="A311"/>
      <c r="B311"/>
      <c r="C311"/>
      <c r="D311"/>
      <c r="E311"/>
      <c r="F311"/>
      <c r="G311"/>
      <c r="H311" s="3"/>
      <c r="I311" s="3"/>
      <c r="L311"/>
    </row>
    <row r="312" spans="1:12" s="33" customFormat="1">
      <c r="A312"/>
      <c r="B312"/>
      <c r="C312"/>
      <c r="D312"/>
      <c r="E312"/>
      <c r="F312"/>
      <c r="G312"/>
      <c r="H312" s="3"/>
      <c r="I312" s="3"/>
      <c r="L312"/>
    </row>
    <row r="313" spans="1:12" s="33" customFormat="1">
      <c r="A313"/>
      <c r="B313"/>
      <c r="C313"/>
      <c r="D313"/>
      <c r="E313"/>
      <c r="F313"/>
      <c r="G313"/>
      <c r="H313" s="3"/>
      <c r="I313" s="3"/>
      <c r="L313"/>
    </row>
    <row r="314" spans="1:12" s="33" customFormat="1">
      <c r="A314"/>
      <c r="B314"/>
      <c r="C314"/>
      <c r="D314"/>
      <c r="E314"/>
      <c r="F314"/>
      <c r="G314"/>
      <c r="H314" s="3"/>
      <c r="I314" s="3"/>
      <c r="L314"/>
    </row>
    <row r="315" spans="1:12" s="33" customFormat="1">
      <c r="A315"/>
      <c r="B315"/>
      <c r="C315"/>
      <c r="D315"/>
      <c r="E315"/>
      <c r="F315"/>
      <c r="G315"/>
      <c r="H315" s="3"/>
      <c r="I315" s="3"/>
      <c r="L315"/>
    </row>
    <row r="316" spans="1:12" s="33" customFormat="1">
      <c r="A316"/>
      <c r="B316"/>
      <c r="C316"/>
      <c r="D316"/>
      <c r="E316"/>
      <c r="F316"/>
      <c r="G316"/>
      <c r="H316" s="3"/>
      <c r="I316" s="3"/>
      <c r="L316"/>
    </row>
    <row r="317" spans="1:12" s="33" customFormat="1">
      <c r="A317"/>
      <c r="B317"/>
      <c r="C317"/>
      <c r="D317"/>
      <c r="E317"/>
      <c r="F317"/>
      <c r="G317"/>
      <c r="H317" s="3"/>
      <c r="I317" s="3"/>
      <c r="L317"/>
    </row>
    <row r="318" spans="1:12" s="33" customFormat="1">
      <c r="A318"/>
      <c r="B318"/>
      <c r="C318"/>
      <c r="D318"/>
      <c r="E318"/>
      <c r="F318"/>
      <c r="G318"/>
      <c r="H318" s="3"/>
      <c r="I318" s="3"/>
      <c r="L318"/>
    </row>
    <row r="319" spans="1:12" s="33" customFormat="1">
      <c r="A319"/>
      <c r="B319"/>
      <c r="C319"/>
      <c r="D319"/>
      <c r="E319"/>
      <c r="F319"/>
      <c r="G319"/>
      <c r="H319" s="3"/>
      <c r="I319" s="3"/>
      <c r="L319"/>
    </row>
    <row r="320" spans="1:12" s="33" customFormat="1">
      <c r="A320"/>
      <c r="B320"/>
      <c r="C320"/>
      <c r="D320"/>
      <c r="E320"/>
      <c r="F320"/>
      <c r="G320"/>
      <c r="H320" s="3"/>
      <c r="I320" s="3"/>
      <c r="L320"/>
    </row>
    <row r="321" spans="1:12" s="33" customFormat="1">
      <c r="A321"/>
      <c r="B321"/>
      <c r="C321"/>
      <c r="D321"/>
      <c r="E321"/>
      <c r="F321"/>
      <c r="G321"/>
      <c r="H321" s="3"/>
      <c r="I321" s="3"/>
      <c r="L321"/>
    </row>
    <row r="322" spans="1:12" s="33" customFormat="1">
      <c r="A322"/>
      <c r="B322"/>
      <c r="C322"/>
      <c r="D322"/>
      <c r="E322"/>
      <c r="F322"/>
      <c r="G322"/>
      <c r="H322" s="3"/>
      <c r="I322" s="3"/>
      <c r="L322"/>
    </row>
    <row r="323" spans="1:12" s="33" customFormat="1">
      <c r="A323"/>
      <c r="B323"/>
      <c r="C323"/>
      <c r="D323"/>
      <c r="E323"/>
      <c r="F323"/>
      <c r="G323"/>
      <c r="H323" s="3"/>
      <c r="I323" s="3"/>
      <c r="L323"/>
    </row>
    <row r="324" spans="1:12" s="33" customFormat="1">
      <c r="A324"/>
      <c r="B324"/>
      <c r="C324"/>
      <c r="D324"/>
      <c r="E324"/>
      <c r="F324"/>
      <c r="G324"/>
      <c r="H324" s="3"/>
      <c r="I324" s="3"/>
      <c r="L324"/>
    </row>
    <row r="325" spans="1:12" s="33" customFormat="1">
      <c r="A325"/>
      <c r="B325"/>
      <c r="C325"/>
      <c r="D325"/>
      <c r="E325"/>
      <c r="F325"/>
      <c r="G325"/>
      <c r="H325" s="3"/>
      <c r="I325" s="3"/>
      <c r="L325"/>
    </row>
    <row r="326" spans="1:12" s="33" customFormat="1">
      <c r="A326"/>
      <c r="B326"/>
      <c r="C326"/>
      <c r="D326"/>
      <c r="E326"/>
      <c r="F326"/>
      <c r="G326"/>
      <c r="H326" s="3"/>
      <c r="I326" s="3"/>
      <c r="L326"/>
    </row>
    <row r="327" spans="1:12" s="33" customFormat="1">
      <c r="A327"/>
      <c r="B327"/>
      <c r="C327"/>
      <c r="D327"/>
      <c r="E327"/>
      <c r="F327"/>
      <c r="G327"/>
      <c r="H327" s="3"/>
      <c r="I327" s="3"/>
      <c r="L327"/>
    </row>
    <row r="328" spans="1:12" s="33" customFormat="1">
      <c r="A328"/>
      <c r="B328"/>
      <c r="C328"/>
      <c r="D328"/>
      <c r="E328"/>
      <c r="F328"/>
      <c r="G328"/>
      <c r="H328" s="3"/>
      <c r="I328" s="3"/>
      <c r="L328"/>
    </row>
    <row r="329" spans="1:12" s="33" customFormat="1">
      <c r="A329"/>
      <c r="B329"/>
      <c r="C329"/>
      <c r="D329"/>
      <c r="E329"/>
      <c r="F329"/>
      <c r="G329"/>
      <c r="H329" s="3"/>
      <c r="I329" s="3"/>
      <c r="L329"/>
    </row>
    <row r="330" spans="1:12" s="33" customFormat="1">
      <c r="A330"/>
      <c r="B330"/>
      <c r="C330"/>
      <c r="D330"/>
      <c r="E330"/>
      <c r="F330"/>
      <c r="G330"/>
      <c r="H330" s="3"/>
      <c r="I330" s="3"/>
      <c r="L330"/>
    </row>
    <row r="331" spans="1:12" s="33" customFormat="1">
      <c r="A331"/>
      <c r="B331"/>
      <c r="C331"/>
      <c r="D331"/>
      <c r="E331"/>
      <c r="F331"/>
      <c r="G331"/>
      <c r="H331" s="3"/>
      <c r="I331" s="3"/>
      <c r="L331"/>
    </row>
    <row r="332" spans="1:12" s="33" customFormat="1">
      <c r="A332"/>
      <c r="B332"/>
      <c r="C332"/>
      <c r="D332"/>
      <c r="E332"/>
      <c r="F332"/>
      <c r="G332"/>
      <c r="H332" s="3"/>
      <c r="I332" s="3"/>
      <c r="L332"/>
    </row>
    <row r="333" spans="1:12" s="33" customFormat="1">
      <c r="A333"/>
      <c r="B333"/>
      <c r="C333"/>
      <c r="D333"/>
      <c r="E333"/>
      <c r="F333"/>
      <c r="G333"/>
      <c r="H333" s="3"/>
      <c r="I333" s="3"/>
      <c r="L333"/>
    </row>
    <row r="334" spans="1:12" s="33" customFormat="1">
      <c r="A334"/>
      <c r="B334"/>
      <c r="C334"/>
      <c r="D334"/>
      <c r="E334"/>
      <c r="F334"/>
      <c r="G334"/>
      <c r="H334" s="3"/>
      <c r="I334" s="3"/>
      <c r="L334"/>
    </row>
    <row r="335" spans="1:12" s="33" customFormat="1">
      <c r="A335"/>
      <c r="B335"/>
      <c r="C335"/>
      <c r="D335"/>
      <c r="E335"/>
      <c r="F335"/>
      <c r="G335"/>
      <c r="H335" s="3"/>
      <c r="I335" s="3"/>
      <c r="L335"/>
    </row>
    <row r="336" spans="1:12" s="33" customFormat="1">
      <c r="A336"/>
      <c r="B336"/>
      <c r="C336"/>
      <c r="D336"/>
      <c r="E336"/>
      <c r="F336"/>
      <c r="G336"/>
      <c r="H336" s="3"/>
      <c r="I336" s="3"/>
      <c r="L336"/>
    </row>
    <row r="337" spans="1:12" s="33" customFormat="1">
      <c r="A337"/>
      <c r="B337"/>
      <c r="C337"/>
      <c r="D337"/>
      <c r="E337"/>
      <c r="F337"/>
      <c r="G337"/>
      <c r="H337" s="3"/>
      <c r="I337" s="3"/>
      <c r="L337"/>
    </row>
    <row r="338" spans="1:12" s="33" customFormat="1">
      <c r="A338"/>
      <c r="B338"/>
      <c r="C338"/>
      <c r="D338"/>
      <c r="E338"/>
      <c r="F338"/>
      <c r="G338"/>
      <c r="H338" s="3"/>
      <c r="I338" s="3"/>
      <c r="L338"/>
    </row>
    <row r="339" spans="1:12" s="33" customFormat="1">
      <c r="A339"/>
      <c r="B339"/>
      <c r="C339"/>
      <c r="D339"/>
      <c r="E339"/>
      <c r="F339"/>
      <c r="G339"/>
      <c r="H339" s="3"/>
      <c r="I339" s="3"/>
      <c r="L339"/>
    </row>
    <row r="340" spans="1:12" s="33" customFormat="1">
      <c r="A340"/>
      <c r="B340"/>
      <c r="C340"/>
      <c r="D340"/>
      <c r="E340"/>
      <c r="F340"/>
      <c r="G340"/>
      <c r="H340" s="3"/>
      <c r="I340" s="3"/>
      <c r="L340"/>
    </row>
    <row r="341" spans="1:12" s="33" customFormat="1">
      <c r="A341"/>
      <c r="B341"/>
      <c r="C341"/>
      <c r="D341"/>
      <c r="E341"/>
      <c r="F341"/>
      <c r="G341"/>
      <c r="H341" s="3"/>
      <c r="I341" s="3"/>
      <c r="L341"/>
    </row>
    <row r="342" spans="1:12" s="33" customFormat="1">
      <c r="A342"/>
      <c r="B342"/>
      <c r="C342"/>
      <c r="D342"/>
      <c r="E342"/>
      <c r="F342"/>
      <c r="G342"/>
      <c r="H342" s="3"/>
      <c r="I342" s="3"/>
      <c r="L342"/>
    </row>
    <row r="343" spans="1:12" s="33" customFormat="1">
      <c r="A343"/>
      <c r="B343"/>
      <c r="C343"/>
      <c r="D343"/>
      <c r="E343"/>
      <c r="F343"/>
      <c r="G343"/>
      <c r="H343" s="3"/>
      <c r="I343" s="3"/>
      <c r="L343"/>
    </row>
    <row r="344" spans="1:12" s="33" customFormat="1">
      <c r="A344"/>
      <c r="B344"/>
      <c r="C344"/>
      <c r="D344"/>
      <c r="E344"/>
      <c r="F344"/>
      <c r="G344"/>
      <c r="H344" s="3"/>
      <c r="I344" s="3"/>
      <c r="L344"/>
    </row>
    <row r="345" spans="1:12" s="33" customFormat="1">
      <c r="A345"/>
      <c r="B345"/>
      <c r="C345"/>
      <c r="D345"/>
      <c r="E345"/>
      <c r="F345"/>
      <c r="G345"/>
      <c r="H345" s="3"/>
      <c r="I345" s="3"/>
      <c r="L345"/>
    </row>
    <row r="346" spans="1:12" s="33" customFormat="1">
      <c r="A346"/>
      <c r="B346"/>
      <c r="C346"/>
      <c r="D346"/>
      <c r="E346"/>
      <c r="F346"/>
      <c r="G346"/>
      <c r="H346" s="3"/>
      <c r="I346" s="3"/>
      <c r="L346"/>
    </row>
    <row r="347" spans="1:12" s="33" customFormat="1">
      <c r="A347"/>
      <c r="B347"/>
      <c r="C347"/>
      <c r="D347"/>
      <c r="E347"/>
      <c r="F347"/>
      <c r="G347"/>
      <c r="H347" s="3"/>
      <c r="I347" s="3"/>
      <c r="L347"/>
    </row>
    <row r="348" spans="1:12" s="33" customFormat="1">
      <c r="A348"/>
      <c r="B348"/>
      <c r="C348"/>
      <c r="D348"/>
      <c r="E348"/>
      <c r="F348"/>
      <c r="G348"/>
      <c r="H348" s="3"/>
      <c r="I348" s="3"/>
      <c r="L348"/>
    </row>
    <row r="349" spans="1:12" s="33" customFormat="1">
      <c r="A349"/>
      <c r="B349"/>
      <c r="C349"/>
      <c r="D349"/>
      <c r="E349"/>
      <c r="F349"/>
      <c r="G349"/>
      <c r="H349" s="3"/>
      <c r="I349" s="3"/>
      <c r="L349"/>
    </row>
    <row r="350" spans="1:12" s="33" customFormat="1">
      <c r="A350"/>
      <c r="B350"/>
      <c r="C350"/>
      <c r="D350"/>
      <c r="E350"/>
      <c r="F350"/>
      <c r="G350"/>
      <c r="H350" s="3"/>
      <c r="I350" s="3"/>
      <c r="L350"/>
    </row>
    <row r="351" spans="1:12" s="33" customFormat="1">
      <c r="A351"/>
      <c r="B351"/>
      <c r="C351"/>
      <c r="D351"/>
      <c r="E351"/>
      <c r="F351"/>
      <c r="G351"/>
      <c r="H351" s="3"/>
      <c r="I351" s="3"/>
      <c r="L351"/>
    </row>
    <row r="352" spans="1:12" s="33" customFormat="1">
      <c r="A352"/>
      <c r="B352"/>
      <c r="C352"/>
      <c r="D352"/>
      <c r="E352"/>
      <c r="F352"/>
      <c r="G352"/>
      <c r="H352" s="3"/>
      <c r="I352" s="3"/>
      <c r="L352"/>
    </row>
    <row r="353" spans="1:12" s="33" customFormat="1">
      <c r="A353"/>
      <c r="B353"/>
      <c r="C353"/>
      <c r="D353"/>
      <c r="E353"/>
      <c r="F353"/>
      <c r="G353"/>
      <c r="H353" s="3"/>
      <c r="I353" s="3"/>
      <c r="L353"/>
    </row>
    <row r="354" spans="1:12" s="33" customFormat="1">
      <c r="A354"/>
      <c r="B354"/>
      <c r="C354"/>
      <c r="D354"/>
      <c r="E354"/>
      <c r="F354"/>
      <c r="G354"/>
      <c r="H354" s="3"/>
      <c r="I354" s="3"/>
      <c r="L354"/>
    </row>
    <row r="355" spans="1:12" s="33" customFormat="1">
      <c r="A355"/>
      <c r="B355"/>
      <c r="C355"/>
      <c r="D355"/>
      <c r="E355"/>
      <c r="F355"/>
      <c r="G355"/>
      <c r="H355" s="3"/>
      <c r="I355" s="3"/>
      <c r="L355"/>
    </row>
    <row r="356" spans="1:12" s="33" customFormat="1">
      <c r="A356"/>
      <c r="B356"/>
      <c r="C356"/>
      <c r="D356"/>
      <c r="E356"/>
      <c r="F356"/>
      <c r="G356"/>
      <c r="H356" s="3"/>
      <c r="I356" s="3"/>
      <c r="L356"/>
    </row>
    <row r="357" spans="1:12" s="33" customFormat="1">
      <c r="A357"/>
      <c r="B357"/>
      <c r="C357"/>
      <c r="D357"/>
      <c r="E357"/>
      <c r="F357"/>
      <c r="G357"/>
      <c r="H357" s="3"/>
      <c r="I357" s="3"/>
      <c r="L357"/>
    </row>
    <row r="358" spans="1:12" s="33" customFormat="1">
      <c r="A358"/>
      <c r="B358"/>
      <c r="C358"/>
      <c r="D358"/>
      <c r="E358"/>
      <c r="F358"/>
      <c r="G358"/>
      <c r="H358" s="3"/>
      <c r="I358" s="3"/>
      <c r="L358"/>
    </row>
    <row r="359" spans="1:12" s="33" customFormat="1">
      <c r="A359"/>
      <c r="B359"/>
      <c r="C359"/>
      <c r="D359"/>
      <c r="E359"/>
      <c r="F359"/>
      <c r="G359"/>
      <c r="H359" s="3"/>
      <c r="I359" s="3"/>
      <c r="L359"/>
    </row>
    <row r="360" spans="1:12" s="33" customFormat="1">
      <c r="A360"/>
      <c r="B360"/>
      <c r="C360"/>
      <c r="D360"/>
      <c r="E360"/>
      <c r="F360"/>
      <c r="G360"/>
      <c r="H360" s="3"/>
      <c r="I360" s="3"/>
      <c r="L360"/>
    </row>
    <row r="361" spans="1:12" s="33" customFormat="1">
      <c r="A361"/>
      <c r="B361"/>
      <c r="C361"/>
      <c r="D361"/>
      <c r="E361"/>
      <c r="F361"/>
      <c r="G361"/>
      <c r="H361" s="3"/>
      <c r="I361" s="3"/>
      <c r="L361"/>
    </row>
    <row r="362" spans="1:12" s="33" customFormat="1">
      <c r="A362"/>
      <c r="B362"/>
      <c r="C362"/>
      <c r="D362"/>
      <c r="E362"/>
      <c r="F362"/>
      <c r="G362"/>
      <c r="H362" s="3"/>
      <c r="I362" s="3"/>
      <c r="L362"/>
    </row>
    <row r="363" spans="1:12" s="33" customFormat="1">
      <c r="A363"/>
      <c r="B363"/>
      <c r="C363"/>
      <c r="D363"/>
      <c r="E363"/>
      <c r="F363"/>
      <c r="G363"/>
      <c r="H363" s="3"/>
      <c r="I363" s="3"/>
      <c r="L363"/>
    </row>
    <row r="364" spans="1:12" s="33" customFormat="1">
      <c r="A364"/>
      <c r="B364"/>
      <c r="C364"/>
      <c r="D364"/>
      <c r="E364"/>
      <c r="F364"/>
      <c r="G364"/>
      <c r="H364" s="3"/>
      <c r="I364" s="3"/>
      <c r="L364"/>
    </row>
    <row r="365" spans="1:12" s="33" customFormat="1">
      <c r="A365"/>
      <c r="B365"/>
      <c r="C365"/>
      <c r="D365"/>
      <c r="E365"/>
      <c r="F365"/>
      <c r="G365"/>
      <c r="H365" s="3"/>
      <c r="I365" s="3"/>
      <c r="L365"/>
    </row>
    <row r="366" spans="1:12" s="33" customFormat="1">
      <c r="A366"/>
      <c r="B366"/>
      <c r="C366"/>
      <c r="D366"/>
      <c r="E366"/>
      <c r="F366"/>
      <c r="G366"/>
      <c r="H366" s="3"/>
      <c r="I366" s="3"/>
      <c r="L366"/>
    </row>
    <row r="367" spans="1:12" s="33" customFormat="1">
      <c r="A367"/>
      <c r="B367"/>
      <c r="C367"/>
      <c r="D367"/>
      <c r="E367"/>
      <c r="F367"/>
      <c r="G367"/>
      <c r="H367" s="3"/>
      <c r="I367" s="3"/>
      <c r="L367"/>
    </row>
    <row r="368" spans="1:12" s="33" customFormat="1">
      <c r="A368"/>
      <c r="B368"/>
      <c r="C368"/>
      <c r="D368"/>
      <c r="E368"/>
      <c r="F368"/>
      <c r="G368"/>
      <c r="H368" s="3"/>
      <c r="I368" s="3"/>
      <c r="L368"/>
    </row>
    <row r="369" spans="1:12" s="33" customFormat="1">
      <c r="A369"/>
      <c r="B369"/>
      <c r="C369"/>
      <c r="D369"/>
      <c r="E369"/>
      <c r="F369"/>
      <c r="G369"/>
      <c r="H369" s="3"/>
      <c r="I369" s="3"/>
      <c r="L369"/>
    </row>
    <row r="370" spans="1:12" s="33" customFormat="1">
      <c r="A370"/>
      <c r="B370"/>
      <c r="C370"/>
      <c r="D370"/>
      <c r="E370"/>
      <c r="F370"/>
      <c r="G370"/>
      <c r="H370" s="3"/>
      <c r="I370" s="3"/>
      <c r="L370"/>
    </row>
    <row r="371" spans="1:12" s="33" customFormat="1">
      <c r="A371"/>
      <c r="B371"/>
      <c r="C371"/>
      <c r="D371"/>
      <c r="E371"/>
      <c r="F371"/>
      <c r="G371"/>
      <c r="H371" s="3"/>
      <c r="I371" s="3"/>
      <c r="L371"/>
    </row>
    <row r="372" spans="1:12" s="33" customFormat="1">
      <c r="A372"/>
      <c r="B372"/>
      <c r="C372"/>
      <c r="D372"/>
      <c r="E372"/>
      <c r="F372"/>
      <c r="G372"/>
      <c r="H372" s="3"/>
      <c r="I372" s="3"/>
      <c r="L372"/>
    </row>
    <row r="373" spans="1:12" s="33" customFormat="1">
      <c r="A373"/>
      <c r="B373"/>
      <c r="C373"/>
      <c r="D373"/>
      <c r="E373"/>
      <c r="F373"/>
      <c r="G373"/>
      <c r="H373" s="3"/>
      <c r="I373" s="3"/>
      <c r="L373"/>
    </row>
    <row r="374" spans="1:12" s="33" customFormat="1">
      <c r="A374"/>
      <c r="B374"/>
      <c r="C374"/>
      <c r="D374"/>
      <c r="E374"/>
      <c r="F374"/>
      <c r="G374"/>
      <c r="H374" s="3"/>
      <c r="I374" s="3"/>
      <c r="L374"/>
    </row>
    <row r="375" spans="1:12" s="33" customFormat="1">
      <c r="A375"/>
      <c r="B375"/>
      <c r="C375"/>
      <c r="D375"/>
      <c r="E375"/>
      <c r="F375"/>
      <c r="G375"/>
      <c r="H375" s="3"/>
      <c r="I375" s="3"/>
      <c r="L375"/>
    </row>
    <row r="376" spans="1:12" s="33" customFormat="1">
      <c r="A376"/>
      <c r="B376"/>
      <c r="C376"/>
      <c r="D376"/>
      <c r="E376"/>
      <c r="F376"/>
      <c r="G376"/>
      <c r="H376" s="3"/>
      <c r="I376" s="3"/>
      <c r="L376"/>
    </row>
    <row r="377" spans="1:12" s="33" customFormat="1">
      <c r="A377"/>
      <c r="B377"/>
      <c r="C377"/>
      <c r="D377"/>
      <c r="E377"/>
      <c r="F377"/>
      <c r="G377"/>
      <c r="H377" s="3"/>
      <c r="I377" s="3"/>
      <c r="L377"/>
    </row>
    <row r="378" spans="1:12" s="33" customFormat="1">
      <c r="A378"/>
      <c r="B378"/>
      <c r="C378"/>
      <c r="D378"/>
      <c r="E378"/>
      <c r="F378"/>
      <c r="G378"/>
      <c r="H378" s="3"/>
      <c r="I378" s="3"/>
      <c r="L378"/>
    </row>
    <row r="379" spans="1:12" s="33" customFormat="1">
      <c r="A379"/>
      <c r="B379"/>
      <c r="C379"/>
      <c r="D379"/>
      <c r="E379"/>
      <c r="F379"/>
      <c r="G379"/>
      <c r="H379" s="3"/>
      <c r="I379" s="3"/>
      <c r="L379"/>
    </row>
    <row r="380" spans="1:12" s="33" customFormat="1">
      <c r="A380"/>
      <c r="B380"/>
      <c r="C380"/>
      <c r="D380"/>
      <c r="E380"/>
      <c r="F380"/>
      <c r="G380"/>
      <c r="H380" s="3"/>
      <c r="I380" s="3"/>
      <c r="L380"/>
    </row>
    <row r="381" spans="1:12" s="33" customFormat="1">
      <c r="A381"/>
      <c r="B381"/>
      <c r="C381"/>
      <c r="D381"/>
      <c r="E381"/>
      <c r="F381"/>
      <c r="G381"/>
      <c r="H381" s="3"/>
      <c r="I381" s="3"/>
      <c r="L381"/>
    </row>
    <row r="382" spans="1:12" s="33" customFormat="1">
      <c r="A382"/>
      <c r="B382"/>
      <c r="C382"/>
      <c r="D382"/>
      <c r="E382"/>
      <c r="F382"/>
      <c r="G382"/>
      <c r="H382" s="3"/>
      <c r="I382" s="3"/>
      <c r="L382"/>
    </row>
    <row r="383" spans="1:12" s="33" customFormat="1">
      <c r="A383"/>
      <c r="B383"/>
      <c r="C383"/>
      <c r="D383"/>
      <c r="E383"/>
      <c r="F383"/>
      <c r="G383"/>
      <c r="H383" s="3"/>
      <c r="I383" s="3"/>
      <c r="L383"/>
    </row>
    <row r="384" spans="1:12" s="33" customFormat="1">
      <c r="A384"/>
      <c r="B384"/>
      <c r="C384"/>
      <c r="D384"/>
      <c r="E384"/>
      <c r="F384"/>
      <c r="G384"/>
      <c r="H384" s="3"/>
      <c r="I384" s="3"/>
      <c r="L384"/>
    </row>
    <row r="385" spans="1:12" s="33" customFormat="1">
      <c r="A385"/>
      <c r="B385"/>
      <c r="C385"/>
      <c r="D385"/>
      <c r="E385"/>
      <c r="F385"/>
      <c r="G385"/>
      <c r="H385" s="3"/>
      <c r="I385" s="3"/>
      <c r="L385"/>
    </row>
    <row r="386" spans="1:12" s="33" customFormat="1">
      <c r="A386"/>
      <c r="B386"/>
      <c r="C386"/>
      <c r="D386"/>
      <c r="E386"/>
      <c r="F386"/>
      <c r="G386"/>
      <c r="H386" s="3"/>
      <c r="I386" s="3"/>
      <c r="L386"/>
    </row>
    <row r="387" spans="1:12" s="33" customFormat="1">
      <c r="A387"/>
      <c r="B387"/>
      <c r="C387"/>
      <c r="D387"/>
      <c r="E387"/>
      <c r="F387"/>
      <c r="G387"/>
      <c r="H387" s="3"/>
      <c r="I387" s="3"/>
      <c r="L387"/>
    </row>
    <row r="388" spans="1:12" s="33" customFormat="1">
      <c r="A388"/>
      <c r="B388"/>
      <c r="C388"/>
      <c r="D388"/>
      <c r="E388"/>
      <c r="F388"/>
      <c r="G388"/>
      <c r="H388" s="3"/>
      <c r="I388" s="3"/>
      <c r="L388"/>
    </row>
    <row r="389" spans="1:12" s="33" customFormat="1">
      <c r="A389"/>
      <c r="B389"/>
      <c r="C389"/>
      <c r="D389"/>
      <c r="E389"/>
      <c r="F389"/>
      <c r="G389"/>
      <c r="H389" s="3"/>
      <c r="I389" s="3"/>
      <c r="L389"/>
    </row>
    <row r="390" spans="1:12" s="33" customFormat="1">
      <c r="A390"/>
      <c r="B390"/>
      <c r="C390"/>
      <c r="D390"/>
      <c r="E390"/>
      <c r="F390"/>
      <c r="G390"/>
      <c r="H390" s="3"/>
      <c r="I390" s="3"/>
      <c r="L390"/>
    </row>
    <row r="391" spans="1:12" s="33" customFormat="1">
      <c r="A391"/>
      <c r="B391"/>
      <c r="C391"/>
      <c r="D391"/>
      <c r="E391"/>
      <c r="F391"/>
      <c r="G391"/>
      <c r="H391" s="3"/>
      <c r="I391" s="3"/>
      <c r="L391"/>
    </row>
    <row r="392" spans="1:12" s="33" customFormat="1">
      <c r="A392"/>
      <c r="B392"/>
      <c r="C392"/>
      <c r="D392"/>
      <c r="E392"/>
      <c r="F392"/>
      <c r="G392"/>
      <c r="H392" s="3"/>
      <c r="I392" s="3"/>
      <c r="L392"/>
    </row>
    <row r="393" spans="1:12" s="33" customFormat="1">
      <c r="A393"/>
      <c r="B393"/>
      <c r="C393"/>
      <c r="D393"/>
      <c r="E393"/>
      <c r="F393"/>
      <c r="G393"/>
      <c r="H393" s="3"/>
      <c r="I393" s="3"/>
      <c r="L393"/>
    </row>
    <row r="394" spans="1:12" s="33" customFormat="1">
      <c r="A394"/>
      <c r="B394"/>
      <c r="C394"/>
      <c r="D394"/>
      <c r="E394"/>
      <c r="F394"/>
      <c r="G394"/>
      <c r="H394" s="3"/>
      <c r="I394" s="3"/>
      <c r="L394"/>
    </row>
    <row r="395" spans="1:12" s="33" customFormat="1">
      <c r="A395"/>
      <c r="B395"/>
      <c r="C395"/>
      <c r="D395"/>
      <c r="E395"/>
      <c r="F395"/>
      <c r="G395"/>
      <c r="H395" s="3"/>
      <c r="I395" s="3"/>
      <c r="L395"/>
    </row>
    <row r="396" spans="1:12" s="33" customFormat="1">
      <c r="A396"/>
      <c r="B396"/>
      <c r="C396"/>
      <c r="D396"/>
      <c r="E396"/>
      <c r="F396"/>
      <c r="G396"/>
      <c r="H396" s="3"/>
      <c r="I396" s="3"/>
      <c r="L396"/>
    </row>
    <row r="397" spans="1:12" s="33" customFormat="1">
      <c r="A397"/>
      <c r="B397"/>
      <c r="C397"/>
      <c r="D397"/>
      <c r="E397"/>
      <c r="F397"/>
      <c r="G397"/>
      <c r="H397" s="3"/>
      <c r="I397" s="3"/>
      <c r="L397"/>
    </row>
    <row r="398" spans="1:12" s="33" customFormat="1">
      <c r="A398"/>
      <c r="B398"/>
      <c r="C398"/>
      <c r="D398"/>
      <c r="E398"/>
      <c r="F398"/>
      <c r="G398"/>
      <c r="H398" s="3"/>
      <c r="I398" s="3"/>
      <c r="L398"/>
    </row>
    <row r="399" spans="1:12" s="33" customFormat="1">
      <c r="A399"/>
      <c r="B399"/>
      <c r="C399"/>
      <c r="D399"/>
      <c r="E399"/>
      <c r="F399"/>
      <c r="G399"/>
      <c r="H399" s="3"/>
      <c r="I399" s="3"/>
      <c r="L399"/>
    </row>
    <row r="400" spans="1:12" s="33" customFormat="1">
      <c r="A400"/>
      <c r="B400"/>
      <c r="C400"/>
      <c r="D400"/>
      <c r="E400"/>
      <c r="F400"/>
      <c r="G400"/>
      <c r="H400" s="3"/>
      <c r="I400" s="3"/>
      <c r="L400"/>
    </row>
    <row r="401" spans="1:12" s="33" customFormat="1">
      <c r="A401"/>
      <c r="B401"/>
      <c r="C401"/>
      <c r="D401"/>
      <c r="E401"/>
      <c r="F401"/>
      <c r="G401"/>
      <c r="H401" s="3"/>
      <c r="I401" s="3"/>
      <c r="L401"/>
    </row>
    <row r="402" spans="1:12" s="33" customFormat="1">
      <c r="A402"/>
      <c r="B402"/>
      <c r="C402"/>
      <c r="D402"/>
      <c r="E402"/>
      <c r="F402"/>
      <c r="G402"/>
      <c r="H402" s="3"/>
      <c r="I402" s="3"/>
      <c r="L402"/>
    </row>
    <row r="403" spans="1:12" s="33" customFormat="1">
      <c r="A403"/>
      <c r="B403"/>
      <c r="C403"/>
      <c r="D403"/>
      <c r="E403"/>
      <c r="F403"/>
      <c r="G403"/>
      <c r="H403" s="3"/>
      <c r="I403" s="3"/>
      <c r="L403"/>
    </row>
    <row r="404" spans="1:12" s="33" customFormat="1">
      <c r="A404"/>
      <c r="B404"/>
      <c r="C404"/>
      <c r="D404"/>
      <c r="E404"/>
      <c r="F404"/>
      <c r="G404"/>
      <c r="H404" s="3"/>
      <c r="I404" s="3"/>
      <c r="L404"/>
    </row>
    <row r="405" spans="1:12" s="33" customFormat="1">
      <c r="A405"/>
      <c r="B405"/>
      <c r="C405"/>
      <c r="D405"/>
      <c r="E405"/>
      <c r="F405"/>
      <c r="G405"/>
      <c r="H405" s="3"/>
      <c r="I405" s="3"/>
      <c r="L405"/>
    </row>
    <row r="406" spans="1:12" s="33" customFormat="1">
      <c r="A406"/>
      <c r="B406"/>
      <c r="C406"/>
      <c r="D406"/>
      <c r="E406"/>
      <c r="F406"/>
      <c r="G406"/>
      <c r="H406" s="3"/>
      <c r="I406" s="3"/>
      <c r="L406"/>
    </row>
    <row r="407" spans="1:12" s="33" customFormat="1">
      <c r="A407"/>
      <c r="B407"/>
      <c r="C407"/>
      <c r="D407"/>
      <c r="E407"/>
      <c r="F407"/>
      <c r="G407"/>
      <c r="H407" s="3"/>
      <c r="I407" s="3"/>
      <c r="L407"/>
    </row>
    <row r="408" spans="1:12" s="33" customFormat="1">
      <c r="A408"/>
      <c r="B408"/>
      <c r="C408"/>
      <c r="D408"/>
      <c r="E408"/>
      <c r="F408"/>
      <c r="G408"/>
      <c r="H408" s="3"/>
      <c r="I408" s="3"/>
      <c r="L408"/>
    </row>
    <row r="409" spans="1:12" s="33" customFormat="1">
      <c r="A409"/>
      <c r="B409"/>
      <c r="C409"/>
      <c r="D409"/>
      <c r="E409"/>
      <c r="F409"/>
      <c r="G409"/>
      <c r="H409" s="3"/>
      <c r="I409" s="3"/>
      <c r="L409"/>
    </row>
    <row r="410" spans="1:12" s="33" customFormat="1">
      <c r="A410"/>
      <c r="B410"/>
      <c r="C410"/>
      <c r="D410"/>
      <c r="E410"/>
      <c r="F410"/>
      <c r="G410"/>
      <c r="H410" s="3"/>
      <c r="I410" s="3"/>
      <c r="L410"/>
    </row>
    <row r="411" spans="1:12" s="33" customFormat="1">
      <c r="A411"/>
      <c r="B411"/>
      <c r="C411"/>
      <c r="D411"/>
      <c r="E411"/>
      <c r="F411"/>
      <c r="G411"/>
      <c r="H411" s="3"/>
      <c r="I411" s="3"/>
      <c r="L411"/>
    </row>
    <row r="412" spans="1:12" s="33" customFormat="1">
      <c r="A412"/>
      <c r="B412"/>
      <c r="C412"/>
      <c r="D412"/>
      <c r="E412"/>
      <c r="F412"/>
      <c r="G412"/>
      <c r="H412" s="3"/>
      <c r="I412" s="3"/>
      <c r="L412"/>
    </row>
    <row r="413" spans="1:12" s="33" customFormat="1">
      <c r="A413"/>
      <c r="B413"/>
      <c r="C413"/>
      <c r="D413"/>
      <c r="E413"/>
      <c r="F413"/>
      <c r="G413"/>
      <c r="H413" s="3"/>
      <c r="I413" s="3"/>
      <c r="L413"/>
    </row>
    <row r="414" spans="1:12" s="33" customFormat="1">
      <c r="A414"/>
      <c r="B414"/>
      <c r="C414"/>
      <c r="D414"/>
      <c r="E414"/>
      <c r="F414"/>
      <c r="G414"/>
      <c r="H414" s="3"/>
      <c r="I414" s="3"/>
      <c r="L414"/>
    </row>
    <row r="415" spans="1:12" s="33" customFormat="1">
      <c r="A415"/>
      <c r="B415"/>
      <c r="C415"/>
      <c r="D415"/>
      <c r="E415"/>
      <c r="F415"/>
      <c r="G415"/>
      <c r="H415" s="3"/>
      <c r="I415" s="3"/>
      <c r="L415"/>
    </row>
    <row r="416" spans="1:12" s="33" customFormat="1">
      <c r="A416"/>
      <c r="B416"/>
      <c r="C416"/>
      <c r="D416"/>
      <c r="E416"/>
      <c r="F416"/>
      <c r="G416"/>
      <c r="H416" s="3"/>
      <c r="I416" s="3"/>
      <c r="L416"/>
    </row>
    <row r="417" spans="1:12" s="33" customFormat="1">
      <c r="A417"/>
      <c r="B417"/>
      <c r="C417"/>
      <c r="D417"/>
      <c r="E417"/>
      <c r="F417"/>
      <c r="G417"/>
      <c r="H417" s="3"/>
      <c r="I417" s="3"/>
      <c r="L417"/>
    </row>
    <row r="418" spans="1:12" s="33" customFormat="1">
      <c r="A418"/>
      <c r="B418"/>
      <c r="C418"/>
      <c r="D418"/>
      <c r="E418"/>
      <c r="F418"/>
      <c r="G418"/>
      <c r="H418" s="3"/>
      <c r="I418" s="3"/>
      <c r="L418"/>
    </row>
    <row r="419" spans="1:12" s="33" customFormat="1">
      <c r="A419"/>
      <c r="B419"/>
      <c r="C419"/>
      <c r="D419"/>
      <c r="E419"/>
      <c r="F419"/>
      <c r="G419"/>
      <c r="H419" s="3"/>
      <c r="I419" s="3"/>
      <c r="L419"/>
    </row>
    <row r="420" spans="1:12" s="33" customFormat="1">
      <c r="A420"/>
      <c r="B420"/>
      <c r="C420"/>
      <c r="D420"/>
      <c r="E420"/>
      <c r="F420"/>
      <c r="G420"/>
      <c r="H420" s="3"/>
      <c r="I420" s="3"/>
      <c r="L420"/>
    </row>
    <row r="421" spans="1:12" s="33" customFormat="1">
      <c r="A421"/>
      <c r="B421"/>
      <c r="C421"/>
      <c r="D421"/>
      <c r="E421"/>
      <c r="F421"/>
      <c r="G421"/>
      <c r="H421" s="3"/>
      <c r="I421" s="3"/>
      <c r="L421"/>
    </row>
    <row r="422" spans="1:12" s="33" customFormat="1">
      <c r="A422"/>
      <c r="B422"/>
      <c r="C422"/>
      <c r="D422"/>
      <c r="E422"/>
      <c r="F422"/>
      <c r="G422"/>
      <c r="H422" s="3"/>
      <c r="I422" s="3"/>
      <c r="L422"/>
    </row>
    <row r="423" spans="1:12" s="33" customFormat="1">
      <c r="A423"/>
      <c r="B423"/>
      <c r="C423"/>
      <c r="D423"/>
      <c r="E423"/>
      <c r="F423"/>
      <c r="G423"/>
      <c r="H423" s="3"/>
      <c r="I423" s="3"/>
      <c r="L423"/>
    </row>
    <row r="424" spans="1:12" s="33" customFormat="1">
      <c r="A424"/>
      <c r="B424"/>
      <c r="C424"/>
      <c r="D424"/>
      <c r="E424"/>
      <c r="F424"/>
      <c r="G424"/>
      <c r="H424" s="3"/>
      <c r="I424" s="3"/>
      <c r="L424"/>
    </row>
    <row r="425" spans="1:12" s="33" customFormat="1">
      <c r="A425"/>
      <c r="B425"/>
      <c r="C425"/>
      <c r="D425"/>
      <c r="E425"/>
      <c r="F425"/>
      <c r="G425"/>
      <c r="H425" s="3"/>
      <c r="I425" s="3"/>
      <c r="L425"/>
    </row>
    <row r="426" spans="1:12" s="33" customFormat="1">
      <c r="A426"/>
      <c r="B426"/>
      <c r="C426"/>
      <c r="D426"/>
      <c r="E426"/>
      <c r="F426"/>
      <c r="G426"/>
      <c r="H426" s="3"/>
      <c r="I426" s="3"/>
      <c r="L426"/>
    </row>
    <row r="427" spans="1:12" s="33" customFormat="1">
      <c r="A427"/>
      <c r="B427"/>
      <c r="C427"/>
      <c r="D427"/>
      <c r="E427"/>
      <c r="F427"/>
      <c r="G427"/>
      <c r="H427" s="3"/>
      <c r="I427" s="3"/>
      <c r="L427"/>
    </row>
    <row r="428" spans="1:12" s="33" customFormat="1">
      <c r="A428"/>
      <c r="B428"/>
      <c r="C428"/>
      <c r="D428"/>
      <c r="E428"/>
      <c r="F428"/>
      <c r="G428"/>
      <c r="H428" s="3"/>
      <c r="I428" s="3"/>
      <c r="L428"/>
    </row>
    <row r="429" spans="1:12" s="33" customFormat="1">
      <c r="A429"/>
      <c r="B429"/>
      <c r="C429"/>
      <c r="D429"/>
      <c r="E429"/>
      <c r="F429"/>
      <c r="G429"/>
      <c r="H429" s="3"/>
      <c r="I429" s="3"/>
      <c r="L429"/>
    </row>
    <row r="430" spans="1:12" s="33" customFormat="1">
      <c r="A430"/>
      <c r="B430"/>
      <c r="C430"/>
      <c r="D430"/>
      <c r="E430"/>
      <c r="F430"/>
      <c r="G430"/>
      <c r="H430" s="3"/>
      <c r="I430" s="3"/>
      <c r="L430"/>
    </row>
    <row r="431" spans="1:12" s="33" customFormat="1">
      <c r="A431"/>
      <c r="B431"/>
      <c r="C431"/>
      <c r="D431"/>
      <c r="E431"/>
      <c r="F431"/>
      <c r="G431"/>
      <c r="H431" s="3"/>
      <c r="I431" s="3"/>
      <c r="L431"/>
    </row>
    <row r="432" spans="1:12" s="33" customFormat="1">
      <c r="A432"/>
      <c r="B432"/>
      <c r="C432"/>
      <c r="D432"/>
      <c r="E432"/>
      <c r="F432"/>
      <c r="G432"/>
      <c r="H432" s="3"/>
      <c r="I432" s="3"/>
      <c r="L432"/>
    </row>
    <row r="433" spans="1:12" s="33" customFormat="1">
      <c r="A433"/>
      <c r="B433"/>
      <c r="C433"/>
      <c r="D433"/>
      <c r="E433"/>
      <c r="F433"/>
      <c r="G433"/>
      <c r="H433" s="3"/>
      <c r="I433" s="3"/>
      <c r="L433"/>
    </row>
    <row r="434" spans="1:12" s="33" customFormat="1">
      <c r="A434"/>
      <c r="B434"/>
      <c r="C434"/>
      <c r="D434"/>
      <c r="E434"/>
      <c r="F434"/>
      <c r="G434"/>
      <c r="H434" s="3"/>
      <c r="I434" s="3"/>
      <c r="L434"/>
    </row>
    <row r="435" spans="1:12" s="33" customFormat="1">
      <c r="A435"/>
      <c r="B435"/>
      <c r="C435"/>
      <c r="D435"/>
      <c r="E435"/>
      <c r="F435"/>
      <c r="G435"/>
      <c r="H435" s="3"/>
      <c r="I435" s="3"/>
      <c r="L435"/>
    </row>
    <row r="436" spans="1:12" s="33" customFormat="1">
      <c r="A436"/>
      <c r="B436"/>
      <c r="C436"/>
      <c r="D436"/>
      <c r="E436"/>
      <c r="F436"/>
      <c r="G436"/>
      <c r="H436" s="3"/>
      <c r="I436" s="3"/>
      <c r="L436"/>
    </row>
    <row r="437" spans="1:12" s="33" customFormat="1">
      <c r="A437"/>
      <c r="B437"/>
      <c r="C437"/>
      <c r="D437"/>
      <c r="E437"/>
      <c r="F437"/>
      <c r="G437"/>
      <c r="H437" s="3"/>
      <c r="I437" s="3"/>
      <c r="L437"/>
    </row>
    <row r="438" spans="1:12" s="33" customFormat="1">
      <c r="A438"/>
      <c r="B438"/>
      <c r="C438"/>
      <c r="D438"/>
      <c r="E438"/>
      <c r="F438"/>
      <c r="G438"/>
      <c r="H438" s="3"/>
      <c r="I438" s="3"/>
      <c r="L438"/>
    </row>
    <row r="439" spans="1:12" s="33" customFormat="1">
      <c r="A439"/>
      <c r="B439"/>
      <c r="C439"/>
      <c r="D439"/>
      <c r="E439"/>
      <c r="F439"/>
      <c r="G439"/>
      <c r="H439" s="3"/>
      <c r="I439" s="3"/>
      <c r="L439"/>
    </row>
    <row r="440" spans="1:12" s="33" customFormat="1">
      <c r="A440"/>
      <c r="B440"/>
      <c r="C440"/>
      <c r="D440"/>
      <c r="E440"/>
      <c r="F440"/>
      <c r="G440"/>
      <c r="H440" s="3"/>
      <c r="I440" s="3"/>
      <c r="L440"/>
    </row>
    <row r="441" spans="1:12" s="33" customFormat="1">
      <c r="A441"/>
      <c r="B441"/>
      <c r="C441"/>
      <c r="D441"/>
      <c r="E441"/>
      <c r="F441"/>
      <c r="G441"/>
      <c r="H441" s="3"/>
      <c r="I441" s="3"/>
      <c r="L441"/>
    </row>
    <row r="442" spans="1:12" s="33" customFormat="1">
      <c r="A442"/>
      <c r="B442"/>
      <c r="C442"/>
      <c r="D442"/>
      <c r="E442"/>
      <c r="F442"/>
      <c r="G442"/>
      <c r="H442" s="3"/>
      <c r="I442" s="3"/>
      <c r="L442"/>
    </row>
    <row r="443" spans="1:12" s="33" customFormat="1">
      <c r="A443"/>
      <c r="B443"/>
      <c r="C443"/>
      <c r="D443"/>
      <c r="E443"/>
      <c r="F443"/>
      <c r="G443"/>
      <c r="H443" s="3"/>
      <c r="I443" s="3"/>
      <c r="L443"/>
    </row>
    <row r="444" spans="1:12" s="33" customFormat="1">
      <c r="A444"/>
      <c r="B444"/>
      <c r="C444"/>
      <c r="D444"/>
      <c r="E444"/>
      <c r="F444"/>
      <c r="G444"/>
      <c r="H444" s="3"/>
      <c r="I444" s="3"/>
      <c r="L444"/>
    </row>
    <row r="445" spans="1:12" s="33" customFormat="1">
      <c r="A445"/>
      <c r="B445"/>
      <c r="C445"/>
      <c r="D445"/>
      <c r="E445"/>
      <c r="F445"/>
      <c r="G445"/>
      <c r="H445" s="3"/>
      <c r="I445" s="3"/>
      <c r="L445"/>
    </row>
    <row r="446" spans="1:12" s="33" customFormat="1">
      <c r="A446"/>
      <c r="B446"/>
      <c r="C446"/>
      <c r="D446"/>
      <c r="E446"/>
      <c r="F446"/>
      <c r="G446"/>
      <c r="H446" s="3"/>
      <c r="I446" s="3"/>
      <c r="L446"/>
    </row>
    <row r="447" spans="1:12" s="33" customFormat="1">
      <c r="A447"/>
      <c r="B447"/>
      <c r="C447"/>
      <c r="D447"/>
      <c r="E447"/>
      <c r="F447"/>
      <c r="G447"/>
      <c r="H447" s="3"/>
      <c r="I447" s="3"/>
      <c r="L447"/>
    </row>
    <row r="448" spans="1:12" s="33" customFormat="1">
      <c r="A448"/>
      <c r="B448"/>
      <c r="C448"/>
      <c r="D448"/>
      <c r="E448"/>
      <c r="F448"/>
      <c r="G448"/>
      <c r="H448" s="3"/>
      <c r="I448" s="3"/>
      <c r="L448"/>
    </row>
    <row r="449" spans="1:12" s="33" customFormat="1">
      <c r="A449"/>
      <c r="B449"/>
      <c r="C449"/>
      <c r="D449"/>
      <c r="E449"/>
      <c r="F449"/>
      <c r="G449"/>
      <c r="H449" s="3"/>
      <c r="I449" s="3"/>
      <c r="L449"/>
    </row>
    <row r="450" spans="1:12" s="33" customFormat="1">
      <c r="A450"/>
      <c r="B450"/>
      <c r="C450"/>
      <c r="D450"/>
      <c r="E450"/>
      <c r="F450"/>
      <c r="G450"/>
      <c r="H450" s="3"/>
      <c r="I450" s="3"/>
      <c r="L450"/>
    </row>
    <row r="451" spans="1:12" s="33" customFormat="1">
      <c r="A451"/>
      <c r="B451"/>
      <c r="C451"/>
      <c r="D451"/>
      <c r="E451"/>
      <c r="F451"/>
      <c r="G451"/>
      <c r="H451" s="3"/>
      <c r="I451" s="3"/>
      <c r="L451"/>
    </row>
    <row r="452" spans="1:12" s="33" customFormat="1">
      <c r="A452"/>
      <c r="B452"/>
      <c r="C452"/>
      <c r="D452"/>
      <c r="E452"/>
      <c r="F452"/>
      <c r="G452"/>
      <c r="H452" s="3"/>
      <c r="I452" s="3"/>
      <c r="L452"/>
    </row>
    <row r="453" spans="1:12" s="33" customFormat="1">
      <c r="A453"/>
      <c r="B453"/>
      <c r="C453"/>
      <c r="D453"/>
      <c r="E453"/>
      <c r="F453"/>
      <c r="G453"/>
      <c r="H453" s="3"/>
      <c r="I453" s="3"/>
      <c r="L453"/>
    </row>
    <row r="454" spans="1:12" s="33" customFormat="1">
      <c r="A454"/>
      <c r="B454"/>
      <c r="C454"/>
      <c r="D454"/>
      <c r="E454"/>
      <c r="F454"/>
      <c r="G454"/>
      <c r="H454" s="3"/>
      <c r="I454" s="3"/>
      <c r="L454"/>
    </row>
    <row r="455" spans="1:12" s="33" customFormat="1">
      <c r="A455"/>
      <c r="B455"/>
      <c r="C455"/>
      <c r="D455"/>
      <c r="E455"/>
      <c r="F455"/>
      <c r="G455"/>
      <c r="H455" s="3"/>
      <c r="I455" s="3"/>
      <c r="L455"/>
    </row>
    <row r="456" spans="1:12" s="33" customFormat="1">
      <c r="A456"/>
      <c r="B456"/>
      <c r="C456"/>
      <c r="D456"/>
      <c r="E456"/>
      <c r="F456"/>
      <c r="G456"/>
      <c r="H456" s="3"/>
      <c r="I456" s="3"/>
      <c r="L456"/>
    </row>
    <row r="457" spans="1:12" s="33" customFormat="1">
      <c r="A457"/>
      <c r="B457"/>
      <c r="C457"/>
      <c r="D457"/>
      <c r="E457"/>
      <c r="F457"/>
      <c r="G457"/>
      <c r="H457" s="3"/>
      <c r="I457" s="3"/>
      <c r="L457"/>
    </row>
    <row r="458" spans="1:12" s="33" customFormat="1">
      <c r="A458"/>
      <c r="B458"/>
      <c r="C458"/>
      <c r="D458"/>
      <c r="E458"/>
      <c r="F458"/>
      <c r="G458"/>
      <c r="H458" s="3"/>
      <c r="I458" s="3"/>
      <c r="L458"/>
    </row>
    <row r="459" spans="1:12" s="33" customFormat="1">
      <c r="A459"/>
      <c r="B459"/>
      <c r="C459"/>
      <c r="D459"/>
      <c r="E459"/>
      <c r="F459"/>
      <c r="G459"/>
      <c r="H459" s="3"/>
      <c r="I459" s="3"/>
      <c r="L459"/>
    </row>
    <row r="460" spans="1:12" s="33" customFormat="1">
      <c r="A460"/>
      <c r="B460"/>
      <c r="C460"/>
      <c r="D460"/>
      <c r="E460"/>
      <c r="F460"/>
      <c r="G460"/>
      <c r="H460" s="3"/>
      <c r="I460" s="3"/>
      <c r="L460"/>
    </row>
    <row r="461" spans="1:12" s="33" customFormat="1">
      <c r="A461"/>
      <c r="B461"/>
      <c r="C461"/>
      <c r="D461"/>
      <c r="E461"/>
      <c r="F461"/>
      <c r="G461"/>
      <c r="H461" s="3"/>
      <c r="I461" s="3"/>
      <c r="L461"/>
    </row>
    <row r="462" spans="1:12" s="33" customFormat="1">
      <c r="A462"/>
      <c r="B462"/>
      <c r="C462"/>
      <c r="D462"/>
      <c r="E462"/>
      <c r="F462"/>
      <c r="G462"/>
      <c r="H462" s="3"/>
      <c r="I462" s="3"/>
      <c r="L462"/>
    </row>
    <row r="463" spans="1:12" s="33" customFormat="1">
      <c r="A463"/>
      <c r="B463"/>
      <c r="C463"/>
      <c r="D463"/>
      <c r="E463"/>
      <c r="F463"/>
      <c r="G463"/>
      <c r="H463" s="3"/>
      <c r="I463" s="3"/>
      <c r="L463"/>
    </row>
    <row r="464" spans="1:12" s="33" customFormat="1">
      <c r="A464"/>
      <c r="B464"/>
      <c r="C464"/>
      <c r="D464"/>
      <c r="E464"/>
      <c r="F464"/>
      <c r="G464"/>
      <c r="H464" s="3"/>
      <c r="I464" s="3"/>
      <c r="L464"/>
    </row>
    <row r="465" spans="1:12" s="33" customFormat="1">
      <c r="A465"/>
      <c r="B465"/>
      <c r="C465"/>
      <c r="D465"/>
      <c r="E465"/>
      <c r="F465"/>
      <c r="G465"/>
      <c r="H465" s="3"/>
      <c r="I465" s="3"/>
      <c r="L465"/>
    </row>
    <row r="466" spans="1:12" s="33" customFormat="1">
      <c r="A466"/>
      <c r="B466"/>
      <c r="C466"/>
      <c r="D466"/>
      <c r="E466"/>
      <c r="F466"/>
      <c r="G466"/>
      <c r="H466" s="3"/>
      <c r="I466" s="3"/>
      <c r="L466"/>
    </row>
    <row r="467" spans="1:12" s="33" customFormat="1">
      <c r="A467"/>
      <c r="B467"/>
      <c r="C467"/>
      <c r="D467"/>
      <c r="E467"/>
      <c r="F467"/>
      <c r="G467"/>
      <c r="H467" s="3"/>
      <c r="I467" s="3"/>
      <c r="L467"/>
    </row>
    <row r="468" spans="1:12" s="33" customFormat="1">
      <c r="A468"/>
      <c r="B468"/>
      <c r="C468"/>
      <c r="D468"/>
      <c r="E468"/>
      <c r="F468"/>
      <c r="G468"/>
      <c r="H468" s="3"/>
      <c r="I468" s="3"/>
      <c r="L468"/>
    </row>
    <row r="469" spans="1:12" s="33" customFormat="1">
      <c r="A469"/>
      <c r="B469"/>
      <c r="C469"/>
      <c r="D469"/>
      <c r="E469"/>
      <c r="F469"/>
      <c r="G469"/>
      <c r="H469" s="3"/>
      <c r="I469" s="3"/>
      <c r="L469"/>
    </row>
    <row r="470" spans="1:12" s="33" customFormat="1">
      <c r="A470"/>
      <c r="B470"/>
      <c r="C470"/>
      <c r="D470"/>
      <c r="E470"/>
      <c r="F470"/>
      <c r="G470"/>
      <c r="H470" s="3"/>
      <c r="I470" s="3"/>
      <c r="L470"/>
    </row>
    <row r="471" spans="1:12" s="33" customFormat="1">
      <c r="A471"/>
      <c r="B471"/>
      <c r="C471"/>
      <c r="D471"/>
      <c r="E471"/>
      <c r="F471"/>
      <c r="G471"/>
      <c r="H471" s="3"/>
      <c r="I471" s="3"/>
      <c r="L471"/>
    </row>
    <row r="472" spans="1:12" s="33" customFormat="1">
      <c r="A472"/>
      <c r="B472"/>
      <c r="C472"/>
      <c r="D472"/>
      <c r="E472"/>
      <c r="F472"/>
      <c r="G472"/>
      <c r="H472" s="3"/>
      <c r="I472" s="3"/>
      <c r="L472"/>
    </row>
    <row r="473" spans="1:12" s="33" customFormat="1">
      <c r="A473"/>
      <c r="B473"/>
      <c r="C473"/>
      <c r="D473"/>
      <c r="E473"/>
      <c r="F473"/>
      <c r="G473"/>
      <c r="H473" s="3"/>
      <c r="I473" s="3"/>
      <c r="L473"/>
    </row>
    <row r="474" spans="1:12" s="33" customFormat="1">
      <c r="A474"/>
      <c r="B474"/>
      <c r="C474"/>
      <c r="D474"/>
      <c r="E474"/>
      <c r="F474"/>
      <c r="G474"/>
      <c r="H474" s="3"/>
      <c r="I474" s="3"/>
      <c r="L474"/>
    </row>
    <row r="475" spans="1:12" s="33" customFormat="1">
      <c r="A475"/>
      <c r="B475"/>
      <c r="C475"/>
      <c r="D475"/>
      <c r="E475"/>
      <c r="F475"/>
      <c r="G475"/>
      <c r="H475" s="3"/>
      <c r="I475" s="3"/>
      <c r="L475"/>
    </row>
    <row r="476" spans="1:12" s="33" customFormat="1">
      <c r="A476"/>
      <c r="B476"/>
      <c r="C476"/>
      <c r="D476"/>
      <c r="E476"/>
      <c r="F476"/>
      <c r="G476"/>
      <c r="H476" s="3"/>
      <c r="I476" s="3"/>
      <c r="L476"/>
    </row>
    <row r="477" spans="1:12" s="33" customFormat="1">
      <c r="A477"/>
      <c r="B477"/>
      <c r="C477"/>
      <c r="D477"/>
      <c r="E477"/>
      <c r="F477"/>
      <c r="G477"/>
      <c r="H477" s="3"/>
      <c r="I477" s="3"/>
      <c r="L477"/>
    </row>
    <row r="478" spans="1:12" s="33" customFormat="1">
      <c r="A478"/>
      <c r="B478"/>
      <c r="C478"/>
      <c r="D478"/>
      <c r="E478"/>
      <c r="F478"/>
      <c r="G478"/>
      <c r="H478" s="3"/>
      <c r="I478" s="3"/>
      <c r="L478"/>
    </row>
    <row r="479" spans="1:12" s="33" customFormat="1">
      <c r="A479"/>
      <c r="B479"/>
      <c r="C479"/>
      <c r="D479"/>
      <c r="E479"/>
      <c r="F479"/>
      <c r="G479"/>
      <c r="H479" s="3"/>
      <c r="I479" s="3"/>
      <c r="L479"/>
    </row>
    <row r="480" spans="1:12" s="33" customFormat="1">
      <c r="A480"/>
      <c r="B480"/>
      <c r="C480"/>
      <c r="D480"/>
      <c r="E480"/>
      <c r="F480"/>
      <c r="G480"/>
      <c r="H480" s="3"/>
      <c r="I480" s="3"/>
      <c r="L480"/>
    </row>
    <row r="481" spans="1:12" s="33" customFormat="1">
      <c r="A481"/>
      <c r="B481"/>
      <c r="C481"/>
      <c r="D481"/>
      <c r="E481"/>
      <c r="F481"/>
      <c r="G481"/>
      <c r="H481" s="3"/>
      <c r="I481" s="3"/>
      <c r="L481"/>
    </row>
    <row r="482" spans="1:12" s="33" customFormat="1">
      <c r="A482"/>
      <c r="B482"/>
      <c r="C482"/>
      <c r="D482"/>
      <c r="E482"/>
      <c r="F482"/>
      <c r="G482"/>
      <c r="H482" s="3"/>
      <c r="I482" s="3"/>
      <c r="L482"/>
    </row>
    <row r="483" spans="1:12" s="33" customFormat="1">
      <c r="A483"/>
      <c r="B483"/>
      <c r="C483"/>
      <c r="D483"/>
      <c r="E483"/>
      <c r="F483"/>
      <c r="G483"/>
      <c r="H483" s="3"/>
      <c r="I483" s="3"/>
      <c r="L483"/>
    </row>
    <row r="484" spans="1:12" s="33" customFormat="1">
      <c r="A484"/>
      <c r="B484"/>
      <c r="C484"/>
      <c r="D484"/>
      <c r="E484"/>
      <c r="F484"/>
      <c r="G484"/>
      <c r="H484" s="3"/>
      <c r="I484" s="3"/>
      <c r="L484"/>
    </row>
    <row r="485" spans="1:12" s="33" customFormat="1">
      <c r="A485"/>
      <c r="B485"/>
      <c r="C485"/>
      <c r="D485"/>
      <c r="E485"/>
      <c r="F485"/>
      <c r="G485"/>
      <c r="H485" s="3"/>
      <c r="I485" s="3"/>
      <c r="L485"/>
    </row>
    <row r="486" spans="1:12" s="33" customFormat="1">
      <c r="A486"/>
      <c r="B486"/>
      <c r="C486"/>
      <c r="D486"/>
      <c r="E486"/>
      <c r="F486"/>
      <c r="G486"/>
      <c r="H486" s="3"/>
      <c r="I486" s="3"/>
      <c r="L486"/>
    </row>
    <row r="487" spans="1:12" s="33" customFormat="1">
      <c r="A487"/>
      <c r="B487"/>
      <c r="C487"/>
      <c r="D487"/>
      <c r="E487"/>
      <c r="F487"/>
      <c r="G487"/>
      <c r="H487" s="3"/>
      <c r="I487" s="3"/>
      <c r="L487"/>
    </row>
    <row r="488" spans="1:12" s="33" customFormat="1">
      <c r="A488"/>
      <c r="B488"/>
      <c r="C488"/>
      <c r="D488"/>
      <c r="E488"/>
      <c r="F488"/>
      <c r="G488"/>
      <c r="H488" s="3"/>
      <c r="I488" s="3"/>
      <c r="L488"/>
    </row>
    <row r="489" spans="1:12" s="33" customFormat="1">
      <c r="A489"/>
      <c r="B489"/>
      <c r="C489"/>
      <c r="D489"/>
      <c r="E489"/>
      <c r="F489"/>
      <c r="G489"/>
      <c r="H489" s="3"/>
      <c r="I489" s="3"/>
      <c r="L489"/>
    </row>
    <row r="490" spans="1:12" s="33" customFormat="1">
      <c r="A490"/>
      <c r="B490"/>
      <c r="C490"/>
      <c r="D490"/>
      <c r="E490"/>
      <c r="F490"/>
      <c r="G490"/>
      <c r="H490" s="3"/>
      <c r="I490" s="3"/>
      <c r="L490"/>
    </row>
    <row r="491" spans="1:12" s="33" customFormat="1">
      <c r="A491"/>
      <c r="B491"/>
      <c r="C491"/>
      <c r="D491"/>
      <c r="E491"/>
      <c r="F491"/>
      <c r="G491"/>
      <c r="H491" s="3"/>
      <c r="I491" s="3"/>
      <c r="L491"/>
    </row>
    <row r="492" spans="1:12" s="33" customFormat="1">
      <c r="A492"/>
      <c r="B492"/>
      <c r="C492"/>
      <c r="D492"/>
      <c r="E492"/>
      <c r="F492"/>
      <c r="G492"/>
      <c r="H492" s="3"/>
      <c r="I492" s="3"/>
      <c r="L492"/>
    </row>
    <row r="493" spans="1:12" s="33" customFormat="1">
      <c r="A493"/>
      <c r="B493"/>
      <c r="C493"/>
      <c r="D493"/>
      <c r="E493"/>
      <c r="F493"/>
      <c r="G493"/>
      <c r="H493" s="3"/>
      <c r="I493" s="3"/>
      <c r="L493"/>
    </row>
    <row r="494" spans="1:12" s="33" customFormat="1">
      <c r="A494"/>
      <c r="B494"/>
      <c r="C494"/>
      <c r="D494"/>
      <c r="E494"/>
      <c r="F494"/>
      <c r="G494"/>
      <c r="H494" s="3"/>
      <c r="I494" s="3"/>
      <c r="L494"/>
    </row>
    <row r="495" spans="1:12" s="33" customFormat="1">
      <c r="A495"/>
      <c r="B495"/>
      <c r="C495"/>
      <c r="D495"/>
      <c r="E495"/>
      <c r="F495"/>
      <c r="G495"/>
      <c r="H495" s="3"/>
      <c r="I495" s="3"/>
      <c r="L495"/>
    </row>
    <row r="496" spans="1:12" s="33" customFormat="1">
      <c r="A496"/>
      <c r="B496"/>
      <c r="C496"/>
      <c r="D496"/>
      <c r="E496"/>
      <c r="F496"/>
      <c r="G496"/>
      <c r="H496" s="3"/>
      <c r="I496" s="3"/>
      <c r="L496"/>
    </row>
    <row r="497" spans="1:12" s="33" customFormat="1">
      <c r="A497"/>
      <c r="B497"/>
      <c r="C497"/>
      <c r="D497"/>
      <c r="E497"/>
      <c r="F497"/>
      <c r="G497"/>
      <c r="H497" s="3"/>
      <c r="I497" s="3"/>
      <c r="L497"/>
    </row>
    <row r="498" spans="1:12" s="33" customFormat="1">
      <c r="A498"/>
      <c r="B498"/>
      <c r="C498"/>
      <c r="D498"/>
      <c r="E498"/>
      <c r="F498"/>
      <c r="G498"/>
      <c r="H498" s="3"/>
      <c r="I498" s="3"/>
      <c r="L498"/>
    </row>
    <row r="499" spans="1:12" s="33" customFormat="1">
      <c r="A499"/>
      <c r="B499"/>
      <c r="C499"/>
      <c r="D499"/>
      <c r="E499"/>
      <c r="F499"/>
      <c r="G499"/>
      <c r="H499" s="3"/>
      <c r="I499" s="3"/>
      <c r="L499"/>
    </row>
    <row r="500" spans="1:12" s="33" customFormat="1">
      <c r="A500"/>
      <c r="B500"/>
      <c r="C500"/>
      <c r="D500"/>
      <c r="E500"/>
      <c r="F500"/>
      <c r="G500"/>
      <c r="H500" s="3"/>
      <c r="I500" s="3"/>
      <c r="L500"/>
    </row>
    <row r="501" spans="1:12" s="33" customFormat="1">
      <c r="A501"/>
      <c r="B501"/>
      <c r="C501"/>
      <c r="D501"/>
      <c r="E501"/>
      <c r="F501"/>
      <c r="G501"/>
      <c r="H501" s="3"/>
      <c r="I501" s="3"/>
      <c r="L501"/>
    </row>
    <row r="502" spans="1:12" s="33" customFormat="1">
      <c r="A502"/>
      <c r="B502"/>
      <c r="C502"/>
      <c r="D502"/>
      <c r="E502"/>
      <c r="F502"/>
      <c r="G502"/>
      <c r="H502" s="3"/>
      <c r="I502" s="3"/>
      <c r="L502"/>
    </row>
    <row r="503" spans="1:12" s="33" customFormat="1">
      <c r="A503"/>
      <c r="B503"/>
      <c r="C503"/>
      <c r="D503"/>
      <c r="E503"/>
      <c r="F503"/>
      <c r="G503"/>
      <c r="H503" s="3"/>
      <c r="I503" s="3"/>
      <c r="L503"/>
    </row>
    <row r="504" spans="1:12" s="33" customFormat="1">
      <c r="A504"/>
      <c r="B504"/>
      <c r="C504"/>
      <c r="D504"/>
      <c r="E504"/>
      <c r="F504"/>
      <c r="G504"/>
      <c r="H504" s="3"/>
      <c r="I504" s="3"/>
      <c r="L504"/>
    </row>
    <row r="505" spans="1:12" s="33" customFormat="1">
      <c r="A505"/>
      <c r="B505"/>
      <c r="C505"/>
      <c r="D505"/>
      <c r="E505"/>
      <c r="F505"/>
      <c r="G505"/>
      <c r="H505" s="3"/>
      <c r="I505" s="3"/>
      <c r="L505"/>
    </row>
    <row r="506" spans="1:12" s="33" customFormat="1">
      <c r="A506"/>
      <c r="B506"/>
      <c r="C506"/>
      <c r="D506"/>
      <c r="E506"/>
      <c r="F506"/>
      <c r="G506"/>
      <c r="H506" s="3"/>
      <c r="I506" s="3"/>
      <c r="L506"/>
    </row>
    <row r="507" spans="1:12" s="33" customFormat="1">
      <c r="A507"/>
      <c r="B507"/>
      <c r="C507"/>
      <c r="D507"/>
      <c r="E507"/>
      <c r="F507"/>
      <c r="G507"/>
      <c r="H507" s="3"/>
      <c r="I507" s="3"/>
      <c r="L507"/>
    </row>
    <row r="508" spans="1:12" s="33" customFormat="1">
      <c r="A508"/>
      <c r="B508"/>
      <c r="C508"/>
      <c r="D508"/>
      <c r="E508"/>
      <c r="F508"/>
      <c r="G508"/>
      <c r="H508" s="3"/>
      <c r="I508" s="3"/>
      <c r="L508"/>
    </row>
    <row r="509" spans="1:12" s="33" customFormat="1">
      <c r="A509"/>
      <c r="B509"/>
      <c r="C509"/>
      <c r="D509"/>
      <c r="E509"/>
      <c r="F509"/>
      <c r="G509"/>
      <c r="H509" s="3"/>
      <c r="I509" s="3"/>
      <c r="L509"/>
    </row>
    <row r="510" spans="1:12" s="33" customFormat="1">
      <c r="A510"/>
      <c r="B510"/>
      <c r="C510"/>
      <c r="D510"/>
      <c r="E510"/>
      <c r="F510"/>
      <c r="G510"/>
      <c r="H510" s="3"/>
      <c r="I510" s="3"/>
      <c r="L510"/>
    </row>
    <row r="511" spans="1:12" s="33" customFormat="1">
      <c r="A511"/>
      <c r="B511"/>
      <c r="C511"/>
      <c r="D511"/>
      <c r="E511"/>
      <c r="F511"/>
      <c r="G511"/>
      <c r="H511" s="3"/>
      <c r="I511" s="3"/>
      <c r="L511"/>
    </row>
    <row r="512" spans="1:12" s="33" customFormat="1">
      <c r="A512"/>
      <c r="B512"/>
      <c r="C512"/>
      <c r="D512"/>
      <c r="E512"/>
      <c r="F512"/>
      <c r="G512"/>
      <c r="H512" s="3"/>
      <c r="I512" s="3"/>
      <c r="L512"/>
    </row>
    <row r="513" spans="1:12" s="33" customFormat="1">
      <c r="A513"/>
      <c r="B513"/>
      <c r="C513"/>
      <c r="D513"/>
      <c r="E513"/>
      <c r="F513"/>
      <c r="G513"/>
      <c r="H513" s="3"/>
      <c r="I513" s="3"/>
      <c r="L513"/>
    </row>
    <row r="514" spans="1:12" s="33" customFormat="1">
      <c r="A514"/>
      <c r="B514"/>
      <c r="C514"/>
      <c r="D514"/>
      <c r="E514"/>
      <c r="F514"/>
      <c r="G514"/>
      <c r="H514" s="3"/>
      <c r="I514" s="3"/>
      <c r="L514"/>
    </row>
    <row r="515" spans="1:12" s="33" customFormat="1">
      <c r="A515"/>
      <c r="B515"/>
      <c r="C515"/>
      <c r="D515"/>
      <c r="E515"/>
      <c r="F515"/>
      <c r="G515"/>
      <c r="H515" s="3"/>
      <c r="I515" s="3"/>
      <c r="L515"/>
    </row>
    <row r="516" spans="1:12" s="33" customFormat="1">
      <c r="A516"/>
      <c r="B516"/>
      <c r="C516"/>
      <c r="D516"/>
      <c r="E516"/>
      <c r="F516"/>
      <c r="G516"/>
      <c r="H516" s="3"/>
      <c r="I516" s="3"/>
      <c r="L516"/>
    </row>
    <row r="517" spans="1:12" s="33" customFormat="1">
      <c r="A517"/>
      <c r="B517"/>
      <c r="C517"/>
      <c r="D517"/>
      <c r="E517"/>
      <c r="F517"/>
      <c r="G517"/>
      <c r="H517" s="3"/>
      <c r="I517" s="3"/>
      <c r="L517"/>
    </row>
    <row r="518" spans="1:12" s="33" customFormat="1">
      <c r="A518"/>
      <c r="B518"/>
      <c r="C518"/>
      <c r="D518"/>
      <c r="E518"/>
      <c r="F518"/>
      <c r="G518"/>
      <c r="H518" s="3"/>
      <c r="I518" s="3"/>
      <c r="L518"/>
    </row>
    <row r="519" spans="1:12" s="33" customFormat="1">
      <c r="A519"/>
      <c r="B519"/>
      <c r="C519"/>
      <c r="D519"/>
      <c r="E519"/>
      <c r="F519"/>
      <c r="G519"/>
      <c r="H519" s="3"/>
      <c r="I519" s="3"/>
      <c r="L519"/>
    </row>
    <row r="520" spans="1:12" s="33" customFormat="1">
      <c r="A520"/>
      <c r="B520"/>
      <c r="C520"/>
      <c r="D520"/>
      <c r="E520"/>
      <c r="F520"/>
      <c r="G520"/>
      <c r="H520" s="3"/>
      <c r="I520" s="3"/>
      <c r="L520"/>
    </row>
    <row r="521" spans="1:12" s="33" customFormat="1">
      <c r="A521"/>
      <c r="B521"/>
      <c r="C521"/>
      <c r="D521"/>
      <c r="E521"/>
      <c r="F521"/>
      <c r="G521"/>
      <c r="H521" s="3"/>
      <c r="I521" s="3"/>
      <c r="L521"/>
    </row>
    <row r="522" spans="1:12" s="33" customFormat="1">
      <c r="A522"/>
      <c r="B522"/>
      <c r="C522"/>
      <c r="D522"/>
      <c r="E522"/>
      <c r="F522"/>
      <c r="G522"/>
      <c r="H522" s="3"/>
      <c r="I522" s="3"/>
      <c r="L522"/>
    </row>
    <row r="523" spans="1:12" s="33" customFormat="1">
      <c r="A523"/>
      <c r="B523"/>
      <c r="C523"/>
      <c r="D523"/>
      <c r="E523"/>
      <c r="F523"/>
      <c r="G523"/>
      <c r="H523" s="3"/>
      <c r="I523" s="3"/>
      <c r="L523"/>
    </row>
    <row r="524" spans="1:12" s="33" customFormat="1">
      <c r="A524"/>
      <c r="B524"/>
      <c r="C524"/>
      <c r="D524"/>
      <c r="E524"/>
      <c r="F524"/>
      <c r="G524"/>
      <c r="H524" s="3"/>
      <c r="I524" s="3"/>
      <c r="L524"/>
    </row>
    <row r="525" spans="1:12" s="33" customFormat="1">
      <c r="A525"/>
      <c r="B525"/>
      <c r="C525"/>
      <c r="D525"/>
      <c r="E525"/>
      <c r="F525"/>
      <c r="G525"/>
      <c r="H525" s="3"/>
      <c r="I525" s="3"/>
      <c r="L525"/>
    </row>
    <row r="526" spans="1:12" s="33" customFormat="1">
      <c r="A526"/>
      <c r="B526"/>
      <c r="C526"/>
      <c r="D526"/>
      <c r="E526"/>
      <c r="F526"/>
      <c r="G526"/>
      <c r="H526" s="3"/>
      <c r="I526" s="3"/>
      <c r="L526"/>
    </row>
    <row r="527" spans="1:12" s="33" customFormat="1">
      <c r="A527"/>
      <c r="B527"/>
      <c r="C527"/>
      <c r="D527"/>
      <c r="E527"/>
      <c r="F527"/>
      <c r="G527"/>
      <c r="H527" s="3"/>
      <c r="I527" s="3"/>
      <c r="L527"/>
    </row>
    <row r="528" spans="1:12" s="33" customFormat="1">
      <c r="A528"/>
      <c r="B528"/>
      <c r="C528"/>
      <c r="D528"/>
      <c r="E528"/>
      <c r="F528"/>
      <c r="G528"/>
      <c r="H528" s="3"/>
      <c r="I528" s="3"/>
      <c r="L528"/>
    </row>
    <row r="529" spans="1:12" s="33" customFormat="1">
      <c r="A529"/>
      <c r="B529"/>
      <c r="C529"/>
      <c r="D529"/>
      <c r="E529"/>
      <c r="F529"/>
      <c r="G529"/>
      <c r="H529" s="3"/>
      <c r="I529" s="3"/>
      <c r="L529"/>
    </row>
    <row r="530" spans="1:12" s="33" customFormat="1">
      <c r="A530"/>
      <c r="B530"/>
      <c r="C530"/>
      <c r="D530"/>
      <c r="E530"/>
      <c r="F530"/>
      <c r="G530"/>
      <c r="H530" s="3"/>
      <c r="I530" s="3"/>
      <c r="L530"/>
    </row>
    <row r="531" spans="1:12" s="33" customFormat="1">
      <c r="A531"/>
      <c r="B531"/>
      <c r="C531"/>
      <c r="D531"/>
      <c r="E531"/>
      <c r="F531"/>
      <c r="G531"/>
      <c r="H531" s="3"/>
      <c r="I531" s="3"/>
      <c r="L531"/>
    </row>
    <row r="532" spans="1:12" s="33" customFormat="1">
      <c r="A532"/>
      <c r="B532"/>
      <c r="C532"/>
      <c r="D532"/>
      <c r="E532"/>
      <c r="F532"/>
      <c r="G532"/>
      <c r="H532" s="3"/>
      <c r="I532" s="3"/>
      <c r="L532"/>
    </row>
    <row r="533" spans="1:12" s="33" customFormat="1">
      <c r="A533"/>
      <c r="B533"/>
      <c r="C533"/>
      <c r="D533"/>
      <c r="E533"/>
      <c r="F533"/>
      <c r="G533"/>
      <c r="H533" s="3"/>
      <c r="I533" s="3"/>
      <c r="L533"/>
    </row>
    <row r="534" spans="1:12" s="33" customFormat="1">
      <c r="A534"/>
      <c r="B534"/>
      <c r="C534"/>
      <c r="D534"/>
      <c r="E534"/>
      <c r="F534"/>
      <c r="G534"/>
      <c r="H534" s="3"/>
      <c r="I534" s="3"/>
      <c r="L534"/>
    </row>
    <row r="535" spans="1:12" s="33" customFormat="1">
      <c r="A535"/>
      <c r="B535"/>
      <c r="C535"/>
      <c r="D535"/>
      <c r="E535"/>
      <c r="F535"/>
      <c r="G535"/>
      <c r="H535" s="3"/>
      <c r="I535" s="3"/>
      <c r="L535"/>
    </row>
    <row r="536" spans="1:12" s="33" customFormat="1">
      <c r="A536"/>
      <c r="B536"/>
      <c r="C536"/>
      <c r="D536"/>
      <c r="E536"/>
      <c r="F536"/>
      <c r="G536"/>
      <c r="H536" s="3"/>
      <c r="I536" s="3"/>
      <c r="L536"/>
    </row>
    <row r="537" spans="1:12" s="33" customFormat="1">
      <c r="A537"/>
      <c r="B537"/>
      <c r="C537"/>
      <c r="D537"/>
      <c r="E537"/>
      <c r="F537"/>
      <c r="G537"/>
      <c r="H537" s="3"/>
      <c r="I537" s="3"/>
      <c r="L537"/>
    </row>
    <row r="538" spans="1:12" s="33" customFormat="1">
      <c r="A538"/>
      <c r="B538"/>
      <c r="C538"/>
      <c r="D538"/>
      <c r="E538"/>
      <c r="F538"/>
      <c r="G538"/>
      <c r="H538" s="3"/>
      <c r="I538" s="3"/>
      <c r="L538"/>
    </row>
    <row r="539" spans="1:12" s="33" customFormat="1">
      <c r="A539"/>
      <c r="B539"/>
      <c r="C539"/>
      <c r="D539"/>
      <c r="E539"/>
      <c r="F539"/>
      <c r="G539"/>
      <c r="H539" s="3"/>
      <c r="I539" s="3"/>
      <c r="L539"/>
    </row>
    <row r="540" spans="1:12" s="33" customFormat="1">
      <c r="A540"/>
      <c r="B540"/>
      <c r="C540"/>
      <c r="D540"/>
      <c r="E540"/>
      <c r="F540"/>
      <c r="G540"/>
      <c r="H540" s="3"/>
      <c r="I540" s="3"/>
      <c r="L540"/>
    </row>
    <row r="541" spans="1:12" s="33" customFormat="1">
      <c r="A541"/>
      <c r="B541"/>
      <c r="C541"/>
      <c r="D541"/>
      <c r="E541"/>
      <c r="F541"/>
      <c r="G541"/>
      <c r="H541" s="3"/>
      <c r="I541" s="3"/>
      <c r="L541"/>
    </row>
    <row r="542" spans="1:12" s="33" customFormat="1">
      <c r="A542"/>
      <c r="B542"/>
      <c r="C542"/>
      <c r="D542"/>
      <c r="E542"/>
      <c r="F542"/>
      <c r="G542"/>
      <c r="H542" s="3"/>
      <c r="I542" s="3"/>
      <c r="L542"/>
    </row>
    <row r="543" spans="1:12" s="33" customFormat="1">
      <c r="A543"/>
      <c r="B543"/>
      <c r="C543"/>
      <c r="D543"/>
      <c r="E543"/>
      <c r="F543"/>
      <c r="G543"/>
      <c r="H543" s="3"/>
      <c r="I543" s="3"/>
      <c r="L543"/>
    </row>
    <row r="544" spans="1:12" s="33" customFormat="1">
      <c r="A544"/>
      <c r="B544"/>
      <c r="C544"/>
      <c r="D544"/>
      <c r="E544"/>
      <c r="F544"/>
      <c r="G544"/>
      <c r="H544" s="3"/>
      <c r="I544" s="3"/>
      <c r="L544"/>
    </row>
    <row r="545" spans="1:12" s="33" customFormat="1">
      <c r="A545"/>
      <c r="B545"/>
      <c r="C545"/>
      <c r="D545"/>
      <c r="E545"/>
      <c r="F545"/>
      <c r="G545"/>
      <c r="H545" s="3"/>
      <c r="I545" s="3"/>
      <c r="L545"/>
    </row>
    <row r="546" spans="1:12" s="33" customFormat="1">
      <c r="A546"/>
      <c r="B546"/>
      <c r="C546"/>
      <c r="D546"/>
      <c r="E546"/>
      <c r="F546"/>
      <c r="G546"/>
      <c r="H546" s="3"/>
      <c r="I546" s="3"/>
      <c r="L546"/>
    </row>
    <row r="547" spans="1:12" s="33" customFormat="1">
      <c r="A547"/>
      <c r="B547"/>
      <c r="C547"/>
      <c r="D547"/>
      <c r="E547"/>
      <c r="F547"/>
      <c r="G547"/>
      <c r="H547" s="3"/>
      <c r="I547" s="3"/>
      <c r="L547"/>
    </row>
    <row r="548" spans="1:12" s="33" customFormat="1">
      <c r="A548"/>
      <c r="B548"/>
      <c r="C548"/>
      <c r="D548"/>
      <c r="E548"/>
      <c r="F548"/>
      <c r="G548"/>
      <c r="H548" s="3"/>
      <c r="I548" s="3"/>
      <c r="L548"/>
    </row>
    <row r="549" spans="1:12" s="33" customFormat="1">
      <c r="A549"/>
      <c r="B549"/>
      <c r="C549"/>
      <c r="D549"/>
      <c r="E549"/>
      <c r="F549"/>
      <c r="G549"/>
      <c r="H549" s="3"/>
      <c r="I549" s="3"/>
      <c r="L549"/>
    </row>
    <row r="550" spans="1:12" s="33" customFormat="1">
      <c r="A550"/>
      <c r="B550"/>
      <c r="C550"/>
      <c r="D550"/>
      <c r="E550"/>
      <c r="F550"/>
      <c r="G550"/>
      <c r="H550" s="3"/>
      <c r="I550" s="3"/>
      <c r="L550"/>
    </row>
    <row r="551" spans="1:12" s="33" customFormat="1">
      <c r="A551"/>
      <c r="B551"/>
      <c r="C551"/>
      <c r="D551"/>
      <c r="E551"/>
      <c r="F551"/>
      <c r="G551"/>
      <c r="H551" s="3"/>
      <c r="I551" s="3"/>
      <c r="L551"/>
    </row>
    <row r="552" spans="1:12" s="33" customFormat="1">
      <c r="A552"/>
      <c r="B552"/>
      <c r="C552"/>
      <c r="D552"/>
      <c r="E552"/>
      <c r="F552"/>
      <c r="G552"/>
      <c r="H552" s="3"/>
      <c r="I552" s="3"/>
      <c r="L552"/>
    </row>
    <row r="553" spans="1:12" s="33" customFormat="1">
      <c r="A553"/>
      <c r="B553"/>
      <c r="C553"/>
      <c r="D553"/>
      <c r="E553"/>
      <c r="F553"/>
      <c r="G553"/>
      <c r="H553" s="3"/>
      <c r="I553" s="3"/>
      <c r="L553"/>
    </row>
    <row r="554" spans="1:12" s="33" customFormat="1">
      <c r="A554"/>
      <c r="B554"/>
      <c r="C554"/>
      <c r="D554"/>
      <c r="E554"/>
      <c r="F554"/>
      <c r="G554"/>
      <c r="H554" s="3"/>
      <c r="I554" s="3"/>
      <c r="L554"/>
    </row>
    <row r="555" spans="1:12" s="33" customFormat="1">
      <c r="A555"/>
      <c r="B555"/>
      <c r="C555"/>
      <c r="D555"/>
      <c r="E555"/>
      <c r="F555"/>
      <c r="G555"/>
      <c r="H555" s="3"/>
      <c r="I555" s="3"/>
      <c r="L555"/>
    </row>
    <row r="556" spans="1:12" s="33" customFormat="1">
      <c r="A556"/>
      <c r="B556"/>
      <c r="C556"/>
      <c r="D556"/>
      <c r="E556"/>
      <c r="F556"/>
      <c r="G556"/>
      <c r="H556" s="3"/>
      <c r="I556" s="3"/>
      <c r="L556"/>
    </row>
    <row r="557" spans="1:12" s="33" customFormat="1">
      <c r="A557"/>
      <c r="B557"/>
      <c r="C557"/>
      <c r="D557"/>
      <c r="E557"/>
      <c r="F557"/>
      <c r="G557"/>
      <c r="H557" s="3"/>
      <c r="I557" s="3"/>
      <c r="L557"/>
    </row>
    <row r="558" spans="1:12" s="33" customFormat="1">
      <c r="A558"/>
      <c r="B558"/>
      <c r="C558"/>
      <c r="D558"/>
      <c r="E558"/>
      <c r="F558"/>
      <c r="G558"/>
      <c r="H558" s="3"/>
      <c r="I558" s="3"/>
      <c r="L558"/>
    </row>
    <row r="559" spans="1:12" s="33" customFormat="1">
      <c r="A559"/>
      <c r="B559"/>
      <c r="C559"/>
      <c r="D559"/>
      <c r="E559"/>
      <c r="F559"/>
      <c r="G559"/>
      <c r="H559" s="3"/>
      <c r="I559" s="3"/>
      <c r="L559"/>
    </row>
    <row r="560" spans="1:12" s="33" customFormat="1">
      <c r="A560"/>
      <c r="B560"/>
      <c r="C560"/>
      <c r="D560"/>
      <c r="E560"/>
      <c r="F560"/>
      <c r="G560"/>
      <c r="H560" s="3"/>
      <c r="I560" s="3"/>
      <c r="L560"/>
    </row>
    <row r="561" spans="1:12" s="33" customFormat="1">
      <c r="A561"/>
      <c r="B561"/>
      <c r="C561"/>
      <c r="D561"/>
      <c r="E561"/>
      <c r="F561"/>
      <c r="G561"/>
      <c r="H561" s="3"/>
      <c r="I561" s="3"/>
      <c r="L561"/>
    </row>
    <row r="562" spans="1:12" s="33" customFormat="1">
      <c r="A562"/>
      <c r="B562"/>
      <c r="C562"/>
      <c r="D562"/>
      <c r="E562"/>
      <c r="F562"/>
      <c r="G562"/>
      <c r="H562" s="3"/>
      <c r="I562" s="3"/>
      <c r="L562"/>
    </row>
    <row r="563" spans="1:12" s="33" customFormat="1">
      <c r="A563"/>
      <c r="B563"/>
      <c r="C563"/>
      <c r="D563"/>
      <c r="E563"/>
      <c r="F563"/>
      <c r="G563"/>
      <c r="H563" s="3"/>
      <c r="I563" s="3"/>
      <c r="L563"/>
    </row>
    <row r="564" spans="1:12" s="33" customFormat="1">
      <c r="A564"/>
      <c r="B564"/>
      <c r="C564"/>
      <c r="D564"/>
      <c r="E564"/>
      <c r="F564"/>
      <c r="G564"/>
      <c r="H564" s="3"/>
      <c r="I564" s="3"/>
      <c r="L564"/>
    </row>
    <row r="565" spans="1:12" s="33" customFormat="1">
      <c r="A565"/>
      <c r="B565"/>
      <c r="C565"/>
      <c r="D565"/>
      <c r="E565"/>
      <c r="F565"/>
      <c r="G565"/>
      <c r="H565" s="3"/>
      <c r="I565" s="3"/>
      <c r="L565"/>
    </row>
    <row r="566" spans="1:12" s="33" customFormat="1">
      <c r="A566"/>
      <c r="B566"/>
      <c r="C566"/>
      <c r="D566"/>
      <c r="E566"/>
      <c r="F566"/>
      <c r="G566"/>
      <c r="H566" s="3"/>
      <c r="I566" s="3"/>
      <c r="L566"/>
    </row>
    <row r="567" spans="1:12" s="33" customFormat="1">
      <c r="A567"/>
      <c r="B567"/>
      <c r="C567"/>
      <c r="D567"/>
      <c r="E567"/>
      <c r="F567"/>
      <c r="G567"/>
      <c r="H567" s="3"/>
      <c r="I567" s="3"/>
      <c r="L567"/>
    </row>
    <row r="568" spans="1:12" s="33" customFormat="1">
      <c r="A568"/>
      <c r="B568"/>
      <c r="C568"/>
      <c r="D568"/>
      <c r="E568"/>
      <c r="F568"/>
      <c r="G568"/>
      <c r="H568" s="3"/>
      <c r="I568" s="3"/>
      <c r="L568"/>
    </row>
    <row r="569" spans="1:12" s="33" customFormat="1">
      <c r="A569"/>
      <c r="B569"/>
      <c r="C569"/>
      <c r="D569"/>
      <c r="E569"/>
      <c r="F569"/>
      <c r="G569"/>
      <c r="H569" s="3"/>
      <c r="I569" s="3"/>
      <c r="L569"/>
    </row>
    <row r="570" spans="1:12" s="33" customFormat="1">
      <c r="A570"/>
      <c r="B570"/>
      <c r="C570"/>
      <c r="D570"/>
      <c r="E570"/>
      <c r="F570"/>
      <c r="G570"/>
      <c r="H570" s="3"/>
      <c r="I570" s="3"/>
      <c r="L570"/>
    </row>
    <row r="571" spans="1:12" s="33" customFormat="1">
      <c r="A571"/>
      <c r="B571"/>
      <c r="C571"/>
      <c r="D571"/>
      <c r="E571"/>
      <c r="F571"/>
      <c r="G571"/>
      <c r="H571" s="3"/>
      <c r="I571" s="3"/>
      <c r="L571"/>
    </row>
    <row r="572" spans="1:12" s="33" customFormat="1">
      <c r="A572"/>
      <c r="B572"/>
      <c r="C572"/>
      <c r="D572"/>
      <c r="E572"/>
      <c r="F572"/>
      <c r="G572"/>
      <c r="H572" s="3"/>
      <c r="I572" s="3"/>
      <c r="L572"/>
    </row>
    <row r="573" spans="1:12" s="33" customFormat="1">
      <c r="A573"/>
      <c r="B573"/>
      <c r="C573"/>
      <c r="D573"/>
      <c r="E573"/>
      <c r="F573"/>
      <c r="G573"/>
      <c r="H573" s="3"/>
      <c r="I573" s="3"/>
      <c r="L573"/>
    </row>
    <row r="574" spans="1:12" s="33" customFormat="1">
      <c r="A574"/>
      <c r="B574"/>
      <c r="C574"/>
      <c r="D574"/>
      <c r="E574"/>
      <c r="F574"/>
      <c r="G574"/>
      <c r="H574" s="3"/>
      <c r="I574" s="3"/>
      <c r="L574"/>
    </row>
    <row r="575" spans="1:12" s="33" customFormat="1">
      <c r="A575"/>
      <c r="B575"/>
      <c r="C575"/>
      <c r="D575"/>
      <c r="E575"/>
      <c r="F575"/>
      <c r="G575"/>
      <c r="H575" s="3"/>
      <c r="I575" s="3"/>
      <c r="L575"/>
    </row>
    <row r="576" spans="1:12" s="33" customFormat="1">
      <c r="A576"/>
      <c r="B576"/>
      <c r="C576"/>
      <c r="D576"/>
      <c r="E576"/>
      <c r="F576"/>
      <c r="G576"/>
      <c r="H576" s="3"/>
      <c r="I576" s="3"/>
      <c r="L576"/>
    </row>
    <row r="577" spans="1:12" s="33" customFormat="1">
      <c r="A577"/>
      <c r="B577"/>
      <c r="C577"/>
      <c r="D577"/>
      <c r="E577"/>
      <c r="F577"/>
      <c r="G577"/>
      <c r="H577" s="3"/>
      <c r="I577" s="3"/>
      <c r="L577"/>
    </row>
    <row r="578" spans="1:12" s="33" customFormat="1">
      <c r="A578"/>
      <c r="B578"/>
      <c r="C578"/>
      <c r="D578"/>
      <c r="E578"/>
      <c r="F578"/>
      <c r="G578"/>
      <c r="H578" s="3"/>
      <c r="I578" s="3"/>
      <c r="L578"/>
    </row>
    <row r="579" spans="1:12" s="33" customFormat="1">
      <c r="A579"/>
      <c r="B579"/>
      <c r="C579"/>
      <c r="D579"/>
      <c r="E579"/>
      <c r="F579"/>
      <c r="G579"/>
      <c r="H579" s="3"/>
      <c r="I579" s="3"/>
      <c r="L579"/>
    </row>
    <row r="580" spans="1:12" s="33" customFormat="1">
      <c r="A580"/>
      <c r="B580"/>
      <c r="C580"/>
      <c r="D580"/>
      <c r="E580"/>
      <c r="F580"/>
      <c r="G580"/>
      <c r="H580" s="3"/>
      <c r="I580" s="3"/>
      <c r="L580"/>
    </row>
    <row r="581" spans="1:12" s="33" customFormat="1">
      <c r="A581"/>
      <c r="B581"/>
      <c r="C581"/>
      <c r="D581"/>
      <c r="E581"/>
      <c r="F581"/>
      <c r="G581"/>
      <c r="H581" s="3"/>
      <c r="I581" s="3"/>
      <c r="L581"/>
    </row>
    <row r="582" spans="1:12" s="33" customFormat="1">
      <c r="A582"/>
      <c r="B582"/>
      <c r="C582"/>
      <c r="D582"/>
      <c r="E582"/>
      <c r="F582"/>
      <c r="G582"/>
      <c r="H582" s="3"/>
      <c r="I582" s="3"/>
      <c r="L582"/>
    </row>
    <row r="583" spans="1:12" s="33" customFormat="1">
      <c r="A583"/>
      <c r="B583"/>
      <c r="C583"/>
      <c r="D583"/>
      <c r="E583"/>
      <c r="F583"/>
      <c r="G583"/>
      <c r="H583" s="3"/>
      <c r="I583" s="3"/>
      <c r="L583"/>
    </row>
    <row r="584" spans="1:12" s="33" customFormat="1">
      <c r="A584"/>
      <c r="B584"/>
      <c r="C584"/>
      <c r="D584"/>
      <c r="E584"/>
      <c r="F584"/>
      <c r="G584"/>
      <c r="H584" s="3"/>
      <c r="I584" s="3"/>
      <c r="L584"/>
    </row>
    <row r="585" spans="1:12" s="33" customFormat="1">
      <c r="A585"/>
      <c r="B585"/>
      <c r="C585"/>
      <c r="D585"/>
      <c r="E585"/>
      <c r="F585"/>
      <c r="G585"/>
      <c r="H585" s="3"/>
      <c r="I585" s="3"/>
      <c r="L585"/>
    </row>
    <row r="586" spans="1:12" s="33" customFormat="1">
      <c r="A586"/>
      <c r="B586"/>
      <c r="C586"/>
      <c r="D586"/>
      <c r="E586"/>
      <c r="F586"/>
      <c r="G586"/>
      <c r="H586" s="3"/>
      <c r="I586" s="3"/>
      <c r="L586"/>
    </row>
    <row r="587" spans="1:12" s="33" customFormat="1">
      <c r="A587"/>
      <c r="B587"/>
      <c r="C587"/>
      <c r="D587"/>
      <c r="E587"/>
      <c r="F587"/>
      <c r="G587"/>
      <c r="H587" s="3"/>
      <c r="I587" s="3"/>
      <c r="L587"/>
    </row>
    <row r="588" spans="1:12" s="33" customFormat="1">
      <c r="A588"/>
      <c r="B588"/>
      <c r="C588"/>
      <c r="D588"/>
      <c r="E588"/>
      <c r="F588"/>
      <c r="G588"/>
      <c r="H588" s="3"/>
      <c r="I588" s="3"/>
      <c r="L588"/>
    </row>
    <row r="589" spans="1:12" s="33" customFormat="1">
      <c r="A589"/>
      <c r="B589"/>
      <c r="C589"/>
      <c r="D589"/>
      <c r="E589"/>
      <c r="F589"/>
      <c r="G589"/>
      <c r="H589" s="3"/>
      <c r="I589" s="3"/>
      <c r="L589"/>
    </row>
    <row r="590" spans="1:12" s="33" customFormat="1">
      <c r="A590"/>
      <c r="B590"/>
      <c r="C590"/>
      <c r="D590"/>
      <c r="E590"/>
      <c r="F590"/>
      <c r="G590"/>
      <c r="H590" s="3"/>
      <c r="I590" s="3"/>
      <c r="L590"/>
    </row>
    <row r="591" spans="1:12" s="33" customFormat="1">
      <c r="A591"/>
      <c r="B591"/>
      <c r="C591"/>
      <c r="D591"/>
      <c r="E591"/>
      <c r="F591"/>
      <c r="G591"/>
      <c r="H591" s="3"/>
      <c r="I591" s="3"/>
      <c r="L591"/>
    </row>
    <row r="592" spans="1:12" s="33" customFormat="1">
      <c r="A592"/>
      <c r="B592"/>
      <c r="C592"/>
      <c r="D592"/>
      <c r="E592"/>
      <c r="F592"/>
      <c r="G592"/>
      <c r="H592" s="3"/>
      <c r="I592" s="3"/>
      <c r="L592"/>
    </row>
    <row r="593" spans="1:12" s="33" customFormat="1">
      <c r="A593"/>
      <c r="B593"/>
      <c r="C593"/>
      <c r="D593"/>
      <c r="E593"/>
      <c r="F593"/>
      <c r="G593"/>
      <c r="H593" s="3"/>
      <c r="I593" s="3"/>
      <c r="L593"/>
    </row>
    <row r="594" spans="1:12" s="33" customFormat="1">
      <c r="A594"/>
      <c r="B594"/>
      <c r="C594"/>
      <c r="D594"/>
      <c r="E594"/>
      <c r="F594"/>
      <c r="G594"/>
      <c r="H594" s="3"/>
      <c r="I594" s="3"/>
      <c r="L594"/>
    </row>
    <row r="595" spans="1:12" s="33" customFormat="1">
      <c r="A595"/>
      <c r="B595"/>
      <c r="C595"/>
      <c r="D595"/>
      <c r="E595"/>
      <c r="F595"/>
      <c r="G595"/>
      <c r="H595" s="3"/>
      <c r="I595" s="3"/>
      <c r="L595"/>
    </row>
    <row r="596" spans="1:12" s="33" customFormat="1">
      <c r="A596"/>
      <c r="B596"/>
      <c r="C596"/>
      <c r="D596"/>
      <c r="E596"/>
      <c r="F596"/>
      <c r="G596"/>
      <c r="H596" s="3"/>
      <c r="I596" s="3"/>
      <c r="L596"/>
    </row>
    <row r="597" spans="1:12" s="33" customFormat="1">
      <c r="A597"/>
      <c r="B597"/>
      <c r="C597"/>
      <c r="D597"/>
      <c r="E597"/>
      <c r="F597"/>
      <c r="G597"/>
      <c r="H597" s="3"/>
      <c r="I597" s="3"/>
      <c r="L597"/>
    </row>
    <row r="598" spans="1:12" s="33" customFormat="1">
      <c r="A598"/>
      <c r="B598"/>
      <c r="C598"/>
      <c r="D598"/>
      <c r="E598"/>
      <c r="F598"/>
      <c r="G598"/>
      <c r="H598" s="3"/>
      <c r="I598" s="3"/>
      <c r="L598"/>
    </row>
    <row r="599" spans="1:12" s="33" customFormat="1">
      <c r="A599"/>
      <c r="B599"/>
      <c r="C599"/>
      <c r="D599"/>
      <c r="E599"/>
      <c r="F599"/>
      <c r="G599"/>
      <c r="H599" s="3"/>
      <c r="I599" s="3"/>
      <c r="L599"/>
    </row>
    <row r="600" spans="1:12" s="33" customFormat="1">
      <c r="A600"/>
      <c r="B600"/>
      <c r="C600"/>
      <c r="D600"/>
      <c r="E600"/>
      <c r="F600"/>
      <c r="G600"/>
      <c r="H600" s="3"/>
      <c r="I600" s="3"/>
      <c r="L600"/>
    </row>
    <row r="601" spans="1:12" s="33" customFormat="1">
      <c r="A601"/>
      <c r="B601"/>
      <c r="C601"/>
      <c r="D601"/>
      <c r="E601"/>
      <c r="F601"/>
      <c r="G601"/>
      <c r="H601" s="3"/>
      <c r="I601" s="3"/>
      <c r="L601"/>
    </row>
    <row r="602" spans="1:12" s="33" customFormat="1">
      <c r="A602"/>
      <c r="B602"/>
      <c r="C602"/>
      <c r="D602"/>
      <c r="E602"/>
      <c r="F602"/>
      <c r="G602"/>
      <c r="H602" s="3"/>
      <c r="I602" s="3"/>
      <c r="L602"/>
    </row>
    <row r="603" spans="1:12" s="33" customFormat="1">
      <c r="A603"/>
      <c r="B603"/>
      <c r="C603"/>
      <c r="D603"/>
      <c r="E603"/>
      <c r="F603"/>
      <c r="G603"/>
      <c r="H603" s="3"/>
      <c r="I603" s="3"/>
      <c r="L603"/>
    </row>
    <row r="604" spans="1:12" s="33" customFormat="1">
      <c r="A604"/>
      <c r="B604"/>
      <c r="C604"/>
      <c r="D604"/>
      <c r="E604"/>
      <c r="F604"/>
      <c r="G604"/>
      <c r="H604" s="3"/>
      <c r="I604" s="3"/>
      <c r="L604"/>
    </row>
    <row r="605" spans="1:12" s="33" customFormat="1">
      <c r="A605"/>
      <c r="B605"/>
      <c r="C605"/>
      <c r="D605"/>
      <c r="E605"/>
      <c r="F605"/>
      <c r="G605"/>
      <c r="H605" s="3"/>
      <c r="I605" s="3"/>
      <c r="L605"/>
    </row>
    <row r="606" spans="1:12" s="33" customFormat="1">
      <c r="A606"/>
      <c r="B606"/>
      <c r="C606"/>
      <c r="D606"/>
      <c r="E606"/>
      <c r="F606"/>
      <c r="G606"/>
      <c r="H606" s="3"/>
      <c r="I606" s="3"/>
      <c r="L606"/>
    </row>
    <row r="607" spans="1:12" s="33" customFormat="1">
      <c r="A607"/>
      <c r="B607"/>
      <c r="C607"/>
      <c r="D607"/>
      <c r="E607"/>
      <c r="F607"/>
      <c r="G607"/>
      <c r="H607" s="3"/>
      <c r="I607" s="3"/>
      <c r="L607"/>
    </row>
    <row r="608" spans="1:12" s="33" customFormat="1">
      <c r="A608"/>
      <c r="B608"/>
      <c r="C608"/>
      <c r="D608"/>
      <c r="E608"/>
      <c r="F608"/>
      <c r="G608"/>
      <c r="H608" s="3"/>
      <c r="I608" s="3"/>
      <c r="L608"/>
    </row>
    <row r="609" spans="1:12" s="33" customFormat="1">
      <c r="A609"/>
      <c r="B609"/>
      <c r="C609"/>
      <c r="D609"/>
      <c r="E609"/>
      <c r="F609"/>
      <c r="G609"/>
      <c r="H609" s="3"/>
      <c r="I609" s="3"/>
      <c r="L609"/>
    </row>
    <row r="610" spans="1:12" s="33" customFormat="1">
      <c r="A610"/>
      <c r="B610"/>
      <c r="C610"/>
      <c r="D610"/>
      <c r="E610"/>
      <c r="F610"/>
      <c r="G610"/>
      <c r="H610" s="3"/>
      <c r="I610" s="3"/>
      <c r="L610"/>
    </row>
    <row r="611" spans="1:12" s="33" customFormat="1">
      <c r="A611"/>
      <c r="B611"/>
      <c r="C611"/>
      <c r="D611"/>
      <c r="E611"/>
      <c r="F611"/>
      <c r="G611"/>
      <c r="H611" s="3"/>
      <c r="I611" s="3"/>
      <c r="L611"/>
    </row>
    <row r="612" spans="1:12" s="33" customFormat="1">
      <c r="A612"/>
      <c r="B612"/>
      <c r="C612"/>
      <c r="D612"/>
      <c r="E612"/>
      <c r="F612"/>
      <c r="G612"/>
      <c r="H612" s="3"/>
      <c r="I612" s="3"/>
      <c r="L612"/>
    </row>
    <row r="613" spans="1:12" s="33" customFormat="1">
      <c r="A613"/>
      <c r="B613"/>
      <c r="C613"/>
      <c r="D613"/>
      <c r="E613"/>
      <c r="F613"/>
      <c r="G613"/>
      <c r="H613" s="3"/>
      <c r="I613" s="3"/>
      <c r="L613"/>
    </row>
    <row r="614" spans="1:12" s="33" customFormat="1">
      <c r="A614"/>
      <c r="B614"/>
      <c r="C614"/>
      <c r="D614"/>
      <c r="E614"/>
      <c r="F614"/>
      <c r="G614"/>
      <c r="H614" s="3"/>
      <c r="I614" s="3"/>
      <c r="L614"/>
    </row>
    <row r="615" spans="1:12" s="33" customFormat="1">
      <c r="A615"/>
      <c r="B615"/>
      <c r="C615"/>
      <c r="D615"/>
      <c r="E615"/>
      <c r="F615"/>
      <c r="G615"/>
      <c r="H615" s="3"/>
      <c r="I615" s="3"/>
      <c r="L615"/>
    </row>
    <row r="616" spans="1:12" s="33" customFormat="1">
      <c r="A616"/>
      <c r="B616"/>
      <c r="C616"/>
      <c r="D616"/>
      <c r="E616"/>
      <c r="F616"/>
      <c r="G616"/>
      <c r="H616" s="3"/>
      <c r="I616" s="3"/>
      <c r="L616"/>
    </row>
    <row r="617" spans="1:12" s="33" customFormat="1">
      <c r="A617"/>
      <c r="B617"/>
      <c r="C617"/>
      <c r="D617"/>
      <c r="E617"/>
      <c r="F617"/>
      <c r="G617"/>
      <c r="H617" s="3"/>
      <c r="I617" s="3"/>
      <c r="L617"/>
    </row>
    <row r="618" spans="1:12" s="33" customFormat="1">
      <c r="A618"/>
      <c r="B618"/>
      <c r="C618"/>
      <c r="D618"/>
      <c r="E618"/>
      <c r="F618"/>
      <c r="G618"/>
      <c r="H618" s="3"/>
      <c r="I618" s="3"/>
      <c r="L618"/>
    </row>
    <row r="619" spans="1:12" s="33" customFormat="1">
      <c r="A619"/>
      <c r="B619"/>
      <c r="C619"/>
      <c r="D619"/>
      <c r="E619"/>
      <c r="F619"/>
      <c r="G619"/>
      <c r="H619" s="3"/>
      <c r="I619" s="3"/>
      <c r="L619"/>
    </row>
    <row r="620" spans="1:12" s="33" customFormat="1">
      <c r="A620"/>
      <c r="B620"/>
      <c r="C620"/>
      <c r="D620"/>
      <c r="E620"/>
      <c r="F620"/>
      <c r="G620"/>
      <c r="H620" s="3"/>
      <c r="I620" s="3"/>
      <c r="L620"/>
    </row>
    <row r="621" spans="1:12" s="33" customFormat="1">
      <c r="A621"/>
      <c r="B621"/>
      <c r="C621"/>
      <c r="D621"/>
      <c r="E621"/>
      <c r="F621"/>
      <c r="G621"/>
      <c r="H621" s="3"/>
      <c r="I621" s="3"/>
      <c r="L621"/>
    </row>
    <row r="622" spans="1:12" s="33" customFormat="1">
      <c r="A622"/>
      <c r="B622"/>
      <c r="C622"/>
      <c r="D622"/>
      <c r="E622"/>
      <c r="F622"/>
      <c r="G622"/>
      <c r="H622" s="3"/>
      <c r="I622" s="3"/>
      <c r="L622"/>
    </row>
    <row r="623" spans="1:12" s="33" customFormat="1">
      <c r="A623"/>
      <c r="B623"/>
      <c r="C623"/>
      <c r="D623"/>
      <c r="E623"/>
      <c r="F623"/>
      <c r="G623"/>
      <c r="H623" s="3"/>
      <c r="I623" s="3"/>
      <c r="L623"/>
    </row>
    <row r="624" spans="1:12" s="33" customFormat="1">
      <c r="A624"/>
      <c r="B624"/>
      <c r="C624"/>
      <c r="D624"/>
      <c r="E624"/>
      <c r="F624"/>
      <c r="G624"/>
      <c r="H624" s="3"/>
      <c r="I624" s="3"/>
      <c r="L624"/>
    </row>
    <row r="625" spans="1:12" s="33" customFormat="1">
      <c r="A625"/>
      <c r="B625"/>
      <c r="C625"/>
      <c r="D625"/>
      <c r="E625"/>
      <c r="F625"/>
      <c r="G625"/>
      <c r="H625" s="3"/>
      <c r="I625" s="3"/>
      <c r="L625"/>
    </row>
    <row r="626" spans="1:12" s="33" customFormat="1">
      <c r="A626"/>
      <c r="B626"/>
      <c r="C626"/>
      <c r="D626"/>
      <c r="E626"/>
      <c r="F626"/>
      <c r="G626"/>
      <c r="H626" s="3"/>
      <c r="I626" s="3"/>
      <c r="L626"/>
    </row>
    <row r="627" spans="1:12" s="33" customFormat="1">
      <c r="A627"/>
      <c r="B627"/>
      <c r="C627"/>
      <c r="D627"/>
      <c r="E627"/>
      <c r="F627"/>
      <c r="G627"/>
      <c r="H627" s="3"/>
      <c r="I627" s="3"/>
      <c r="L627"/>
    </row>
    <row r="628" spans="1:12" s="33" customFormat="1">
      <c r="A628"/>
      <c r="B628"/>
      <c r="C628"/>
      <c r="D628"/>
      <c r="E628"/>
      <c r="F628"/>
      <c r="G628"/>
      <c r="H628" s="3"/>
      <c r="I628" s="3"/>
      <c r="L628"/>
    </row>
    <row r="629" spans="1:12" s="33" customFormat="1">
      <c r="A629"/>
      <c r="B629"/>
      <c r="C629"/>
      <c r="D629"/>
      <c r="E629"/>
      <c r="F629"/>
      <c r="G629"/>
      <c r="H629" s="3"/>
      <c r="I629" s="3"/>
      <c r="L629"/>
    </row>
    <row r="630" spans="1:12" s="33" customFormat="1">
      <c r="A630"/>
      <c r="B630"/>
      <c r="C630"/>
      <c r="D630"/>
      <c r="E630"/>
      <c r="F630"/>
      <c r="G630"/>
      <c r="H630" s="3"/>
      <c r="I630" s="3"/>
      <c r="L630"/>
    </row>
    <row r="631" spans="1:12" s="33" customFormat="1">
      <c r="A631"/>
      <c r="B631"/>
      <c r="C631"/>
      <c r="D631"/>
      <c r="E631"/>
      <c r="F631"/>
      <c r="G631"/>
      <c r="H631" s="3"/>
      <c r="I631" s="3"/>
      <c r="L631"/>
    </row>
    <row r="632" spans="1:12" s="33" customFormat="1">
      <c r="A632"/>
      <c r="B632"/>
      <c r="C632"/>
      <c r="D632"/>
      <c r="E632"/>
      <c r="F632"/>
      <c r="G632"/>
      <c r="H632" s="3"/>
      <c r="I632" s="3"/>
      <c r="L632"/>
    </row>
    <row r="633" spans="1:12" s="33" customFormat="1">
      <c r="A633"/>
      <c r="B633"/>
      <c r="C633"/>
      <c r="D633"/>
      <c r="E633"/>
      <c r="F633"/>
      <c r="G633"/>
      <c r="H633" s="3"/>
      <c r="I633" s="3"/>
      <c r="L633"/>
    </row>
    <row r="634" spans="1:12" s="33" customFormat="1">
      <c r="A634"/>
      <c r="B634"/>
      <c r="C634"/>
      <c r="D634"/>
      <c r="E634"/>
      <c r="F634"/>
      <c r="G634"/>
      <c r="H634" s="3"/>
      <c r="I634" s="3"/>
      <c r="L634"/>
    </row>
    <row r="635" spans="1:12" s="33" customFormat="1">
      <c r="A635"/>
      <c r="B635"/>
      <c r="C635"/>
      <c r="D635"/>
      <c r="E635"/>
      <c r="F635"/>
      <c r="G635"/>
      <c r="H635" s="3"/>
      <c r="I635" s="3"/>
      <c r="L635"/>
    </row>
    <row r="636" spans="1:12" s="33" customFormat="1">
      <c r="A636"/>
      <c r="B636"/>
      <c r="C636"/>
      <c r="D636"/>
      <c r="E636"/>
      <c r="F636"/>
      <c r="G636"/>
      <c r="H636" s="3"/>
      <c r="I636" s="3"/>
      <c r="L636"/>
    </row>
    <row r="637" spans="1:12" s="33" customFormat="1">
      <c r="A637"/>
      <c r="B637"/>
      <c r="C637"/>
      <c r="D637"/>
      <c r="E637"/>
      <c r="F637"/>
      <c r="G637"/>
      <c r="H637" s="3"/>
      <c r="I637" s="3"/>
      <c r="L637"/>
    </row>
    <row r="638" spans="1:12" s="33" customFormat="1">
      <c r="A638"/>
      <c r="B638"/>
      <c r="C638"/>
      <c r="D638"/>
      <c r="E638"/>
      <c r="F638"/>
      <c r="G638"/>
      <c r="H638" s="3"/>
      <c r="I638" s="3"/>
      <c r="L638"/>
    </row>
    <row r="639" spans="1:12" s="33" customFormat="1">
      <c r="A639"/>
      <c r="B639"/>
      <c r="C639"/>
      <c r="D639"/>
      <c r="E639"/>
      <c r="F639"/>
      <c r="G639"/>
      <c r="H639" s="3"/>
      <c r="I639" s="3"/>
      <c r="L639"/>
    </row>
    <row r="640" spans="1:12" s="33" customFormat="1">
      <c r="A640"/>
      <c r="B640"/>
      <c r="C640"/>
      <c r="D640"/>
      <c r="E640"/>
      <c r="F640"/>
      <c r="G640"/>
      <c r="H640" s="3"/>
      <c r="I640" s="3"/>
      <c r="L640"/>
    </row>
    <row r="641" spans="1:12" s="33" customFormat="1">
      <c r="A641"/>
      <c r="B641"/>
      <c r="C641"/>
      <c r="D641"/>
      <c r="E641"/>
      <c r="F641"/>
      <c r="G641"/>
      <c r="H641" s="3"/>
      <c r="I641" s="3"/>
      <c r="L641"/>
    </row>
    <row r="642" spans="1:12" s="33" customFormat="1">
      <c r="A642"/>
      <c r="B642"/>
      <c r="C642"/>
      <c r="D642"/>
      <c r="E642"/>
      <c r="F642"/>
      <c r="G642"/>
      <c r="H642" s="3"/>
      <c r="I642" s="3"/>
      <c r="L642"/>
    </row>
    <row r="643" spans="1:12" s="33" customFormat="1">
      <c r="A643"/>
      <c r="B643"/>
      <c r="C643"/>
      <c r="D643"/>
      <c r="E643"/>
      <c r="F643"/>
      <c r="G643"/>
      <c r="H643" s="3"/>
      <c r="I643" s="3"/>
      <c r="L643"/>
    </row>
    <row r="644" spans="1:12" s="33" customFormat="1">
      <c r="A644"/>
      <c r="B644"/>
      <c r="C644"/>
      <c r="D644"/>
      <c r="E644"/>
      <c r="F644"/>
      <c r="G644"/>
      <c r="H644" s="3"/>
      <c r="I644" s="3"/>
      <c r="L644"/>
    </row>
    <row r="645" spans="1:12" s="33" customFormat="1">
      <c r="A645"/>
      <c r="B645"/>
      <c r="C645"/>
      <c r="D645"/>
      <c r="E645"/>
      <c r="F645"/>
      <c r="G645"/>
      <c r="H645" s="3"/>
      <c r="I645" s="3"/>
      <c r="L645"/>
    </row>
    <row r="646" spans="1:12" s="33" customFormat="1">
      <c r="A646"/>
      <c r="B646"/>
      <c r="C646"/>
      <c r="D646"/>
      <c r="E646"/>
      <c r="F646"/>
      <c r="G646"/>
      <c r="H646" s="3"/>
      <c r="I646" s="3"/>
      <c r="L646"/>
    </row>
    <row r="647" spans="1:12" s="33" customFormat="1">
      <c r="A647"/>
      <c r="B647"/>
      <c r="C647"/>
      <c r="D647"/>
      <c r="E647"/>
      <c r="F647"/>
      <c r="G647"/>
      <c r="H647" s="3"/>
      <c r="I647" s="3"/>
      <c r="L647"/>
    </row>
    <row r="648" spans="1:12" s="33" customFormat="1">
      <c r="A648"/>
      <c r="B648"/>
      <c r="C648"/>
      <c r="D648"/>
      <c r="E648"/>
      <c r="F648"/>
      <c r="G648"/>
      <c r="H648" s="3"/>
      <c r="I648" s="3"/>
      <c r="L648"/>
    </row>
    <row r="649" spans="1:12" s="33" customFormat="1">
      <c r="A649"/>
      <c r="B649"/>
      <c r="C649"/>
      <c r="D649"/>
      <c r="E649"/>
      <c r="F649"/>
      <c r="G649"/>
      <c r="H649" s="3"/>
      <c r="I649" s="3"/>
      <c r="L649"/>
    </row>
    <row r="650" spans="1:12" s="33" customFormat="1">
      <c r="A650"/>
      <c r="B650"/>
      <c r="C650"/>
      <c r="D650"/>
      <c r="E650"/>
      <c r="F650"/>
      <c r="G650"/>
      <c r="H650" s="3"/>
      <c r="I650" s="3"/>
      <c r="L650"/>
    </row>
    <row r="651" spans="1:12" s="33" customFormat="1">
      <c r="A651"/>
      <c r="B651"/>
      <c r="C651"/>
      <c r="D651"/>
      <c r="E651"/>
      <c r="F651"/>
      <c r="G651"/>
      <c r="H651" s="3"/>
      <c r="I651" s="3"/>
      <c r="L651"/>
    </row>
    <row r="652" spans="1:12" s="33" customFormat="1">
      <c r="A652"/>
      <c r="B652"/>
      <c r="C652"/>
      <c r="D652"/>
      <c r="E652"/>
      <c r="F652"/>
      <c r="G652"/>
      <c r="H652" s="3"/>
      <c r="I652" s="3"/>
      <c r="L652"/>
    </row>
    <row r="653" spans="1:12" s="33" customFormat="1">
      <c r="A653"/>
      <c r="B653"/>
      <c r="C653"/>
      <c r="D653"/>
      <c r="E653"/>
      <c r="F653"/>
      <c r="G653"/>
      <c r="H653" s="3"/>
      <c r="I653" s="3"/>
      <c r="L653"/>
    </row>
    <row r="654" spans="1:12" s="33" customFormat="1">
      <c r="A654"/>
      <c r="B654"/>
      <c r="C654"/>
      <c r="D654"/>
      <c r="E654"/>
      <c r="F654"/>
      <c r="G654"/>
      <c r="H654" s="3"/>
      <c r="I654" s="3"/>
      <c r="L654"/>
    </row>
    <row r="655" spans="1:12" s="33" customFormat="1">
      <c r="A655"/>
      <c r="B655"/>
      <c r="C655"/>
      <c r="D655"/>
      <c r="E655"/>
      <c r="F655"/>
      <c r="G655"/>
      <c r="H655" s="3"/>
      <c r="I655" s="3"/>
      <c r="L655"/>
    </row>
    <row r="656" spans="1:12" s="33" customFormat="1">
      <c r="A656"/>
      <c r="B656"/>
      <c r="C656"/>
      <c r="D656"/>
      <c r="E656"/>
      <c r="F656"/>
      <c r="G656"/>
      <c r="H656" s="3"/>
      <c r="I656" s="3"/>
      <c r="L656"/>
    </row>
    <row r="657" spans="1:12" s="33" customFormat="1">
      <c r="A657"/>
      <c r="B657"/>
      <c r="C657"/>
      <c r="D657"/>
      <c r="E657"/>
      <c r="F657"/>
      <c r="G657"/>
      <c r="H657" s="3"/>
      <c r="I657" s="3"/>
      <c r="L657"/>
    </row>
    <row r="658" spans="1:12" s="33" customFormat="1">
      <c r="A658"/>
      <c r="B658"/>
      <c r="C658"/>
      <c r="D658"/>
      <c r="E658"/>
      <c r="F658"/>
      <c r="G658"/>
      <c r="H658" s="3"/>
      <c r="I658" s="3"/>
      <c r="L658"/>
    </row>
    <row r="659" spans="1:12" s="33" customFormat="1">
      <c r="A659"/>
      <c r="B659"/>
      <c r="C659"/>
      <c r="D659"/>
      <c r="E659"/>
      <c r="F659"/>
      <c r="G659"/>
      <c r="H659" s="3"/>
      <c r="I659" s="3"/>
      <c r="L659"/>
    </row>
    <row r="660" spans="1:12" s="33" customFormat="1">
      <c r="A660"/>
      <c r="B660"/>
      <c r="C660"/>
      <c r="D660"/>
      <c r="E660"/>
      <c r="F660"/>
      <c r="G660"/>
      <c r="H660" s="3"/>
      <c r="I660" s="3"/>
      <c r="L660"/>
    </row>
    <row r="661" spans="1:12" s="33" customFormat="1">
      <c r="A661"/>
      <c r="B661"/>
      <c r="C661"/>
      <c r="D661"/>
      <c r="E661"/>
      <c r="F661"/>
      <c r="G661"/>
      <c r="H661" s="3"/>
      <c r="I661" s="3"/>
      <c r="L661"/>
    </row>
    <row r="662" spans="1:12" s="33" customFormat="1">
      <c r="A662"/>
      <c r="B662"/>
      <c r="C662"/>
      <c r="D662"/>
      <c r="E662"/>
      <c r="F662"/>
      <c r="G662"/>
      <c r="H662" s="3"/>
      <c r="I662" s="3"/>
      <c r="L662"/>
    </row>
    <row r="663" spans="1:12" s="33" customFormat="1">
      <c r="A663"/>
      <c r="B663"/>
      <c r="C663"/>
      <c r="D663"/>
      <c r="E663"/>
      <c r="F663"/>
      <c r="G663"/>
      <c r="H663" s="3"/>
      <c r="I663" s="3"/>
      <c r="L663"/>
    </row>
    <row r="664" spans="1:12" s="33" customFormat="1">
      <c r="A664"/>
      <c r="B664"/>
      <c r="C664"/>
      <c r="D664"/>
      <c r="E664"/>
      <c r="F664"/>
      <c r="G664"/>
      <c r="H664" s="3"/>
      <c r="I664" s="3"/>
      <c r="L664"/>
    </row>
    <row r="665" spans="1:12" s="33" customFormat="1">
      <c r="A665"/>
      <c r="B665"/>
      <c r="C665"/>
      <c r="D665"/>
      <c r="E665"/>
      <c r="F665"/>
      <c r="G665"/>
      <c r="H665" s="3"/>
      <c r="I665" s="3"/>
      <c r="L665"/>
    </row>
    <row r="666" spans="1:12" s="33" customFormat="1">
      <c r="A666"/>
      <c r="B666"/>
      <c r="C666"/>
      <c r="D666"/>
      <c r="E666"/>
      <c r="F666"/>
      <c r="G666"/>
      <c r="H666" s="3"/>
      <c r="I666" s="3"/>
      <c r="L666"/>
    </row>
    <row r="667" spans="1:12" s="33" customFormat="1">
      <c r="A667"/>
      <c r="B667"/>
      <c r="C667"/>
      <c r="D667"/>
      <c r="E667"/>
      <c r="F667"/>
      <c r="G667"/>
      <c r="H667" s="3"/>
      <c r="I667" s="3"/>
      <c r="L667"/>
    </row>
    <row r="668" spans="1:12" s="33" customFormat="1">
      <c r="A668"/>
      <c r="B668"/>
      <c r="C668"/>
      <c r="D668"/>
      <c r="E668"/>
      <c r="F668"/>
      <c r="G668"/>
      <c r="H668" s="3"/>
      <c r="I668" s="3"/>
      <c r="L668"/>
    </row>
    <row r="669" spans="1:12" s="33" customFormat="1">
      <c r="A669"/>
      <c r="B669"/>
      <c r="C669"/>
      <c r="D669"/>
      <c r="E669"/>
      <c r="F669"/>
      <c r="G669"/>
      <c r="H669" s="3"/>
      <c r="I669" s="3"/>
      <c r="L669"/>
    </row>
    <row r="670" spans="1:12" s="33" customFormat="1">
      <c r="A670"/>
      <c r="B670"/>
      <c r="C670"/>
      <c r="D670"/>
      <c r="E670"/>
      <c r="F670"/>
      <c r="G670"/>
      <c r="H670" s="3"/>
      <c r="I670" s="3"/>
      <c r="L670"/>
    </row>
    <row r="671" spans="1:12" s="33" customFormat="1">
      <c r="A671"/>
      <c r="B671"/>
      <c r="C671"/>
      <c r="D671"/>
      <c r="E671"/>
      <c r="F671"/>
      <c r="G671"/>
      <c r="H671" s="3"/>
      <c r="I671" s="3"/>
      <c r="L671"/>
    </row>
    <row r="672" spans="1:12" s="33" customFormat="1">
      <c r="A672"/>
      <c r="B672"/>
      <c r="C672"/>
      <c r="D672"/>
      <c r="E672"/>
      <c r="F672"/>
      <c r="G672"/>
      <c r="H672" s="3"/>
      <c r="I672" s="3"/>
      <c r="L672"/>
    </row>
    <row r="673" spans="1:12" s="33" customFormat="1">
      <c r="A673"/>
      <c r="B673"/>
      <c r="C673"/>
      <c r="D673"/>
      <c r="E673"/>
      <c r="F673"/>
      <c r="G673"/>
      <c r="H673" s="3"/>
      <c r="I673" s="3"/>
      <c r="L673"/>
    </row>
    <row r="674" spans="1:12" s="33" customFormat="1">
      <c r="A674"/>
      <c r="B674"/>
      <c r="C674"/>
      <c r="D674"/>
      <c r="E674"/>
      <c r="F674"/>
      <c r="G674"/>
      <c r="H674" s="3"/>
      <c r="I674" s="3"/>
      <c r="L674"/>
    </row>
    <row r="675" spans="1:12" s="33" customFormat="1">
      <c r="A675"/>
      <c r="B675"/>
      <c r="C675"/>
      <c r="D675"/>
      <c r="E675"/>
      <c r="F675"/>
      <c r="G675"/>
      <c r="H675" s="3"/>
      <c r="I675" s="3"/>
      <c r="L675"/>
    </row>
    <row r="676" spans="1:12" s="33" customFormat="1">
      <c r="A676"/>
      <c r="B676"/>
      <c r="C676"/>
      <c r="D676"/>
      <c r="E676"/>
      <c r="F676"/>
      <c r="G676"/>
      <c r="H676" s="3"/>
      <c r="I676" s="3"/>
      <c r="L676"/>
    </row>
    <row r="677" spans="1:12" s="33" customFormat="1">
      <c r="A677"/>
      <c r="B677"/>
      <c r="C677"/>
      <c r="D677"/>
      <c r="E677"/>
      <c r="F677"/>
      <c r="G677"/>
      <c r="H677" s="3"/>
      <c r="I677" s="3"/>
      <c r="L677"/>
    </row>
    <row r="678" spans="1:12" s="33" customFormat="1">
      <c r="A678"/>
      <c r="B678"/>
      <c r="C678"/>
      <c r="D678"/>
      <c r="E678"/>
      <c r="F678"/>
      <c r="G678"/>
      <c r="H678" s="3"/>
      <c r="I678" s="3"/>
      <c r="L678"/>
    </row>
    <row r="679" spans="1:12" s="33" customFormat="1">
      <c r="A679"/>
      <c r="B679"/>
      <c r="C679"/>
      <c r="D679"/>
      <c r="E679"/>
      <c r="F679"/>
      <c r="G679"/>
      <c r="H679" s="3"/>
      <c r="I679" s="3"/>
      <c r="L679"/>
    </row>
    <row r="680" spans="1:12" s="33" customFormat="1">
      <c r="A680"/>
      <c r="B680"/>
      <c r="C680"/>
      <c r="D680"/>
      <c r="E680"/>
      <c r="F680"/>
      <c r="G680"/>
      <c r="H680" s="3"/>
      <c r="I680" s="3"/>
      <c r="L680"/>
    </row>
    <row r="681" spans="1:12" s="33" customFormat="1">
      <c r="A681"/>
      <c r="B681"/>
      <c r="C681"/>
      <c r="D681"/>
      <c r="E681"/>
      <c r="F681"/>
      <c r="G681"/>
      <c r="H681" s="3"/>
      <c r="I681" s="3"/>
      <c r="L681"/>
    </row>
    <row r="682" spans="1:12" s="33" customFormat="1">
      <c r="A682"/>
      <c r="B682"/>
      <c r="C682"/>
      <c r="D682"/>
      <c r="E682"/>
      <c r="F682"/>
      <c r="G682"/>
      <c r="H682" s="3"/>
      <c r="I682" s="3"/>
      <c r="L682"/>
    </row>
    <row r="683" spans="1:12" s="33" customFormat="1">
      <c r="A683"/>
      <c r="B683"/>
      <c r="C683"/>
      <c r="D683"/>
      <c r="E683"/>
      <c r="F683"/>
      <c r="G683"/>
      <c r="H683" s="3"/>
      <c r="I683" s="3"/>
      <c r="L683"/>
    </row>
    <row r="684" spans="1:12" s="33" customFormat="1">
      <c r="A684"/>
      <c r="B684"/>
      <c r="C684"/>
      <c r="D684"/>
      <c r="E684"/>
      <c r="F684"/>
      <c r="G684"/>
      <c r="H684" s="3"/>
      <c r="I684" s="3"/>
      <c r="L684"/>
    </row>
    <row r="685" spans="1:12" s="33" customFormat="1">
      <c r="A685"/>
      <c r="B685"/>
      <c r="C685"/>
      <c r="D685"/>
      <c r="E685"/>
      <c r="F685"/>
      <c r="G685"/>
      <c r="H685" s="3"/>
      <c r="I685" s="3"/>
      <c r="L685"/>
    </row>
    <row r="686" spans="1:12" s="33" customFormat="1">
      <c r="A686"/>
      <c r="B686"/>
      <c r="C686"/>
      <c r="D686"/>
      <c r="E686"/>
      <c r="F686"/>
      <c r="G686"/>
      <c r="H686" s="3"/>
      <c r="I686" s="3"/>
      <c r="L686"/>
    </row>
    <row r="687" spans="1:12" s="33" customFormat="1">
      <c r="A687"/>
      <c r="B687"/>
      <c r="C687"/>
      <c r="D687"/>
      <c r="E687"/>
      <c r="F687"/>
      <c r="G687"/>
      <c r="H687" s="3"/>
      <c r="I687" s="3"/>
      <c r="L687"/>
    </row>
    <row r="688" spans="1:12" s="33" customFormat="1">
      <c r="A688"/>
      <c r="B688"/>
      <c r="C688"/>
      <c r="D688"/>
      <c r="E688"/>
      <c r="F688"/>
      <c r="G688"/>
      <c r="H688" s="3"/>
      <c r="I688" s="3"/>
      <c r="L688"/>
    </row>
    <row r="689" spans="1:12" s="33" customFormat="1">
      <c r="A689"/>
      <c r="B689"/>
      <c r="C689"/>
      <c r="D689"/>
      <c r="E689"/>
      <c r="F689"/>
      <c r="G689"/>
      <c r="H689" s="3"/>
      <c r="I689" s="3"/>
      <c r="L689"/>
    </row>
    <row r="690" spans="1:12" s="33" customFormat="1">
      <c r="A690"/>
      <c r="B690"/>
      <c r="C690"/>
      <c r="D690"/>
      <c r="E690"/>
      <c r="F690"/>
      <c r="G690"/>
      <c r="H690" s="3"/>
      <c r="I690" s="3"/>
      <c r="L690"/>
    </row>
    <row r="691" spans="1:12" s="33" customFormat="1">
      <c r="A691"/>
      <c r="B691"/>
      <c r="C691"/>
      <c r="D691"/>
      <c r="E691"/>
      <c r="F691"/>
      <c r="G691"/>
      <c r="H691" s="3"/>
      <c r="I691" s="3"/>
      <c r="L691"/>
    </row>
    <row r="692" spans="1:12" s="33" customFormat="1">
      <c r="A692"/>
      <c r="B692"/>
      <c r="C692"/>
      <c r="D692"/>
      <c r="E692"/>
      <c r="F692"/>
      <c r="G692"/>
      <c r="H692" s="3"/>
      <c r="I692" s="3"/>
      <c r="L692"/>
    </row>
    <row r="693" spans="1:12" s="33" customFormat="1">
      <c r="A693"/>
      <c r="B693"/>
      <c r="C693"/>
      <c r="D693"/>
      <c r="E693"/>
      <c r="F693"/>
      <c r="G693"/>
      <c r="H693" s="3"/>
      <c r="I693" s="3"/>
      <c r="L693"/>
    </row>
    <row r="694" spans="1:12" s="33" customFormat="1">
      <c r="A694"/>
      <c r="B694"/>
      <c r="C694"/>
      <c r="D694"/>
      <c r="E694"/>
      <c r="F694"/>
      <c r="G694"/>
      <c r="H694" s="3"/>
      <c r="I694" s="3"/>
      <c r="L694"/>
    </row>
    <row r="695" spans="1:12" s="33" customFormat="1">
      <c r="A695"/>
      <c r="B695"/>
      <c r="C695"/>
      <c r="D695"/>
      <c r="E695"/>
      <c r="F695"/>
      <c r="G695"/>
      <c r="H695" s="3"/>
      <c r="I695" s="3"/>
      <c r="L695"/>
    </row>
    <row r="696" spans="1:12" s="33" customFormat="1">
      <c r="A696"/>
      <c r="B696"/>
      <c r="C696"/>
      <c r="D696"/>
      <c r="E696"/>
      <c r="F696"/>
      <c r="G696"/>
      <c r="H696" s="3"/>
      <c r="I696" s="3"/>
      <c r="L696"/>
    </row>
    <row r="697" spans="1:12" s="33" customFormat="1">
      <c r="A697"/>
      <c r="B697"/>
      <c r="C697"/>
      <c r="D697"/>
      <c r="E697"/>
      <c r="F697"/>
      <c r="G697"/>
      <c r="H697" s="3"/>
      <c r="I697" s="3"/>
      <c r="L697"/>
    </row>
    <row r="698" spans="1:12" s="33" customFormat="1">
      <c r="A698"/>
      <c r="B698"/>
      <c r="C698"/>
      <c r="D698"/>
      <c r="E698"/>
      <c r="F698"/>
      <c r="G698"/>
      <c r="H698" s="3"/>
      <c r="I698" s="3"/>
      <c r="L698"/>
    </row>
    <row r="699" spans="1:12" s="33" customFormat="1">
      <c r="A699"/>
      <c r="B699"/>
      <c r="C699"/>
      <c r="D699"/>
      <c r="E699"/>
      <c r="F699"/>
      <c r="G699"/>
      <c r="H699" s="3"/>
      <c r="I699" s="3"/>
      <c r="L699"/>
    </row>
    <row r="700" spans="1:12" s="33" customFormat="1">
      <c r="A700"/>
      <c r="B700"/>
      <c r="C700"/>
      <c r="D700"/>
      <c r="E700"/>
      <c r="F700"/>
      <c r="G700"/>
      <c r="H700" s="3"/>
      <c r="I700" s="3"/>
      <c r="L700"/>
    </row>
    <row r="701" spans="1:12" s="33" customFormat="1">
      <c r="A701"/>
      <c r="B701"/>
      <c r="C701"/>
      <c r="D701"/>
      <c r="E701"/>
      <c r="F701"/>
      <c r="G701"/>
      <c r="H701" s="3"/>
      <c r="I701" s="3"/>
      <c r="L701"/>
    </row>
    <row r="702" spans="1:12" s="33" customFormat="1">
      <c r="A702"/>
      <c r="B702"/>
      <c r="C702"/>
      <c r="D702"/>
      <c r="E702"/>
      <c r="F702"/>
      <c r="G702"/>
      <c r="H702" s="3"/>
      <c r="I702" s="3"/>
      <c r="L702"/>
    </row>
    <row r="703" spans="1:12" s="33" customFormat="1">
      <c r="A703"/>
      <c r="B703"/>
      <c r="C703"/>
      <c r="D703"/>
      <c r="E703"/>
      <c r="F703"/>
      <c r="G703"/>
      <c r="H703" s="3"/>
      <c r="I703" s="3"/>
      <c r="L703"/>
    </row>
    <row r="704" spans="1:12" s="33" customFormat="1">
      <c r="A704"/>
      <c r="B704"/>
      <c r="C704"/>
      <c r="D704"/>
      <c r="E704"/>
      <c r="F704"/>
      <c r="G704"/>
      <c r="H704" s="3"/>
      <c r="I704" s="3"/>
      <c r="L704"/>
    </row>
    <row r="705" spans="1:12" s="33" customFormat="1">
      <c r="A705"/>
      <c r="B705"/>
      <c r="C705"/>
      <c r="D705"/>
      <c r="E705"/>
      <c r="F705"/>
      <c r="G705"/>
      <c r="H705" s="3"/>
      <c r="I705" s="3"/>
      <c r="L705"/>
    </row>
    <row r="706" spans="1:12" s="33" customFormat="1">
      <c r="A706"/>
      <c r="B706"/>
      <c r="C706"/>
      <c r="D706"/>
      <c r="E706"/>
      <c r="F706"/>
      <c r="G706"/>
      <c r="H706" s="3"/>
      <c r="I706" s="3"/>
      <c r="L706"/>
    </row>
    <row r="707" spans="1:12" s="33" customFormat="1">
      <c r="A707"/>
      <c r="B707"/>
      <c r="C707"/>
      <c r="D707"/>
      <c r="E707"/>
      <c r="F707"/>
      <c r="G707"/>
      <c r="H707" s="3"/>
      <c r="I707" s="3"/>
      <c r="L707"/>
    </row>
    <row r="708" spans="1:12" s="33" customFormat="1">
      <c r="A708"/>
      <c r="B708"/>
      <c r="C708"/>
      <c r="D708"/>
      <c r="E708"/>
      <c r="F708"/>
      <c r="G708"/>
      <c r="H708" s="3"/>
      <c r="I708" s="3"/>
      <c r="L708"/>
    </row>
    <row r="709" spans="1:12" s="33" customFormat="1">
      <c r="A709"/>
      <c r="B709"/>
      <c r="C709"/>
      <c r="D709"/>
      <c r="E709"/>
      <c r="F709"/>
      <c r="G709"/>
      <c r="H709" s="3"/>
      <c r="I709" s="3"/>
      <c r="L709"/>
    </row>
    <row r="710" spans="1:12" s="33" customFormat="1">
      <c r="A710"/>
      <c r="B710"/>
      <c r="C710"/>
      <c r="D710"/>
      <c r="E710"/>
      <c r="F710"/>
      <c r="G710"/>
      <c r="H710" s="3"/>
      <c r="I710" s="3"/>
      <c r="L710"/>
    </row>
    <row r="711" spans="1:12" s="33" customFormat="1">
      <c r="A711"/>
      <c r="B711"/>
      <c r="C711"/>
      <c r="D711"/>
      <c r="E711"/>
      <c r="F711"/>
      <c r="G711"/>
      <c r="H711" s="3"/>
      <c r="I711" s="3"/>
      <c r="L711"/>
    </row>
    <row r="712" spans="1:12" s="33" customFormat="1">
      <c r="A712"/>
      <c r="B712"/>
      <c r="C712"/>
      <c r="D712"/>
      <c r="E712"/>
      <c r="F712"/>
      <c r="G712"/>
      <c r="H712" s="3"/>
      <c r="I712" s="3"/>
      <c r="L712"/>
    </row>
    <row r="713" spans="1:12" s="33" customFormat="1">
      <c r="A713"/>
      <c r="B713"/>
      <c r="C713"/>
      <c r="D713"/>
      <c r="E713"/>
      <c r="F713"/>
      <c r="G713"/>
      <c r="H713" s="3"/>
      <c r="I713" s="3"/>
      <c r="L713"/>
    </row>
    <row r="714" spans="1:12" s="33" customFormat="1">
      <c r="A714"/>
      <c r="B714"/>
      <c r="C714"/>
      <c r="D714"/>
      <c r="E714"/>
      <c r="F714"/>
      <c r="G714"/>
      <c r="H714" s="3"/>
      <c r="I714" s="3"/>
      <c r="L714"/>
    </row>
    <row r="715" spans="1:12" s="33" customFormat="1">
      <c r="A715"/>
      <c r="B715"/>
      <c r="C715"/>
      <c r="D715"/>
      <c r="E715"/>
      <c r="F715"/>
      <c r="G715"/>
      <c r="H715" s="3"/>
      <c r="I715" s="3"/>
      <c r="L715"/>
    </row>
    <row r="716" spans="1:12" s="33" customFormat="1">
      <c r="A716"/>
      <c r="B716"/>
      <c r="C716"/>
      <c r="D716"/>
      <c r="E716"/>
      <c r="F716"/>
      <c r="G716"/>
      <c r="H716" s="3"/>
      <c r="I716" s="3"/>
      <c r="L716"/>
    </row>
    <row r="717" spans="1:12" s="33" customFormat="1">
      <c r="A717"/>
      <c r="B717"/>
      <c r="C717"/>
      <c r="D717"/>
      <c r="E717"/>
      <c r="F717"/>
      <c r="G717"/>
      <c r="H717" s="3"/>
      <c r="I717" s="3"/>
      <c r="L717"/>
    </row>
    <row r="718" spans="1:12" s="33" customFormat="1">
      <c r="A718"/>
      <c r="B718"/>
      <c r="C718"/>
      <c r="D718"/>
      <c r="E718"/>
      <c r="F718"/>
      <c r="G718"/>
      <c r="H718" s="3"/>
      <c r="I718" s="3"/>
      <c r="L718"/>
    </row>
    <row r="719" spans="1:12" s="33" customFormat="1">
      <c r="A719"/>
      <c r="B719"/>
      <c r="C719"/>
      <c r="D719"/>
      <c r="E719"/>
      <c r="F719"/>
      <c r="G719"/>
      <c r="H719" s="3"/>
      <c r="I719" s="3"/>
      <c r="L719"/>
    </row>
    <row r="720" spans="1:12" s="33" customFormat="1">
      <c r="A720"/>
      <c r="B720"/>
      <c r="C720"/>
      <c r="D720"/>
      <c r="E720"/>
      <c r="F720"/>
      <c r="G720"/>
      <c r="H720" s="3"/>
      <c r="I720" s="3"/>
      <c r="L720"/>
    </row>
    <row r="721" spans="1:12" s="33" customFormat="1">
      <c r="A721"/>
      <c r="B721"/>
      <c r="C721"/>
      <c r="D721"/>
      <c r="E721"/>
      <c r="F721"/>
      <c r="G721"/>
      <c r="H721" s="3"/>
      <c r="I721" s="3"/>
      <c r="L721"/>
    </row>
    <row r="722" spans="1:12" s="33" customFormat="1">
      <c r="A722"/>
      <c r="B722"/>
      <c r="C722"/>
      <c r="D722"/>
      <c r="E722"/>
      <c r="F722"/>
      <c r="G722"/>
      <c r="H722" s="3"/>
      <c r="I722" s="3"/>
      <c r="L722"/>
    </row>
    <row r="723" spans="1:12" s="33" customFormat="1">
      <c r="A723"/>
      <c r="B723"/>
      <c r="C723"/>
      <c r="D723"/>
      <c r="E723"/>
      <c r="F723"/>
      <c r="G723"/>
      <c r="H723" s="3"/>
      <c r="I723" s="3"/>
      <c r="L723"/>
    </row>
    <row r="724" spans="1:12" s="33" customFormat="1">
      <c r="A724"/>
      <c r="B724"/>
      <c r="C724"/>
      <c r="D724"/>
      <c r="E724"/>
      <c r="F724"/>
      <c r="G724"/>
      <c r="H724" s="3"/>
      <c r="I724" s="3"/>
      <c r="L724"/>
    </row>
    <row r="725" spans="1:12" s="33" customFormat="1">
      <c r="A725"/>
      <c r="B725"/>
      <c r="C725"/>
      <c r="D725"/>
      <c r="E725"/>
      <c r="F725"/>
      <c r="G725"/>
      <c r="H725" s="3"/>
      <c r="I725" s="3"/>
      <c r="L725"/>
    </row>
    <row r="726" spans="1:12" s="33" customFormat="1">
      <c r="A726"/>
      <c r="B726"/>
      <c r="C726"/>
      <c r="D726"/>
      <c r="E726"/>
      <c r="F726"/>
      <c r="G726"/>
      <c r="H726" s="3"/>
      <c r="I726" s="3"/>
      <c r="L726"/>
    </row>
    <row r="727" spans="1:12" s="33" customFormat="1">
      <c r="A727"/>
      <c r="B727"/>
      <c r="C727"/>
      <c r="D727"/>
      <c r="E727"/>
      <c r="F727"/>
      <c r="G727"/>
      <c r="H727" s="3"/>
      <c r="I727" s="3"/>
      <c r="L727"/>
    </row>
    <row r="728" spans="1:12" s="33" customFormat="1">
      <c r="A728"/>
      <c r="B728"/>
      <c r="C728"/>
      <c r="D728"/>
      <c r="E728"/>
      <c r="F728"/>
      <c r="G728"/>
      <c r="H728" s="3"/>
      <c r="I728" s="3"/>
      <c r="L728"/>
    </row>
    <row r="729" spans="1:12" s="33" customFormat="1">
      <c r="A729"/>
      <c r="B729"/>
      <c r="C729"/>
      <c r="D729"/>
      <c r="E729"/>
      <c r="F729"/>
      <c r="G729"/>
      <c r="H729" s="3"/>
      <c r="I729" s="3"/>
      <c r="L729"/>
    </row>
    <row r="730" spans="1:12" s="33" customFormat="1">
      <c r="A730"/>
      <c r="B730"/>
      <c r="C730"/>
      <c r="D730"/>
      <c r="E730"/>
      <c r="F730"/>
      <c r="G730"/>
      <c r="H730" s="3"/>
      <c r="I730" s="3"/>
      <c r="L730"/>
    </row>
    <row r="731" spans="1:12" s="33" customFormat="1">
      <c r="A731"/>
      <c r="B731"/>
      <c r="C731"/>
      <c r="D731"/>
      <c r="E731"/>
      <c r="F731"/>
      <c r="G731"/>
      <c r="H731" s="3"/>
      <c r="I731" s="3"/>
      <c r="L731"/>
    </row>
    <row r="732" spans="1:12" s="33" customFormat="1">
      <c r="A732"/>
      <c r="B732"/>
      <c r="C732"/>
      <c r="D732"/>
      <c r="E732"/>
      <c r="F732"/>
      <c r="G732"/>
      <c r="H732" s="3"/>
      <c r="I732" s="3"/>
      <c r="L732"/>
    </row>
    <row r="733" spans="1:12" s="33" customFormat="1">
      <c r="A733"/>
      <c r="B733"/>
      <c r="C733"/>
      <c r="D733"/>
      <c r="E733"/>
      <c r="F733"/>
      <c r="G733"/>
      <c r="H733" s="3"/>
      <c r="I733" s="3"/>
      <c r="L733"/>
    </row>
    <row r="734" spans="1:12" s="33" customFormat="1">
      <c r="A734"/>
      <c r="B734"/>
      <c r="C734"/>
      <c r="D734"/>
      <c r="E734"/>
      <c r="F734"/>
      <c r="G734"/>
      <c r="H734" s="3"/>
      <c r="I734" s="3"/>
      <c r="L734"/>
    </row>
    <row r="735" spans="1:12" s="33" customFormat="1">
      <c r="A735"/>
      <c r="B735"/>
      <c r="C735"/>
      <c r="D735"/>
      <c r="E735"/>
      <c r="F735"/>
      <c r="G735"/>
      <c r="H735" s="3"/>
      <c r="I735" s="3"/>
      <c r="L735"/>
    </row>
    <row r="736" spans="1:12" s="33" customFormat="1">
      <c r="A736"/>
      <c r="B736"/>
      <c r="C736"/>
      <c r="D736"/>
      <c r="E736"/>
      <c r="F736"/>
      <c r="G736"/>
      <c r="H736" s="3"/>
      <c r="I736" s="3"/>
      <c r="L736"/>
    </row>
    <row r="737" spans="1:12" s="33" customFormat="1">
      <c r="A737"/>
      <c r="B737"/>
      <c r="C737"/>
      <c r="D737"/>
      <c r="E737"/>
      <c r="F737"/>
      <c r="G737"/>
      <c r="H737" s="3"/>
      <c r="I737" s="3"/>
      <c r="L737"/>
    </row>
    <row r="738" spans="1:12" s="33" customFormat="1">
      <c r="A738"/>
      <c r="B738"/>
      <c r="C738"/>
      <c r="D738"/>
      <c r="E738"/>
      <c r="F738"/>
      <c r="G738"/>
      <c r="H738" s="3"/>
      <c r="I738" s="3"/>
      <c r="L738"/>
    </row>
    <row r="739" spans="1:12" s="33" customFormat="1">
      <c r="A739"/>
      <c r="B739"/>
      <c r="C739"/>
      <c r="D739"/>
      <c r="E739"/>
      <c r="F739"/>
      <c r="G739"/>
      <c r="H739" s="3"/>
      <c r="I739" s="3"/>
      <c r="L739"/>
    </row>
    <row r="740" spans="1:12" s="33" customFormat="1">
      <c r="A740"/>
      <c r="B740"/>
      <c r="C740"/>
      <c r="D740"/>
      <c r="E740"/>
      <c r="F740"/>
      <c r="G740"/>
      <c r="H740" s="3"/>
      <c r="I740" s="3"/>
      <c r="L740"/>
    </row>
    <row r="741" spans="1:12" s="33" customFormat="1">
      <c r="A741"/>
      <c r="B741"/>
      <c r="C741"/>
      <c r="D741"/>
      <c r="E741"/>
      <c r="F741"/>
      <c r="G741"/>
      <c r="H741" s="3"/>
      <c r="I741" s="3"/>
      <c r="L741"/>
    </row>
    <row r="742" spans="1:12" s="33" customFormat="1">
      <c r="A742"/>
      <c r="B742"/>
      <c r="C742"/>
      <c r="D742"/>
      <c r="E742"/>
      <c r="F742"/>
      <c r="G742"/>
      <c r="H742" s="3"/>
      <c r="I742" s="3"/>
      <c r="L742"/>
    </row>
    <row r="743" spans="1:12" s="33" customFormat="1">
      <c r="A743"/>
      <c r="B743"/>
      <c r="C743"/>
      <c r="D743"/>
      <c r="E743"/>
      <c r="F743"/>
      <c r="G743"/>
      <c r="H743" s="3"/>
      <c r="I743" s="3"/>
      <c r="L743"/>
    </row>
    <row r="744" spans="1:12" s="33" customFormat="1">
      <c r="A744"/>
      <c r="B744"/>
      <c r="C744"/>
      <c r="D744"/>
      <c r="E744"/>
      <c r="F744"/>
      <c r="G744"/>
      <c r="H744" s="3"/>
      <c r="I744" s="3"/>
      <c r="L744"/>
    </row>
    <row r="745" spans="1:12" s="33" customFormat="1">
      <c r="A745"/>
      <c r="B745"/>
      <c r="C745"/>
      <c r="D745"/>
      <c r="E745"/>
      <c r="F745"/>
      <c r="G745"/>
      <c r="H745" s="3"/>
      <c r="I745" s="3"/>
      <c r="L745"/>
    </row>
    <row r="746" spans="1:12" s="33" customFormat="1">
      <c r="A746"/>
      <c r="B746"/>
      <c r="C746"/>
      <c r="D746"/>
      <c r="E746"/>
      <c r="F746"/>
      <c r="G746"/>
      <c r="H746" s="3"/>
      <c r="I746" s="3"/>
      <c r="L746"/>
    </row>
    <row r="747" spans="1:12" s="33" customFormat="1">
      <c r="A747"/>
      <c r="B747"/>
      <c r="C747"/>
      <c r="D747"/>
      <c r="E747"/>
      <c r="F747"/>
      <c r="G747"/>
      <c r="H747" s="3"/>
      <c r="I747" s="3"/>
      <c r="L747"/>
    </row>
    <row r="748" spans="1:12" s="33" customFormat="1">
      <c r="A748"/>
      <c r="B748"/>
      <c r="C748"/>
      <c r="D748"/>
      <c r="E748"/>
      <c r="F748"/>
      <c r="G748"/>
      <c r="H748" s="3"/>
      <c r="I748" s="3"/>
      <c r="L748"/>
    </row>
    <row r="749" spans="1:12" s="33" customFormat="1">
      <c r="A749"/>
      <c r="B749"/>
      <c r="C749"/>
      <c r="D749"/>
      <c r="E749"/>
      <c r="F749"/>
      <c r="G749"/>
      <c r="H749" s="3"/>
      <c r="I749" s="3"/>
      <c r="L749"/>
    </row>
    <row r="750" spans="1:12" s="33" customFormat="1">
      <c r="A750"/>
      <c r="B750"/>
      <c r="C750"/>
      <c r="D750"/>
      <c r="E750"/>
      <c r="F750"/>
      <c r="G750"/>
      <c r="H750" s="3"/>
      <c r="I750" s="3"/>
      <c r="L750"/>
    </row>
    <row r="751" spans="1:12" s="33" customFormat="1">
      <c r="A751"/>
      <c r="B751"/>
      <c r="C751"/>
      <c r="D751"/>
      <c r="E751"/>
      <c r="F751"/>
      <c r="G751"/>
      <c r="H751" s="3"/>
      <c r="I751" s="3"/>
      <c r="L751"/>
    </row>
    <row r="752" spans="1:12" s="33" customFormat="1">
      <c r="A752"/>
      <c r="B752"/>
      <c r="C752"/>
      <c r="D752"/>
      <c r="E752"/>
      <c r="F752"/>
      <c r="G752"/>
      <c r="H752" s="3"/>
      <c r="I752" s="3"/>
      <c r="L752"/>
    </row>
    <row r="753" spans="1:12" s="33" customFormat="1">
      <c r="A753"/>
      <c r="B753"/>
      <c r="C753"/>
      <c r="D753"/>
      <c r="E753"/>
      <c r="F753"/>
      <c r="G753"/>
      <c r="H753" s="3"/>
      <c r="I753" s="3"/>
      <c r="L753"/>
    </row>
    <row r="754" spans="1:12" s="33" customFormat="1">
      <c r="A754"/>
      <c r="B754"/>
      <c r="C754"/>
      <c r="D754"/>
      <c r="E754"/>
      <c r="F754"/>
      <c r="G754"/>
      <c r="H754" s="3"/>
      <c r="I754" s="3"/>
      <c r="L754"/>
    </row>
    <row r="755" spans="1:12" s="33" customFormat="1">
      <c r="A755"/>
      <c r="B755"/>
      <c r="C755"/>
      <c r="D755"/>
      <c r="E755"/>
      <c r="F755"/>
      <c r="G755"/>
      <c r="H755" s="3"/>
      <c r="I755" s="3"/>
      <c r="L755"/>
    </row>
    <row r="756" spans="1:12" s="33" customFormat="1">
      <c r="A756"/>
      <c r="B756"/>
      <c r="C756"/>
      <c r="D756"/>
      <c r="E756"/>
      <c r="F756"/>
      <c r="G756"/>
      <c r="H756" s="3"/>
      <c r="I756" s="3"/>
      <c r="L756"/>
    </row>
    <row r="757" spans="1:12" s="33" customFormat="1">
      <c r="A757"/>
      <c r="B757"/>
      <c r="C757"/>
      <c r="D757"/>
      <c r="E757"/>
      <c r="F757"/>
      <c r="G757"/>
      <c r="H757" s="3"/>
      <c r="I757" s="3"/>
      <c r="L757"/>
    </row>
    <row r="758" spans="1:12" s="33" customFormat="1">
      <c r="A758"/>
      <c r="B758"/>
      <c r="C758"/>
      <c r="D758"/>
      <c r="E758"/>
      <c r="F758"/>
      <c r="G758"/>
      <c r="H758" s="3"/>
      <c r="I758" s="3"/>
      <c r="L758"/>
    </row>
    <row r="759" spans="1:12" s="33" customFormat="1">
      <c r="A759"/>
      <c r="B759"/>
      <c r="C759"/>
      <c r="D759"/>
      <c r="E759"/>
      <c r="F759"/>
      <c r="G759"/>
      <c r="H759" s="3"/>
      <c r="I759" s="3"/>
      <c r="L759"/>
    </row>
    <row r="760" spans="1:12" s="33" customFormat="1">
      <c r="A760"/>
      <c r="B760"/>
      <c r="C760"/>
      <c r="D760"/>
      <c r="E760"/>
      <c r="F760"/>
      <c r="G760"/>
      <c r="H760" s="3"/>
      <c r="I760" s="3"/>
      <c r="L760"/>
    </row>
    <row r="761" spans="1:12" s="33" customFormat="1">
      <c r="A761"/>
      <c r="B761"/>
      <c r="C761"/>
      <c r="D761"/>
      <c r="E761"/>
      <c r="F761"/>
      <c r="G761"/>
      <c r="H761" s="3"/>
      <c r="I761" s="3"/>
      <c r="L761"/>
    </row>
    <row r="762" spans="1:12" s="33" customFormat="1">
      <c r="A762"/>
      <c r="B762"/>
      <c r="C762"/>
      <c r="D762"/>
      <c r="E762"/>
      <c r="F762"/>
      <c r="G762"/>
      <c r="H762" s="3"/>
      <c r="I762" s="3"/>
      <c r="L762"/>
    </row>
    <row r="763" spans="1:12" s="33" customFormat="1">
      <c r="A763"/>
      <c r="B763"/>
      <c r="C763"/>
      <c r="D763"/>
      <c r="E763"/>
      <c r="F763"/>
      <c r="G763"/>
      <c r="H763" s="3"/>
      <c r="I763" s="3"/>
      <c r="L763"/>
    </row>
    <row r="764" spans="1:12" s="33" customFormat="1">
      <c r="A764"/>
      <c r="B764"/>
      <c r="C764"/>
      <c r="D764"/>
      <c r="E764"/>
      <c r="F764"/>
      <c r="G764"/>
      <c r="H764" s="3"/>
      <c r="I764" s="3"/>
      <c r="L764"/>
    </row>
    <row r="765" spans="1:12" s="33" customFormat="1">
      <c r="A765"/>
      <c r="B765"/>
      <c r="C765"/>
      <c r="D765"/>
      <c r="E765"/>
      <c r="F765"/>
      <c r="G765"/>
      <c r="H765" s="3"/>
      <c r="I765" s="3"/>
      <c r="L765"/>
    </row>
    <row r="766" spans="1:12" s="33" customFormat="1">
      <c r="A766"/>
      <c r="B766"/>
      <c r="C766"/>
      <c r="D766"/>
      <c r="E766"/>
      <c r="F766"/>
      <c r="G766"/>
      <c r="H766" s="3"/>
      <c r="I766" s="3"/>
      <c r="L766"/>
    </row>
    <row r="767" spans="1:12" s="33" customFormat="1">
      <c r="A767"/>
      <c r="B767"/>
      <c r="C767"/>
      <c r="D767"/>
      <c r="E767"/>
      <c r="F767"/>
      <c r="G767"/>
      <c r="H767" s="3"/>
      <c r="I767" s="3"/>
      <c r="L767"/>
    </row>
    <row r="768" spans="1:12" s="33" customFormat="1">
      <c r="A768"/>
      <c r="B768"/>
      <c r="C768"/>
      <c r="D768"/>
      <c r="E768"/>
      <c r="F768"/>
      <c r="G768"/>
      <c r="H768" s="3"/>
      <c r="I768" s="3"/>
      <c r="L768"/>
    </row>
    <row r="769" spans="1:12" s="33" customFormat="1">
      <c r="A769"/>
      <c r="B769"/>
      <c r="C769"/>
      <c r="D769"/>
      <c r="E769"/>
      <c r="F769"/>
      <c r="G769"/>
      <c r="H769" s="3"/>
      <c r="I769" s="3"/>
      <c r="L769"/>
    </row>
    <row r="770" spans="1:12" s="33" customFormat="1">
      <c r="A770"/>
      <c r="B770"/>
      <c r="C770"/>
      <c r="D770"/>
      <c r="E770"/>
      <c r="F770"/>
      <c r="G770"/>
      <c r="H770" s="3"/>
      <c r="I770" s="3"/>
      <c r="L770"/>
    </row>
    <row r="771" spans="1:12" s="33" customFormat="1">
      <c r="A771"/>
      <c r="B771"/>
      <c r="C771"/>
      <c r="D771"/>
      <c r="E771"/>
      <c r="F771"/>
      <c r="G771"/>
      <c r="H771" s="3"/>
      <c r="I771" s="3"/>
      <c r="L771"/>
    </row>
    <row r="772" spans="1:12" s="33" customFormat="1">
      <c r="A772"/>
      <c r="B772"/>
      <c r="C772"/>
      <c r="D772"/>
      <c r="E772"/>
      <c r="F772"/>
      <c r="G772"/>
      <c r="H772" s="3"/>
      <c r="I772" s="3"/>
      <c r="L772"/>
    </row>
    <row r="773" spans="1:12" s="33" customFormat="1">
      <c r="A773"/>
      <c r="B773"/>
      <c r="C773"/>
      <c r="D773"/>
      <c r="E773"/>
      <c r="F773"/>
      <c r="G773"/>
      <c r="H773" s="3"/>
      <c r="I773" s="3"/>
      <c r="L773"/>
    </row>
    <row r="774" spans="1:12" s="33" customFormat="1">
      <c r="A774"/>
      <c r="B774"/>
      <c r="C774"/>
      <c r="D774"/>
      <c r="E774"/>
      <c r="F774"/>
      <c r="G774"/>
      <c r="H774" s="3"/>
      <c r="I774" s="3"/>
      <c r="L774"/>
    </row>
    <row r="775" spans="1:12" s="33" customFormat="1">
      <c r="A775"/>
      <c r="B775"/>
      <c r="C775"/>
      <c r="D775"/>
      <c r="E775"/>
      <c r="F775"/>
      <c r="G775"/>
      <c r="H775" s="3"/>
      <c r="I775" s="3"/>
      <c r="L775"/>
    </row>
    <row r="776" spans="1:12" s="33" customFormat="1">
      <c r="A776"/>
      <c r="B776"/>
      <c r="C776"/>
      <c r="D776"/>
      <c r="E776"/>
      <c r="F776"/>
      <c r="G776"/>
      <c r="H776" s="3"/>
      <c r="I776" s="3"/>
      <c r="L776"/>
    </row>
    <row r="777" spans="1:12" s="33" customFormat="1">
      <c r="A777"/>
      <c r="B777"/>
      <c r="C777"/>
      <c r="D777"/>
      <c r="E777"/>
      <c r="F777"/>
      <c r="G777"/>
      <c r="H777" s="3"/>
      <c r="I777" s="3"/>
      <c r="L777"/>
    </row>
    <row r="778" spans="1:12" s="33" customFormat="1">
      <c r="A778"/>
      <c r="B778"/>
      <c r="C778"/>
      <c r="D778"/>
      <c r="E778"/>
      <c r="F778"/>
      <c r="G778"/>
      <c r="H778" s="3"/>
      <c r="I778" s="3"/>
      <c r="L778"/>
    </row>
    <row r="779" spans="1:12" s="33" customFormat="1">
      <c r="A779"/>
      <c r="B779"/>
      <c r="C779"/>
      <c r="D779"/>
      <c r="E779"/>
      <c r="F779"/>
      <c r="G779"/>
      <c r="H779" s="3"/>
      <c r="I779" s="3"/>
      <c r="L779"/>
    </row>
    <row r="780" spans="1:12" s="33" customFormat="1">
      <c r="A780"/>
      <c r="B780"/>
      <c r="C780"/>
      <c r="D780"/>
      <c r="E780"/>
      <c r="F780"/>
      <c r="G780"/>
      <c r="H780" s="3"/>
      <c r="I780" s="3"/>
      <c r="L780"/>
    </row>
    <row r="781" spans="1:12" s="33" customFormat="1">
      <c r="A781"/>
      <c r="B781"/>
      <c r="C781"/>
      <c r="D781"/>
      <c r="E781"/>
      <c r="F781"/>
      <c r="G781"/>
      <c r="H781" s="3"/>
      <c r="I781" s="3"/>
      <c r="L781"/>
    </row>
    <row r="782" spans="1:12" s="33" customFormat="1">
      <c r="A782"/>
      <c r="B782"/>
      <c r="C782"/>
      <c r="D782"/>
      <c r="E782"/>
      <c r="F782"/>
      <c r="G782"/>
      <c r="H782" s="3"/>
      <c r="I782" s="3"/>
      <c r="L782"/>
    </row>
    <row r="783" spans="1:12" s="33" customFormat="1">
      <c r="A783"/>
      <c r="B783"/>
      <c r="C783"/>
      <c r="D783"/>
      <c r="E783"/>
      <c r="F783"/>
      <c r="G783"/>
      <c r="H783" s="3"/>
      <c r="I783" s="3"/>
      <c r="L783"/>
    </row>
    <row r="784" spans="1:12" s="33" customFormat="1">
      <c r="A784"/>
      <c r="B784"/>
      <c r="C784"/>
      <c r="D784"/>
      <c r="E784"/>
      <c r="F784"/>
      <c r="G784"/>
      <c r="H784" s="3"/>
      <c r="I784" s="3"/>
      <c r="L784"/>
    </row>
    <row r="785" spans="1:12" s="33" customFormat="1">
      <c r="A785"/>
      <c r="B785"/>
      <c r="C785"/>
      <c r="D785"/>
      <c r="E785"/>
      <c r="F785"/>
      <c r="G785"/>
      <c r="H785" s="3"/>
      <c r="I785" s="3"/>
      <c r="L785"/>
    </row>
    <row r="786" spans="1:12" s="33" customFormat="1">
      <c r="A786"/>
      <c r="B786"/>
      <c r="C786"/>
      <c r="D786"/>
      <c r="E786"/>
      <c r="F786"/>
      <c r="G786"/>
      <c r="H786" s="3"/>
      <c r="I786" s="3"/>
      <c r="L786"/>
    </row>
    <row r="787" spans="1:12" s="33" customFormat="1">
      <c r="A787"/>
      <c r="B787"/>
      <c r="C787"/>
      <c r="D787"/>
      <c r="E787"/>
      <c r="F787"/>
      <c r="G787"/>
      <c r="H787" s="3"/>
      <c r="I787" s="3"/>
      <c r="L787"/>
    </row>
    <row r="788" spans="1:12" s="33" customFormat="1">
      <c r="A788"/>
      <c r="B788"/>
      <c r="C788"/>
      <c r="D788"/>
      <c r="E788"/>
      <c r="F788"/>
      <c r="G788"/>
      <c r="H788" s="3"/>
      <c r="I788" s="3"/>
      <c r="L788"/>
    </row>
    <row r="789" spans="1:12" s="33" customFormat="1">
      <c r="A789"/>
      <c r="B789"/>
      <c r="C789"/>
      <c r="D789"/>
      <c r="E789"/>
      <c r="F789"/>
      <c r="G789"/>
      <c r="H789" s="3"/>
      <c r="I789" s="3"/>
      <c r="L789"/>
    </row>
    <row r="790" spans="1:12" s="33" customFormat="1">
      <c r="A790"/>
      <c r="B790"/>
      <c r="C790"/>
      <c r="D790"/>
      <c r="E790"/>
      <c r="F790"/>
      <c r="G790"/>
      <c r="H790" s="3"/>
      <c r="I790" s="3"/>
      <c r="L790"/>
    </row>
    <row r="791" spans="1:12" s="33" customFormat="1">
      <c r="A791"/>
      <c r="B791"/>
      <c r="C791"/>
      <c r="D791"/>
      <c r="E791"/>
      <c r="F791"/>
      <c r="G791"/>
      <c r="H791" s="3"/>
      <c r="I791" s="3"/>
      <c r="L791"/>
    </row>
    <row r="792" spans="1:12" s="33" customFormat="1">
      <c r="A792"/>
      <c r="B792"/>
      <c r="C792"/>
      <c r="D792"/>
      <c r="E792"/>
      <c r="F792"/>
      <c r="G792"/>
      <c r="H792" s="3"/>
      <c r="I792" s="3"/>
      <c r="L792"/>
    </row>
    <row r="793" spans="1:12" s="33" customFormat="1">
      <c r="A793"/>
      <c r="B793"/>
      <c r="C793"/>
      <c r="D793"/>
      <c r="E793"/>
      <c r="F793"/>
      <c r="G793"/>
      <c r="H793" s="3"/>
      <c r="I793" s="3"/>
      <c r="L793"/>
    </row>
    <row r="794" spans="1:12" s="33" customFormat="1">
      <c r="A794"/>
      <c r="B794"/>
      <c r="C794"/>
      <c r="D794"/>
      <c r="E794"/>
      <c r="F794"/>
      <c r="G794"/>
      <c r="H794" s="3"/>
      <c r="I794" s="3"/>
      <c r="L794"/>
    </row>
    <row r="795" spans="1:12" s="33" customFormat="1">
      <c r="A795"/>
      <c r="B795"/>
      <c r="C795"/>
      <c r="D795"/>
      <c r="E795"/>
      <c r="F795"/>
      <c r="G795"/>
      <c r="H795" s="3"/>
      <c r="I795" s="3"/>
      <c r="L795"/>
    </row>
    <row r="796" spans="1:12" s="33" customFormat="1">
      <c r="A796"/>
      <c r="B796"/>
      <c r="C796"/>
      <c r="D796"/>
      <c r="E796"/>
      <c r="F796"/>
      <c r="G796"/>
      <c r="H796" s="3"/>
      <c r="I796" s="3"/>
      <c r="L796"/>
    </row>
    <row r="797" spans="1:12" s="33" customFormat="1">
      <c r="A797"/>
      <c r="B797"/>
      <c r="C797"/>
      <c r="D797"/>
      <c r="E797"/>
      <c r="F797"/>
      <c r="G797"/>
      <c r="H797" s="3"/>
      <c r="I797" s="3"/>
      <c r="L797"/>
    </row>
    <row r="798" spans="1:12" s="33" customFormat="1">
      <c r="A798"/>
      <c r="B798"/>
      <c r="C798"/>
      <c r="D798"/>
      <c r="E798"/>
      <c r="F798"/>
      <c r="G798"/>
      <c r="H798" s="3"/>
      <c r="I798" s="3"/>
      <c r="L798"/>
    </row>
    <row r="799" spans="1:12" s="33" customFormat="1">
      <c r="A799"/>
      <c r="B799"/>
      <c r="C799"/>
      <c r="D799"/>
      <c r="E799"/>
      <c r="F799"/>
      <c r="G799"/>
      <c r="H799" s="3"/>
      <c r="I799" s="3"/>
      <c r="L799"/>
    </row>
    <row r="800" spans="1:12" s="33" customFormat="1">
      <c r="A800"/>
      <c r="B800"/>
      <c r="C800"/>
      <c r="D800"/>
      <c r="E800"/>
      <c r="F800"/>
      <c r="G800"/>
      <c r="H800" s="3"/>
      <c r="I800" s="3"/>
      <c r="L800"/>
    </row>
    <row r="801" spans="1:12" s="33" customFormat="1">
      <c r="A801"/>
      <c r="B801"/>
      <c r="C801"/>
      <c r="D801"/>
      <c r="E801"/>
      <c r="F801"/>
      <c r="G801"/>
      <c r="H801" s="3"/>
      <c r="I801" s="3"/>
      <c r="L801"/>
    </row>
    <row r="802" spans="1:12" s="33" customFormat="1">
      <c r="A802"/>
      <c r="B802"/>
      <c r="C802"/>
      <c r="D802"/>
      <c r="E802"/>
      <c r="F802"/>
      <c r="G802"/>
      <c r="H802" s="3"/>
      <c r="I802" s="3"/>
      <c r="L802"/>
    </row>
    <row r="803" spans="1:12" s="33" customFormat="1">
      <c r="A803"/>
      <c r="B803"/>
      <c r="C803"/>
      <c r="D803"/>
      <c r="E803"/>
      <c r="F803"/>
      <c r="G803"/>
      <c r="H803" s="3"/>
      <c r="I803" s="3"/>
      <c r="L803"/>
    </row>
    <row r="804" spans="1:12" s="33" customFormat="1">
      <c r="A804"/>
      <c r="B804"/>
      <c r="C804"/>
      <c r="D804"/>
      <c r="E804"/>
      <c r="F804"/>
      <c r="G804"/>
      <c r="H804" s="3"/>
      <c r="I804" s="3"/>
      <c r="L804"/>
    </row>
    <row r="805" spans="1:12" s="33" customFormat="1">
      <c r="A805"/>
      <c r="B805"/>
      <c r="C805"/>
      <c r="D805"/>
      <c r="E805"/>
      <c r="F805"/>
      <c r="G805"/>
      <c r="H805" s="3"/>
      <c r="I805" s="3"/>
      <c r="L805"/>
    </row>
    <row r="806" spans="1:12" s="33" customFormat="1">
      <c r="A806"/>
      <c r="B806"/>
      <c r="C806"/>
      <c r="D806"/>
      <c r="E806"/>
      <c r="F806"/>
      <c r="G806"/>
      <c r="H806" s="3"/>
      <c r="I806" s="3"/>
      <c r="L806"/>
    </row>
    <row r="807" spans="1:12" s="33" customFormat="1">
      <c r="A807"/>
      <c r="B807"/>
      <c r="C807"/>
      <c r="D807"/>
      <c r="E807"/>
      <c r="F807"/>
      <c r="G807"/>
      <c r="H807" s="3"/>
      <c r="I807" s="3"/>
      <c r="L807"/>
    </row>
    <row r="808" spans="1:12" s="33" customFormat="1">
      <c r="A808"/>
      <c r="B808"/>
      <c r="C808"/>
      <c r="D808"/>
      <c r="E808"/>
      <c r="F808"/>
      <c r="G808"/>
      <c r="H808" s="3"/>
      <c r="I808" s="3"/>
      <c r="L808"/>
    </row>
    <row r="809" spans="1:12" s="33" customFormat="1">
      <c r="A809"/>
      <c r="B809"/>
      <c r="C809"/>
      <c r="D809"/>
      <c r="E809"/>
      <c r="F809"/>
      <c r="G809"/>
      <c r="H809" s="3"/>
      <c r="I809" s="3"/>
      <c r="L809"/>
    </row>
    <row r="810" spans="1:12" s="33" customFormat="1">
      <c r="A810"/>
      <c r="B810"/>
      <c r="C810"/>
      <c r="D810"/>
      <c r="E810"/>
      <c r="F810"/>
      <c r="G810"/>
      <c r="H810" s="3"/>
      <c r="I810" s="3"/>
      <c r="L810"/>
    </row>
    <row r="811" spans="1:12" s="33" customFormat="1">
      <c r="A811"/>
      <c r="B811"/>
      <c r="C811"/>
      <c r="D811"/>
      <c r="E811"/>
      <c r="F811"/>
      <c r="G811"/>
      <c r="H811" s="3"/>
      <c r="I811" s="3"/>
      <c r="L811"/>
    </row>
    <row r="812" spans="1:12" s="33" customFormat="1">
      <c r="A812"/>
      <c r="B812"/>
      <c r="C812"/>
      <c r="D812"/>
      <c r="E812"/>
      <c r="F812"/>
      <c r="G812"/>
      <c r="H812" s="3"/>
      <c r="I812" s="3"/>
      <c r="L812"/>
    </row>
    <row r="813" spans="1:12" s="33" customFormat="1">
      <c r="A813"/>
      <c r="B813"/>
      <c r="C813"/>
      <c r="D813"/>
      <c r="E813"/>
      <c r="F813"/>
      <c r="G813"/>
      <c r="H813" s="3"/>
      <c r="I813" s="3"/>
      <c r="L813"/>
    </row>
    <row r="814" spans="1:12" s="33" customFormat="1">
      <c r="A814"/>
      <c r="B814"/>
      <c r="C814"/>
      <c r="D814"/>
      <c r="E814"/>
      <c r="F814"/>
      <c r="G814"/>
      <c r="H814" s="3"/>
      <c r="I814" s="3"/>
      <c r="L814"/>
    </row>
    <row r="815" spans="1:12" s="33" customFormat="1">
      <c r="A815"/>
      <c r="B815"/>
      <c r="C815"/>
      <c r="D815"/>
      <c r="E815"/>
      <c r="F815"/>
      <c r="G815"/>
      <c r="H815" s="3"/>
      <c r="I815" s="3"/>
      <c r="L815"/>
    </row>
    <row r="816" spans="1:12" s="33" customFormat="1">
      <c r="A816"/>
      <c r="B816"/>
      <c r="C816"/>
      <c r="D816"/>
      <c r="E816"/>
      <c r="F816"/>
      <c r="G816"/>
      <c r="H816" s="3"/>
      <c r="I816" s="3"/>
      <c r="L816"/>
    </row>
    <row r="817" spans="1:12" s="33" customFormat="1">
      <c r="A817"/>
      <c r="B817"/>
      <c r="C817"/>
      <c r="D817"/>
      <c r="E817"/>
      <c r="F817"/>
      <c r="G817"/>
      <c r="H817" s="3"/>
      <c r="I817" s="3"/>
      <c r="L817"/>
    </row>
    <row r="818" spans="1:12" s="33" customFormat="1">
      <c r="A818"/>
      <c r="B818"/>
      <c r="C818"/>
      <c r="D818"/>
      <c r="E818"/>
      <c r="F818"/>
      <c r="G818"/>
      <c r="H818" s="3"/>
      <c r="I818" s="3"/>
      <c r="L818"/>
    </row>
    <row r="819" spans="1:12" s="33" customFormat="1">
      <c r="A819"/>
      <c r="B819"/>
      <c r="C819"/>
      <c r="D819"/>
      <c r="E819"/>
      <c r="F819"/>
      <c r="G819"/>
      <c r="H819" s="3"/>
      <c r="I819" s="3"/>
      <c r="L819"/>
    </row>
    <row r="820" spans="1:12" s="33" customFormat="1">
      <c r="A820"/>
      <c r="B820"/>
      <c r="C820"/>
      <c r="D820"/>
      <c r="E820"/>
      <c r="F820"/>
      <c r="G820"/>
      <c r="H820" s="3"/>
      <c r="I820" s="3"/>
      <c r="L820"/>
    </row>
    <row r="821" spans="1:12" s="33" customFormat="1">
      <c r="A821"/>
      <c r="B821"/>
      <c r="C821"/>
      <c r="D821"/>
      <c r="E821"/>
      <c r="F821"/>
      <c r="G821"/>
      <c r="H821" s="3"/>
      <c r="I821" s="3"/>
      <c r="L821"/>
    </row>
    <row r="822" spans="1:12" s="33" customFormat="1">
      <c r="A822"/>
      <c r="B822"/>
      <c r="C822"/>
      <c r="D822"/>
      <c r="E822"/>
      <c r="F822"/>
      <c r="G822"/>
      <c r="H822" s="3"/>
      <c r="I822" s="3"/>
      <c r="L822"/>
    </row>
    <row r="823" spans="1:12" s="33" customFormat="1">
      <c r="A823"/>
      <c r="B823"/>
      <c r="C823"/>
      <c r="D823"/>
      <c r="E823"/>
      <c r="F823"/>
      <c r="G823"/>
      <c r="H823" s="3"/>
      <c r="I823" s="3"/>
      <c r="L823"/>
    </row>
    <row r="824" spans="1:12" s="33" customFormat="1">
      <c r="A824"/>
      <c r="B824"/>
      <c r="C824"/>
      <c r="D824"/>
      <c r="E824"/>
      <c r="F824"/>
      <c r="G824"/>
      <c r="H824" s="3"/>
      <c r="I824" s="3"/>
      <c r="L824"/>
    </row>
    <row r="825" spans="1:12" s="33" customFormat="1">
      <c r="A825"/>
      <c r="B825"/>
      <c r="C825"/>
      <c r="D825"/>
      <c r="E825"/>
      <c r="F825"/>
      <c r="G825"/>
      <c r="H825" s="3"/>
      <c r="I825" s="3"/>
      <c r="L825"/>
    </row>
    <row r="826" spans="1:12" s="33" customFormat="1">
      <c r="A826"/>
      <c r="B826"/>
      <c r="C826"/>
      <c r="D826"/>
      <c r="E826"/>
      <c r="F826"/>
      <c r="G826"/>
      <c r="H826" s="3"/>
      <c r="I826" s="3"/>
      <c r="L826"/>
    </row>
    <row r="827" spans="1:12" s="33" customFormat="1">
      <c r="A827"/>
      <c r="B827"/>
      <c r="C827"/>
      <c r="D827"/>
      <c r="E827"/>
      <c r="F827"/>
      <c r="G827"/>
      <c r="H827" s="3"/>
      <c r="I827" s="3"/>
      <c r="L827"/>
    </row>
    <row r="828" spans="1:12" s="33" customFormat="1">
      <c r="A828"/>
      <c r="B828"/>
      <c r="C828"/>
      <c r="D828"/>
      <c r="E828"/>
      <c r="F828"/>
      <c r="G828"/>
      <c r="H828" s="3"/>
      <c r="I828" s="3"/>
      <c r="L828"/>
    </row>
    <row r="829" spans="1:12" s="33" customFormat="1">
      <c r="A829"/>
      <c r="B829"/>
      <c r="C829"/>
      <c r="D829"/>
      <c r="E829"/>
      <c r="F829"/>
      <c r="G829"/>
      <c r="H829" s="3"/>
      <c r="I829" s="3"/>
      <c r="L829"/>
    </row>
    <row r="830" spans="1:12" s="33" customFormat="1">
      <c r="A830"/>
      <c r="B830"/>
      <c r="C830"/>
      <c r="D830"/>
      <c r="E830"/>
      <c r="F830"/>
      <c r="G830"/>
      <c r="H830" s="3"/>
      <c r="I830" s="3"/>
      <c r="L830"/>
    </row>
    <row r="831" spans="1:12" s="33" customFormat="1">
      <c r="A831"/>
      <c r="B831"/>
      <c r="C831"/>
      <c r="D831"/>
      <c r="E831"/>
      <c r="F831"/>
      <c r="G831"/>
      <c r="H831" s="3"/>
      <c r="I831" s="3"/>
      <c r="L831"/>
    </row>
    <row r="832" spans="1:12" s="33" customFormat="1">
      <c r="A832"/>
      <c r="B832"/>
      <c r="C832"/>
      <c r="D832"/>
      <c r="E832"/>
      <c r="F832"/>
      <c r="G832"/>
      <c r="H832" s="3"/>
      <c r="I832" s="3"/>
      <c r="L832"/>
    </row>
    <row r="833" spans="1:12" s="33" customFormat="1">
      <c r="A833"/>
      <c r="B833"/>
      <c r="C833"/>
      <c r="D833"/>
      <c r="E833"/>
      <c r="F833"/>
      <c r="G833"/>
      <c r="H833" s="3"/>
      <c r="I833" s="3"/>
      <c r="L833"/>
    </row>
    <row r="834" spans="1:12" s="33" customFormat="1">
      <c r="A834"/>
      <c r="B834"/>
      <c r="C834"/>
      <c r="D834"/>
      <c r="E834"/>
      <c r="F834"/>
      <c r="G834"/>
      <c r="H834" s="3"/>
      <c r="I834" s="3"/>
      <c r="L834"/>
    </row>
    <row r="835" spans="1:12" s="33" customFormat="1">
      <c r="A835"/>
      <c r="B835"/>
      <c r="C835"/>
      <c r="D835"/>
      <c r="E835"/>
      <c r="F835"/>
      <c r="G835"/>
      <c r="H835" s="3"/>
      <c r="I835" s="3"/>
      <c r="L835"/>
    </row>
    <row r="836" spans="1:12" s="33" customFormat="1">
      <c r="A836"/>
      <c r="B836"/>
      <c r="C836"/>
      <c r="D836"/>
      <c r="E836"/>
      <c r="F836"/>
      <c r="G836"/>
      <c r="H836" s="3"/>
      <c r="I836" s="3"/>
      <c r="L836"/>
    </row>
    <row r="837" spans="1:12" s="33" customFormat="1">
      <c r="A837"/>
      <c r="B837"/>
      <c r="C837"/>
      <c r="D837"/>
      <c r="E837"/>
      <c r="F837"/>
      <c r="G837"/>
      <c r="H837" s="3"/>
      <c r="I837" s="3"/>
      <c r="L837"/>
    </row>
    <row r="838" spans="1:12" s="33" customFormat="1">
      <c r="A838"/>
      <c r="B838"/>
      <c r="C838"/>
      <c r="D838"/>
      <c r="E838"/>
      <c r="F838"/>
      <c r="G838"/>
      <c r="H838" s="3"/>
      <c r="I838" s="3"/>
      <c r="L838"/>
    </row>
    <row r="839" spans="1:12" s="33" customFormat="1">
      <c r="A839"/>
      <c r="B839"/>
      <c r="C839"/>
      <c r="D839"/>
      <c r="E839"/>
      <c r="F839"/>
      <c r="G839"/>
      <c r="H839" s="3"/>
      <c r="I839" s="3"/>
      <c r="L839"/>
    </row>
    <row r="840" spans="1:12" s="33" customFormat="1">
      <c r="A840"/>
      <c r="B840"/>
      <c r="C840"/>
      <c r="D840"/>
      <c r="E840"/>
      <c r="F840"/>
      <c r="G840"/>
      <c r="H840" s="3"/>
      <c r="I840" s="3"/>
      <c r="L840"/>
    </row>
    <row r="841" spans="1:12" s="33" customFormat="1">
      <c r="A841"/>
      <c r="B841"/>
      <c r="C841"/>
      <c r="D841"/>
      <c r="E841"/>
      <c r="F841"/>
      <c r="G841"/>
      <c r="H841" s="3"/>
      <c r="I841" s="3"/>
      <c r="L841"/>
    </row>
    <row r="842" spans="1:12" s="33" customFormat="1">
      <c r="A842"/>
      <c r="B842"/>
      <c r="C842"/>
      <c r="D842"/>
      <c r="E842"/>
      <c r="F842"/>
      <c r="G842"/>
      <c r="H842" s="3"/>
      <c r="I842" s="3"/>
      <c r="L842"/>
    </row>
    <row r="843" spans="1:12" s="33" customFormat="1">
      <c r="A843"/>
      <c r="B843"/>
      <c r="C843"/>
      <c r="D843"/>
      <c r="E843"/>
      <c r="F843"/>
      <c r="G843"/>
      <c r="H843" s="3"/>
      <c r="I843" s="3"/>
      <c r="L843"/>
    </row>
    <row r="844" spans="1:12" s="33" customFormat="1">
      <c r="A844"/>
      <c r="B844"/>
      <c r="C844"/>
      <c r="D844"/>
      <c r="E844"/>
      <c r="F844"/>
      <c r="G844"/>
      <c r="H844" s="3"/>
      <c r="I844" s="3"/>
      <c r="L844"/>
    </row>
    <row r="845" spans="1:12" s="33" customFormat="1">
      <c r="A845"/>
      <c r="B845"/>
      <c r="C845"/>
      <c r="D845"/>
      <c r="E845"/>
      <c r="F845"/>
      <c r="G845"/>
      <c r="H845" s="3"/>
      <c r="I845" s="3"/>
      <c r="L845"/>
    </row>
    <row r="846" spans="1:12" s="33" customFormat="1">
      <c r="A846"/>
      <c r="B846"/>
      <c r="C846"/>
      <c r="D846"/>
      <c r="E846"/>
      <c r="F846"/>
      <c r="G846"/>
      <c r="H846" s="3"/>
      <c r="I846" s="3"/>
      <c r="L846"/>
    </row>
    <row r="847" spans="1:12" s="33" customFormat="1">
      <c r="A847"/>
      <c r="B847"/>
      <c r="C847"/>
      <c r="D847"/>
      <c r="E847"/>
      <c r="F847"/>
      <c r="G847"/>
      <c r="H847" s="3"/>
      <c r="I847" s="3"/>
      <c r="L847"/>
    </row>
    <row r="848" spans="1:12" s="33" customFormat="1">
      <c r="A848"/>
      <c r="B848"/>
      <c r="C848"/>
      <c r="D848"/>
      <c r="E848"/>
      <c r="F848"/>
      <c r="G848"/>
      <c r="H848" s="3"/>
      <c r="I848" s="3"/>
      <c r="L848"/>
    </row>
    <row r="849" spans="1:12" s="33" customFormat="1">
      <c r="A849"/>
      <c r="B849"/>
      <c r="C849"/>
      <c r="D849"/>
      <c r="E849"/>
      <c r="F849"/>
      <c r="G849"/>
      <c r="H849" s="3"/>
      <c r="I849" s="3"/>
      <c r="L849"/>
    </row>
    <row r="850" spans="1:12" s="33" customFormat="1">
      <c r="A850"/>
      <c r="B850"/>
      <c r="C850"/>
      <c r="D850"/>
      <c r="E850"/>
      <c r="F850"/>
      <c r="G850"/>
      <c r="H850" s="3"/>
      <c r="I850" s="3"/>
      <c r="L850"/>
    </row>
    <row r="851" spans="1:12" s="33" customFormat="1">
      <c r="A851"/>
      <c r="B851"/>
      <c r="C851"/>
      <c r="D851"/>
      <c r="E851"/>
      <c r="F851"/>
      <c r="G851"/>
      <c r="H851" s="3"/>
      <c r="I851" s="3"/>
      <c r="L851"/>
    </row>
    <row r="852" spans="1:12" s="33" customFormat="1">
      <c r="A852"/>
      <c r="B852"/>
      <c r="C852"/>
      <c r="D852"/>
      <c r="E852"/>
      <c r="F852"/>
      <c r="G852"/>
      <c r="H852" s="3"/>
      <c r="I852" s="3"/>
      <c r="L852"/>
    </row>
    <row r="853" spans="1:12" s="33" customFormat="1">
      <c r="A853"/>
      <c r="B853"/>
      <c r="C853"/>
      <c r="D853"/>
      <c r="E853"/>
      <c r="F853"/>
      <c r="G853"/>
      <c r="H853" s="3"/>
      <c r="I853" s="3"/>
      <c r="L853"/>
    </row>
    <row r="854" spans="1:12" s="33" customFormat="1">
      <c r="A854"/>
      <c r="B854"/>
      <c r="C854"/>
      <c r="D854"/>
      <c r="E854"/>
      <c r="F854"/>
      <c r="G854"/>
      <c r="H854" s="3"/>
      <c r="I854" s="3"/>
      <c r="L854"/>
    </row>
    <row r="855" spans="1:12" s="33" customFormat="1">
      <c r="A855"/>
      <c r="B855"/>
      <c r="C855"/>
      <c r="D855"/>
      <c r="E855"/>
      <c r="F855"/>
      <c r="G855"/>
      <c r="H855" s="3"/>
      <c r="I855" s="3"/>
      <c r="L855"/>
    </row>
    <row r="856" spans="1:12" s="33" customFormat="1">
      <c r="A856"/>
      <c r="B856"/>
      <c r="C856"/>
      <c r="D856"/>
      <c r="E856"/>
      <c r="F856"/>
      <c r="G856"/>
      <c r="H856" s="3"/>
      <c r="I856" s="3"/>
      <c r="L856"/>
    </row>
    <row r="857" spans="1:12" s="33" customFormat="1">
      <c r="A857"/>
      <c r="B857"/>
      <c r="C857"/>
      <c r="D857"/>
      <c r="E857"/>
      <c r="F857"/>
      <c r="G857"/>
      <c r="H857" s="3"/>
      <c r="I857" s="3"/>
      <c r="L857"/>
    </row>
    <row r="858" spans="1:12" s="33" customFormat="1">
      <c r="A858"/>
      <c r="B858"/>
      <c r="C858"/>
      <c r="D858"/>
      <c r="E858"/>
      <c r="F858"/>
      <c r="G858"/>
      <c r="H858" s="3"/>
      <c r="I858" s="3"/>
      <c r="L858"/>
    </row>
    <row r="859" spans="1:12" s="33" customFormat="1">
      <c r="A859"/>
      <c r="B859"/>
      <c r="C859"/>
      <c r="D859"/>
      <c r="E859"/>
      <c r="F859"/>
      <c r="G859"/>
      <c r="H859" s="3"/>
      <c r="I859" s="3"/>
      <c r="L859"/>
    </row>
    <row r="860" spans="1:12" s="33" customFormat="1">
      <c r="A860"/>
      <c r="B860"/>
      <c r="C860"/>
      <c r="D860"/>
      <c r="E860"/>
      <c r="F860"/>
      <c r="G860"/>
      <c r="H860" s="3"/>
      <c r="I860" s="3"/>
      <c r="L860"/>
    </row>
    <row r="861" spans="1:12" s="33" customFormat="1">
      <c r="A861"/>
      <c r="B861"/>
      <c r="C861"/>
      <c r="D861"/>
      <c r="E861"/>
      <c r="F861"/>
      <c r="G861"/>
      <c r="H861" s="3"/>
      <c r="I861" s="3"/>
      <c r="L861"/>
    </row>
    <row r="862" spans="1:12" s="33" customFormat="1">
      <c r="A862"/>
      <c r="B862"/>
      <c r="C862"/>
      <c r="D862"/>
      <c r="E862"/>
      <c r="F862"/>
      <c r="G862"/>
      <c r="H862" s="3"/>
      <c r="I862" s="3"/>
      <c r="L862"/>
    </row>
    <row r="863" spans="1:12" s="33" customFormat="1">
      <c r="A863"/>
      <c r="B863"/>
      <c r="C863"/>
      <c r="D863"/>
      <c r="E863"/>
      <c r="F863"/>
      <c r="G863"/>
      <c r="H863" s="3"/>
      <c r="I863" s="3"/>
      <c r="L863"/>
    </row>
    <row r="864" spans="1:12" s="33" customFormat="1">
      <c r="A864"/>
      <c r="B864"/>
      <c r="C864"/>
      <c r="D864"/>
      <c r="E864"/>
      <c r="F864"/>
      <c r="G864"/>
      <c r="H864" s="3"/>
      <c r="I864" s="3"/>
      <c r="L864"/>
    </row>
    <row r="865" spans="1:12" s="33" customFormat="1">
      <c r="A865"/>
      <c r="B865"/>
      <c r="C865"/>
      <c r="D865"/>
      <c r="E865"/>
      <c r="F865"/>
      <c r="G865"/>
      <c r="H865" s="3"/>
      <c r="I865" s="3"/>
      <c r="L865"/>
    </row>
    <row r="866" spans="1:12" s="33" customFormat="1">
      <c r="A866"/>
      <c r="B866"/>
      <c r="C866"/>
      <c r="D866"/>
      <c r="E866"/>
      <c r="F866"/>
      <c r="G866"/>
      <c r="H866" s="3"/>
      <c r="I866" s="3"/>
      <c r="L866"/>
    </row>
    <row r="867" spans="1:12" s="33" customFormat="1">
      <c r="A867"/>
      <c r="B867"/>
      <c r="C867"/>
      <c r="D867"/>
      <c r="E867"/>
      <c r="F867"/>
      <c r="G867"/>
      <c r="H867" s="3"/>
      <c r="I867" s="3"/>
      <c r="L867"/>
    </row>
    <row r="868" spans="1:12" s="33" customFormat="1">
      <c r="A868"/>
      <c r="B868"/>
      <c r="C868"/>
      <c r="D868"/>
      <c r="E868"/>
      <c r="F868"/>
      <c r="G868"/>
      <c r="H868" s="3"/>
      <c r="I868" s="3"/>
      <c r="L868"/>
    </row>
    <row r="869" spans="1:12" s="33" customFormat="1">
      <c r="A869"/>
      <c r="B869"/>
      <c r="C869"/>
      <c r="D869"/>
      <c r="E869"/>
      <c r="F869"/>
      <c r="G869"/>
      <c r="H869" s="3"/>
      <c r="I869" s="3"/>
      <c r="L869"/>
    </row>
    <row r="870" spans="1:12" s="33" customFormat="1">
      <c r="A870"/>
      <c r="B870"/>
      <c r="C870"/>
      <c r="D870"/>
      <c r="E870"/>
      <c r="F870"/>
      <c r="G870"/>
      <c r="H870" s="3"/>
      <c r="I870" s="3"/>
      <c r="L870"/>
    </row>
    <row r="871" spans="1:12" s="33" customFormat="1">
      <c r="A871"/>
      <c r="B871"/>
      <c r="C871"/>
      <c r="D871"/>
      <c r="E871"/>
      <c r="F871"/>
      <c r="G871"/>
      <c r="H871" s="3"/>
      <c r="I871" s="3"/>
      <c r="L871"/>
    </row>
    <row r="872" spans="1:12" s="33" customFormat="1">
      <c r="A872"/>
      <c r="B872"/>
      <c r="C872"/>
      <c r="D872"/>
      <c r="E872"/>
      <c r="F872"/>
      <c r="G872"/>
      <c r="H872" s="3"/>
      <c r="I872" s="3"/>
      <c r="L872"/>
    </row>
    <row r="873" spans="1:12" s="33" customFormat="1">
      <c r="A873"/>
      <c r="B873"/>
      <c r="C873"/>
      <c r="D873"/>
      <c r="E873"/>
      <c r="F873"/>
      <c r="G873"/>
      <c r="H873" s="3"/>
      <c r="I873" s="3"/>
      <c r="L873"/>
    </row>
    <row r="874" spans="1:12" s="33" customFormat="1">
      <c r="A874"/>
      <c r="B874"/>
      <c r="C874"/>
      <c r="D874"/>
      <c r="E874"/>
      <c r="F874"/>
      <c r="G874"/>
      <c r="H874" s="3"/>
      <c r="I874" s="3"/>
      <c r="L874"/>
    </row>
    <row r="875" spans="1:12" s="33" customFormat="1">
      <c r="A875"/>
      <c r="B875"/>
      <c r="C875"/>
      <c r="D875"/>
      <c r="E875"/>
      <c r="F875"/>
      <c r="G875"/>
      <c r="H875" s="3"/>
      <c r="I875" s="3"/>
      <c r="L875"/>
    </row>
    <row r="876" spans="1:12" s="33" customFormat="1">
      <c r="A876"/>
      <c r="B876"/>
      <c r="C876"/>
      <c r="D876"/>
      <c r="E876"/>
      <c r="F876"/>
      <c r="G876"/>
      <c r="H876" s="3"/>
      <c r="I876" s="3"/>
      <c r="L876"/>
    </row>
    <row r="877" spans="1:12" s="33" customFormat="1">
      <c r="A877"/>
      <c r="B877"/>
      <c r="C877"/>
      <c r="D877"/>
      <c r="E877"/>
      <c r="F877"/>
      <c r="G877"/>
      <c r="H877" s="3"/>
      <c r="I877" s="3"/>
      <c r="L877"/>
    </row>
    <row r="878" spans="1:12" s="33" customFormat="1">
      <c r="A878"/>
      <c r="B878"/>
      <c r="C878"/>
      <c r="D878"/>
      <c r="E878"/>
      <c r="F878"/>
      <c r="G878"/>
      <c r="H878" s="3"/>
      <c r="I878" s="3"/>
      <c r="L878"/>
    </row>
    <row r="879" spans="1:12" s="33" customFormat="1">
      <c r="A879"/>
      <c r="B879"/>
      <c r="C879"/>
      <c r="D879"/>
      <c r="E879"/>
      <c r="F879"/>
      <c r="G879"/>
      <c r="H879" s="3"/>
      <c r="I879" s="3"/>
      <c r="L879"/>
    </row>
    <row r="880" spans="1:12" s="33" customFormat="1">
      <c r="A880"/>
      <c r="B880"/>
      <c r="C880"/>
      <c r="D880"/>
      <c r="E880"/>
      <c r="F880"/>
      <c r="G880"/>
      <c r="H880" s="3"/>
      <c r="I880" s="3"/>
      <c r="L880"/>
    </row>
    <row r="881" spans="1:12" s="33" customFormat="1">
      <c r="A881"/>
      <c r="B881"/>
      <c r="C881"/>
      <c r="D881"/>
      <c r="E881"/>
      <c r="F881"/>
      <c r="G881"/>
      <c r="H881" s="3"/>
      <c r="I881" s="3"/>
      <c r="L881"/>
    </row>
    <row r="882" spans="1:12" s="33" customFormat="1">
      <c r="A882"/>
      <c r="B882"/>
      <c r="C882"/>
      <c r="D882"/>
      <c r="E882"/>
      <c r="F882"/>
      <c r="G882"/>
      <c r="H882" s="3"/>
      <c r="I882" s="3"/>
      <c r="L882"/>
    </row>
    <row r="883" spans="1:12" s="33" customFormat="1">
      <c r="A883"/>
      <c r="B883"/>
      <c r="C883"/>
      <c r="D883"/>
      <c r="E883"/>
      <c r="F883"/>
      <c r="G883"/>
      <c r="H883" s="3"/>
      <c r="I883" s="3"/>
      <c r="L883"/>
    </row>
    <row r="884" spans="1:12" s="33" customFormat="1">
      <c r="A884"/>
      <c r="B884"/>
      <c r="C884"/>
      <c r="D884"/>
      <c r="E884"/>
      <c r="F884"/>
      <c r="G884"/>
      <c r="H884" s="3"/>
      <c r="I884" s="3"/>
      <c r="L884"/>
    </row>
    <row r="885" spans="1:12" s="33" customFormat="1">
      <c r="A885"/>
      <c r="B885"/>
      <c r="C885"/>
      <c r="D885"/>
      <c r="E885"/>
      <c r="F885"/>
      <c r="G885"/>
      <c r="H885" s="3"/>
      <c r="I885" s="3"/>
      <c r="L885"/>
    </row>
    <row r="886" spans="1:12" s="33" customFormat="1">
      <c r="A886"/>
      <c r="B886"/>
      <c r="C886"/>
      <c r="D886"/>
      <c r="E886"/>
      <c r="F886"/>
      <c r="G886"/>
      <c r="H886" s="3"/>
      <c r="I886" s="3"/>
      <c r="L886"/>
    </row>
    <row r="887" spans="1:12" s="33" customFormat="1">
      <c r="A887"/>
      <c r="B887"/>
      <c r="C887"/>
      <c r="D887"/>
      <c r="E887"/>
      <c r="F887"/>
      <c r="G887"/>
      <c r="H887" s="3"/>
      <c r="I887" s="3"/>
      <c r="L887"/>
    </row>
    <row r="888" spans="1:12" s="33" customFormat="1">
      <c r="A888"/>
      <c r="B888"/>
      <c r="C888"/>
      <c r="D888"/>
      <c r="E888"/>
      <c r="F888"/>
      <c r="G888"/>
      <c r="H888" s="3"/>
      <c r="I888" s="3"/>
      <c r="L888"/>
    </row>
    <row r="889" spans="1:12" s="33" customFormat="1">
      <c r="A889"/>
      <c r="B889"/>
      <c r="C889"/>
      <c r="D889"/>
      <c r="E889"/>
      <c r="F889"/>
      <c r="G889"/>
      <c r="H889" s="3"/>
      <c r="I889" s="3"/>
      <c r="L889"/>
    </row>
    <row r="890" spans="1:12" s="33" customFormat="1">
      <c r="A890"/>
      <c r="B890"/>
      <c r="C890"/>
      <c r="D890"/>
      <c r="E890"/>
      <c r="F890"/>
      <c r="G890"/>
      <c r="H890" s="3"/>
      <c r="I890" s="3"/>
      <c r="L890"/>
    </row>
    <row r="891" spans="1:12" s="33" customFormat="1">
      <c r="A891"/>
      <c r="B891"/>
      <c r="C891"/>
      <c r="D891"/>
      <c r="E891"/>
      <c r="F891"/>
      <c r="G891"/>
      <c r="H891" s="3"/>
      <c r="I891" s="3"/>
      <c r="L891"/>
    </row>
    <row r="892" spans="1:12" s="33" customFormat="1">
      <c r="A892"/>
      <c r="B892"/>
      <c r="C892"/>
      <c r="D892"/>
      <c r="E892"/>
      <c r="F892"/>
      <c r="G892"/>
      <c r="H892" s="3"/>
      <c r="I892" s="3"/>
      <c r="L892"/>
    </row>
    <row r="893" spans="1:12" s="33" customFormat="1">
      <c r="A893"/>
      <c r="B893"/>
      <c r="C893"/>
      <c r="D893"/>
      <c r="E893"/>
      <c r="F893"/>
      <c r="G893"/>
      <c r="H893" s="3"/>
      <c r="I893" s="3"/>
      <c r="L893"/>
    </row>
    <row r="894" spans="1:12" s="33" customFormat="1">
      <c r="A894"/>
      <c r="B894"/>
      <c r="C894"/>
      <c r="D894"/>
      <c r="E894"/>
      <c r="F894"/>
      <c r="G894"/>
      <c r="H894" s="3"/>
      <c r="I894" s="3"/>
      <c r="L894"/>
    </row>
    <row r="895" spans="1:12" s="33" customFormat="1">
      <c r="A895"/>
      <c r="B895"/>
      <c r="C895"/>
      <c r="D895"/>
      <c r="E895"/>
      <c r="F895"/>
      <c r="G895"/>
      <c r="H895" s="3"/>
      <c r="I895" s="3"/>
      <c r="L895"/>
    </row>
    <row r="896" spans="1:12" s="33" customFormat="1">
      <c r="A896"/>
      <c r="B896"/>
      <c r="C896"/>
      <c r="D896"/>
      <c r="E896"/>
      <c r="F896"/>
      <c r="G896"/>
      <c r="H896" s="3"/>
      <c r="I896" s="3"/>
      <c r="L896"/>
    </row>
    <row r="897" spans="1:12" s="33" customFormat="1">
      <c r="A897"/>
      <c r="B897"/>
      <c r="C897"/>
      <c r="D897"/>
      <c r="E897"/>
      <c r="F897"/>
      <c r="G897"/>
      <c r="H897" s="3"/>
      <c r="I897" s="3"/>
      <c r="L897"/>
    </row>
    <row r="898" spans="1:12" s="33" customFormat="1">
      <c r="A898"/>
      <c r="B898"/>
      <c r="C898"/>
      <c r="D898"/>
      <c r="E898"/>
      <c r="F898"/>
      <c r="G898"/>
      <c r="H898" s="3"/>
      <c r="I898" s="3"/>
      <c r="L898"/>
    </row>
    <row r="899" spans="1:12" s="33" customFormat="1">
      <c r="A899"/>
      <c r="B899"/>
      <c r="C899"/>
      <c r="D899"/>
      <c r="E899"/>
      <c r="F899"/>
      <c r="G899"/>
      <c r="H899" s="3"/>
      <c r="I899" s="3"/>
      <c r="L899"/>
    </row>
    <row r="900" spans="1:12" s="33" customFormat="1">
      <c r="A900"/>
      <c r="B900"/>
      <c r="C900"/>
      <c r="D900"/>
      <c r="E900"/>
      <c r="F900"/>
      <c r="G900"/>
      <c r="H900" s="3"/>
      <c r="I900" s="3"/>
      <c r="L900"/>
    </row>
    <row r="901" spans="1:12" s="33" customFormat="1">
      <c r="A901"/>
      <c r="B901"/>
      <c r="C901"/>
      <c r="D901"/>
      <c r="E901"/>
      <c r="F901"/>
      <c r="G901"/>
      <c r="H901" s="3"/>
      <c r="I901" s="3"/>
      <c r="L901"/>
    </row>
    <row r="902" spans="1:12" s="33" customFormat="1">
      <c r="A902"/>
      <c r="B902"/>
      <c r="C902"/>
      <c r="D902"/>
      <c r="E902"/>
      <c r="F902"/>
      <c r="G902"/>
      <c r="H902" s="3"/>
      <c r="I902" s="3"/>
      <c r="L902"/>
    </row>
    <row r="903" spans="1:12" s="33" customFormat="1">
      <c r="A903"/>
      <c r="B903"/>
      <c r="C903"/>
      <c r="D903"/>
      <c r="E903"/>
      <c r="F903"/>
      <c r="G903"/>
      <c r="H903" s="3"/>
      <c r="I903" s="3"/>
      <c r="L903"/>
    </row>
    <row r="904" spans="1:12" s="33" customFormat="1">
      <c r="A904"/>
      <c r="B904"/>
      <c r="C904"/>
      <c r="D904"/>
      <c r="E904"/>
      <c r="F904"/>
      <c r="G904"/>
      <c r="H904" s="3"/>
      <c r="I904" s="3"/>
      <c r="L904"/>
    </row>
    <row r="905" spans="1:12" s="33" customFormat="1">
      <c r="A905"/>
      <c r="B905"/>
      <c r="C905"/>
      <c r="D905"/>
      <c r="E905"/>
      <c r="F905"/>
      <c r="G905"/>
      <c r="H905" s="3"/>
      <c r="I905" s="3"/>
      <c r="L905"/>
    </row>
    <row r="906" spans="1:12" s="33" customFormat="1">
      <c r="A906"/>
      <c r="B906"/>
      <c r="C906"/>
      <c r="D906"/>
      <c r="E906"/>
      <c r="F906"/>
      <c r="G906"/>
      <c r="H906" s="3"/>
      <c r="I906" s="3"/>
      <c r="L906"/>
    </row>
    <row r="907" spans="1:12" s="33" customFormat="1">
      <c r="A907"/>
      <c r="B907"/>
      <c r="C907"/>
      <c r="D907"/>
      <c r="E907"/>
      <c r="F907"/>
      <c r="G907"/>
      <c r="H907" s="3"/>
      <c r="I907" s="3"/>
      <c r="L907"/>
    </row>
    <row r="908" spans="1:12" s="33" customFormat="1">
      <c r="A908"/>
      <c r="B908"/>
      <c r="C908"/>
      <c r="D908"/>
      <c r="E908"/>
      <c r="F908"/>
      <c r="G908"/>
      <c r="H908" s="3"/>
      <c r="I908" s="3"/>
      <c r="L908"/>
    </row>
    <row r="909" spans="1:12" s="33" customFormat="1">
      <c r="A909"/>
      <c r="B909"/>
      <c r="C909"/>
      <c r="D909"/>
      <c r="E909"/>
      <c r="F909"/>
      <c r="G909"/>
      <c r="H909" s="3"/>
      <c r="I909" s="3"/>
      <c r="L909"/>
    </row>
    <row r="910" spans="1:12" s="33" customFormat="1">
      <c r="A910"/>
      <c r="B910"/>
      <c r="C910"/>
      <c r="D910"/>
      <c r="E910"/>
      <c r="F910"/>
      <c r="G910"/>
      <c r="H910" s="3"/>
      <c r="I910" s="3"/>
      <c r="L910"/>
    </row>
    <row r="911" spans="1:12" s="33" customFormat="1">
      <c r="A911"/>
      <c r="B911"/>
      <c r="C911"/>
      <c r="D911"/>
      <c r="E911"/>
      <c r="F911"/>
      <c r="G911"/>
      <c r="H911" s="3"/>
      <c r="I911" s="3"/>
      <c r="L911"/>
    </row>
    <row r="912" spans="1:12" s="33" customFormat="1">
      <c r="A912"/>
      <c r="B912"/>
      <c r="C912"/>
      <c r="D912"/>
      <c r="E912"/>
      <c r="F912"/>
      <c r="G912"/>
      <c r="H912" s="3"/>
      <c r="I912" s="3"/>
      <c r="L912"/>
    </row>
    <row r="913" spans="1:12" s="33" customFormat="1">
      <c r="A913"/>
      <c r="B913"/>
      <c r="C913"/>
      <c r="D913"/>
      <c r="E913"/>
      <c r="F913"/>
      <c r="G913"/>
      <c r="H913" s="3"/>
      <c r="I913" s="3"/>
      <c r="L913"/>
    </row>
    <row r="914" spans="1:12" s="33" customFormat="1">
      <c r="A914"/>
      <c r="B914"/>
      <c r="C914"/>
      <c r="D914"/>
      <c r="E914"/>
      <c r="F914"/>
      <c r="G914"/>
      <c r="H914" s="3"/>
      <c r="I914" s="3"/>
      <c r="L914"/>
    </row>
    <row r="915" spans="1:12" s="33" customFormat="1">
      <c r="A915"/>
      <c r="B915"/>
      <c r="C915"/>
      <c r="D915"/>
      <c r="E915"/>
      <c r="F915"/>
      <c r="G915"/>
      <c r="H915" s="3"/>
      <c r="I915" s="3"/>
      <c r="L915"/>
    </row>
    <row r="916" spans="1:12" s="33" customFormat="1">
      <c r="A916"/>
      <c r="B916"/>
      <c r="C916"/>
      <c r="D916"/>
      <c r="E916"/>
      <c r="F916"/>
      <c r="G916"/>
      <c r="H916" s="3"/>
      <c r="I916" s="3"/>
      <c r="L916"/>
    </row>
    <row r="917" spans="1:12" s="33" customFormat="1">
      <c r="A917"/>
      <c r="B917"/>
      <c r="C917"/>
      <c r="D917"/>
      <c r="E917"/>
      <c r="F917"/>
      <c r="G917"/>
      <c r="H917" s="3"/>
      <c r="I917" s="3"/>
      <c r="L917"/>
    </row>
    <row r="918" spans="1:12" s="33" customFormat="1">
      <c r="A918"/>
      <c r="B918"/>
      <c r="C918"/>
      <c r="D918"/>
      <c r="E918"/>
      <c r="F918"/>
      <c r="G918"/>
      <c r="H918" s="3"/>
      <c r="I918" s="3"/>
      <c r="L918"/>
    </row>
    <row r="919" spans="1:12" s="33" customFormat="1">
      <c r="A919"/>
      <c r="B919"/>
      <c r="C919"/>
      <c r="D919"/>
      <c r="E919"/>
      <c r="F919"/>
      <c r="G919"/>
      <c r="H919" s="3"/>
      <c r="I919" s="3"/>
      <c r="L919"/>
    </row>
    <row r="920" spans="1:12" s="33" customFormat="1">
      <c r="A920"/>
      <c r="B920"/>
      <c r="C920"/>
      <c r="D920"/>
      <c r="E920"/>
      <c r="F920"/>
      <c r="G920"/>
      <c r="H920" s="3"/>
      <c r="I920" s="3"/>
      <c r="L920"/>
    </row>
    <row r="921" spans="1:12" s="33" customFormat="1">
      <c r="A921"/>
      <c r="B921"/>
      <c r="C921"/>
      <c r="D921"/>
      <c r="E921"/>
      <c r="F921"/>
      <c r="G921"/>
      <c r="H921" s="3"/>
      <c r="I921" s="3"/>
      <c r="L921"/>
    </row>
    <row r="922" spans="1:12" s="33" customFormat="1">
      <c r="A922"/>
      <c r="B922"/>
      <c r="C922"/>
      <c r="D922"/>
      <c r="E922"/>
      <c r="F922"/>
      <c r="G922"/>
      <c r="H922" s="3"/>
      <c r="I922" s="3"/>
      <c r="L922"/>
    </row>
    <row r="923" spans="1:12" s="33" customFormat="1">
      <c r="A923"/>
      <c r="B923"/>
      <c r="C923"/>
      <c r="D923"/>
      <c r="E923"/>
      <c r="F923"/>
      <c r="G923"/>
      <c r="H923" s="3"/>
      <c r="I923" s="3"/>
      <c r="L923"/>
    </row>
    <row r="924" spans="1:12" s="33" customFormat="1">
      <c r="A924"/>
      <c r="B924"/>
      <c r="C924"/>
      <c r="D924"/>
      <c r="E924"/>
      <c r="F924"/>
      <c r="G924"/>
      <c r="H924" s="3"/>
      <c r="I924" s="3"/>
      <c r="L924"/>
    </row>
    <row r="925" spans="1:12" s="33" customFormat="1">
      <c r="A925"/>
      <c r="B925"/>
      <c r="C925"/>
      <c r="D925"/>
      <c r="E925"/>
      <c r="F925"/>
      <c r="G925"/>
      <c r="H925" s="3"/>
      <c r="I925" s="3"/>
      <c r="L925"/>
    </row>
    <row r="926" spans="1:12" s="33" customFormat="1">
      <c r="A926"/>
      <c r="B926"/>
      <c r="C926"/>
      <c r="D926"/>
      <c r="E926"/>
      <c r="F926"/>
      <c r="G926"/>
      <c r="H926" s="3"/>
      <c r="I926" s="3"/>
      <c r="L926"/>
    </row>
    <row r="927" spans="1:12" s="33" customFormat="1">
      <c r="A927"/>
      <c r="B927"/>
      <c r="C927"/>
      <c r="D927"/>
      <c r="E927"/>
      <c r="F927"/>
      <c r="G927"/>
      <c r="H927" s="3"/>
      <c r="I927" s="3"/>
      <c r="L927"/>
    </row>
    <row r="928" spans="1:12" s="33" customFormat="1">
      <c r="A928"/>
      <c r="B928"/>
      <c r="C928"/>
      <c r="D928"/>
      <c r="E928"/>
      <c r="F928"/>
      <c r="G928"/>
      <c r="H928" s="3"/>
      <c r="I928" s="3"/>
      <c r="L928"/>
    </row>
    <row r="929" spans="1:12" s="33" customFormat="1">
      <c r="A929"/>
      <c r="B929"/>
      <c r="C929"/>
      <c r="D929"/>
      <c r="E929"/>
      <c r="F929"/>
      <c r="G929"/>
      <c r="H929" s="3"/>
      <c r="I929" s="3"/>
      <c r="L929"/>
    </row>
    <row r="930" spans="1:12" s="33" customFormat="1">
      <c r="A930"/>
      <c r="B930"/>
      <c r="C930"/>
      <c r="D930"/>
      <c r="E930"/>
      <c r="F930"/>
      <c r="G930"/>
      <c r="H930" s="3"/>
      <c r="I930" s="3"/>
      <c r="L930"/>
    </row>
    <row r="931" spans="1:12" s="33" customFormat="1">
      <c r="A931"/>
      <c r="B931"/>
      <c r="C931"/>
      <c r="D931"/>
      <c r="E931"/>
      <c r="F931"/>
      <c r="G931"/>
      <c r="H931" s="3"/>
      <c r="I931" s="3"/>
      <c r="L931"/>
    </row>
    <row r="932" spans="1:12" s="33" customFormat="1">
      <c r="A932"/>
      <c r="B932"/>
      <c r="C932"/>
      <c r="D932"/>
      <c r="E932"/>
      <c r="F932"/>
      <c r="G932"/>
      <c r="H932" s="3"/>
      <c r="I932" s="3"/>
      <c r="L932"/>
    </row>
    <row r="933" spans="1:12" s="33" customFormat="1">
      <c r="A933"/>
      <c r="B933"/>
      <c r="C933"/>
      <c r="D933"/>
      <c r="E933"/>
      <c r="F933"/>
      <c r="G933"/>
      <c r="H933" s="3"/>
      <c r="I933" s="3"/>
      <c r="L933"/>
    </row>
    <row r="934" spans="1:12" s="33" customFormat="1">
      <c r="A934"/>
      <c r="B934"/>
      <c r="C934"/>
      <c r="D934"/>
      <c r="E934"/>
      <c r="F934"/>
      <c r="G934"/>
      <c r="H934" s="3"/>
      <c r="I934" s="3"/>
      <c r="L934"/>
    </row>
    <row r="935" spans="1:12" s="33" customFormat="1">
      <c r="A935"/>
      <c r="B935"/>
      <c r="C935"/>
      <c r="D935"/>
      <c r="E935"/>
      <c r="F935"/>
      <c r="G935"/>
      <c r="H935" s="3"/>
      <c r="I935" s="3"/>
      <c r="L935"/>
    </row>
    <row r="936" spans="1:12" s="33" customFormat="1">
      <c r="A936"/>
      <c r="B936"/>
      <c r="C936"/>
      <c r="D936"/>
      <c r="E936"/>
      <c r="F936"/>
      <c r="G936"/>
      <c r="H936" s="3"/>
      <c r="I936" s="3"/>
      <c r="L936"/>
    </row>
    <row r="937" spans="1:12" s="33" customFormat="1">
      <c r="A937"/>
      <c r="B937"/>
      <c r="C937"/>
      <c r="D937"/>
      <c r="E937"/>
      <c r="F937"/>
      <c r="G937"/>
      <c r="H937" s="3"/>
      <c r="I937" s="3"/>
      <c r="L937"/>
    </row>
    <row r="938" spans="1:12" s="33" customFormat="1">
      <c r="A938"/>
      <c r="B938"/>
      <c r="C938"/>
      <c r="D938"/>
      <c r="E938"/>
      <c r="F938"/>
      <c r="G938"/>
      <c r="H938" s="3"/>
      <c r="I938" s="3"/>
      <c r="L938"/>
    </row>
    <row r="939" spans="1:12" s="33" customFormat="1">
      <c r="A939"/>
      <c r="B939"/>
      <c r="C939"/>
      <c r="D939"/>
      <c r="E939"/>
      <c r="F939"/>
      <c r="G939"/>
      <c r="H939" s="3"/>
      <c r="I939" s="3"/>
      <c r="L939"/>
    </row>
    <row r="940" spans="1:12" s="33" customFormat="1">
      <c r="A940"/>
      <c r="B940"/>
      <c r="C940"/>
      <c r="D940"/>
      <c r="E940"/>
      <c r="F940"/>
      <c r="G940"/>
      <c r="H940" s="3"/>
      <c r="I940" s="3"/>
      <c r="L940"/>
    </row>
    <row r="941" spans="1:12" s="33" customFormat="1">
      <c r="A941"/>
      <c r="B941"/>
      <c r="C941"/>
      <c r="D941"/>
      <c r="E941"/>
      <c r="F941"/>
      <c r="G941"/>
      <c r="H941" s="3"/>
      <c r="I941" s="3"/>
      <c r="L941"/>
    </row>
    <row r="942" spans="1:12" s="33" customFormat="1">
      <c r="A942"/>
      <c r="B942"/>
      <c r="C942"/>
      <c r="D942"/>
      <c r="E942"/>
      <c r="F942"/>
      <c r="G942"/>
      <c r="H942" s="3"/>
      <c r="I942" s="3"/>
      <c r="L942"/>
    </row>
    <row r="943" spans="1:12" s="33" customFormat="1">
      <c r="A943"/>
      <c r="B943"/>
      <c r="C943"/>
      <c r="D943"/>
      <c r="E943"/>
      <c r="F943"/>
      <c r="G943"/>
      <c r="H943" s="3"/>
      <c r="I943" s="3"/>
      <c r="L943"/>
    </row>
    <row r="944" spans="1:12" s="33" customFormat="1">
      <c r="A944"/>
      <c r="B944"/>
      <c r="C944"/>
      <c r="D944"/>
      <c r="E944"/>
      <c r="F944"/>
      <c r="G944"/>
      <c r="H944" s="3"/>
      <c r="I944" s="3"/>
      <c r="L944"/>
    </row>
    <row r="945" spans="1:12" s="33" customFormat="1">
      <c r="A945"/>
      <c r="B945"/>
      <c r="C945"/>
      <c r="D945"/>
      <c r="E945"/>
      <c r="F945"/>
      <c r="G945"/>
      <c r="H945" s="3"/>
      <c r="I945" s="3"/>
      <c r="L945"/>
    </row>
    <row r="946" spans="1:12" s="33" customFormat="1">
      <c r="A946"/>
      <c r="B946"/>
      <c r="C946"/>
      <c r="D946"/>
      <c r="E946"/>
      <c r="F946"/>
      <c r="G946"/>
      <c r="H946" s="3"/>
      <c r="I946" s="3"/>
      <c r="L946"/>
    </row>
    <row r="947" spans="1:12" s="33" customFormat="1">
      <c r="A947"/>
      <c r="B947"/>
      <c r="C947"/>
      <c r="D947"/>
      <c r="E947"/>
      <c r="F947"/>
      <c r="G947"/>
      <c r="H947" s="3"/>
      <c r="I947" s="3"/>
      <c r="L947"/>
    </row>
    <row r="948" spans="1:12" s="33" customFormat="1">
      <c r="A948"/>
      <c r="B948"/>
      <c r="C948"/>
      <c r="D948"/>
      <c r="E948"/>
      <c r="F948"/>
      <c r="G948"/>
      <c r="H948" s="3"/>
      <c r="I948" s="3"/>
      <c r="L948"/>
    </row>
    <row r="949" spans="1:12" s="33" customFormat="1">
      <c r="A949"/>
      <c r="B949"/>
      <c r="C949"/>
      <c r="D949"/>
      <c r="E949"/>
      <c r="F949"/>
      <c r="G949"/>
      <c r="H949" s="3"/>
      <c r="I949" s="3"/>
      <c r="L949"/>
    </row>
    <row r="950" spans="1:12" s="33" customFormat="1">
      <c r="A950"/>
      <c r="B950"/>
      <c r="C950"/>
      <c r="D950"/>
      <c r="E950"/>
      <c r="F950"/>
      <c r="G950"/>
      <c r="H950" s="3"/>
      <c r="I950" s="3"/>
      <c r="L950"/>
    </row>
    <row r="951" spans="1:12" s="33" customFormat="1">
      <c r="A951"/>
      <c r="B951"/>
      <c r="C951"/>
      <c r="D951"/>
      <c r="E951"/>
      <c r="F951"/>
      <c r="G951"/>
      <c r="H951" s="3"/>
      <c r="I951" s="3"/>
      <c r="L951"/>
    </row>
    <row r="952" spans="1:12" s="33" customFormat="1">
      <c r="A952"/>
      <c r="B952"/>
      <c r="C952"/>
      <c r="D952"/>
      <c r="E952"/>
      <c r="F952"/>
      <c r="G952"/>
      <c r="H952" s="3"/>
      <c r="I952" s="3"/>
      <c r="L952"/>
    </row>
    <row r="953" spans="1:12" s="33" customFormat="1">
      <c r="A953"/>
      <c r="B953"/>
      <c r="C953"/>
      <c r="D953"/>
      <c r="E953"/>
      <c r="F953"/>
      <c r="G953"/>
      <c r="H953" s="3"/>
      <c r="I953" s="3"/>
      <c r="L953"/>
    </row>
    <row r="954" spans="1:12" s="33" customFormat="1">
      <c r="A954"/>
      <c r="B954"/>
      <c r="C954"/>
      <c r="D954"/>
      <c r="E954"/>
      <c r="F954"/>
      <c r="G954"/>
      <c r="H954" s="3"/>
      <c r="I954" s="3"/>
      <c r="L954"/>
    </row>
    <row r="955" spans="1:12" s="33" customFormat="1">
      <c r="A955"/>
      <c r="B955"/>
      <c r="C955"/>
      <c r="D955"/>
      <c r="E955"/>
      <c r="F955"/>
      <c r="G955"/>
      <c r="H955" s="3"/>
      <c r="I955" s="3"/>
      <c r="L955"/>
    </row>
    <row r="956" spans="1:12" s="33" customFormat="1">
      <c r="A956"/>
      <c r="B956"/>
      <c r="C956"/>
      <c r="D956"/>
      <c r="E956"/>
      <c r="F956"/>
      <c r="G956"/>
      <c r="H956" s="3"/>
      <c r="I956" s="3"/>
      <c r="L956"/>
    </row>
    <row r="957" spans="1:12" s="33" customFormat="1">
      <c r="A957"/>
      <c r="B957"/>
      <c r="C957"/>
      <c r="D957"/>
      <c r="E957"/>
      <c r="F957"/>
      <c r="G957"/>
      <c r="H957" s="3"/>
      <c r="I957" s="3"/>
      <c r="L957"/>
    </row>
    <row r="958" spans="1:12" s="33" customFormat="1">
      <c r="A958"/>
      <c r="B958"/>
      <c r="C958"/>
      <c r="D958"/>
      <c r="E958"/>
      <c r="F958"/>
      <c r="G958"/>
      <c r="H958" s="3"/>
      <c r="I958" s="3"/>
      <c r="L958"/>
    </row>
    <row r="959" spans="1:12" s="33" customFormat="1">
      <c r="A959"/>
      <c r="B959"/>
      <c r="C959"/>
      <c r="D959"/>
      <c r="E959"/>
      <c r="F959"/>
      <c r="G959"/>
      <c r="H959" s="3"/>
      <c r="I959" s="3"/>
      <c r="L959"/>
    </row>
    <row r="960" spans="1:12" s="33" customFormat="1">
      <c r="A960"/>
      <c r="B960"/>
      <c r="C960"/>
      <c r="D960"/>
      <c r="E960"/>
      <c r="F960"/>
      <c r="G960"/>
      <c r="H960" s="3"/>
      <c r="I960" s="3"/>
      <c r="L960"/>
    </row>
    <row r="961" spans="1:12" s="33" customFormat="1">
      <c r="A961"/>
      <c r="B961"/>
      <c r="C961"/>
      <c r="D961"/>
      <c r="E961"/>
      <c r="F961"/>
      <c r="G961"/>
      <c r="H961" s="3"/>
      <c r="I961" s="3"/>
      <c r="L961"/>
    </row>
    <row r="962" spans="1:12" s="33" customFormat="1">
      <c r="A962"/>
      <c r="B962"/>
      <c r="C962"/>
      <c r="D962"/>
      <c r="E962"/>
      <c r="F962"/>
      <c r="G962"/>
      <c r="H962" s="3"/>
      <c r="I962" s="3"/>
      <c r="L962"/>
    </row>
    <row r="963" spans="1:12" s="33" customFormat="1">
      <c r="A963"/>
      <c r="B963"/>
      <c r="C963"/>
      <c r="D963"/>
      <c r="E963"/>
      <c r="F963"/>
      <c r="G963"/>
      <c r="H963" s="3"/>
      <c r="I963" s="3"/>
      <c r="L963"/>
    </row>
    <row r="964" spans="1:12" s="33" customFormat="1">
      <c r="A964"/>
      <c r="B964"/>
      <c r="C964"/>
      <c r="D964"/>
      <c r="E964"/>
      <c r="F964"/>
      <c r="G964"/>
      <c r="H964" s="3"/>
      <c r="I964" s="3"/>
      <c r="L964"/>
    </row>
    <row r="965" spans="1:12" s="33" customFormat="1">
      <c r="A965"/>
      <c r="B965"/>
      <c r="C965"/>
      <c r="D965"/>
      <c r="E965"/>
      <c r="F965"/>
      <c r="G965"/>
      <c r="H965" s="3"/>
      <c r="I965" s="3"/>
      <c r="L965"/>
    </row>
    <row r="966" spans="1:12" s="33" customFormat="1">
      <c r="A966"/>
      <c r="B966"/>
      <c r="C966"/>
      <c r="D966"/>
      <c r="E966"/>
      <c r="F966"/>
      <c r="G966"/>
      <c r="H966" s="3"/>
      <c r="I966" s="3"/>
      <c r="L966"/>
    </row>
    <row r="967" spans="1:12" s="33" customFormat="1">
      <c r="A967"/>
      <c r="B967"/>
      <c r="C967"/>
      <c r="D967"/>
      <c r="E967"/>
      <c r="F967"/>
      <c r="G967"/>
      <c r="H967" s="3"/>
      <c r="I967" s="3"/>
      <c r="L967"/>
    </row>
    <row r="968" spans="1:12" s="33" customFormat="1">
      <c r="A968"/>
      <c r="B968"/>
      <c r="C968"/>
      <c r="D968"/>
      <c r="E968"/>
      <c r="F968"/>
      <c r="G968"/>
      <c r="H968" s="3"/>
      <c r="I968" s="3"/>
      <c r="L968"/>
    </row>
    <row r="969" spans="1:12" s="33" customFormat="1">
      <c r="A969"/>
      <c r="B969"/>
      <c r="C969"/>
      <c r="D969"/>
      <c r="E969"/>
      <c r="F969"/>
      <c r="G969"/>
      <c r="H969" s="3"/>
      <c r="I969" s="3"/>
      <c r="L969"/>
    </row>
    <row r="970" spans="1:12" s="33" customFormat="1">
      <c r="A970"/>
      <c r="B970"/>
      <c r="C970"/>
      <c r="D970"/>
      <c r="E970"/>
      <c r="F970"/>
      <c r="G970"/>
      <c r="H970" s="3"/>
      <c r="I970" s="3"/>
      <c r="L970"/>
    </row>
    <row r="971" spans="1:12" s="33" customFormat="1">
      <c r="A971"/>
      <c r="B971"/>
      <c r="C971"/>
      <c r="D971"/>
      <c r="E971"/>
      <c r="F971"/>
      <c r="G971"/>
      <c r="H971" s="3"/>
      <c r="I971" s="3"/>
      <c r="L971"/>
    </row>
    <row r="972" spans="1:12" s="33" customFormat="1">
      <c r="A972"/>
      <c r="B972"/>
      <c r="C972"/>
      <c r="D972"/>
      <c r="E972"/>
      <c r="F972"/>
      <c r="G972"/>
      <c r="H972" s="3"/>
      <c r="I972" s="3"/>
      <c r="L972"/>
    </row>
    <row r="973" spans="1:12" s="33" customFormat="1">
      <c r="A973"/>
      <c r="B973"/>
      <c r="C973"/>
      <c r="D973"/>
      <c r="E973"/>
      <c r="F973"/>
      <c r="G973"/>
      <c r="H973" s="3"/>
      <c r="I973" s="3"/>
      <c r="L973"/>
    </row>
    <row r="974" spans="1:12" s="33" customFormat="1">
      <c r="A974"/>
      <c r="B974"/>
      <c r="C974"/>
      <c r="D974"/>
      <c r="E974"/>
      <c r="F974"/>
      <c r="G974"/>
      <c r="H974" s="3"/>
      <c r="I974" s="3"/>
      <c r="L974"/>
    </row>
    <row r="975" spans="1:12" s="33" customFormat="1">
      <c r="A975"/>
      <c r="B975"/>
      <c r="C975"/>
      <c r="D975"/>
      <c r="E975"/>
      <c r="F975"/>
      <c r="G975"/>
      <c r="H975" s="3"/>
      <c r="I975" s="3"/>
      <c r="L975"/>
    </row>
    <row r="976" spans="1:12" s="33" customFormat="1">
      <c r="A976"/>
      <c r="B976"/>
      <c r="C976"/>
      <c r="D976"/>
      <c r="E976"/>
      <c r="F976"/>
      <c r="G976"/>
      <c r="H976" s="3"/>
      <c r="I976" s="3"/>
      <c r="L976"/>
    </row>
    <row r="977" spans="1:12" s="33" customFormat="1">
      <c r="A977"/>
      <c r="B977"/>
      <c r="C977"/>
      <c r="D977"/>
      <c r="E977"/>
      <c r="F977"/>
      <c r="G977"/>
      <c r="H977" s="3"/>
      <c r="I977" s="3"/>
      <c r="L977"/>
    </row>
    <row r="978" spans="1:12" s="33" customFormat="1">
      <c r="A978"/>
      <c r="B978"/>
      <c r="C978"/>
      <c r="D978"/>
      <c r="E978"/>
      <c r="F978"/>
      <c r="G978"/>
      <c r="H978" s="3"/>
      <c r="I978" s="3"/>
      <c r="L978"/>
    </row>
    <row r="979" spans="1:12" s="33" customFormat="1">
      <c r="A979"/>
      <c r="B979"/>
      <c r="C979"/>
      <c r="D979"/>
      <c r="E979"/>
      <c r="F979"/>
      <c r="G979"/>
      <c r="H979" s="3"/>
      <c r="I979" s="3"/>
      <c r="L979"/>
    </row>
    <row r="980" spans="1:12" s="33" customFormat="1">
      <c r="A980"/>
      <c r="B980"/>
      <c r="C980"/>
      <c r="D980"/>
      <c r="E980"/>
      <c r="F980"/>
      <c r="G980"/>
      <c r="H980" s="3"/>
      <c r="I980" s="3"/>
      <c r="L980"/>
    </row>
    <row r="981" spans="1:12" s="33" customFormat="1">
      <c r="A981"/>
      <c r="B981"/>
      <c r="C981"/>
      <c r="D981"/>
      <c r="E981"/>
      <c r="F981"/>
      <c r="G981"/>
      <c r="H981" s="3"/>
      <c r="I981" s="3"/>
      <c r="L981"/>
    </row>
    <row r="982" spans="1:12" s="33" customFormat="1">
      <c r="A982"/>
      <c r="B982"/>
      <c r="C982"/>
      <c r="D982"/>
      <c r="E982"/>
      <c r="F982"/>
      <c r="G982"/>
      <c r="H982" s="3"/>
      <c r="I982" s="3"/>
      <c r="L982"/>
    </row>
    <row r="983" spans="1:12" s="33" customFormat="1">
      <c r="A983"/>
      <c r="B983"/>
      <c r="C983"/>
      <c r="D983"/>
      <c r="E983"/>
      <c r="F983"/>
      <c r="G983"/>
      <c r="H983" s="3"/>
      <c r="I983" s="3"/>
      <c r="L983"/>
    </row>
    <row r="984" spans="1:12" s="33" customFormat="1">
      <c r="A984"/>
      <c r="B984"/>
      <c r="C984"/>
      <c r="D984"/>
      <c r="E984"/>
      <c r="F984"/>
      <c r="G984"/>
      <c r="H984" s="3"/>
      <c r="I984" s="3"/>
      <c r="L984"/>
    </row>
    <row r="985" spans="1:12" s="33" customFormat="1">
      <c r="A985"/>
      <c r="B985"/>
      <c r="C985"/>
      <c r="D985"/>
      <c r="E985"/>
      <c r="F985"/>
      <c r="G985"/>
      <c r="H985" s="3"/>
      <c r="I985" s="3"/>
      <c r="L985"/>
    </row>
    <row r="986" spans="1:12" s="33" customFormat="1">
      <c r="A986"/>
      <c r="B986"/>
      <c r="C986"/>
      <c r="D986"/>
      <c r="E986"/>
      <c r="F986"/>
      <c r="G986"/>
      <c r="H986" s="3"/>
      <c r="I986" s="3"/>
      <c r="L986"/>
    </row>
    <row r="987" spans="1:12" s="33" customFormat="1">
      <c r="A987"/>
      <c r="B987"/>
      <c r="C987"/>
      <c r="D987"/>
      <c r="E987"/>
      <c r="F987"/>
      <c r="G987"/>
      <c r="H987" s="3"/>
      <c r="I987" s="3"/>
      <c r="L987"/>
    </row>
    <row r="988" spans="1:12" s="33" customFormat="1">
      <c r="A988"/>
      <c r="B988"/>
      <c r="C988"/>
      <c r="D988"/>
      <c r="E988"/>
      <c r="F988"/>
      <c r="G988"/>
      <c r="H988" s="3"/>
      <c r="I988" s="3"/>
      <c r="L988"/>
    </row>
    <row r="989" spans="1:12" s="33" customFormat="1">
      <c r="A989"/>
      <c r="B989"/>
      <c r="C989"/>
      <c r="D989"/>
      <c r="E989"/>
      <c r="F989"/>
      <c r="G989"/>
      <c r="H989" s="3"/>
      <c r="I989" s="3"/>
      <c r="L989"/>
    </row>
    <row r="990" spans="1:12" s="33" customFormat="1">
      <c r="A990"/>
      <c r="B990"/>
      <c r="C990"/>
      <c r="D990"/>
      <c r="E990"/>
      <c r="F990"/>
      <c r="G990"/>
      <c r="H990" s="3"/>
      <c r="I990" s="3"/>
      <c r="L990"/>
    </row>
    <row r="991" spans="1:12" s="33" customFormat="1">
      <c r="A991"/>
      <c r="B991"/>
      <c r="C991"/>
      <c r="D991"/>
      <c r="E991"/>
      <c r="F991"/>
      <c r="G991"/>
      <c r="H991" s="3"/>
      <c r="I991" s="3"/>
      <c r="L991"/>
    </row>
    <row r="992" spans="1:12" s="33" customFormat="1">
      <c r="A992"/>
      <c r="B992"/>
      <c r="C992"/>
      <c r="D992"/>
      <c r="E992"/>
      <c r="F992"/>
      <c r="G992"/>
      <c r="H992" s="3"/>
      <c r="I992" s="3"/>
      <c r="L992"/>
    </row>
    <row r="993" spans="1:12" s="33" customFormat="1">
      <c r="A993"/>
      <c r="B993"/>
      <c r="C993"/>
      <c r="D993"/>
      <c r="E993"/>
      <c r="F993"/>
      <c r="G993"/>
      <c r="H993" s="3"/>
      <c r="I993" s="3"/>
      <c r="L993"/>
    </row>
    <row r="994" spans="1:12" s="33" customFormat="1">
      <c r="A994"/>
      <c r="B994"/>
      <c r="C994"/>
      <c r="D994"/>
      <c r="E994"/>
      <c r="F994"/>
      <c r="G994"/>
      <c r="H994" s="3"/>
      <c r="I994" s="3"/>
      <c r="L994"/>
    </row>
    <row r="995" spans="1:12" s="33" customFormat="1">
      <c r="A995"/>
      <c r="B995"/>
      <c r="C995"/>
      <c r="D995"/>
      <c r="E995"/>
      <c r="F995"/>
      <c r="G995"/>
      <c r="H995" s="3"/>
      <c r="I995" s="3"/>
      <c r="L995"/>
    </row>
    <row r="996" spans="1:12" s="33" customFormat="1">
      <c r="A996"/>
      <c r="B996"/>
      <c r="C996"/>
      <c r="D996"/>
      <c r="E996"/>
      <c r="F996"/>
      <c r="G996"/>
      <c r="H996" s="3"/>
      <c r="I996" s="3"/>
      <c r="L996"/>
    </row>
    <row r="997" spans="1:12" s="33" customFormat="1">
      <c r="A997"/>
      <c r="B997"/>
      <c r="C997"/>
      <c r="D997"/>
      <c r="E997"/>
      <c r="F997"/>
      <c r="G997"/>
      <c r="H997" s="3"/>
      <c r="I997" s="3"/>
      <c r="L997"/>
    </row>
  </sheetData>
  <hyperlinks>
    <hyperlink ref="C18" r:id="rId1" display="https://github.com/openmhealth/schemas/blob/master/schema/omh/temporal-relationship-to-physical-activity-1.0.json" xr:uid="{FD2B01A0-C585-4421-8747-54A4EB760D65}"/>
    <hyperlink ref="C8" r:id="rId2" display="https://github.com/openmhealth/schemas/blob/master/schema/omh/unit-value-1.0.json" xr:uid="{708937E4-5185-4440-9A8B-9EF29C3EE616}"/>
    <hyperlink ref="C15" r:id="rId3" xr:uid="{63B15DC4-0204-4D25-857E-6383B4670359}"/>
    <hyperlink ref="C13" r:id="rId4" xr:uid="{900DB883-3051-411B-B352-F40AB789FF5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0FD7D-0C95-594C-9171-9D63BC308D93}">
  <dimension ref="A1:T45"/>
  <sheetViews>
    <sheetView topLeftCell="H1" workbookViewId="0">
      <selection activeCell="L1" sqref="L1:L4"/>
    </sheetView>
  </sheetViews>
  <sheetFormatPr defaultColWidth="11" defaultRowHeight="15.75"/>
  <cols>
    <col min="1" max="1" width="5.875" customWidth="1"/>
    <col min="2" max="2" width="46.5" customWidth="1"/>
    <col min="3" max="3" width="20" customWidth="1"/>
    <col min="4" max="4" width="13.5" customWidth="1"/>
    <col min="5" max="5" width="21.5" customWidth="1"/>
    <col min="6" max="6" width="9.625" customWidth="1"/>
    <col min="7" max="7" width="49.5" customWidth="1"/>
    <col min="8" max="9" width="32.125" customWidth="1"/>
    <col min="10" max="10" width="37" customWidth="1"/>
    <col min="11" max="11" width="48.5" customWidth="1"/>
  </cols>
  <sheetData>
    <row r="1" spans="1:12">
      <c r="L1" t="s">
        <v>185</v>
      </c>
    </row>
    <row r="2" spans="1:12">
      <c r="L2" t="str">
        <f>"## " &amp; $A$4 &amp; " DataPoint to FHIR Observation Detailed Mapping"</f>
        <v>## OMH Body Temperature DataPoint to FHIR Observation Detailed Mapping</v>
      </c>
    </row>
    <row r="4" spans="1:12" ht="15.95" customHeight="1">
      <c r="A4" s="23" t="s">
        <v>147</v>
      </c>
      <c r="B4" s="24"/>
      <c r="C4" s="24"/>
      <c r="D4" s="24"/>
      <c r="E4" s="24"/>
      <c r="F4" s="25"/>
      <c r="G4" t="s">
        <v>48</v>
      </c>
      <c r="H4" s="26"/>
      <c r="I4" s="26"/>
      <c r="J4" s="24"/>
      <c r="K4" s="22" t="s">
        <v>1</v>
      </c>
      <c r="L4" t="str">
        <f>"The following Table provides the detailed mapping for the " &amp;   $A$4 &amp; " DataPoint to the OMH to FHIR Observation Profile TODO: add link to map and profile:"</f>
        <v>The following Table provides the detailed mapping for the OMH Body Temperature DataPoint to the OMH to FHIR Observation Profile TODO: add link to map and profile:</v>
      </c>
    </row>
    <row r="5" spans="1:12">
      <c r="A5" t="s">
        <v>2</v>
      </c>
      <c r="B5" s="29" t="str">
        <f>A4&amp;" Element"</f>
        <v>OMH Body Temperature Element</v>
      </c>
      <c r="C5" t="s">
        <v>3</v>
      </c>
      <c r="D5" t="s">
        <v>4</v>
      </c>
      <c r="E5" t="s">
        <v>5</v>
      </c>
      <c r="G5" t="s">
        <v>6</v>
      </c>
      <c r="H5" s="8" t="s">
        <v>7</v>
      </c>
      <c r="I5" s="8" t="s">
        <v>4</v>
      </c>
      <c r="J5" s="33" t="s">
        <v>183</v>
      </c>
      <c r="K5" s="33" t="s">
        <v>181</v>
      </c>
      <c r="L5" t="str">
        <f>"|"&amp;$A5&amp;"|"&amp;$B5&amp;"|"&amp;$G5&amp;"|"&amp;$K5&amp;"|"</f>
        <v>|Index|OMH Body Temperature Element|FHIR Attribute|Mapping Instructions|</v>
      </c>
    </row>
    <row r="6" spans="1:12">
      <c r="A6" s="31" t="s">
        <v>184</v>
      </c>
      <c r="B6" s="31" t="s">
        <v>184</v>
      </c>
      <c r="G6" s="31" t="s">
        <v>184</v>
      </c>
      <c r="J6" s="33"/>
      <c r="K6" s="34" t="s">
        <v>184</v>
      </c>
      <c r="L6" t="str">
        <f t="shared" ref="L6" si="0">"|"&amp;$A6&amp;"|"&amp;$B6&amp;"|"&amp;$G6&amp;"|"&amp;$K6&amp;"|"</f>
        <v>|---|---|---|---|</v>
      </c>
    </row>
    <row r="7" spans="1:12" ht="45">
      <c r="A7" s="2">
        <v>1</v>
      </c>
      <c r="B7" s="14" t="s">
        <v>150</v>
      </c>
      <c r="C7" s="10" t="s">
        <v>9</v>
      </c>
      <c r="D7" s="3"/>
      <c r="E7" s="11" t="s">
        <v>388</v>
      </c>
      <c r="F7" s="3"/>
      <c r="G7" s="12" t="s">
        <v>11</v>
      </c>
      <c r="H7" t="s">
        <v>136</v>
      </c>
      <c r="I7" s="3"/>
      <c r="J7" s="3"/>
      <c r="K7" s="13"/>
      <c r="L7" t="str">
        <f t="shared" ref="L7:L45" si="1">"|"&amp;$A7&amp;"|"&amp;$B7&amp;"|"&amp;$G7&amp;"|"&amp;$K7&amp;"|"</f>
        <v>|1|body-temperature-2.0.json|OMH to FHIR Observation Profile||</v>
      </c>
    </row>
    <row r="8" spans="1:12" ht="16.5" thickBot="1">
      <c r="A8" s="2" t="s">
        <v>107</v>
      </c>
      <c r="B8" s="17" t="s">
        <v>129</v>
      </c>
      <c r="C8" s="14" t="s">
        <v>74</v>
      </c>
      <c r="D8" s="7" t="s">
        <v>14</v>
      </c>
      <c r="E8" s="11" t="s">
        <v>158</v>
      </c>
      <c r="F8" s="3"/>
      <c r="G8" s="12" t="s">
        <v>76</v>
      </c>
      <c r="H8" s="7" t="s">
        <v>77</v>
      </c>
      <c r="I8" s="7" t="s">
        <v>14</v>
      </c>
      <c r="J8" s="16"/>
      <c r="K8" s="13" t="s">
        <v>116</v>
      </c>
      <c r="L8" t="str">
        <f t="shared" si="1"/>
        <v>|2.1|body_temperature|Observation.valueQuantity|see valueQuantity elements below|</v>
      </c>
    </row>
    <row r="9" spans="1:12" ht="16.5" thickBot="1">
      <c r="A9" s="2" t="s">
        <v>108</v>
      </c>
      <c r="B9" s="17" t="s">
        <v>130</v>
      </c>
      <c r="C9" s="17" t="s">
        <v>110</v>
      </c>
      <c r="D9" s="7" t="s">
        <v>14</v>
      </c>
      <c r="E9" s="11" t="s">
        <v>159</v>
      </c>
      <c r="F9" s="3"/>
      <c r="G9" s="1" t="s">
        <v>122</v>
      </c>
      <c r="H9" s="3" t="s">
        <v>118</v>
      </c>
      <c r="I9" s="3" t="s">
        <v>25</v>
      </c>
      <c r="J9" s="5"/>
      <c r="K9" s="4" t="str">
        <f>"=  "&amp;B9</f>
        <v>=  body_temperature.value</v>
      </c>
      <c r="L9" t="str">
        <f t="shared" si="1"/>
        <v>|2.2|body_temperature.value|Observation.valueQuantity.value|=  body_temperature.value|</v>
      </c>
    </row>
    <row r="10" spans="1:12" ht="16.5" thickBot="1">
      <c r="A10" s="2" t="s">
        <v>109</v>
      </c>
      <c r="B10" s="17" t="s">
        <v>131</v>
      </c>
      <c r="C10" s="17" t="s">
        <v>13</v>
      </c>
      <c r="D10" s="7" t="s">
        <v>14</v>
      </c>
      <c r="E10" s="11" t="s">
        <v>160</v>
      </c>
      <c r="F10" s="3"/>
      <c r="G10" s="1" t="s">
        <v>123</v>
      </c>
      <c r="H10" t="s">
        <v>13</v>
      </c>
      <c r="I10" s="7" t="s">
        <v>25</v>
      </c>
      <c r="J10" s="9"/>
      <c r="K10" s="4" t="str">
        <f>"=  "&amp;B10</f>
        <v>=  body_temperature.unit</v>
      </c>
      <c r="L10" t="str">
        <f t="shared" si="1"/>
        <v>|2.3|body_temperature.unit|Observation.valueQuantity.unit|=  body_temperature.unit|</v>
      </c>
    </row>
    <row r="11" spans="1:12" ht="16.5" thickBot="1">
      <c r="A11" s="2" t="s">
        <v>124</v>
      </c>
      <c r="B11" s="17" t="s">
        <v>131</v>
      </c>
      <c r="C11" s="17"/>
      <c r="D11" s="7"/>
      <c r="E11" s="11"/>
      <c r="F11" s="3"/>
      <c r="G11" s="17" t="s">
        <v>230</v>
      </c>
      <c r="H11" t="s">
        <v>55</v>
      </c>
      <c r="I11" s="7" t="s">
        <v>25</v>
      </c>
      <c r="J11" s="5" t="s">
        <v>127</v>
      </c>
      <c r="K11" s="4" t="str">
        <f>"fixed to '"&amp;J11&amp;"'"</f>
        <v>fixed to 'http://unitsofmeasure.org'</v>
      </c>
      <c r="L11" t="str">
        <f t="shared" si="1"/>
        <v>|2.4|body_temperature.unit|Observation.valueQuantity.system|fixed to 'http://unitsofmeasure.org'|</v>
      </c>
    </row>
    <row r="12" spans="1:12" ht="25.5">
      <c r="A12" s="2" t="s">
        <v>125</v>
      </c>
      <c r="B12" s="17" t="s">
        <v>131</v>
      </c>
      <c r="C12" s="17"/>
      <c r="D12" s="7"/>
      <c r="E12" s="11"/>
      <c r="F12" s="3"/>
      <c r="G12" s="7" t="s">
        <v>231</v>
      </c>
      <c r="H12" s="27" t="s">
        <v>13</v>
      </c>
      <c r="I12" s="7" t="s">
        <v>25</v>
      </c>
      <c r="J12" s="6" t="s">
        <v>224</v>
      </c>
      <c r="K12" s="4" t="str">
        <f>"Map "&amp;$B12&amp;" to column 'FHIR Concept' using  the ["&amp;$J12&amp;"](#)"</f>
        <v>Map body_temperature.unit to column 'FHIR Concept' using  the [OMH_FHIR_Concept_Mapping_Table](#)</v>
      </c>
      <c r="L12" t="str">
        <f t="shared" si="1"/>
        <v>|2.5|body_temperature.unit|Observation.valueQuantity.code|Map body_temperature.unit to column 'FHIR Concept' using  the [OMH_FHIR_Concept_Mapping_Table](#)|</v>
      </c>
    </row>
    <row r="13" spans="1:12" ht="25.5">
      <c r="A13" s="2">
        <v>3</v>
      </c>
      <c r="B13" s="17" t="s">
        <v>78</v>
      </c>
      <c r="C13" s="18" t="s">
        <v>79</v>
      </c>
      <c r="D13" s="7" t="s">
        <v>14</v>
      </c>
      <c r="E13" s="11" t="s">
        <v>121</v>
      </c>
      <c r="F13" s="3"/>
      <c r="G13" s="19" t="s">
        <v>111</v>
      </c>
      <c r="H13" s="17" t="s">
        <v>112</v>
      </c>
      <c r="I13" s="7" t="s">
        <v>25</v>
      </c>
      <c r="J13" s="3"/>
      <c r="K13" s="13" t="s">
        <v>115</v>
      </c>
      <c r="L13" t="str">
        <f t="shared" si="1"/>
        <v>|3|body.effective_time_frame|Observation.effective[x]|Mappping depends on type- see below|</v>
      </c>
    </row>
    <row r="14" spans="1:12" ht="25.5">
      <c r="A14" s="1" t="s">
        <v>329</v>
      </c>
      <c r="B14" s="17" t="s">
        <v>83</v>
      </c>
      <c r="C14" s="17" t="s">
        <v>17</v>
      </c>
      <c r="D14" s="7" t="s">
        <v>25</v>
      </c>
      <c r="E14" s="11" t="s">
        <v>84</v>
      </c>
      <c r="F14" s="17"/>
      <c r="G14" s="19" t="s">
        <v>85</v>
      </c>
      <c r="H14" s="7" t="s">
        <v>13</v>
      </c>
      <c r="I14" s="7" t="s">
        <v>25</v>
      </c>
      <c r="J14" s="3"/>
      <c r="K14" s="4" t="str">
        <f>"=  "&amp;B14</f>
        <v>=  body.effective_time_frame.date_time</v>
      </c>
      <c r="L14" t="str">
        <f t="shared" si="1"/>
        <v>|3.1|body.effective_time_frame.date_time|Observation.effectiveDateTime|=  body.effective_time_frame.date_time|</v>
      </c>
    </row>
    <row r="15" spans="1:12" ht="204">
      <c r="A15" s="1" t="s">
        <v>330</v>
      </c>
      <c r="B15" t="s">
        <v>80</v>
      </c>
      <c r="C15" s="20" t="s">
        <v>81</v>
      </c>
      <c r="D15" s="7" t="s">
        <v>14</v>
      </c>
      <c r="E15" s="11" t="s">
        <v>82</v>
      </c>
      <c r="F15" s="3"/>
      <c r="G15" s="19" t="s">
        <v>113</v>
      </c>
      <c r="H15" s="3" t="s">
        <v>114</v>
      </c>
      <c r="I15" s="7" t="s">
        <v>25</v>
      </c>
      <c r="J15" s="3"/>
      <c r="K15" s="13" t="s">
        <v>225</v>
      </c>
      <c r="L15" t="str">
        <f t="shared" si="1"/>
        <v>|3.2|body.effective_time_frame.time_interval|Observation.effectivePeriod|see effectivePeriod elements below|</v>
      </c>
    </row>
    <row r="16" spans="1:12" ht="25.5">
      <c r="A16" s="1" t="s">
        <v>331</v>
      </c>
      <c r="B16" s="17" t="s">
        <v>87</v>
      </c>
      <c r="C16" s="17" t="s">
        <v>17</v>
      </c>
      <c r="D16" s="7" t="s">
        <v>25</v>
      </c>
      <c r="E16" s="11" t="s">
        <v>84</v>
      </c>
      <c r="F16" s="17"/>
      <c r="G16" s="19" t="s">
        <v>88</v>
      </c>
      <c r="H16" s="17" t="s">
        <v>86</v>
      </c>
      <c r="I16" s="7" t="s">
        <v>25</v>
      </c>
      <c r="J16" s="7"/>
      <c r="K16" s="4" t="str">
        <f>"=  "&amp;B16</f>
        <v>=  body.effective_time_frame.time_interval.start_date_time</v>
      </c>
      <c r="L16" t="str">
        <f t="shared" si="1"/>
        <v>|3.2.1|body.effective_time_frame.time_interval.start_date_time|Observation.effectivePeriod.start|=  body.effective_time_frame.time_interval.start_date_time|</v>
      </c>
    </row>
    <row r="17" spans="1:20" ht="25.5">
      <c r="A17" s="1" t="s">
        <v>332</v>
      </c>
      <c r="B17" t="s">
        <v>89</v>
      </c>
      <c r="C17" s="17" t="s">
        <v>17</v>
      </c>
      <c r="D17" s="7" t="s">
        <v>25</v>
      </c>
      <c r="E17" s="11" t="s">
        <v>84</v>
      </c>
      <c r="F17" s="17"/>
      <c r="G17" s="12" t="s">
        <v>90</v>
      </c>
      <c r="H17" s="17" t="s">
        <v>86</v>
      </c>
      <c r="I17" s="7" t="s">
        <v>25</v>
      </c>
      <c r="J17" s="7"/>
      <c r="K17" s="4" t="str">
        <f>"=  "&amp;B17</f>
        <v>=  body.effective_time_frame.time_interval.end_date_time</v>
      </c>
      <c r="L17" t="str">
        <f t="shared" si="1"/>
        <v>|3.2.2|body.effective_time_frame.time_interval.end_date_time|Observation.effectivePeriod.end|=  body.effective_time_frame.time_interval.end_date_time|</v>
      </c>
    </row>
    <row r="18" spans="1:20" ht="114.75">
      <c r="A18" s="2" t="s">
        <v>137</v>
      </c>
      <c r="B18" s="17" t="s">
        <v>391</v>
      </c>
      <c r="C18" s="17" t="s">
        <v>13</v>
      </c>
      <c r="D18" s="7" t="s">
        <v>25</v>
      </c>
      <c r="E18" s="11" t="s">
        <v>132</v>
      </c>
      <c r="F18" s="17"/>
      <c r="G18" s="12" t="s">
        <v>133</v>
      </c>
      <c r="H18" s="3" t="s">
        <v>29</v>
      </c>
      <c r="I18" s="7" t="s">
        <v>25</v>
      </c>
      <c r="J18" s="7"/>
      <c r="K18" s="4" t="s">
        <v>142</v>
      </c>
      <c r="L18" t="str">
        <f t="shared" si="1"/>
        <v>|8.1|body.measurement_location|Observation.bodySite|See bodySite elements below|</v>
      </c>
      <c r="M18" s="3"/>
      <c r="N18" s="3"/>
      <c r="O18" s="3"/>
      <c r="P18" s="3"/>
      <c r="Q18" s="3"/>
      <c r="R18" s="3"/>
      <c r="S18" s="3"/>
      <c r="T18" s="3"/>
    </row>
    <row r="19" spans="1:20" ht="25.5">
      <c r="A19" s="2" t="s">
        <v>138</v>
      </c>
      <c r="B19" s="17" t="s">
        <v>391</v>
      </c>
      <c r="C19" s="17"/>
      <c r="D19" s="7"/>
      <c r="E19" s="11"/>
      <c r="F19" s="17"/>
      <c r="G19" s="28" t="s">
        <v>145</v>
      </c>
      <c r="H19" s="1" t="s">
        <v>53</v>
      </c>
      <c r="I19" s="2" t="s">
        <v>14</v>
      </c>
      <c r="J19" s="6" t="s">
        <v>224</v>
      </c>
      <c r="K19" s="4" t="str">
        <f>"Map "&amp;$B19&amp;" to column 'FHIR Concept' using  the ["&amp;$J19&amp;"](#)"</f>
        <v>Map body.measurement_location to column 'FHIR Concept' using  the [OMH_FHIR_Concept_Mapping_Table](#)</v>
      </c>
      <c r="L19" t="str">
        <f t="shared" si="1"/>
        <v>|8.2|body.measurement_location|Observation.bodySIte.coding[0].code|Map body.measurement_location to column 'FHIR Concept' using  the [OMH_FHIR_Concept_Mapping_Table](#)|</v>
      </c>
      <c r="M19" s="3"/>
      <c r="N19" s="3"/>
      <c r="O19" s="3"/>
      <c r="P19" s="3"/>
      <c r="Q19" s="3"/>
      <c r="R19" s="3"/>
      <c r="S19" s="3"/>
    </row>
    <row r="20" spans="1:20" ht="25.5">
      <c r="A20" s="2" t="s">
        <v>139</v>
      </c>
      <c r="B20" s="17" t="s">
        <v>391</v>
      </c>
      <c r="C20" s="17"/>
      <c r="D20" s="7"/>
      <c r="E20" s="11"/>
      <c r="F20" s="17"/>
      <c r="G20" s="1" t="s">
        <v>144</v>
      </c>
      <c r="H20" s="1" t="s">
        <v>55</v>
      </c>
      <c r="I20" s="2" t="s">
        <v>14</v>
      </c>
      <c r="J20" s="6" t="s">
        <v>224</v>
      </c>
      <c r="K20" s="4" t="str">
        <f>"Map "&amp;$B20&amp;" to column 'FHIR Concept System' using  the ["&amp;$J20&amp;"](#)"</f>
        <v>Map body.measurement_location to column 'FHIR Concept System' using  the [OMH_FHIR_Concept_Mapping_Table](#)</v>
      </c>
      <c r="L20" t="str">
        <f t="shared" si="1"/>
        <v>|8.3|body.measurement_location|Observation.bodySIte.coding[0].system|Map body.measurement_location to column 'FHIR Concept System' using  the [OMH_FHIR_Concept_Mapping_Table](#)|</v>
      </c>
      <c r="M20" s="3"/>
      <c r="N20" s="3"/>
      <c r="O20" s="3"/>
      <c r="P20" s="3"/>
      <c r="Q20" s="3"/>
      <c r="R20" s="3"/>
      <c r="S20" s="3"/>
    </row>
    <row r="21" spans="1:20" ht="25.5">
      <c r="A21" s="2" t="s">
        <v>140</v>
      </c>
      <c r="B21" s="17" t="s">
        <v>391</v>
      </c>
      <c r="C21" s="17"/>
      <c r="D21" s="7"/>
      <c r="E21" s="11"/>
      <c r="F21" s="17"/>
      <c r="G21" s="1" t="s">
        <v>146</v>
      </c>
      <c r="H21" s="1" t="s">
        <v>143</v>
      </c>
      <c r="I21" s="1" t="s">
        <v>25</v>
      </c>
      <c r="J21" s="6" t="s">
        <v>224</v>
      </c>
      <c r="K21" s="4" t="str">
        <f>"Map "&amp;$B21&amp;" to column 'FHIR Concept display' using  the ["&amp;$J21&amp;"](#)"</f>
        <v>Map body.measurement_location to column 'FHIR Concept display' using  the [OMH_FHIR_Concept_Mapping_Table](#)</v>
      </c>
      <c r="L21" t="str">
        <f t="shared" si="1"/>
        <v>|8.4|body.measurement_location|Observation.bodySIte.coding[0].display|Map body.measurement_location to column 'FHIR Concept display' using  the [OMH_FHIR_Concept_Mapping_Table](#)|</v>
      </c>
      <c r="M21" s="3"/>
      <c r="N21" s="3"/>
      <c r="O21" s="3"/>
      <c r="P21" s="3"/>
      <c r="Q21" s="3"/>
      <c r="R21" s="3"/>
      <c r="S21" s="3"/>
    </row>
    <row r="22" spans="1:20" ht="216.75">
      <c r="A22" s="2">
        <v>9</v>
      </c>
      <c r="B22" s="3" t="s">
        <v>92</v>
      </c>
      <c r="C22" s="21" t="s">
        <v>93</v>
      </c>
      <c r="D22" s="7" t="s">
        <v>25</v>
      </c>
      <c r="E22" s="11" t="s">
        <v>94</v>
      </c>
      <c r="F22" s="3"/>
      <c r="G22" s="12" t="s">
        <v>226</v>
      </c>
      <c r="H22" s="7" t="s">
        <v>135</v>
      </c>
      <c r="I22" s="7" t="s">
        <v>25</v>
      </c>
      <c r="J22" s="38"/>
      <c r="K22" s="4" t="s">
        <v>95</v>
      </c>
      <c r="L22" t="str">
        <f t="shared" si="1"/>
        <v>|9|body.descriptive_statistic|Observation.code.coding[1]|Map  descriptive statistic to the OMH to FHIR additional Observation codings ( code system http://www.fhir.org/guides/mfhir/omh_fhir_observation_codes).|</v>
      </c>
    </row>
    <row r="23" spans="1:20" ht="39" thickBot="1">
      <c r="A23" s="2" t="s">
        <v>164</v>
      </c>
      <c r="B23" s="3" t="s">
        <v>92</v>
      </c>
      <c r="C23" s="35"/>
      <c r="D23" s="7"/>
      <c r="E23" s="11"/>
      <c r="F23" s="3"/>
      <c r="G23" s="12" t="s">
        <v>227</v>
      </c>
      <c r="H23" s="1" t="s">
        <v>53</v>
      </c>
      <c r="I23" s="2" t="s">
        <v>14</v>
      </c>
      <c r="J23" s="38"/>
      <c r="K23" s="4" t="str">
        <f xml:space="preserve"> "concatenation of  header.schema_id.name = 'body-temperature'  + '-' + "&amp; $B23 &amp; "  for example= body-temperature-maximum"</f>
        <v>concatenation of  header.schema_id.name = 'body-temperature'  + '-' + body.descriptive_statistic  for example= body-temperature-maximum</v>
      </c>
      <c r="L23" t="str">
        <f t="shared" si="1"/>
        <v>|9.1|body.descriptive_statistic|Observation.code.coding[1].code|concatenation of  header.schema_id.name = 'body-temperature'  + '-' + body.descriptive_statistic  for example= body-temperature-maximum|</v>
      </c>
    </row>
    <row r="24" spans="1:20" ht="26.25" thickBot="1">
      <c r="A24" s="2" t="s">
        <v>165</v>
      </c>
      <c r="B24" s="3" t="s">
        <v>92</v>
      </c>
      <c r="C24" s="35"/>
      <c r="D24" s="7"/>
      <c r="E24" s="11"/>
      <c r="F24" s="3"/>
      <c r="G24" s="12" t="s">
        <v>228</v>
      </c>
      <c r="H24" s="1" t="s">
        <v>55</v>
      </c>
      <c r="I24" s="2" t="s">
        <v>14</v>
      </c>
      <c r="J24" s="37" t="s">
        <v>232</v>
      </c>
      <c r="K24" s="4" t="str">
        <f>"fixed to '"&amp;J24&amp;"'"</f>
        <v>fixed to '"http://www.fhir.org/guides/mfhir/omh_fhir_observation_codes"'</v>
      </c>
      <c r="L24" t="str">
        <f t="shared" si="1"/>
        <v>|9.2|body.descriptive_statistic|Observation.code.coding[1].system|fixed to '"http://www.fhir.org/guides/mfhir/omh_fhir_observation_codes"'|</v>
      </c>
    </row>
    <row r="25" spans="1:20" ht="38.25">
      <c r="A25" s="2" t="s">
        <v>166</v>
      </c>
      <c r="B25" s="3" t="s">
        <v>92</v>
      </c>
      <c r="C25" s="35"/>
      <c r="D25" s="7"/>
      <c r="E25" s="11"/>
      <c r="F25" s="3"/>
      <c r="G25" s="12" t="s">
        <v>229</v>
      </c>
      <c r="H25" s="1" t="s">
        <v>13</v>
      </c>
      <c r="I25" s="2" t="s">
        <v>14</v>
      </c>
      <c r="J25" s="38"/>
      <c r="K25" s="4" t="str">
        <f xml:space="preserve"> "concatenation of  header.schema_id.name = 'body-temperature'  + '-' + "&amp; $B25 &amp; "  for example= body-temperature-maximum"</f>
        <v>concatenation of  header.schema_id.name = 'body-temperature'  + '-' + body.descriptive_statistic  for example= body-temperature-maximum</v>
      </c>
      <c r="L25" t="str">
        <f t="shared" si="1"/>
        <v>|9.3|body.descriptive_statistic|Observation.code.coding[1].display|concatenation of  header.schema_id.name = 'body-temperature'  + '-' + body.descriptive_statistic  for example= body-temperature-maximum|</v>
      </c>
    </row>
    <row r="26" spans="1:20" ht="51">
      <c r="A26" s="2">
        <v>10</v>
      </c>
      <c r="B26" s="3" t="s">
        <v>96</v>
      </c>
      <c r="C26" s="14" t="s">
        <v>97</v>
      </c>
      <c r="D26" s="7" t="s">
        <v>25</v>
      </c>
      <c r="E26" s="11" t="s">
        <v>98</v>
      </c>
      <c r="F26" s="3"/>
      <c r="G26" s="4" t="s">
        <v>240</v>
      </c>
      <c r="H26" s="7" t="s">
        <v>100</v>
      </c>
      <c r="I26" s="7" t="s">
        <v>39</v>
      </c>
      <c r="J26" s="6" t="s">
        <v>262</v>
      </c>
      <c r="K26" s="4" t="str">
        <f>"A mapping between " &amp; C26  &amp; " and FHIR Observation Component data elements.  Multiple components mapping are appended as a list"</f>
        <v>A mapping between temporal-relationship-to-physical-activity and FHIR Observation Component data elements.  Multiple components mapping are appended as a list</v>
      </c>
      <c r="L26" t="str">
        <f t="shared" si="1"/>
        <v>|10|body.temporal_relationship_to_physical_activity|Observation.component[0]|A mapping between temporal-relationship-to-physical-activity and FHIR Observation Component data elements.  Multiple components mapping are appended as a list|</v>
      </c>
    </row>
    <row r="27" spans="1:20" ht="25.5">
      <c r="A27" s="2" t="s">
        <v>233</v>
      </c>
      <c r="B27" s="3" t="s">
        <v>96</v>
      </c>
      <c r="C27" s="14"/>
      <c r="D27" s="7"/>
      <c r="E27" s="11"/>
      <c r="F27" s="3"/>
      <c r="G27" s="4" t="s">
        <v>246</v>
      </c>
      <c r="H27" s="7" t="s">
        <v>29</v>
      </c>
      <c r="I27" s="7" t="s">
        <v>14</v>
      </c>
      <c r="J27" s="38"/>
      <c r="K27" s="4" t="str">
        <f>"A mapping between " &amp; C26  &amp; " and FHIR Observation Component.code data elements."</f>
        <v>A mapping between temporal-relationship-to-physical-activity and FHIR Observation Component.code data elements.</v>
      </c>
      <c r="L27" t="str">
        <f t="shared" si="1"/>
        <v>|10.A1|body.temporal_relationship_to_physical_activity|Observation.component[0].code|A mapping between temporal-relationship-to-physical-activity and FHIR Observation Component.code data elements.|</v>
      </c>
    </row>
    <row r="28" spans="1:20" ht="16.5" thickBot="1">
      <c r="A28" s="2" t="s">
        <v>234</v>
      </c>
      <c r="B28" s="3" t="s">
        <v>96</v>
      </c>
      <c r="C28" s="14"/>
      <c r="D28" s="7"/>
      <c r="E28" s="11"/>
      <c r="F28" s="3"/>
      <c r="G28" s="4" t="s">
        <v>239</v>
      </c>
      <c r="H28" s="1" t="s">
        <v>53</v>
      </c>
      <c r="I28" s="2" t="s">
        <v>14</v>
      </c>
      <c r="J28" s="30" t="s">
        <v>424</v>
      </c>
      <c r="K28" s="4" t="str">
        <f t="shared" ref="K28:K30" si="2">"=  "&amp;J28</f>
        <v>=  'relative-to-activity'</v>
      </c>
      <c r="L28" t="str">
        <f t="shared" si="1"/>
        <v>|10.A2|body.temporal_relationship_to_physical_activity|Observation.component[0].code.coding[1].code|=  'relative-to-activity'|</v>
      </c>
    </row>
    <row r="29" spans="1:20" ht="26.25" thickBot="1">
      <c r="A29" s="2" t="s">
        <v>235</v>
      </c>
      <c r="B29" s="3" t="s">
        <v>96</v>
      </c>
      <c r="C29" s="14"/>
      <c r="D29" s="7"/>
      <c r="E29" s="11"/>
      <c r="F29" s="3"/>
      <c r="G29" s="4" t="s">
        <v>247</v>
      </c>
      <c r="H29" s="1" t="s">
        <v>55</v>
      </c>
      <c r="I29" s="2" t="s">
        <v>14</v>
      </c>
      <c r="J29" s="37" t="s">
        <v>232</v>
      </c>
      <c r="K29" s="4" t="str">
        <f t="shared" si="2"/>
        <v>=  "http://www.fhir.org/guides/mfhir/omh_fhir_observation_codes"</v>
      </c>
      <c r="L29" t="str">
        <f t="shared" si="1"/>
        <v>|10.A3|body.temporal_relationship_to_physical_activity|Observation.component[0].code.coding[1].system|=  "http://www.fhir.org/guides/mfhir/omh_fhir_observation_codes"|</v>
      </c>
    </row>
    <row r="30" spans="1:20">
      <c r="A30" s="2" t="s">
        <v>244</v>
      </c>
      <c r="B30" s="3" t="s">
        <v>96</v>
      </c>
      <c r="C30" s="14"/>
      <c r="D30" s="7"/>
      <c r="E30" s="11"/>
      <c r="F30" s="3"/>
      <c r="G30" s="4" t="s">
        <v>248</v>
      </c>
      <c r="H30" s="1" t="s">
        <v>13</v>
      </c>
      <c r="I30" s="2" t="s">
        <v>14</v>
      </c>
      <c r="J30" s="30" t="s">
        <v>425</v>
      </c>
      <c r="K30" s="4" t="str">
        <f t="shared" si="2"/>
        <v>=  'OMH to FHIR Temporal Relationship To Physical Activity'</v>
      </c>
      <c r="L30" t="str">
        <f t="shared" si="1"/>
        <v>|10.A4|body.temporal_relationship_to_physical_activity|Observation.component[0].code.coding[1].display|=  'OMH to FHIR Temporal Relationship To Physical Activity'|</v>
      </c>
    </row>
    <row r="31" spans="1:20" ht="38.25">
      <c r="A31" s="2" t="s">
        <v>236</v>
      </c>
      <c r="B31" s="3" t="s">
        <v>96</v>
      </c>
      <c r="C31" s="14"/>
      <c r="D31" s="7"/>
      <c r="E31" s="11"/>
      <c r="F31" s="3"/>
      <c r="G31" s="4" t="s">
        <v>241</v>
      </c>
      <c r="H31" s="7"/>
      <c r="I31" s="2" t="s">
        <v>14</v>
      </c>
      <c r="J31" s="6"/>
      <c r="K31" s="4" t="str">
        <f>"A mapping between " &amp; $B31  &amp; " and FHIR Observation Component.valueCodeableConcept data elements."</f>
        <v>A mapping between body.temporal_relationship_to_physical_activity and FHIR Observation Component.valueCodeableConcept data elements.</v>
      </c>
      <c r="L31" t="str">
        <f t="shared" si="1"/>
        <v>|10.B1|body.temporal_relationship_to_physical_activity|Observation.component[0].valueCodeableConcept|A mapping between body.temporal_relationship_to_physical_activity and FHIR Observation Component.valueCodeableConcept data elements.|</v>
      </c>
    </row>
    <row r="32" spans="1:20" ht="38.25">
      <c r="A32" s="2" t="s">
        <v>237</v>
      </c>
      <c r="B32" s="3" t="s">
        <v>96</v>
      </c>
      <c r="C32" s="14"/>
      <c r="D32" s="7"/>
      <c r="E32" s="11"/>
      <c r="F32" s="3"/>
      <c r="G32" s="4" t="s">
        <v>242</v>
      </c>
      <c r="H32" s="1" t="s">
        <v>53</v>
      </c>
      <c r="I32" s="2" t="s">
        <v>14</v>
      </c>
      <c r="J32" s="6" t="s">
        <v>224</v>
      </c>
      <c r="K32" s="4" t="str">
        <f>"Map "&amp;$B32&amp;" to column 'FHIR Concept' using  the ["&amp;$J32&amp;"](#)"</f>
        <v>Map body.temporal_relationship_to_physical_activity to column 'FHIR Concept' using  the [OMH_FHIR_Concept_Mapping_Table](#)</v>
      </c>
      <c r="L32" t="str">
        <f t="shared" si="1"/>
        <v>|10.B2|body.temporal_relationship_to_physical_activity|Observation.component[0].valueCodeableConcept.coding[0].code|Map body.temporal_relationship_to_physical_activity to column 'FHIR Concept' using  the [OMH_FHIR_Concept_Mapping_Table](#)|</v>
      </c>
    </row>
    <row r="33" spans="1:12" ht="38.25">
      <c r="A33" s="2" t="s">
        <v>238</v>
      </c>
      <c r="B33" s="3" t="s">
        <v>96</v>
      </c>
      <c r="C33" s="14"/>
      <c r="D33" s="7"/>
      <c r="E33" s="11"/>
      <c r="F33" s="3"/>
      <c r="G33" s="4" t="s">
        <v>249</v>
      </c>
      <c r="H33" s="1" t="s">
        <v>55</v>
      </c>
      <c r="I33" s="2" t="s">
        <v>14</v>
      </c>
      <c r="J33" s="6" t="s">
        <v>224</v>
      </c>
      <c r="K33" s="4" t="str">
        <f>"Map "&amp;$B33&amp;" to column 'FHIR Concept System' using  the ["&amp;$J33&amp;"](#)"</f>
        <v>Map body.temporal_relationship_to_physical_activity to column 'FHIR Concept System' using  the [OMH_FHIR_Concept_Mapping_Table](#)</v>
      </c>
      <c r="L33" t="str">
        <f t="shared" si="1"/>
        <v>|10.B3|body.temporal_relationship_to_physical_activity|Observation.component[0].valueCodeableConcept.coding[0].system|Map body.temporal_relationship_to_physical_activity to column 'FHIR Concept System' using  the [OMH_FHIR_Concept_Mapping_Table](#)|</v>
      </c>
    </row>
    <row r="34" spans="1:12" ht="38.25">
      <c r="A34" s="2" t="s">
        <v>245</v>
      </c>
      <c r="B34" s="3" t="s">
        <v>96</v>
      </c>
      <c r="C34" s="14"/>
      <c r="D34" s="7"/>
      <c r="E34" s="11"/>
      <c r="F34" s="3"/>
      <c r="G34" s="4" t="s">
        <v>250</v>
      </c>
      <c r="H34" s="1" t="s">
        <v>13</v>
      </c>
      <c r="I34" s="2" t="s">
        <v>14</v>
      </c>
      <c r="J34" s="6" t="s">
        <v>224</v>
      </c>
      <c r="K34" s="4" t="str">
        <f>"Map "&amp;$B34&amp;" to column 'FHIR Concept display' using  the ["&amp;$J34&amp;"](#)"</f>
        <v>Map body.temporal_relationship_to_physical_activity to column 'FHIR Concept display' using  the [OMH_FHIR_Concept_Mapping_Table](#)</v>
      </c>
      <c r="L34" t="str">
        <f t="shared" si="1"/>
        <v>|10.B4|body.temporal_relationship_to_physical_activity|Observation.component[0].valueCodeableConcept.coding[0].display|Map body.temporal_relationship_to_physical_activity to column 'FHIR Concept display' using  the [OMH_FHIR_Concept_Mapping_Table](#)|</v>
      </c>
    </row>
    <row r="35" spans="1:12">
      <c r="A35" s="2" t="s">
        <v>251</v>
      </c>
      <c r="B35" s="3" t="s">
        <v>96</v>
      </c>
      <c r="C35" s="14"/>
      <c r="D35" s="7"/>
      <c r="E35" s="11"/>
      <c r="F35" s="3"/>
      <c r="G35" s="4" t="s">
        <v>243</v>
      </c>
      <c r="H35" s="7" t="s">
        <v>13</v>
      </c>
      <c r="I35" s="2" t="s">
        <v>14</v>
      </c>
      <c r="J35" s="6"/>
      <c r="K35" s="4" t="str">
        <f>"=  "&amp;B35</f>
        <v>=  body.temporal_relationship_to_physical_activity</v>
      </c>
      <c r="L35" t="str">
        <f t="shared" si="1"/>
        <v>|10.B5|body.temporal_relationship_to_physical_activity|Observation.component[0].valueCodeableConcept.text|=  body.temporal_relationship_to_physical_activity|</v>
      </c>
    </row>
    <row r="36" spans="1:12" ht="38.25">
      <c r="A36" s="2">
        <v>11</v>
      </c>
      <c r="B36" s="7" t="s">
        <v>102</v>
      </c>
      <c r="C36" s="14" t="s">
        <v>103</v>
      </c>
      <c r="D36" s="7" t="s">
        <v>25</v>
      </c>
      <c r="E36" s="11" t="s">
        <v>104</v>
      </c>
      <c r="F36" s="3"/>
      <c r="G36" s="4" t="s">
        <v>240</v>
      </c>
      <c r="H36" s="7" t="s">
        <v>100</v>
      </c>
      <c r="I36" s="7" t="s">
        <v>39</v>
      </c>
      <c r="J36" s="6" t="s">
        <v>262</v>
      </c>
      <c r="K36" s="4" t="s">
        <v>101</v>
      </c>
      <c r="L36" t="str">
        <f t="shared" si="1"/>
        <v>|11|body.temporal_relationship_to_sleep|Observation.component[0]|A mapping table between OMH schema ('datapoint_variables') and FHIR Observation Component data elements.  Multiple components mapping are appended as a list|</v>
      </c>
    </row>
    <row r="37" spans="1:12" ht="25.5">
      <c r="A37" s="2" t="s">
        <v>253</v>
      </c>
      <c r="B37" s="7" t="s">
        <v>102</v>
      </c>
      <c r="G37" s="4" t="s">
        <v>246</v>
      </c>
      <c r="H37" s="7" t="s">
        <v>29</v>
      </c>
      <c r="I37" s="7" t="s">
        <v>14</v>
      </c>
      <c r="J37" s="6"/>
      <c r="K37" s="4" t="str">
        <f>"A mapping between " &amp; C36  &amp; " and FHIR Observation Component.code data elements."</f>
        <v>A mapping between temporal-relationship-to-sleep and FHIR Observation Component.code data elements.</v>
      </c>
      <c r="L37" t="str">
        <f t="shared" si="1"/>
        <v>|11.A1|body.temporal_relationship_to_sleep|Observation.component[0].code|A mapping between temporal-relationship-to-sleep and FHIR Observation Component.code data elements.|</v>
      </c>
    </row>
    <row r="38" spans="1:12" ht="16.5" thickBot="1">
      <c r="A38" s="2" t="s">
        <v>254</v>
      </c>
      <c r="B38" s="7" t="s">
        <v>102</v>
      </c>
      <c r="G38" s="4" t="s">
        <v>239</v>
      </c>
      <c r="H38" s="1" t="s">
        <v>53</v>
      </c>
      <c r="I38" s="2" t="s">
        <v>14</v>
      </c>
      <c r="J38" s="30" t="s">
        <v>426</v>
      </c>
      <c r="K38" s="4" t="str">
        <f t="shared" ref="K38:K40" si="3">"=  "&amp;J38</f>
        <v>=  'relative-to-sleep'</v>
      </c>
      <c r="L38" t="str">
        <f t="shared" si="1"/>
        <v>|11.A2|body.temporal_relationship_to_sleep|Observation.component[0].code.coding[1].code|=  'relative-to-sleep'|</v>
      </c>
    </row>
    <row r="39" spans="1:12" ht="26.25" thickBot="1">
      <c r="A39" s="2" t="s">
        <v>255</v>
      </c>
      <c r="B39" s="7" t="s">
        <v>102</v>
      </c>
      <c r="G39" s="4" t="s">
        <v>247</v>
      </c>
      <c r="H39" s="1" t="s">
        <v>55</v>
      </c>
      <c r="I39" s="2" t="s">
        <v>14</v>
      </c>
      <c r="J39" s="37" t="s">
        <v>232</v>
      </c>
      <c r="K39" s="4" t="str">
        <f t="shared" si="3"/>
        <v>=  "http://www.fhir.org/guides/mfhir/omh_fhir_observation_codes"</v>
      </c>
      <c r="L39" t="str">
        <f t="shared" si="1"/>
        <v>|11.A3|body.temporal_relationship_to_sleep|Observation.component[0].code.coding[1].system|=  "http://www.fhir.org/guides/mfhir/omh_fhir_observation_codes"|</v>
      </c>
    </row>
    <row r="40" spans="1:12">
      <c r="A40" s="2" t="s">
        <v>256</v>
      </c>
      <c r="B40" s="7" t="s">
        <v>102</v>
      </c>
      <c r="G40" s="4" t="s">
        <v>248</v>
      </c>
      <c r="H40" s="1" t="s">
        <v>13</v>
      </c>
      <c r="I40" s="2" t="s">
        <v>14</v>
      </c>
      <c r="J40" s="30" t="s">
        <v>427</v>
      </c>
      <c r="K40" s="4" t="str">
        <f t="shared" si="3"/>
        <v>=  'OMH to FHIR Temporal Relationship To Sleep'</v>
      </c>
      <c r="L40" t="str">
        <f t="shared" si="1"/>
        <v>|11.A4|body.temporal_relationship_to_sleep|Observation.component[0].code.coding[1].display|=  'OMH to FHIR Temporal Relationship To Sleep'|</v>
      </c>
    </row>
    <row r="41" spans="1:12" ht="38.25">
      <c r="A41" s="2" t="s">
        <v>257</v>
      </c>
      <c r="B41" s="7" t="s">
        <v>102</v>
      </c>
      <c r="G41" s="4" t="s">
        <v>241</v>
      </c>
      <c r="H41" s="7"/>
      <c r="I41" s="2" t="s">
        <v>14</v>
      </c>
      <c r="J41" s="6"/>
      <c r="K41" s="4" t="str">
        <f>"A mapping between " &amp; $B41  &amp; " and FHIR Observation Component.valueCodeableConcept data elements."</f>
        <v>A mapping between body.temporal_relationship_to_sleep and FHIR Observation Component.valueCodeableConcept data elements.</v>
      </c>
      <c r="L41" t="str">
        <f t="shared" si="1"/>
        <v>|11.B1|body.temporal_relationship_to_sleep|Observation.component[0].valueCodeableConcept|A mapping between body.temporal_relationship_to_sleep and FHIR Observation Component.valueCodeableConcept data elements.|</v>
      </c>
    </row>
    <row r="42" spans="1:12" ht="25.5">
      <c r="A42" s="2" t="s">
        <v>258</v>
      </c>
      <c r="B42" s="7" t="s">
        <v>102</v>
      </c>
      <c r="G42" s="4" t="s">
        <v>242</v>
      </c>
      <c r="H42" s="1" t="s">
        <v>53</v>
      </c>
      <c r="I42" s="2" t="s">
        <v>14</v>
      </c>
      <c r="J42" s="6" t="s">
        <v>224</v>
      </c>
      <c r="K42" s="4" t="str">
        <f>"Map "&amp;$B42&amp;" to column 'FHIR Concept' using  the ["&amp;$J42&amp;"](#)"</f>
        <v>Map body.temporal_relationship_to_sleep to column 'FHIR Concept' using  the [OMH_FHIR_Concept_Mapping_Table](#)</v>
      </c>
      <c r="L42" t="str">
        <f t="shared" si="1"/>
        <v>|11.B2|body.temporal_relationship_to_sleep|Observation.component[0].valueCodeableConcept.coding[0].code|Map body.temporal_relationship_to_sleep to column 'FHIR Concept' using  the [OMH_FHIR_Concept_Mapping_Table](#)|</v>
      </c>
    </row>
    <row r="43" spans="1:12" ht="38.25">
      <c r="A43" s="2" t="s">
        <v>259</v>
      </c>
      <c r="B43" s="7" t="s">
        <v>102</v>
      </c>
      <c r="G43" s="4" t="s">
        <v>249</v>
      </c>
      <c r="H43" s="1" t="s">
        <v>55</v>
      </c>
      <c r="I43" s="2" t="s">
        <v>14</v>
      </c>
      <c r="J43" s="6" t="s">
        <v>224</v>
      </c>
      <c r="K43" s="4" t="str">
        <f>"Map "&amp;$B43&amp;" to column 'FHIR Concept System' using  the ["&amp;$J43&amp;"](#)"</f>
        <v>Map body.temporal_relationship_to_sleep to column 'FHIR Concept System' using  the [OMH_FHIR_Concept_Mapping_Table](#)</v>
      </c>
      <c r="L43" t="str">
        <f t="shared" si="1"/>
        <v>|11.B3|body.temporal_relationship_to_sleep|Observation.component[0].valueCodeableConcept.coding[0].system|Map body.temporal_relationship_to_sleep to column 'FHIR Concept System' using  the [OMH_FHIR_Concept_Mapping_Table](#)|</v>
      </c>
    </row>
    <row r="44" spans="1:12" ht="38.25">
      <c r="A44" s="2" t="s">
        <v>260</v>
      </c>
      <c r="B44" s="7" t="s">
        <v>102</v>
      </c>
      <c r="G44" s="4" t="s">
        <v>250</v>
      </c>
      <c r="H44" s="1" t="s">
        <v>13</v>
      </c>
      <c r="I44" s="2" t="s">
        <v>14</v>
      </c>
      <c r="J44" s="6" t="s">
        <v>224</v>
      </c>
      <c r="K44" s="4" t="str">
        <f>"Map "&amp;$B44&amp;" to column 'FHIR Concept display' using  the ["&amp;$J44&amp;"](#)"</f>
        <v>Map body.temporal_relationship_to_sleep to column 'FHIR Concept display' using  the [OMH_FHIR_Concept_Mapping_Table](#)</v>
      </c>
      <c r="L44" t="str">
        <f t="shared" si="1"/>
        <v>|11.B4|body.temporal_relationship_to_sleep|Observation.component[0].valueCodeableConcept.coding[0].display|Map body.temporal_relationship_to_sleep to column 'FHIR Concept display' using  the [OMH_FHIR_Concept_Mapping_Table](#)|</v>
      </c>
    </row>
    <row r="45" spans="1:12">
      <c r="A45" s="2" t="s">
        <v>261</v>
      </c>
      <c r="B45" s="7" t="s">
        <v>102</v>
      </c>
      <c r="G45" s="4" t="s">
        <v>243</v>
      </c>
      <c r="H45" s="7" t="s">
        <v>13</v>
      </c>
      <c r="I45" s="2" t="s">
        <v>14</v>
      </c>
      <c r="J45" s="6"/>
      <c r="K45" s="4" t="str">
        <f>"=  "&amp;B45</f>
        <v>=  body.temporal_relationship_to_sleep</v>
      </c>
      <c r="L45" t="str">
        <f t="shared" si="1"/>
        <v>|11.B5|body.temporal_relationship_to_sleep|Observation.component[0].valueCodeableConcept.text|=  body.temporal_relationship_to_sleep|</v>
      </c>
    </row>
  </sheetData>
  <hyperlinks>
    <hyperlink ref="C8" r:id="rId1" display="https://github.com/openmhealth/schemas/blob/master/schema/omh/unit-value-1.0.json" xr:uid="{DFD9D6AC-F503-5E49-9FA1-A3A65BAA78EF}"/>
    <hyperlink ref="C15" r:id="rId2" xr:uid="{DBC68212-089D-2E4C-A2A0-1AA1E31F919D}"/>
    <hyperlink ref="C13" r:id="rId3" xr:uid="{D7FACFCE-A5FC-924B-A5F8-96FB28DF42F3}"/>
    <hyperlink ref="B7" r:id="rId4" tooltip="body-temperature-2.0.json" display="https://github.com/openmhealth/schemas/blob/master/schema/omh/body-temperature-2.0.json" xr:uid="{2165B842-0A22-A842-9CC4-560E65E3F2CB}"/>
    <hyperlink ref="C22" r:id="rId5" display="https://github.com/openmhealth/schemas/blob/master/schema/omh/temporal-relationship-to-physical-activity-1.0.json" xr:uid="{617BC6E7-D31E-4EA9-B507-EDA21111ECCB}"/>
    <hyperlink ref="C36" r:id="rId6" display="https://github.com/openmhealth/schemas/blob/master/schema/omh/temporal-relationship-to-sleep-1.0.json" xr:uid="{DE1214A7-3B65-4423-828A-7367EE2C7C4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8E70E-8F3B-43E7-84F1-1CF5CEEABFA0}">
  <dimension ref="A1:T60"/>
  <sheetViews>
    <sheetView topLeftCell="H1" workbookViewId="0">
      <selection activeCell="L1" sqref="L1:L4"/>
    </sheetView>
  </sheetViews>
  <sheetFormatPr defaultColWidth="11" defaultRowHeight="15.75"/>
  <cols>
    <col min="1" max="1" width="5.875" customWidth="1"/>
    <col min="2" max="2" width="46.5" customWidth="1"/>
    <col min="3" max="3" width="20" customWidth="1"/>
    <col min="4" max="4" width="13.5" customWidth="1"/>
    <col min="5" max="5" width="21.5" customWidth="1"/>
    <col min="6" max="6" width="9.625" customWidth="1"/>
    <col min="7" max="7" width="49.5" customWidth="1"/>
    <col min="8" max="9" width="32.125" customWidth="1"/>
    <col min="10" max="10" width="37" customWidth="1"/>
    <col min="11" max="11" width="48.5" customWidth="1"/>
  </cols>
  <sheetData>
    <row r="1" spans="1:20">
      <c r="L1" t="s">
        <v>185</v>
      </c>
    </row>
    <row r="2" spans="1:20">
      <c r="L2" t="str">
        <f>"## " &amp; $A$4 &amp; " DataPoint to FHIR Observation Detailed Mapping"</f>
        <v>## OMH Blood Pressure DataPoint to FHIR Observation Detailed Mapping</v>
      </c>
    </row>
    <row r="4" spans="1:20" ht="15.95" customHeight="1">
      <c r="A4" s="23" t="s">
        <v>386</v>
      </c>
      <c r="B4" s="24"/>
      <c r="C4" s="24"/>
      <c r="D4" s="24"/>
      <c r="E4" s="24"/>
      <c r="F4" s="25"/>
      <c r="G4" t="s">
        <v>48</v>
      </c>
      <c r="H4" s="26"/>
      <c r="I4" s="26"/>
      <c r="J4" s="24"/>
      <c r="K4" s="22" t="s">
        <v>1</v>
      </c>
      <c r="L4" t="str">
        <f>"The following Table provides the detailed mapping for the " &amp;   $A$4 &amp; " DataPoint to the OMH to FHIR Observation Profile TODO: add link to map and profile:"</f>
        <v>The following Table provides the detailed mapping for the OMH Blood Pressure DataPoint to the OMH to FHIR Observation Profile TODO: add link to map and profile:</v>
      </c>
    </row>
    <row r="5" spans="1:20">
      <c r="A5" t="s">
        <v>2</v>
      </c>
      <c r="B5" s="29" t="str">
        <f>A4&amp;" Element"</f>
        <v>OMH Blood Pressure Element</v>
      </c>
      <c r="C5" t="s">
        <v>3</v>
      </c>
      <c r="D5" t="s">
        <v>4</v>
      </c>
      <c r="E5" t="s">
        <v>5</v>
      </c>
      <c r="G5" t="s">
        <v>6</v>
      </c>
      <c r="H5" s="8" t="s">
        <v>7</v>
      </c>
      <c r="I5" s="8" t="s">
        <v>4</v>
      </c>
      <c r="J5" s="33" t="s">
        <v>183</v>
      </c>
      <c r="K5" s="33" t="s">
        <v>181</v>
      </c>
      <c r="L5" t="str">
        <f>"|"&amp;$A5&amp;"|"&amp;$B5&amp;"|"&amp;$G5&amp;"|"&amp;$K5&amp;"|"</f>
        <v>|Index|OMH Blood Pressure Element|FHIR Attribute|Mapping Instructions|</v>
      </c>
    </row>
    <row r="6" spans="1:20">
      <c r="A6" s="31" t="s">
        <v>184</v>
      </c>
      <c r="B6" s="31" t="s">
        <v>184</v>
      </c>
      <c r="G6" s="31" t="s">
        <v>184</v>
      </c>
      <c r="J6" s="33"/>
      <c r="K6" s="34" t="s">
        <v>184</v>
      </c>
      <c r="L6" t="str">
        <f t="shared" ref="L6:L60" si="0">"|"&amp;$A6&amp;"|"&amp;$B6&amp;"|"&amp;$G6&amp;"|"&amp;$K6&amp;"|"</f>
        <v>|---|---|---|---|</v>
      </c>
    </row>
    <row r="7" spans="1:20" ht="63.75">
      <c r="A7" s="2">
        <v>1</v>
      </c>
      <c r="B7" s="14" t="s">
        <v>389</v>
      </c>
      <c r="C7" s="10" t="s">
        <v>9</v>
      </c>
      <c r="D7" s="3"/>
      <c r="E7" s="11" t="s">
        <v>387</v>
      </c>
      <c r="F7" s="3"/>
      <c r="G7" s="12" t="s">
        <v>11</v>
      </c>
      <c r="H7" t="s">
        <v>136</v>
      </c>
      <c r="I7" s="3"/>
      <c r="J7" s="3"/>
      <c r="K7" s="13"/>
      <c r="L7" t="str">
        <f t="shared" si="0"/>
        <v>|1|blood-pressure-2.0.json|OMH to FHIR Observation Profile||</v>
      </c>
    </row>
    <row r="8" spans="1:20" ht="25.5">
      <c r="A8" s="2">
        <v>3</v>
      </c>
      <c r="B8" s="17" t="s">
        <v>78</v>
      </c>
      <c r="C8" s="18" t="s">
        <v>79</v>
      </c>
      <c r="D8" s="7" t="s">
        <v>14</v>
      </c>
      <c r="E8" s="11" t="s">
        <v>121</v>
      </c>
      <c r="F8" s="3"/>
      <c r="G8" s="19" t="s">
        <v>111</v>
      </c>
      <c r="H8" s="17" t="s">
        <v>112</v>
      </c>
      <c r="I8" s="7" t="s">
        <v>25</v>
      </c>
      <c r="J8" s="3"/>
      <c r="K8" s="13" t="s">
        <v>115</v>
      </c>
      <c r="L8" t="str">
        <f t="shared" si="0"/>
        <v>|3|body.effective_time_frame|Observation.effective[x]|Mappping depends on type- see below|</v>
      </c>
    </row>
    <row r="9" spans="1:20" ht="25.5">
      <c r="A9" s="1" t="s">
        <v>329</v>
      </c>
      <c r="B9" s="17" t="s">
        <v>83</v>
      </c>
      <c r="C9" s="17" t="s">
        <v>17</v>
      </c>
      <c r="D9" s="7" t="s">
        <v>25</v>
      </c>
      <c r="E9" s="11" t="s">
        <v>84</v>
      </c>
      <c r="F9" s="17"/>
      <c r="G9" s="19" t="s">
        <v>85</v>
      </c>
      <c r="H9" s="7" t="s">
        <v>13</v>
      </c>
      <c r="I9" s="7" t="s">
        <v>25</v>
      </c>
      <c r="J9" s="3"/>
      <c r="K9" s="4" t="str">
        <f>"=  "&amp;B9</f>
        <v>=  body.effective_time_frame.date_time</v>
      </c>
      <c r="L9" t="str">
        <f t="shared" si="0"/>
        <v>|3.1|body.effective_time_frame.date_time|Observation.effectiveDateTime|=  body.effective_time_frame.date_time|</v>
      </c>
    </row>
    <row r="10" spans="1:20" ht="204">
      <c r="A10" s="1" t="s">
        <v>330</v>
      </c>
      <c r="B10" t="s">
        <v>80</v>
      </c>
      <c r="C10" s="20" t="s">
        <v>81</v>
      </c>
      <c r="D10" s="7" t="s">
        <v>14</v>
      </c>
      <c r="E10" s="11" t="s">
        <v>82</v>
      </c>
      <c r="F10" s="3"/>
      <c r="G10" s="19" t="s">
        <v>113</v>
      </c>
      <c r="H10" s="3" t="s">
        <v>114</v>
      </c>
      <c r="I10" s="7" t="s">
        <v>25</v>
      </c>
      <c r="J10" s="3"/>
      <c r="K10" s="13" t="s">
        <v>225</v>
      </c>
      <c r="L10" t="str">
        <f t="shared" si="0"/>
        <v>|3.2|body.effective_time_frame.time_interval|Observation.effectivePeriod|see effectivePeriod elements below|</v>
      </c>
    </row>
    <row r="11" spans="1:20" ht="25.5">
      <c r="A11" s="1" t="s">
        <v>331</v>
      </c>
      <c r="B11" s="17" t="s">
        <v>87</v>
      </c>
      <c r="C11" s="17" t="s">
        <v>17</v>
      </c>
      <c r="D11" s="7" t="s">
        <v>25</v>
      </c>
      <c r="E11" s="11" t="s">
        <v>84</v>
      </c>
      <c r="F11" s="17"/>
      <c r="G11" s="19" t="s">
        <v>88</v>
      </c>
      <c r="H11" s="17" t="s">
        <v>86</v>
      </c>
      <c r="I11" s="7" t="s">
        <v>25</v>
      </c>
      <c r="J11" s="7"/>
      <c r="K11" s="4" t="str">
        <f>"=  "&amp;B11</f>
        <v>=  body.effective_time_frame.time_interval.start_date_time</v>
      </c>
      <c r="L11" t="str">
        <f t="shared" si="0"/>
        <v>|3.2.1|body.effective_time_frame.time_interval.start_date_time|Observation.effectivePeriod.start|=  body.effective_time_frame.time_interval.start_date_time|</v>
      </c>
    </row>
    <row r="12" spans="1:20" ht="25.5">
      <c r="A12" s="1" t="s">
        <v>332</v>
      </c>
      <c r="B12" t="s">
        <v>89</v>
      </c>
      <c r="C12" s="17" t="s">
        <v>17</v>
      </c>
      <c r="D12" s="7" t="s">
        <v>25</v>
      </c>
      <c r="E12" s="11" t="s">
        <v>84</v>
      </c>
      <c r="F12" s="17"/>
      <c r="G12" s="12" t="s">
        <v>90</v>
      </c>
      <c r="H12" s="17" t="s">
        <v>86</v>
      </c>
      <c r="I12" s="7" t="s">
        <v>25</v>
      </c>
      <c r="J12" s="7"/>
      <c r="K12" s="4" t="str">
        <f>"=  "&amp;B12</f>
        <v>=  body.effective_time_frame.time_interval.end_date_time</v>
      </c>
      <c r="L12" t="str">
        <f t="shared" si="0"/>
        <v>|3.2.2|body.effective_time_frame.time_interval.end_date_time|Observation.effectivePeriod.end|=  body.effective_time_frame.time_interval.end_date_time|</v>
      </c>
    </row>
    <row r="13" spans="1:20" ht="71.25" customHeight="1">
      <c r="A13" s="2" t="s">
        <v>137</v>
      </c>
      <c r="B13" s="17" t="s">
        <v>391</v>
      </c>
      <c r="C13" s="17" t="s">
        <v>13</v>
      </c>
      <c r="D13" s="7" t="s">
        <v>25</v>
      </c>
      <c r="E13" s="11" t="s">
        <v>390</v>
      </c>
      <c r="F13" s="17"/>
      <c r="G13" s="12" t="s">
        <v>133</v>
      </c>
      <c r="H13" s="3" t="s">
        <v>29</v>
      </c>
      <c r="I13" s="7" t="s">
        <v>25</v>
      </c>
      <c r="J13" s="7"/>
      <c r="K13" s="4" t="s">
        <v>142</v>
      </c>
      <c r="L13" t="str">
        <f t="shared" si="0"/>
        <v>|8.1|body.measurement_location|Observation.bodySite|See bodySite elements below|</v>
      </c>
      <c r="M13" s="3"/>
      <c r="N13" s="3"/>
      <c r="O13" s="3"/>
      <c r="P13" s="3"/>
      <c r="Q13" s="3"/>
      <c r="R13" s="3"/>
      <c r="S13" s="3"/>
      <c r="T13" s="3"/>
    </row>
    <row r="14" spans="1:20" ht="25.5">
      <c r="A14" s="2" t="s">
        <v>138</v>
      </c>
      <c r="B14" s="17" t="s">
        <v>391</v>
      </c>
      <c r="C14" s="17"/>
      <c r="D14" s="7"/>
      <c r="E14" s="11"/>
      <c r="F14" s="17"/>
      <c r="G14" s="28" t="s">
        <v>145</v>
      </c>
      <c r="H14" s="1" t="s">
        <v>53</v>
      </c>
      <c r="I14" s="2" t="s">
        <v>14</v>
      </c>
      <c r="J14" s="6" t="s">
        <v>224</v>
      </c>
      <c r="K14" s="4" t="str">
        <f>"Map "&amp;$B14&amp;" to column 'FHIR Concept' using  the ["&amp;$J14&amp;"](#)"</f>
        <v>Map body.measurement_location to column 'FHIR Concept' using  the [OMH_FHIR_Concept_Mapping_Table](#)</v>
      </c>
      <c r="L14" t="str">
        <f t="shared" si="0"/>
        <v>|8.2|body.measurement_location|Observation.bodySIte.coding[0].code|Map body.measurement_location to column 'FHIR Concept' using  the [OMH_FHIR_Concept_Mapping_Table](#)|</v>
      </c>
      <c r="M14" s="3"/>
      <c r="N14" s="3"/>
      <c r="O14" s="3"/>
      <c r="P14" s="3"/>
      <c r="Q14" s="3"/>
      <c r="R14" s="3"/>
      <c r="S14" s="3"/>
    </row>
    <row r="15" spans="1:20" ht="25.5">
      <c r="A15" s="2" t="s">
        <v>139</v>
      </c>
      <c r="B15" s="17" t="s">
        <v>391</v>
      </c>
      <c r="C15" s="17"/>
      <c r="D15" s="7"/>
      <c r="E15" s="11"/>
      <c r="F15" s="17"/>
      <c r="G15" s="1" t="s">
        <v>144</v>
      </c>
      <c r="H15" s="1" t="s">
        <v>55</v>
      </c>
      <c r="I15" s="2" t="s">
        <v>14</v>
      </c>
      <c r="J15" s="6" t="s">
        <v>224</v>
      </c>
      <c r="K15" s="4" t="str">
        <f>"Map "&amp;$B15&amp;" to column 'FHIR Concept System' using  the ["&amp;$J15&amp;"](#)"</f>
        <v>Map body.measurement_location to column 'FHIR Concept System' using  the [OMH_FHIR_Concept_Mapping_Table](#)</v>
      </c>
      <c r="L15" t="str">
        <f t="shared" si="0"/>
        <v>|8.3|body.measurement_location|Observation.bodySIte.coding[0].system|Map body.measurement_location to column 'FHIR Concept System' using  the [OMH_FHIR_Concept_Mapping_Table](#)|</v>
      </c>
      <c r="M15" s="3"/>
      <c r="N15" s="3"/>
      <c r="O15" s="3"/>
      <c r="P15" s="3"/>
      <c r="Q15" s="3"/>
      <c r="R15" s="3"/>
      <c r="S15" s="3"/>
    </row>
    <row r="16" spans="1:20" ht="25.5">
      <c r="A16" s="2" t="s">
        <v>140</v>
      </c>
      <c r="B16" s="17" t="s">
        <v>391</v>
      </c>
      <c r="C16" s="17"/>
      <c r="D16" s="7"/>
      <c r="E16" s="11"/>
      <c r="F16" s="17"/>
      <c r="G16" s="1" t="s">
        <v>146</v>
      </c>
      <c r="H16" s="1" t="s">
        <v>143</v>
      </c>
      <c r="I16" s="1" t="s">
        <v>25</v>
      </c>
      <c r="J16" s="6" t="s">
        <v>224</v>
      </c>
      <c r="K16" s="4" t="str">
        <f>"Map "&amp;$B16&amp;" to column 'FHIR Concept display' using  the ["&amp;$J16&amp;"](#)"</f>
        <v>Map body.measurement_location to column 'FHIR Concept display' using  the [OMH_FHIR_Concept_Mapping_Table](#)</v>
      </c>
      <c r="L16" t="str">
        <f t="shared" si="0"/>
        <v>|8.4|body.measurement_location|Observation.bodySIte.coding[0].display|Map body.measurement_location to column 'FHIR Concept display' using  the [OMH_FHIR_Concept_Mapping_Table](#)|</v>
      </c>
      <c r="M16" s="3"/>
      <c r="N16" s="3"/>
      <c r="O16" s="3"/>
      <c r="P16" s="3"/>
      <c r="Q16" s="3"/>
      <c r="R16" s="3"/>
      <c r="S16" s="3"/>
    </row>
    <row r="17" spans="1:12" ht="216.75">
      <c r="A17" s="2">
        <v>10</v>
      </c>
      <c r="B17" s="3" t="s">
        <v>92</v>
      </c>
      <c r="C17" s="21" t="s">
        <v>93</v>
      </c>
      <c r="D17" s="7" t="s">
        <v>25</v>
      </c>
      <c r="E17" s="11" t="s">
        <v>94</v>
      </c>
      <c r="F17" s="3"/>
      <c r="G17" s="12" t="s">
        <v>226</v>
      </c>
      <c r="H17" s="7" t="s">
        <v>135</v>
      </c>
      <c r="I17" s="7" t="s">
        <v>25</v>
      </c>
      <c r="J17" s="38"/>
      <c r="K17" s="4" t="s">
        <v>95</v>
      </c>
      <c r="L17" t="str">
        <f t="shared" si="0"/>
        <v>|10|body.descriptive_statistic|Observation.code.coding[1]|Map  descriptive statistic to the OMH to FHIR additional Observation codings ( code system http://www.fhir.org/guides/mfhir/omh_fhir_observation_codes).|</v>
      </c>
    </row>
    <row r="18" spans="1:12" ht="39" thickBot="1">
      <c r="A18" s="2">
        <v>10.1</v>
      </c>
      <c r="B18" s="3" t="s">
        <v>92</v>
      </c>
      <c r="C18" s="35"/>
      <c r="D18" s="7"/>
      <c r="E18" s="11"/>
      <c r="F18" s="3"/>
      <c r="G18" s="12" t="s">
        <v>227</v>
      </c>
      <c r="H18" s="1" t="s">
        <v>53</v>
      </c>
      <c r="I18" s="2" t="s">
        <v>14</v>
      </c>
      <c r="J18" s="38"/>
      <c r="K18" s="4" t="str">
        <f xml:space="preserve"> "concatenation of  header.schema_id.name = 'blood-pressure'  + '-' + "&amp; $B18 &amp; "  for example= blood-pressure-maximum"</f>
        <v>concatenation of  header.schema_id.name = 'blood-pressure'  + '-' + body.descriptive_statistic  for example= blood-pressure-maximum</v>
      </c>
      <c r="L18" t="str">
        <f t="shared" si="0"/>
        <v>|10.1|body.descriptive_statistic|Observation.code.coding[1].code|concatenation of  header.schema_id.name = 'blood-pressure'  + '-' + body.descriptive_statistic  for example= blood-pressure-maximum|</v>
      </c>
    </row>
    <row r="19" spans="1:12" ht="26.25" thickBot="1">
      <c r="A19" s="2">
        <v>10.199999999999999</v>
      </c>
      <c r="B19" s="3" t="s">
        <v>92</v>
      </c>
      <c r="C19" s="35"/>
      <c r="D19" s="7"/>
      <c r="E19" s="11"/>
      <c r="F19" s="3"/>
      <c r="G19" s="12" t="s">
        <v>228</v>
      </c>
      <c r="H19" s="1" t="s">
        <v>55</v>
      </c>
      <c r="I19" s="2" t="s">
        <v>14</v>
      </c>
      <c r="J19" s="37" t="s">
        <v>232</v>
      </c>
      <c r="K19" s="4" t="str">
        <f>"fixed to '"&amp;J19&amp;"'"</f>
        <v>fixed to '"http://www.fhir.org/guides/mfhir/omh_fhir_observation_codes"'</v>
      </c>
      <c r="L19" t="str">
        <f t="shared" si="0"/>
        <v>|10.2|body.descriptive_statistic|Observation.code.coding[1].system|fixed to '"http://www.fhir.org/guides/mfhir/omh_fhir_observation_codes"'|</v>
      </c>
    </row>
    <row r="20" spans="1:12" ht="38.25">
      <c r="A20" s="2">
        <v>10.3</v>
      </c>
      <c r="B20" s="3" t="s">
        <v>92</v>
      </c>
      <c r="C20" s="35"/>
      <c r="D20" s="7"/>
      <c r="E20" s="11"/>
      <c r="F20" s="3"/>
      <c r="G20" s="12" t="s">
        <v>229</v>
      </c>
      <c r="H20" s="1" t="s">
        <v>13</v>
      </c>
      <c r="I20" s="2" t="s">
        <v>14</v>
      </c>
      <c r="J20" s="38"/>
      <c r="K20" s="4" t="str">
        <f xml:space="preserve"> "concatenation of  header.schema_id.name = 'blood-pressure'  + '-' + "&amp; $B20 &amp; "  for example= blood-pressure-maximum"</f>
        <v>concatenation of  header.schema_id.name = 'blood-pressure'  + '-' + body.descriptive_statistic  for example= blood-pressure-maximum</v>
      </c>
      <c r="L20" t="str">
        <f t="shared" si="0"/>
        <v>|10.3|body.descriptive_statistic|Observation.code.coding[1].display|concatenation of  header.schema_id.name = 'blood-pressure'  + '-' + body.descriptive_statistic  for example= blood-pressure-maximum|</v>
      </c>
    </row>
    <row r="21" spans="1:12" ht="51">
      <c r="A21" s="2">
        <v>11</v>
      </c>
      <c r="B21" s="3" t="s">
        <v>96</v>
      </c>
      <c r="C21" s="14" t="s">
        <v>97</v>
      </c>
      <c r="D21" s="7" t="s">
        <v>25</v>
      </c>
      <c r="E21" s="11" t="s">
        <v>98</v>
      </c>
      <c r="F21" s="3"/>
      <c r="G21" s="4" t="s">
        <v>240</v>
      </c>
      <c r="H21" s="7" t="s">
        <v>100</v>
      </c>
      <c r="I21" s="7" t="s">
        <v>39</v>
      </c>
      <c r="J21" s="6" t="s">
        <v>262</v>
      </c>
      <c r="K21" s="4" t="str">
        <f>"A mapping between " &amp; C21  &amp; " and FHIR Observation Component data elements.  Multiple components mapping are appended as a list"</f>
        <v>A mapping between temporal-relationship-to-physical-activity and FHIR Observation Component data elements.  Multiple components mapping are appended as a list</v>
      </c>
      <c r="L21" t="str">
        <f t="shared" si="0"/>
        <v>|11|body.temporal_relationship_to_physical_activity|Observation.component[0]|A mapping between temporal-relationship-to-physical-activity and FHIR Observation Component data elements.  Multiple components mapping are appended as a list|</v>
      </c>
    </row>
    <row r="22" spans="1:12" ht="37.5" customHeight="1">
      <c r="A22" s="2" t="s">
        <v>253</v>
      </c>
      <c r="B22" s="3" t="s">
        <v>96</v>
      </c>
      <c r="C22" s="14"/>
      <c r="D22" s="7"/>
      <c r="E22" s="11"/>
      <c r="F22" s="3"/>
      <c r="G22" s="4" t="s">
        <v>246</v>
      </c>
      <c r="H22" s="7" t="s">
        <v>29</v>
      </c>
      <c r="I22" s="7" t="s">
        <v>14</v>
      </c>
      <c r="J22" s="38"/>
      <c r="K22" s="4" t="str">
        <f>"A mapping between " &amp; $B22  &amp; " and FHIR Observation Component.code data elements."</f>
        <v>A mapping between body.temporal_relationship_to_physical_activity and FHIR Observation Component.code data elements.</v>
      </c>
      <c r="L22" t="str">
        <f t="shared" si="0"/>
        <v>|11.A1|body.temporal_relationship_to_physical_activity|Observation.component[0].code|A mapping between body.temporal_relationship_to_physical_activity and FHIR Observation Component.code data elements.|</v>
      </c>
    </row>
    <row r="23" spans="1:12" ht="16.5" thickBot="1">
      <c r="A23" s="2" t="s">
        <v>254</v>
      </c>
      <c r="B23" s="3" t="s">
        <v>96</v>
      </c>
      <c r="C23" s="14"/>
      <c r="D23" s="7"/>
      <c r="E23" s="11"/>
      <c r="F23" s="3"/>
      <c r="G23" s="4" t="s">
        <v>239</v>
      </c>
      <c r="H23" s="1" t="s">
        <v>53</v>
      </c>
      <c r="I23" s="2" t="s">
        <v>14</v>
      </c>
      <c r="J23" s="30" t="s">
        <v>424</v>
      </c>
      <c r="K23" s="4" t="str">
        <f t="shared" ref="K23:K25" si="1">"=  "&amp;J23</f>
        <v>=  'relative-to-activity'</v>
      </c>
      <c r="L23" t="str">
        <f t="shared" si="0"/>
        <v>|11.A2|body.temporal_relationship_to_physical_activity|Observation.component[0].code.coding[1].code|=  'relative-to-activity'|</v>
      </c>
    </row>
    <row r="24" spans="1:12" ht="26.25" thickBot="1">
      <c r="A24" s="2" t="s">
        <v>255</v>
      </c>
      <c r="B24" s="3" t="s">
        <v>96</v>
      </c>
      <c r="C24" s="14"/>
      <c r="D24" s="7"/>
      <c r="E24" s="11"/>
      <c r="F24" s="3"/>
      <c r="G24" s="4" t="s">
        <v>247</v>
      </c>
      <c r="H24" s="1" t="s">
        <v>55</v>
      </c>
      <c r="I24" s="2" t="s">
        <v>14</v>
      </c>
      <c r="J24" s="37" t="s">
        <v>232</v>
      </c>
      <c r="K24" s="4" t="str">
        <f t="shared" si="1"/>
        <v>=  "http://www.fhir.org/guides/mfhir/omh_fhir_observation_codes"</v>
      </c>
      <c r="L24" t="str">
        <f t="shared" si="0"/>
        <v>|11.A3|body.temporal_relationship_to_physical_activity|Observation.component[0].code.coding[1].system|=  "http://www.fhir.org/guides/mfhir/omh_fhir_observation_codes"|</v>
      </c>
    </row>
    <row r="25" spans="1:12">
      <c r="A25" s="2" t="s">
        <v>256</v>
      </c>
      <c r="B25" s="3" t="s">
        <v>96</v>
      </c>
      <c r="C25" s="14"/>
      <c r="D25" s="7"/>
      <c r="E25" s="11"/>
      <c r="F25" s="3"/>
      <c r="G25" s="4" t="s">
        <v>248</v>
      </c>
      <c r="H25" s="1" t="s">
        <v>13</v>
      </c>
      <c r="I25" s="2" t="s">
        <v>14</v>
      </c>
      <c r="J25" s="30" t="s">
        <v>425</v>
      </c>
      <c r="K25" s="4" t="str">
        <f t="shared" si="1"/>
        <v>=  'OMH to FHIR Temporal Relationship To Physical Activity'</v>
      </c>
      <c r="L25" t="str">
        <f t="shared" si="0"/>
        <v>|11.A4|body.temporal_relationship_to_physical_activity|Observation.component[0].code.coding[1].display|=  'OMH to FHIR Temporal Relationship To Physical Activity'|</v>
      </c>
    </row>
    <row r="26" spans="1:12" ht="38.25">
      <c r="A26" s="2" t="s">
        <v>257</v>
      </c>
      <c r="B26" s="3" t="s">
        <v>96</v>
      </c>
      <c r="C26" s="14"/>
      <c r="D26" s="7"/>
      <c r="E26" s="11"/>
      <c r="F26" s="3"/>
      <c r="G26" s="4" t="s">
        <v>241</v>
      </c>
      <c r="H26" s="7"/>
      <c r="I26" s="2" t="s">
        <v>14</v>
      </c>
      <c r="J26" s="6"/>
      <c r="K26" s="4" t="str">
        <f>"A mapping between " &amp; $B26  &amp; " and FHIR Observation Component.valueCodeableConcept data elements."</f>
        <v>A mapping between body.temporal_relationship_to_physical_activity and FHIR Observation Component.valueCodeableConcept data elements.</v>
      </c>
      <c r="L26" t="str">
        <f t="shared" si="0"/>
        <v>|11.B1|body.temporal_relationship_to_physical_activity|Observation.component[0].valueCodeableConcept|A mapping between body.temporal_relationship_to_physical_activity and FHIR Observation Component.valueCodeableConcept data elements.|</v>
      </c>
    </row>
    <row r="27" spans="1:12" ht="38.25">
      <c r="A27" s="2" t="s">
        <v>258</v>
      </c>
      <c r="B27" s="3" t="s">
        <v>96</v>
      </c>
      <c r="C27" s="14"/>
      <c r="D27" s="7"/>
      <c r="E27" s="11"/>
      <c r="F27" s="3"/>
      <c r="G27" s="4" t="s">
        <v>242</v>
      </c>
      <c r="H27" s="1" t="s">
        <v>53</v>
      </c>
      <c r="I27" s="2" t="s">
        <v>14</v>
      </c>
      <c r="J27" s="6" t="s">
        <v>224</v>
      </c>
      <c r="K27" s="4" t="str">
        <f>"Map "&amp;$B27&amp;" to column 'FHIR Concept' using  the ["&amp;$J27&amp;"](#)"</f>
        <v>Map body.temporal_relationship_to_physical_activity to column 'FHIR Concept' using  the [OMH_FHIR_Concept_Mapping_Table](#)</v>
      </c>
      <c r="L27" t="str">
        <f t="shared" si="0"/>
        <v>|11.B2|body.temporal_relationship_to_physical_activity|Observation.component[0].valueCodeableConcept.coding[0].code|Map body.temporal_relationship_to_physical_activity to column 'FHIR Concept' using  the [OMH_FHIR_Concept_Mapping_Table](#)|</v>
      </c>
    </row>
    <row r="28" spans="1:12" ht="38.25">
      <c r="A28" s="1" t="s">
        <v>259</v>
      </c>
      <c r="B28" s="3" t="s">
        <v>96</v>
      </c>
      <c r="C28" s="14"/>
      <c r="D28" s="7"/>
      <c r="E28" s="11"/>
      <c r="F28" s="3"/>
      <c r="G28" s="4" t="s">
        <v>249</v>
      </c>
      <c r="H28" s="1" t="s">
        <v>55</v>
      </c>
      <c r="I28" s="2" t="s">
        <v>14</v>
      </c>
      <c r="J28" s="6" t="s">
        <v>224</v>
      </c>
      <c r="K28" s="4" t="str">
        <f>"Map "&amp;$B28&amp;" to column 'FHIR Concept System' using  the ["&amp;$J28&amp;"](#)"</f>
        <v>Map body.temporal_relationship_to_physical_activity to column 'FHIR Concept System' using  the [OMH_FHIR_Concept_Mapping_Table](#)</v>
      </c>
      <c r="L28" t="str">
        <f t="shared" si="0"/>
        <v>|11.B3|body.temporal_relationship_to_physical_activity|Observation.component[0].valueCodeableConcept.coding[0].system|Map body.temporal_relationship_to_physical_activity to column 'FHIR Concept System' using  the [OMH_FHIR_Concept_Mapping_Table](#)|</v>
      </c>
    </row>
    <row r="29" spans="1:12" ht="38.25">
      <c r="A29" s="2" t="s">
        <v>260</v>
      </c>
      <c r="B29" s="3" t="s">
        <v>96</v>
      </c>
      <c r="C29" s="14"/>
      <c r="D29" s="7"/>
      <c r="E29" s="11"/>
      <c r="F29" s="3"/>
      <c r="G29" s="4" t="s">
        <v>250</v>
      </c>
      <c r="H29" s="1" t="s">
        <v>13</v>
      </c>
      <c r="I29" s="2" t="s">
        <v>14</v>
      </c>
      <c r="J29" s="6" t="s">
        <v>224</v>
      </c>
      <c r="K29" s="4" t="str">
        <f>"Map "&amp;$B29&amp;" to column 'FHIR Concept display' using  the ["&amp;$J29&amp;"](#)"</f>
        <v>Map body.temporal_relationship_to_physical_activity to column 'FHIR Concept display' using  the [OMH_FHIR_Concept_Mapping_Table](#)</v>
      </c>
      <c r="L29" t="str">
        <f t="shared" si="0"/>
        <v>|11.B4|body.temporal_relationship_to_physical_activity|Observation.component[0].valueCodeableConcept.coding[0].display|Map body.temporal_relationship_to_physical_activity to column 'FHIR Concept display' using  the [OMH_FHIR_Concept_Mapping_Table](#)|</v>
      </c>
    </row>
    <row r="30" spans="1:12">
      <c r="A30" s="2" t="s">
        <v>261</v>
      </c>
      <c r="B30" s="3" t="s">
        <v>96</v>
      </c>
      <c r="C30" s="14"/>
      <c r="D30" s="7"/>
      <c r="E30" s="11"/>
      <c r="F30" s="3"/>
      <c r="G30" s="4" t="s">
        <v>243</v>
      </c>
      <c r="H30" s="7" t="s">
        <v>13</v>
      </c>
      <c r="I30" s="2" t="s">
        <v>14</v>
      </c>
      <c r="J30" s="6"/>
      <c r="K30" s="4" t="str">
        <f>"=  "&amp;B30</f>
        <v>=  body.temporal_relationship_to_physical_activity</v>
      </c>
      <c r="L30" t="str">
        <f t="shared" si="0"/>
        <v>|11.B5|body.temporal_relationship_to_physical_activity|Observation.component[0].valueCodeableConcept.text|=  body.temporal_relationship_to_physical_activity|</v>
      </c>
    </row>
    <row r="31" spans="1:12" ht="102">
      <c r="A31" s="2">
        <v>12</v>
      </c>
      <c r="B31" s="7" t="s">
        <v>392</v>
      </c>
      <c r="C31" s="14" t="s">
        <v>405</v>
      </c>
      <c r="D31" s="7" t="s">
        <v>25</v>
      </c>
      <c r="E31" s="11" t="s">
        <v>404</v>
      </c>
      <c r="F31" s="3"/>
      <c r="G31" s="4" t="s">
        <v>240</v>
      </c>
      <c r="H31" s="7" t="s">
        <v>100</v>
      </c>
      <c r="I31" s="7" t="s">
        <v>39</v>
      </c>
      <c r="J31" s="6" t="s">
        <v>262</v>
      </c>
      <c r="K31" s="4" t="s">
        <v>101</v>
      </c>
      <c r="L31" t="str">
        <f t="shared" si="0"/>
        <v>|12|body.body_posture|Observation.component[0]|A mapping table between OMH schema ('datapoint_variables') and FHIR Observation Component data elements.  Multiple components mapping are appended as a list|</v>
      </c>
    </row>
    <row r="32" spans="1:12" ht="25.5">
      <c r="A32" s="2" t="s">
        <v>263</v>
      </c>
      <c r="B32" s="7" t="s">
        <v>392</v>
      </c>
      <c r="G32" s="4" t="s">
        <v>246</v>
      </c>
      <c r="H32" s="7" t="s">
        <v>29</v>
      </c>
      <c r="I32" s="7" t="s">
        <v>14</v>
      </c>
      <c r="J32" s="6"/>
      <c r="K32" s="4" t="str">
        <f>"A mapping between " &amp; B32  &amp; " and FHIR Observation Component.code data elements."</f>
        <v>A mapping between body.body_posture and FHIR Observation Component.code data elements.</v>
      </c>
      <c r="L32" t="str">
        <f t="shared" si="0"/>
        <v>|12.A1|body.body_posture|Observation.component[0].code|A mapping between body.body_posture and FHIR Observation Component.code data elements.|</v>
      </c>
    </row>
    <row r="33" spans="1:12">
      <c r="A33" s="2" t="s">
        <v>264</v>
      </c>
      <c r="B33" s="7" t="s">
        <v>392</v>
      </c>
      <c r="G33" s="4" t="s">
        <v>239</v>
      </c>
      <c r="H33" s="1" t="s">
        <v>53</v>
      </c>
      <c r="I33" s="2" t="s">
        <v>14</v>
      </c>
      <c r="J33" s="30" t="s">
        <v>421</v>
      </c>
      <c r="K33" s="4" t="str">
        <f t="shared" ref="K33:K35" si="2">"=  "&amp;J33</f>
        <v>=  '271605009'</v>
      </c>
      <c r="L33" t="str">
        <f t="shared" si="0"/>
        <v>|12.A2|body.body_posture|Observation.component[0].code.coding[1].code|=  '271605009'|</v>
      </c>
    </row>
    <row r="34" spans="1:12">
      <c r="A34" s="2" t="s">
        <v>265</v>
      </c>
      <c r="B34" s="7" t="s">
        <v>392</v>
      </c>
      <c r="G34" s="4" t="s">
        <v>247</v>
      </c>
      <c r="H34" s="1" t="s">
        <v>55</v>
      </c>
      <c r="I34" s="2" t="s">
        <v>14</v>
      </c>
      <c r="J34" s="30" t="s">
        <v>422</v>
      </c>
      <c r="K34" s="4" t="str">
        <f t="shared" si="2"/>
        <v>=  'http://snomed.info/sct'</v>
      </c>
      <c r="L34" t="str">
        <f t="shared" si="0"/>
        <v>|12.A3|body.body_posture|Observation.component[0].code.coding[1].system|=  'http://snomed.info/sct'|</v>
      </c>
    </row>
    <row r="35" spans="1:12">
      <c r="A35" s="2" t="s">
        <v>266</v>
      </c>
      <c r="B35" s="7" t="s">
        <v>392</v>
      </c>
      <c r="G35" s="4" t="s">
        <v>248</v>
      </c>
      <c r="H35" s="1" t="s">
        <v>13</v>
      </c>
      <c r="I35" s="2" t="s">
        <v>14</v>
      </c>
      <c r="J35" s="30" t="s">
        <v>423</v>
      </c>
      <c r="K35" s="4" t="str">
        <f t="shared" si="2"/>
        <v>=  'Position of body and posture (observable entity)'</v>
      </c>
      <c r="L35" t="str">
        <f t="shared" si="0"/>
        <v>|12.A4|body.body_posture|Observation.component[0].code.coding[1].display|=  'Position of body and posture (observable entity)'|</v>
      </c>
    </row>
    <row r="36" spans="1:12" ht="25.5">
      <c r="A36" s="2" t="s">
        <v>267</v>
      </c>
      <c r="B36" s="7" t="s">
        <v>392</v>
      </c>
      <c r="G36" s="4" t="s">
        <v>241</v>
      </c>
      <c r="H36" s="7"/>
      <c r="I36" s="2" t="s">
        <v>14</v>
      </c>
      <c r="J36" s="6"/>
      <c r="K36" s="4" t="str">
        <f>"A mapping between " &amp; $B36  &amp; " and FHIR Observation Component.valueCodeableConcept data elements."</f>
        <v>A mapping between body.body_posture and FHIR Observation Component.valueCodeableConcept data elements.</v>
      </c>
      <c r="L36" t="str">
        <f t="shared" si="0"/>
        <v>|12.B1|body.body_posture|Observation.component[0].valueCodeableConcept|A mapping between body.body_posture and FHIR Observation Component.valueCodeableConcept data elements.|</v>
      </c>
    </row>
    <row r="37" spans="1:12" ht="25.5">
      <c r="A37" s="2" t="s">
        <v>268</v>
      </c>
      <c r="B37" s="7" t="s">
        <v>392</v>
      </c>
      <c r="G37" s="4" t="s">
        <v>242</v>
      </c>
      <c r="H37" s="1" t="s">
        <v>53</v>
      </c>
      <c r="I37" s="2" t="s">
        <v>14</v>
      </c>
      <c r="J37" s="6" t="s">
        <v>224</v>
      </c>
      <c r="K37" s="4" t="str">
        <f>"Map "&amp;$B37&amp;" to column 'FHIR Concept' using  the ["&amp;$J37&amp;"](#)"</f>
        <v>Map body.body_posture to column 'FHIR Concept' using  the [OMH_FHIR_Concept_Mapping_Table](#)</v>
      </c>
      <c r="L37" t="str">
        <f t="shared" si="0"/>
        <v>|12.B2|body.body_posture|Observation.component[0].valueCodeableConcept.coding[0].code|Map body.body_posture to column 'FHIR Concept' using  the [OMH_FHIR_Concept_Mapping_Table](#)|</v>
      </c>
    </row>
    <row r="38" spans="1:12" ht="25.5">
      <c r="A38" s="2" t="s">
        <v>269</v>
      </c>
      <c r="B38" s="7" t="s">
        <v>392</v>
      </c>
      <c r="G38" s="4" t="s">
        <v>249</v>
      </c>
      <c r="H38" s="1" t="s">
        <v>55</v>
      </c>
      <c r="I38" s="2" t="s">
        <v>14</v>
      </c>
      <c r="J38" s="6" t="s">
        <v>224</v>
      </c>
      <c r="K38" s="4" t="str">
        <f>"Map "&amp;$B38&amp;" to column 'FHIR Concept System' using  the ["&amp;$J38&amp;"](#)"</f>
        <v>Map body.body_posture to column 'FHIR Concept System' using  the [OMH_FHIR_Concept_Mapping_Table](#)</v>
      </c>
      <c r="L38" t="str">
        <f t="shared" si="0"/>
        <v>|12.B3|body.body_posture|Observation.component[0].valueCodeableConcept.coding[0].system|Map body.body_posture to column 'FHIR Concept System' using  the [OMH_FHIR_Concept_Mapping_Table](#)|</v>
      </c>
    </row>
    <row r="39" spans="1:12" ht="25.5">
      <c r="A39" s="2" t="s">
        <v>270</v>
      </c>
      <c r="B39" s="7" t="s">
        <v>392</v>
      </c>
      <c r="G39" s="4" t="s">
        <v>250</v>
      </c>
      <c r="H39" s="1" t="s">
        <v>13</v>
      </c>
      <c r="I39" s="2" t="s">
        <v>14</v>
      </c>
      <c r="J39" s="6" t="s">
        <v>224</v>
      </c>
      <c r="K39" s="4" t="str">
        <f>"Map "&amp;$B39&amp;" to column 'FHIR Concept display' using  the ["&amp;$J39&amp;"](#)"</f>
        <v>Map body.body_posture to column 'FHIR Concept display' using  the [OMH_FHIR_Concept_Mapping_Table](#)</v>
      </c>
      <c r="L39" t="str">
        <f t="shared" si="0"/>
        <v>|12.B4|body.body_posture|Observation.component[0].valueCodeableConcept.coding[0].display|Map body.body_posture to column 'FHIR Concept display' using  the [OMH_FHIR_Concept_Mapping_Table](#)|</v>
      </c>
    </row>
    <row r="40" spans="1:12">
      <c r="A40" s="2" t="s">
        <v>271</v>
      </c>
      <c r="B40" s="7" t="s">
        <v>392</v>
      </c>
      <c r="G40" s="4" t="s">
        <v>243</v>
      </c>
      <c r="H40" s="7" t="s">
        <v>13</v>
      </c>
      <c r="I40" s="2" t="s">
        <v>14</v>
      </c>
      <c r="J40" s="6"/>
      <c r="K40" s="4" t="str">
        <f>"=  "&amp;B40</f>
        <v>=  body.body_posture</v>
      </c>
      <c r="L40" t="str">
        <f t="shared" si="0"/>
        <v>|12.B5|body.body_posture|Observation.component[0].valueCodeableConcept.text|=  body.body_posture|</v>
      </c>
    </row>
    <row r="41" spans="1:12" ht="38.25">
      <c r="A41" s="2">
        <v>13</v>
      </c>
      <c r="B41" s="7" t="s">
        <v>402</v>
      </c>
      <c r="C41" s="14" t="s">
        <v>407</v>
      </c>
      <c r="D41" s="7" t="s">
        <v>25</v>
      </c>
      <c r="E41" s="11" t="s">
        <v>406</v>
      </c>
      <c r="F41" s="3"/>
      <c r="G41" s="4" t="s">
        <v>240</v>
      </c>
      <c r="H41" s="7" t="s">
        <v>100</v>
      </c>
      <c r="I41" s="7" t="s">
        <v>39</v>
      </c>
      <c r="J41" s="6"/>
      <c r="K41" s="4" t="s">
        <v>416</v>
      </c>
      <c r="L41" t="str">
        <f t="shared" si="0"/>
        <v>|13|body.diastolic_blood_pressure|Observation.component[0]|A mapping  between OMH schema ('datapoint_variables') and FHIR Observation Component data elements.  Multiple components are appended as a list|</v>
      </c>
    </row>
    <row r="42" spans="1:12" ht="25.5">
      <c r="A42" s="2" t="s">
        <v>272</v>
      </c>
      <c r="B42" s="7" t="s">
        <v>402</v>
      </c>
      <c r="G42" s="4" t="s">
        <v>246</v>
      </c>
      <c r="H42" s="7" t="s">
        <v>29</v>
      </c>
      <c r="I42" s="7" t="s">
        <v>14</v>
      </c>
      <c r="J42" s="6"/>
      <c r="K42" s="4" t="str">
        <f>"A mapping between " &amp; B42  &amp; " and FHIR Observation Component.code data elements."</f>
        <v>A mapping between body.diastolic_blood_pressure and FHIR Observation Component.code data elements.</v>
      </c>
      <c r="L42" t="str">
        <f t="shared" si="0"/>
        <v>|13.A1|body.diastolic_blood_pressure|Observation.component[0].code|A mapping between body.diastolic_blood_pressure and FHIR Observation Component.code data elements.|</v>
      </c>
    </row>
    <row r="43" spans="1:12">
      <c r="A43" s="2" t="s">
        <v>273</v>
      </c>
      <c r="B43" s="7" t="s">
        <v>402</v>
      </c>
      <c r="G43" s="4" t="s">
        <v>239</v>
      </c>
      <c r="H43" s="1" t="s">
        <v>53</v>
      </c>
      <c r="I43" s="2" t="s">
        <v>14</v>
      </c>
      <c r="J43" s="30" t="s">
        <v>419</v>
      </c>
      <c r="K43" s="4" t="str">
        <f t="shared" ref="K43:K45" si="3">"=  "&amp;J43</f>
        <v>=  '8462-4'</v>
      </c>
      <c r="L43" t="str">
        <f t="shared" si="0"/>
        <v>|13.A2|body.diastolic_blood_pressure|Observation.component[0].code.coding[1].code|=  '8462-4'|</v>
      </c>
    </row>
    <row r="44" spans="1:12">
      <c r="A44" s="2" t="s">
        <v>274</v>
      </c>
      <c r="B44" s="7" t="s">
        <v>402</v>
      </c>
      <c r="G44" s="4" t="s">
        <v>247</v>
      </c>
      <c r="H44" s="1" t="s">
        <v>55</v>
      </c>
      <c r="I44" s="2" t="s">
        <v>14</v>
      </c>
      <c r="J44" s="30" t="s">
        <v>414</v>
      </c>
      <c r="K44" s="4" t="str">
        <f t="shared" si="3"/>
        <v>=  'http://loinc.org'</v>
      </c>
      <c r="L44" t="str">
        <f t="shared" si="0"/>
        <v>|13.A3|body.diastolic_blood_pressure|Observation.component[0].code.coding[1].system|=  'http://loinc.org'|</v>
      </c>
    </row>
    <row r="45" spans="1:12">
      <c r="A45" s="2" t="s">
        <v>275</v>
      </c>
      <c r="B45" s="7" t="s">
        <v>402</v>
      </c>
      <c r="G45" s="4" t="s">
        <v>248</v>
      </c>
      <c r="H45" s="1" t="s">
        <v>13</v>
      </c>
      <c r="I45" s="2" t="s">
        <v>14</v>
      </c>
      <c r="J45" s="30" t="s">
        <v>420</v>
      </c>
      <c r="K45" s="4" t="str">
        <f t="shared" si="3"/>
        <v>=  'Diastolic blood pressure'</v>
      </c>
      <c r="L45" t="str">
        <f t="shared" si="0"/>
        <v>|13.A4|body.diastolic_blood_pressure|Observation.component[0].code.coding[1].display|=  'Diastolic blood pressure'|</v>
      </c>
    </row>
    <row r="46" spans="1:12" ht="16.5" thickBot="1">
      <c r="A46" s="2" t="s">
        <v>276</v>
      </c>
      <c r="B46" s="7" t="s">
        <v>402</v>
      </c>
      <c r="G46" s="4" t="s">
        <v>351</v>
      </c>
      <c r="H46" s="7"/>
      <c r="I46" s="2" t="s">
        <v>14</v>
      </c>
      <c r="J46" s="13"/>
      <c r="K46" s="13" t="s">
        <v>116</v>
      </c>
      <c r="L46" t="str">
        <f t="shared" si="0"/>
        <v>|13.B1|body.diastolic_blood_pressure|Observation.component[0].valueQuantity|see valueQuantity elements below|</v>
      </c>
    </row>
    <row r="47" spans="1:12" ht="16.5" thickBot="1">
      <c r="A47" s="2" t="s">
        <v>277</v>
      </c>
      <c r="B47" s="7" t="s">
        <v>402</v>
      </c>
      <c r="G47" s="1" t="s">
        <v>353</v>
      </c>
      <c r="H47" s="3" t="s">
        <v>118</v>
      </c>
      <c r="I47" s="3" t="s">
        <v>25</v>
      </c>
      <c r="J47" s="5"/>
      <c r="K47" s="4" t="str">
        <f>"=  "&amp;B47</f>
        <v>=  body.diastolic_blood_pressure</v>
      </c>
      <c r="L47" t="str">
        <f t="shared" si="0"/>
        <v>|13.B2|body.diastolic_blood_pressure|Observation.component[0].valueQuantity.value|=  body.diastolic_blood_pressure|</v>
      </c>
    </row>
    <row r="48" spans="1:12" ht="16.5" thickBot="1">
      <c r="A48" s="2" t="s">
        <v>278</v>
      </c>
      <c r="B48" s="7" t="s">
        <v>402</v>
      </c>
      <c r="G48" s="1" t="s">
        <v>354</v>
      </c>
      <c r="H48" t="s">
        <v>13</v>
      </c>
      <c r="I48" s="7" t="s">
        <v>25</v>
      </c>
      <c r="J48" s="41" t="s">
        <v>411</v>
      </c>
      <c r="K48" s="4" t="str">
        <f>"=  "&amp;J48</f>
        <v>=  'mmHg'</v>
      </c>
      <c r="L48" t="str">
        <f t="shared" si="0"/>
        <v>|13.B3|body.diastolic_blood_pressure|Observation.component[0].valueQuantity.unit|=  'mmHg'|</v>
      </c>
    </row>
    <row r="49" spans="1:12" ht="16.5" thickBot="1">
      <c r="A49" s="2" t="s">
        <v>279</v>
      </c>
      <c r="B49" s="7" t="s">
        <v>402</v>
      </c>
      <c r="G49" s="17" t="s">
        <v>355</v>
      </c>
      <c r="H49" t="s">
        <v>55</v>
      </c>
      <c r="I49" s="7" t="s">
        <v>25</v>
      </c>
      <c r="J49" s="5" t="s">
        <v>127</v>
      </c>
      <c r="K49" s="4" t="str">
        <f>"fixed to '"&amp;J49&amp;"'"</f>
        <v>fixed to 'http://unitsofmeasure.org'</v>
      </c>
      <c r="L49" t="str">
        <f t="shared" si="0"/>
        <v>|13.B4|body.diastolic_blood_pressure|Observation.component[0].valueQuantity.system|fixed to 'http://unitsofmeasure.org'|</v>
      </c>
    </row>
    <row r="50" spans="1:12">
      <c r="A50" s="2" t="s">
        <v>280</v>
      </c>
      <c r="B50" s="7" t="s">
        <v>402</v>
      </c>
      <c r="G50" s="7" t="s">
        <v>356</v>
      </c>
      <c r="H50" s="27" t="s">
        <v>13</v>
      </c>
      <c r="I50" s="7" t="s">
        <v>25</v>
      </c>
      <c r="J50" s="30" t="s">
        <v>412</v>
      </c>
      <c r="K50" s="4" t="str">
        <f>"=  "&amp;J50</f>
        <v>=  'mm[Hg]'</v>
      </c>
      <c r="L50" t="str">
        <f t="shared" si="0"/>
        <v>|13.B5|body.diastolic_blood_pressure|Observation.component[0].valueQuantity.code|=  'mm[Hg]'|</v>
      </c>
    </row>
    <row r="51" spans="1:12" ht="38.25">
      <c r="A51" s="2">
        <v>14</v>
      </c>
      <c r="B51" s="7" t="s">
        <v>403</v>
      </c>
      <c r="C51" s="14" t="s">
        <v>417</v>
      </c>
      <c r="D51" s="7" t="s">
        <v>25</v>
      </c>
      <c r="E51" s="11" t="s">
        <v>418</v>
      </c>
      <c r="F51" s="3"/>
      <c r="G51" s="4" t="s">
        <v>240</v>
      </c>
      <c r="H51" s="7" t="s">
        <v>100</v>
      </c>
      <c r="I51" s="7" t="s">
        <v>39</v>
      </c>
      <c r="J51" s="6"/>
      <c r="K51" s="4" t="s">
        <v>416</v>
      </c>
      <c r="L51" t="str">
        <f t="shared" si="0"/>
        <v>|14|body.systolic_blood_pressure|Observation.component[0]|A mapping  between OMH schema ('datapoint_variables') and FHIR Observation Component data elements.  Multiple components are appended as a list|</v>
      </c>
    </row>
    <row r="52" spans="1:12">
      <c r="A52" s="2" t="s">
        <v>393</v>
      </c>
      <c r="B52" s="7" t="s">
        <v>403</v>
      </c>
      <c r="G52" s="4" t="s">
        <v>246</v>
      </c>
      <c r="H52" s="7" t="s">
        <v>29</v>
      </c>
      <c r="I52" s="7" t="s">
        <v>14</v>
      </c>
      <c r="J52" s="6"/>
      <c r="K52" s="4">
        <f>'omh-heartrate-fhir-observation-'!J22</f>
        <v>0</v>
      </c>
      <c r="L52" t="str">
        <f t="shared" si="0"/>
        <v>|14.A1|body.systolic_blood_pressure|Observation.component[0].code|0|</v>
      </c>
    </row>
    <row r="53" spans="1:12">
      <c r="A53" s="2" t="s">
        <v>394</v>
      </c>
      <c r="B53" s="7" t="s">
        <v>403</v>
      </c>
      <c r="G53" s="4" t="s">
        <v>239</v>
      </c>
      <c r="H53" s="1" t="s">
        <v>53</v>
      </c>
      <c r="I53" s="2" t="s">
        <v>14</v>
      </c>
      <c r="J53" s="30" t="s">
        <v>413</v>
      </c>
      <c r="K53" s="4" t="str">
        <f t="shared" ref="K53:K55" si="4">"=  "&amp;J53</f>
        <v>=  '8480-6'</v>
      </c>
      <c r="L53" t="str">
        <f t="shared" si="0"/>
        <v>|14.A2|body.systolic_blood_pressure|Observation.component[0].code.coding[1].code|=  '8480-6'|</v>
      </c>
    </row>
    <row r="54" spans="1:12">
      <c r="A54" s="2" t="s">
        <v>395</v>
      </c>
      <c r="B54" s="7" t="s">
        <v>403</v>
      </c>
      <c r="G54" s="4" t="s">
        <v>247</v>
      </c>
      <c r="H54" s="1" t="s">
        <v>55</v>
      </c>
      <c r="I54" s="2" t="s">
        <v>14</v>
      </c>
      <c r="J54" s="30" t="s">
        <v>414</v>
      </c>
      <c r="K54" s="4" t="str">
        <f t="shared" si="4"/>
        <v>=  'http://loinc.org'</v>
      </c>
      <c r="L54" t="str">
        <f t="shared" si="0"/>
        <v>|14.A3|body.systolic_blood_pressure|Observation.component[0].code.coding[1].system|=  'http://loinc.org'|</v>
      </c>
    </row>
    <row r="55" spans="1:12">
      <c r="A55" s="2" t="s">
        <v>396</v>
      </c>
      <c r="B55" s="7" t="s">
        <v>403</v>
      </c>
      <c r="G55" s="4" t="s">
        <v>248</v>
      </c>
      <c r="H55" s="1" t="s">
        <v>13</v>
      </c>
      <c r="I55" s="2" t="s">
        <v>14</v>
      </c>
      <c r="J55" s="30" t="s">
        <v>415</v>
      </c>
      <c r="K55" s="4" t="str">
        <f t="shared" si="4"/>
        <v>=  'Systolic blood pressure'</v>
      </c>
      <c r="L55" t="str">
        <f t="shared" si="0"/>
        <v>|14.A4|body.systolic_blood_pressure|Observation.component[0].code.coding[1].display|=  'Systolic blood pressure'|</v>
      </c>
    </row>
    <row r="56" spans="1:12" ht="16.5" thickBot="1">
      <c r="A56" s="2" t="s">
        <v>397</v>
      </c>
      <c r="B56" s="7" t="s">
        <v>403</v>
      </c>
      <c r="G56" s="4" t="s">
        <v>351</v>
      </c>
      <c r="H56" s="7"/>
      <c r="I56" s="2" t="s">
        <v>14</v>
      </c>
      <c r="J56" s="13"/>
      <c r="K56" s="13" t="s">
        <v>116</v>
      </c>
      <c r="L56" t="str">
        <f t="shared" si="0"/>
        <v>|14.B1|body.systolic_blood_pressure|Observation.component[0].valueQuantity|see valueQuantity elements below|</v>
      </c>
    </row>
    <row r="57" spans="1:12" ht="16.5" thickBot="1">
      <c r="A57" s="2" t="s">
        <v>398</v>
      </c>
      <c r="B57" s="7" t="s">
        <v>410</v>
      </c>
      <c r="G57" s="1" t="s">
        <v>353</v>
      </c>
      <c r="H57" s="3" t="s">
        <v>118</v>
      </c>
      <c r="I57" s="3" t="s">
        <v>25</v>
      </c>
      <c r="J57" s="5"/>
      <c r="K57" s="4" t="str">
        <f>"=  "&amp;B57</f>
        <v>=  body.systolic_blood_pressure.value</v>
      </c>
      <c r="L57" t="str">
        <f t="shared" si="0"/>
        <v>|14.B2|body.systolic_blood_pressure.value|Observation.component[0].valueQuantity.value|=  body.systolic_blood_pressure.value|</v>
      </c>
    </row>
    <row r="58" spans="1:12" ht="16.5" thickBot="1">
      <c r="A58" s="2" t="s">
        <v>399</v>
      </c>
      <c r="B58" s="7" t="s">
        <v>409</v>
      </c>
      <c r="G58" s="1" t="s">
        <v>354</v>
      </c>
      <c r="H58" t="s">
        <v>13</v>
      </c>
      <c r="I58" s="7" t="s">
        <v>25</v>
      </c>
      <c r="J58" s="41" t="s">
        <v>411</v>
      </c>
      <c r="K58" s="4" t="str">
        <f>"=  "&amp;J58</f>
        <v>=  'mmHg'</v>
      </c>
      <c r="L58" t="str">
        <f t="shared" si="0"/>
        <v>|14.B3|body.systolic_blood_pressure.unit|Observation.component[0].valueQuantity.unit|=  'mmHg'|</v>
      </c>
    </row>
    <row r="59" spans="1:12" ht="16.5" thickBot="1">
      <c r="A59" s="2" t="s">
        <v>400</v>
      </c>
      <c r="B59" s="7" t="s">
        <v>409</v>
      </c>
      <c r="G59" s="17" t="s">
        <v>355</v>
      </c>
      <c r="H59" t="s">
        <v>55</v>
      </c>
      <c r="I59" s="7" t="s">
        <v>25</v>
      </c>
      <c r="J59" s="5" t="s">
        <v>127</v>
      </c>
      <c r="K59" s="4" t="str">
        <f>"fixed to '"&amp;J59&amp;"'"</f>
        <v>fixed to 'http://unitsofmeasure.org'</v>
      </c>
      <c r="L59" t="str">
        <f t="shared" si="0"/>
        <v>|14.B4|body.systolic_blood_pressure.unit|Observation.component[0].valueQuantity.system|fixed to 'http://unitsofmeasure.org'|</v>
      </c>
    </row>
    <row r="60" spans="1:12">
      <c r="A60" s="2" t="s">
        <v>401</v>
      </c>
      <c r="B60" s="7" t="s">
        <v>409</v>
      </c>
      <c r="G60" s="7" t="s">
        <v>356</v>
      </c>
      <c r="H60" s="27" t="s">
        <v>13</v>
      </c>
      <c r="I60" s="7" t="s">
        <v>25</v>
      </c>
      <c r="J60" s="30" t="s">
        <v>412</v>
      </c>
      <c r="K60" s="4" t="str">
        <f>"=  "&amp;J60</f>
        <v>=  'mm[Hg]'</v>
      </c>
      <c r="L60" t="str">
        <f t="shared" si="0"/>
        <v>|14.B5|body.systolic_blood_pressure.unit|Observation.component[0].valueQuantity.code|=  'mm[Hg]'|</v>
      </c>
    </row>
  </sheetData>
  <hyperlinks>
    <hyperlink ref="C10" r:id="rId1" xr:uid="{3BEF149B-7E2D-457F-8CC9-5D1F45803D6D}"/>
    <hyperlink ref="C8" r:id="rId2" xr:uid="{82DF834E-34C1-4120-8681-FB92CE7F9E59}"/>
    <hyperlink ref="B7" r:id="rId3" tooltip="body-temperature-2.0.json" display="https://github.com/openmhealth/schemas/blob/master/schema/omh/body-temperature-2.0.json" xr:uid="{B21C889D-1D48-462A-B2FF-0838D2DDF406}"/>
    <hyperlink ref="C17" r:id="rId4" display="https://github.com/openmhealth/schemas/blob/master/schema/omh/temporal-relationship-to-physical-activity-1.0.json" xr:uid="{D3891E40-E5C5-4750-B408-BFE4633DA294}"/>
    <hyperlink ref="C31" r:id="rId5" location="/schema-docs/schema-library/schemas/omh_body-posture" xr:uid="{50FEB0B9-B2ED-47A3-A2AA-52AA19B3F6EE}"/>
    <hyperlink ref="C41" r:id="rId6" location="/schema-docs/schema-library/schemas/omh_diastolic-blood-pressure" xr:uid="{7BFBE0E9-0C7D-42DC-87CC-C187BA224731}"/>
    <hyperlink ref="C51" r:id="rId7" location="/schema-docs/schema-library/schemas/omh_systolic-blood-pressure" xr:uid="{70D0FFA5-4AF3-40FC-AE74-51593E6830D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0185C-2310-4285-80C2-3714AFB71CF5}">
  <dimension ref="A1:L41"/>
  <sheetViews>
    <sheetView topLeftCell="I1" workbookViewId="0">
      <selection activeCell="L1" sqref="L1:L4"/>
    </sheetView>
  </sheetViews>
  <sheetFormatPr defaultColWidth="11" defaultRowHeight="15.75"/>
  <cols>
    <col min="1" max="1" width="5.875" customWidth="1"/>
    <col min="2" max="2" width="46.5" customWidth="1"/>
    <col min="3" max="3" width="20" customWidth="1"/>
    <col min="4" max="4" width="13.5" customWidth="1"/>
    <col min="5" max="5" width="21.5" customWidth="1"/>
    <col min="6" max="6" width="9.625" customWidth="1"/>
    <col min="7" max="7" width="49.5" customWidth="1"/>
    <col min="8" max="9" width="32.125" customWidth="1"/>
    <col min="10" max="10" width="37" customWidth="1"/>
    <col min="11" max="11" width="48.5" customWidth="1"/>
  </cols>
  <sheetData>
    <row r="1" spans="1:12">
      <c r="L1" t="s">
        <v>185</v>
      </c>
    </row>
    <row r="2" spans="1:12">
      <c r="L2" t="str">
        <f>"## " &amp; $A$4 &amp; " DataPoint to FHIR Observation Detailed Mapping"</f>
        <v>## OMH Body Weight DataPoint to FHIR Observation Detailed Mapping</v>
      </c>
    </row>
    <row r="4" spans="1:12" ht="15.95" customHeight="1">
      <c r="A4" s="23" t="s">
        <v>287</v>
      </c>
      <c r="B4" s="24"/>
      <c r="C4" s="24"/>
      <c r="D4" s="24"/>
      <c r="E4" s="24"/>
      <c r="F4" s="25"/>
      <c r="G4" t="s">
        <v>48</v>
      </c>
      <c r="H4" s="26"/>
      <c r="I4" s="26"/>
      <c r="J4" s="24"/>
      <c r="K4" s="22" t="s">
        <v>1</v>
      </c>
      <c r="L4" t="str">
        <f>"The following Table provides the detailed mapping for the " &amp;   $A$4 &amp; " DataPoint to the OMH to FHIR Observation Profile TODO: add link to map and profile:"</f>
        <v>The following Table provides the detailed mapping for the OMH Body Weight DataPoint to the OMH to FHIR Observation Profile TODO: add link to map and profile:</v>
      </c>
    </row>
    <row r="5" spans="1:12">
      <c r="A5" t="s">
        <v>2</v>
      </c>
      <c r="B5" s="29" t="str">
        <f>A4&amp;" Element"</f>
        <v>OMH Body Weight Element</v>
      </c>
      <c r="C5" t="s">
        <v>3</v>
      </c>
      <c r="D5" t="s">
        <v>4</v>
      </c>
      <c r="E5" t="s">
        <v>5</v>
      </c>
      <c r="G5" t="s">
        <v>6</v>
      </c>
      <c r="H5" s="8" t="s">
        <v>7</v>
      </c>
      <c r="I5" s="8" t="s">
        <v>4</v>
      </c>
      <c r="J5" s="33" t="s">
        <v>183</v>
      </c>
      <c r="K5" s="33" t="s">
        <v>181</v>
      </c>
      <c r="L5" t="str">
        <f>"|"&amp;$A5&amp;"|"&amp;$B5&amp;"|"&amp;$G5&amp;"|"&amp;$K5&amp;"|"</f>
        <v>|Index|OMH Body Weight Element|FHIR Attribute|Mapping Instructions|</v>
      </c>
    </row>
    <row r="6" spans="1:12">
      <c r="A6" s="31" t="s">
        <v>184</v>
      </c>
      <c r="B6" s="31" t="s">
        <v>184</v>
      </c>
      <c r="G6" s="31" t="s">
        <v>184</v>
      </c>
      <c r="J6" s="33"/>
      <c r="K6" s="34" t="s">
        <v>184</v>
      </c>
      <c r="L6" t="str">
        <f t="shared" ref="L6:L21" si="0">"|"&amp;$A6&amp;"|"&amp;$B6&amp;"|"&amp;$G6&amp;"|"&amp;$K6&amp;"|"</f>
        <v>|---|---|---|---|</v>
      </c>
    </row>
    <row r="7" spans="1:12" ht="51">
      <c r="A7" s="2">
        <v>1</v>
      </c>
      <c r="B7" s="14" t="s">
        <v>283</v>
      </c>
      <c r="C7" s="10" t="s">
        <v>9</v>
      </c>
      <c r="D7" s="3"/>
      <c r="E7" s="11" t="s">
        <v>291</v>
      </c>
      <c r="F7" s="3"/>
      <c r="G7" s="12" t="s">
        <v>11</v>
      </c>
      <c r="H7" t="s">
        <v>136</v>
      </c>
      <c r="I7" s="3"/>
      <c r="J7" s="3"/>
      <c r="K7" s="13"/>
      <c r="L7" t="str">
        <f t="shared" si="0"/>
        <v>|1|body-weight-2.0.json|OMH to FHIR Observation Profile||</v>
      </c>
    </row>
    <row r="8" spans="1:12" ht="16.5" thickBot="1">
      <c r="A8" s="2" t="s">
        <v>107</v>
      </c>
      <c r="B8" s="17" t="s">
        <v>284</v>
      </c>
      <c r="C8" s="14" t="s">
        <v>292</v>
      </c>
      <c r="D8" s="7" t="s">
        <v>14</v>
      </c>
      <c r="E8" s="11" t="s">
        <v>288</v>
      </c>
      <c r="F8" s="3"/>
      <c r="G8" s="12" t="s">
        <v>76</v>
      </c>
      <c r="H8" s="7" t="s">
        <v>77</v>
      </c>
      <c r="I8" s="7" t="s">
        <v>14</v>
      </c>
      <c r="J8" s="16"/>
      <c r="K8" s="13" t="s">
        <v>116</v>
      </c>
      <c r="L8" t="str">
        <f t="shared" si="0"/>
        <v>|2.1|body_weight|Observation.valueQuantity|see valueQuantity elements below|</v>
      </c>
    </row>
    <row r="9" spans="1:12" ht="16.5" thickBot="1">
      <c r="A9" s="2" t="s">
        <v>108</v>
      </c>
      <c r="B9" s="17" t="s">
        <v>285</v>
      </c>
      <c r="C9" s="17" t="s">
        <v>110</v>
      </c>
      <c r="D9" s="7" t="s">
        <v>14</v>
      </c>
      <c r="E9" s="11" t="s">
        <v>289</v>
      </c>
      <c r="F9" s="3"/>
      <c r="G9" s="1" t="s">
        <v>122</v>
      </c>
      <c r="H9" s="3" t="s">
        <v>118</v>
      </c>
      <c r="I9" s="3" t="s">
        <v>25</v>
      </c>
      <c r="J9" s="5"/>
      <c r="K9" s="4" t="str">
        <f>"=  "&amp;B9</f>
        <v>=  body_weight.value</v>
      </c>
      <c r="L9" t="str">
        <f t="shared" si="0"/>
        <v>|2.2|body_weight.value|Observation.valueQuantity.value|=  body_weight.value|</v>
      </c>
    </row>
    <row r="10" spans="1:12" ht="16.5" thickBot="1">
      <c r="A10" s="2" t="s">
        <v>109</v>
      </c>
      <c r="B10" s="17" t="s">
        <v>286</v>
      </c>
      <c r="C10" s="17" t="s">
        <v>13</v>
      </c>
      <c r="D10" s="7" t="s">
        <v>14</v>
      </c>
      <c r="E10" s="11" t="s">
        <v>290</v>
      </c>
      <c r="F10" s="3"/>
      <c r="G10" s="1" t="s">
        <v>123</v>
      </c>
      <c r="H10" t="s">
        <v>13</v>
      </c>
      <c r="I10" s="7" t="s">
        <v>25</v>
      </c>
      <c r="J10" s="9"/>
      <c r="K10" s="4" t="str">
        <f>"=  "&amp;B10</f>
        <v>=  body_weight.unit</v>
      </c>
      <c r="L10" t="str">
        <f t="shared" si="0"/>
        <v>|2.3|body_weight.unit|Observation.valueQuantity.unit|=  body_weight.unit|</v>
      </c>
    </row>
    <row r="11" spans="1:12" ht="16.5" thickBot="1">
      <c r="A11" s="2" t="s">
        <v>124</v>
      </c>
      <c r="B11" s="17" t="s">
        <v>286</v>
      </c>
      <c r="C11" s="17"/>
      <c r="D11" s="7"/>
      <c r="E11" s="11"/>
      <c r="F11" s="3"/>
      <c r="G11" s="17" t="s">
        <v>230</v>
      </c>
      <c r="H11" t="s">
        <v>55</v>
      </c>
      <c r="I11" s="7" t="s">
        <v>25</v>
      </c>
      <c r="J11" s="5" t="s">
        <v>127</v>
      </c>
      <c r="K11" s="4" t="str">
        <f>"fixed to '"&amp;J11&amp;"'"</f>
        <v>fixed to 'http://unitsofmeasure.org'</v>
      </c>
      <c r="L11" t="str">
        <f t="shared" si="0"/>
        <v>|2.4|body_weight.unit|Observation.valueQuantity.system|fixed to 'http://unitsofmeasure.org'|</v>
      </c>
    </row>
    <row r="12" spans="1:12" ht="25.5">
      <c r="A12" s="2" t="s">
        <v>125</v>
      </c>
      <c r="B12" s="17" t="s">
        <v>286</v>
      </c>
      <c r="C12" s="17"/>
      <c r="D12" s="7"/>
      <c r="E12" s="11"/>
      <c r="F12" s="3"/>
      <c r="G12" s="7" t="s">
        <v>231</v>
      </c>
      <c r="H12" s="27" t="s">
        <v>13</v>
      </c>
      <c r="I12" s="7" t="s">
        <v>25</v>
      </c>
      <c r="J12" s="6" t="s">
        <v>224</v>
      </c>
      <c r="K12" s="4" t="str">
        <f>"Map "&amp;$B12&amp;" to column 'FHIR Concept' using  the ["&amp;$J12&amp;"](#)"</f>
        <v>Map body_weight.unit to column 'FHIR Concept' using  the [OMH_FHIR_Concept_Mapping_Table](#)</v>
      </c>
      <c r="L12" t="str">
        <f t="shared" si="0"/>
        <v>|2.5|body_weight.unit|Observation.valueQuantity.code|Map body_weight.unit to column 'FHIR Concept' using  the [OMH_FHIR_Concept_Mapping_Table](#)|</v>
      </c>
    </row>
    <row r="13" spans="1:12" ht="25.5">
      <c r="A13" s="2">
        <v>3</v>
      </c>
      <c r="B13" s="17" t="s">
        <v>78</v>
      </c>
      <c r="C13" s="18" t="s">
        <v>79</v>
      </c>
      <c r="D13" s="7" t="s">
        <v>14</v>
      </c>
      <c r="E13" s="11" t="s">
        <v>121</v>
      </c>
      <c r="F13" s="3"/>
      <c r="G13" s="19" t="s">
        <v>111</v>
      </c>
      <c r="H13" s="17" t="s">
        <v>112</v>
      </c>
      <c r="I13" s="7" t="s">
        <v>25</v>
      </c>
      <c r="J13" s="3"/>
      <c r="K13" s="13" t="s">
        <v>115</v>
      </c>
      <c r="L13" t="str">
        <f t="shared" si="0"/>
        <v>|3|body.effective_time_frame|Observation.effective[x]|Mappping depends on type- see below|</v>
      </c>
    </row>
    <row r="14" spans="1:12" ht="25.5">
      <c r="A14" s="2">
        <v>5</v>
      </c>
      <c r="B14" s="17" t="s">
        <v>83</v>
      </c>
      <c r="C14" s="17" t="s">
        <v>17</v>
      </c>
      <c r="D14" s="7" t="s">
        <v>25</v>
      </c>
      <c r="E14" s="11" t="s">
        <v>84</v>
      </c>
      <c r="F14" s="17"/>
      <c r="G14" s="19" t="s">
        <v>85</v>
      </c>
      <c r="H14" s="7" t="s">
        <v>13</v>
      </c>
      <c r="I14" s="7" t="s">
        <v>25</v>
      </c>
      <c r="J14" s="3"/>
      <c r="K14" s="4" t="str">
        <f>"=  "&amp;B14</f>
        <v>=  body.effective_time_frame.date_time</v>
      </c>
      <c r="L14" t="str">
        <f t="shared" si="0"/>
        <v>|5|body.effective_time_frame.date_time|Observation.effectiveDateTime|=  body.effective_time_frame.date_time|</v>
      </c>
    </row>
    <row r="15" spans="1:12" ht="204">
      <c r="A15" s="2">
        <v>4</v>
      </c>
      <c r="B15" t="s">
        <v>80</v>
      </c>
      <c r="C15" s="20" t="s">
        <v>81</v>
      </c>
      <c r="D15" s="7" t="s">
        <v>14</v>
      </c>
      <c r="E15" s="11" t="s">
        <v>82</v>
      </c>
      <c r="F15" s="3"/>
      <c r="G15" s="19" t="s">
        <v>113</v>
      </c>
      <c r="H15" s="3" t="s">
        <v>114</v>
      </c>
      <c r="I15" s="7" t="s">
        <v>25</v>
      </c>
      <c r="J15" s="3"/>
      <c r="K15" s="13" t="s">
        <v>225</v>
      </c>
      <c r="L15" t="str">
        <f t="shared" si="0"/>
        <v>|4|body.effective_time_frame.time_interval|Observation.effectivePeriod|see effectivePeriod elements below|</v>
      </c>
    </row>
    <row r="16" spans="1:12" ht="25.5">
      <c r="A16" s="2" t="s">
        <v>137</v>
      </c>
      <c r="B16" s="17" t="s">
        <v>87</v>
      </c>
      <c r="C16" s="17" t="s">
        <v>17</v>
      </c>
      <c r="D16" s="7" t="s">
        <v>25</v>
      </c>
      <c r="E16" s="11" t="s">
        <v>84</v>
      </c>
      <c r="F16" s="17"/>
      <c r="G16" s="19" t="s">
        <v>88</v>
      </c>
      <c r="H16" s="17" t="s">
        <v>86</v>
      </c>
      <c r="I16" s="7" t="s">
        <v>25</v>
      </c>
      <c r="J16" s="7"/>
      <c r="K16" s="4" t="str">
        <f>"=  "&amp;B16</f>
        <v>=  body.effective_time_frame.time_interval.start_date_time</v>
      </c>
      <c r="L16" t="str">
        <f t="shared" si="0"/>
        <v>|8.1|body.effective_time_frame.time_interval.start_date_time|Observation.effectivePeriod.start|=  body.effective_time_frame.time_interval.start_date_time|</v>
      </c>
    </row>
    <row r="17" spans="1:12" ht="25.5">
      <c r="A17" s="2" t="s">
        <v>141</v>
      </c>
      <c r="B17" t="s">
        <v>89</v>
      </c>
      <c r="C17" s="17" t="s">
        <v>17</v>
      </c>
      <c r="D17" s="7" t="s">
        <v>25</v>
      </c>
      <c r="E17" s="11" t="s">
        <v>84</v>
      </c>
      <c r="F17" s="17"/>
      <c r="G17" s="12" t="s">
        <v>90</v>
      </c>
      <c r="H17" s="17" t="s">
        <v>86</v>
      </c>
      <c r="I17" s="7" t="s">
        <v>25</v>
      </c>
      <c r="J17" s="7"/>
      <c r="K17" s="4" t="str">
        <f>"=  "&amp;B17</f>
        <v>=  body.effective_time_frame.time_interval.end_date_time</v>
      </c>
      <c r="L17" t="str">
        <f t="shared" si="0"/>
        <v>|8.0|body.effective_time_frame.time_interval.end_date_time|Observation.effectivePeriod.end|=  body.effective_time_frame.time_interval.end_date_time|</v>
      </c>
    </row>
    <row r="18" spans="1:12" ht="216.75">
      <c r="A18" s="2">
        <v>9</v>
      </c>
      <c r="B18" s="3" t="s">
        <v>92</v>
      </c>
      <c r="C18" s="21" t="s">
        <v>93</v>
      </c>
      <c r="D18" s="7" t="s">
        <v>25</v>
      </c>
      <c r="E18" s="11" t="s">
        <v>94</v>
      </c>
      <c r="F18" s="3"/>
      <c r="G18" s="12" t="s">
        <v>226</v>
      </c>
      <c r="H18" s="7" t="s">
        <v>135</v>
      </c>
      <c r="I18" s="7" t="s">
        <v>25</v>
      </c>
      <c r="J18" s="38"/>
      <c r="K18" s="4" t="s">
        <v>95</v>
      </c>
      <c r="L18" t="str">
        <f t="shared" si="0"/>
        <v>|9|body.descriptive_statistic|Observation.code.coding[1]|Map  descriptive statistic to the OMH to FHIR additional Observation codings ( code system http://www.fhir.org/guides/mfhir/omh_fhir_observation_codes).|</v>
      </c>
    </row>
    <row r="19" spans="1:12" ht="39" thickBot="1">
      <c r="A19" s="2" t="s">
        <v>164</v>
      </c>
      <c r="B19" s="3" t="s">
        <v>92</v>
      </c>
      <c r="C19" s="35"/>
      <c r="D19" s="7"/>
      <c r="E19" s="11"/>
      <c r="F19" s="3"/>
      <c r="G19" s="12" t="s">
        <v>227</v>
      </c>
      <c r="H19" s="1" t="s">
        <v>53</v>
      </c>
      <c r="I19" s="2" t="s">
        <v>14</v>
      </c>
      <c r="J19" s="38"/>
      <c r="K19" s="4" t="str">
        <f xml:space="preserve"> "concatenation of  header.schema_id.name = 'body-weight'  + '-' + "&amp; $B19 &amp; "  for example= body-weight-maximum"</f>
        <v>concatenation of  header.schema_id.name = 'body-weight'  + '-' + body.descriptive_statistic  for example= body-weight-maximum</v>
      </c>
      <c r="L19" t="str">
        <f t="shared" si="0"/>
        <v>|9.1|body.descriptive_statistic|Observation.code.coding[1].code|concatenation of  header.schema_id.name = 'body-weight'  + '-' + body.descriptive_statistic  for example= body-weight-maximum|</v>
      </c>
    </row>
    <row r="20" spans="1:12" ht="26.25" thickBot="1">
      <c r="A20" s="2" t="s">
        <v>165</v>
      </c>
      <c r="B20" s="3" t="s">
        <v>92</v>
      </c>
      <c r="C20" s="35"/>
      <c r="D20" s="7"/>
      <c r="E20" s="11"/>
      <c r="F20" s="3"/>
      <c r="G20" s="12" t="s">
        <v>228</v>
      </c>
      <c r="H20" s="1" t="s">
        <v>55</v>
      </c>
      <c r="I20" s="2" t="s">
        <v>14</v>
      </c>
      <c r="J20" s="37" t="s">
        <v>232</v>
      </c>
      <c r="K20" s="4" t="str">
        <f>"fixed to '"&amp;J20&amp;"'"</f>
        <v>fixed to '"http://www.fhir.org/guides/mfhir/omh_fhir_observation_codes"'</v>
      </c>
      <c r="L20" t="str">
        <f t="shared" si="0"/>
        <v>|9.2|body.descriptive_statistic|Observation.code.coding[1].system|fixed to '"http://www.fhir.org/guides/mfhir/omh_fhir_observation_codes"'|</v>
      </c>
    </row>
    <row r="21" spans="1:12" ht="38.25">
      <c r="A21" s="2" t="s">
        <v>166</v>
      </c>
      <c r="B21" s="3" t="s">
        <v>92</v>
      </c>
      <c r="C21" s="35"/>
      <c r="D21" s="7"/>
      <c r="E21" s="11"/>
      <c r="F21" s="3"/>
      <c r="G21" s="12" t="s">
        <v>229</v>
      </c>
      <c r="H21" s="1" t="s">
        <v>13</v>
      </c>
      <c r="I21" s="2" t="s">
        <v>14</v>
      </c>
      <c r="J21" s="38"/>
      <c r="K21" s="4" t="str">
        <f xml:space="preserve"> "concatenation of  header.schema_id.name = 'body-weight'  + '-' + "&amp; $B21 &amp; "  for example= body-weight-maximum"</f>
        <v>concatenation of  header.schema_id.name = 'body-weight'  + '-' + body.descriptive_statistic  for example= body-weight-maximum</v>
      </c>
      <c r="L21" t="str">
        <f t="shared" si="0"/>
        <v>|9.3|body.descriptive_statistic|Observation.code.coding[1].display|concatenation of  header.schema_id.name = 'body-weight'  + '-' + body.descriptive_statistic  for example= body-weight-maximum|</v>
      </c>
    </row>
    <row r="22" spans="1:12">
      <c r="A22" s="2"/>
      <c r="B22" s="3"/>
      <c r="C22" s="14"/>
      <c r="D22" s="7"/>
      <c r="E22" s="11"/>
      <c r="F22" s="3"/>
      <c r="G22" s="4"/>
      <c r="H22" s="7"/>
      <c r="I22" s="7"/>
      <c r="J22" s="6"/>
      <c r="K22" s="4"/>
    </row>
    <row r="23" spans="1:12">
      <c r="A23" s="2"/>
      <c r="B23" s="3"/>
      <c r="C23" s="14"/>
      <c r="D23" s="7"/>
      <c r="E23" s="11"/>
      <c r="F23" s="3"/>
      <c r="G23" s="4"/>
      <c r="H23" s="7"/>
      <c r="I23" s="7"/>
      <c r="J23" s="38"/>
      <c r="K23" s="4"/>
    </row>
    <row r="24" spans="1:12">
      <c r="A24" s="2"/>
      <c r="B24" s="3"/>
      <c r="C24" s="14"/>
      <c r="D24" s="7"/>
      <c r="E24" s="11"/>
      <c r="F24" s="3"/>
      <c r="G24" s="4"/>
      <c r="H24" s="1"/>
      <c r="I24" s="2"/>
      <c r="J24" s="6"/>
      <c r="K24" s="4"/>
    </row>
    <row r="25" spans="1:12">
      <c r="A25" s="2"/>
      <c r="B25" s="3"/>
      <c r="C25" s="14"/>
      <c r="D25" s="7"/>
      <c r="E25" s="11"/>
      <c r="F25" s="3"/>
      <c r="G25" s="4"/>
      <c r="H25" s="1"/>
      <c r="I25" s="2"/>
      <c r="J25" s="6"/>
      <c r="K25" s="4"/>
    </row>
    <row r="26" spans="1:12">
      <c r="A26" s="2"/>
      <c r="B26" s="3"/>
      <c r="C26" s="14"/>
      <c r="D26" s="7"/>
      <c r="E26" s="11"/>
      <c r="F26" s="3"/>
      <c r="G26" s="4"/>
      <c r="H26" s="1"/>
      <c r="I26" s="2"/>
      <c r="J26" s="6"/>
      <c r="K26" s="4"/>
    </row>
    <row r="27" spans="1:12">
      <c r="A27" s="2"/>
      <c r="B27" s="3"/>
      <c r="C27" s="14"/>
      <c r="D27" s="7"/>
      <c r="E27" s="11"/>
      <c r="F27" s="3"/>
      <c r="G27" s="4"/>
      <c r="H27" s="7"/>
      <c r="I27" s="2"/>
      <c r="J27" s="6"/>
      <c r="K27" s="4"/>
    </row>
    <row r="28" spans="1:12">
      <c r="A28" s="2"/>
      <c r="B28" s="3"/>
      <c r="C28" s="14"/>
      <c r="D28" s="7"/>
      <c r="E28" s="11"/>
      <c r="F28" s="3"/>
      <c r="G28" s="4"/>
      <c r="H28" s="1"/>
      <c r="I28" s="2"/>
      <c r="J28" s="6"/>
      <c r="K28" s="4"/>
    </row>
    <row r="29" spans="1:12">
      <c r="A29" s="2"/>
      <c r="B29" s="3"/>
      <c r="C29" s="14"/>
      <c r="D29" s="7"/>
      <c r="E29" s="11"/>
      <c r="F29" s="3"/>
      <c r="G29" s="4"/>
      <c r="H29" s="1"/>
      <c r="I29" s="2"/>
      <c r="J29" s="6"/>
      <c r="K29" s="4"/>
    </row>
    <row r="30" spans="1:12">
      <c r="A30" s="2"/>
      <c r="B30" s="3"/>
      <c r="C30" s="14"/>
      <c r="D30" s="7"/>
      <c r="E30" s="11"/>
      <c r="F30" s="3"/>
      <c r="G30" s="4"/>
      <c r="H30" s="1"/>
      <c r="I30" s="2"/>
      <c r="J30" s="6"/>
      <c r="K30" s="4"/>
    </row>
    <row r="31" spans="1:12">
      <c r="A31" s="2"/>
      <c r="B31" s="3"/>
      <c r="C31" s="14"/>
      <c r="D31" s="7"/>
      <c r="E31" s="11"/>
      <c r="F31" s="3"/>
      <c r="G31" s="4"/>
      <c r="H31" s="7"/>
      <c r="I31" s="2"/>
      <c r="J31" s="6"/>
      <c r="K31" s="4"/>
    </row>
    <row r="32" spans="1:12">
      <c r="A32" s="2"/>
      <c r="B32" s="7"/>
      <c r="C32" s="14"/>
      <c r="D32" s="7"/>
      <c r="E32" s="11"/>
      <c r="F32" s="3"/>
      <c r="G32" s="4"/>
      <c r="H32" s="7"/>
      <c r="I32" s="7"/>
      <c r="J32" s="6"/>
      <c r="K32" s="4"/>
    </row>
    <row r="33" spans="1:11">
      <c r="A33" s="2"/>
      <c r="B33" s="7"/>
      <c r="G33" s="4"/>
      <c r="H33" s="7"/>
      <c r="I33" s="7"/>
      <c r="J33" s="6"/>
      <c r="K33" s="4"/>
    </row>
    <row r="34" spans="1:11">
      <c r="A34" s="2"/>
      <c r="B34" s="7"/>
      <c r="G34" s="4"/>
      <c r="H34" s="1"/>
      <c r="I34" s="2"/>
      <c r="J34" s="6"/>
      <c r="K34" s="4"/>
    </row>
    <row r="35" spans="1:11">
      <c r="A35" s="2"/>
      <c r="B35" s="7"/>
      <c r="G35" s="4"/>
      <c r="H35" s="1"/>
      <c r="I35" s="2"/>
      <c r="J35" s="6"/>
      <c r="K35" s="4"/>
    </row>
    <row r="36" spans="1:11">
      <c r="A36" s="2"/>
      <c r="B36" s="7"/>
      <c r="G36" s="4"/>
      <c r="H36" s="1"/>
      <c r="I36" s="2"/>
      <c r="J36" s="6"/>
      <c r="K36" s="4"/>
    </row>
    <row r="37" spans="1:11">
      <c r="A37" s="2"/>
      <c r="B37" s="7"/>
      <c r="G37" s="4"/>
      <c r="H37" s="7"/>
      <c r="I37" s="2"/>
      <c r="J37" s="6"/>
      <c r="K37" s="4"/>
    </row>
    <row r="38" spans="1:11">
      <c r="A38" s="2"/>
      <c r="B38" s="7"/>
      <c r="G38" s="4"/>
      <c r="H38" s="1"/>
      <c r="I38" s="2"/>
      <c r="J38" s="6"/>
      <c r="K38" s="4"/>
    </row>
    <row r="39" spans="1:11">
      <c r="A39" s="2"/>
      <c r="B39" s="7"/>
      <c r="G39" s="4"/>
      <c r="H39" s="1"/>
      <c r="I39" s="2"/>
      <c r="J39" s="6"/>
      <c r="K39" s="4"/>
    </row>
    <row r="40" spans="1:11">
      <c r="A40" s="2"/>
      <c r="B40" s="7"/>
      <c r="G40" s="4"/>
      <c r="H40" s="1"/>
      <c r="I40" s="2"/>
      <c r="J40" s="6"/>
      <c r="K40" s="4"/>
    </row>
    <row r="41" spans="1:11">
      <c r="A41" s="2"/>
      <c r="B41" s="7"/>
      <c r="G41" s="4"/>
      <c r="H41" s="7"/>
      <c r="I41" s="2"/>
      <c r="J41" s="6"/>
      <c r="K41" s="4"/>
    </row>
  </sheetData>
  <hyperlinks>
    <hyperlink ref="C15" r:id="rId1" xr:uid="{0FB19407-000E-4123-BCC9-02393A57DE64}"/>
    <hyperlink ref="C13" r:id="rId2" xr:uid="{A426FF7E-4703-4373-85C7-0DD7F84E522E}"/>
    <hyperlink ref="B7" r:id="rId3" tooltip="body-temperature-2.0.json" display="https://github.com/openmhealth/schemas/blob/master/schema/omh/body-temperature-2.0.json" xr:uid="{87396B51-9616-4E34-8BFC-62BFBAFA8AE7}"/>
    <hyperlink ref="C18" r:id="rId4" display="https://github.com/openmhealth/schemas/blob/master/schema/omh/temporal-relationship-to-physical-activity-1.0.json" xr:uid="{3FDF14B9-E9CD-48CE-8022-2F2B648E1B26}"/>
    <hyperlink ref="C8" r:id="rId5" xr:uid="{C2856E23-19E2-4AC7-95B6-28AA583C11C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omh-header-fhir-observation-map</vt:lpstr>
      <vt:lpstr>ieee-header-fhir-observation-ma</vt:lpstr>
      <vt:lpstr>ieee-header-fhir-provenance-map</vt:lpstr>
      <vt:lpstr>omh-header-fhir-provenance-mapp</vt:lpstr>
      <vt:lpstr>omh-heartrate-fhir-observation-</vt:lpstr>
      <vt:lpstr>omh-resprate-fhir-observation-m</vt:lpstr>
      <vt:lpstr>omh-bodytemp-fhir-observation-m</vt:lpstr>
      <vt:lpstr>omh-bloodpressure-fhir-observat</vt:lpstr>
      <vt:lpstr>omh-bodyweight-fhir-observation</vt:lpstr>
      <vt:lpstr>omh-sleeptime-fhir-observation-</vt:lpstr>
      <vt:lpstr>omh-stepcount-fhir-observation-</vt:lpstr>
      <vt:lpstr>omh-bloodglucose-fhir-observati</vt:lpstr>
      <vt:lpstr>omh-o2sat-fhir-observation-mapp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Haas</dc:creator>
  <cp:lastModifiedBy>User</cp:lastModifiedBy>
  <dcterms:created xsi:type="dcterms:W3CDTF">2020-04-27T12:59:55Z</dcterms:created>
  <dcterms:modified xsi:type="dcterms:W3CDTF">2021-04-22T00:34:44Z</dcterms:modified>
</cp:coreProperties>
</file>