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/Library/Mobile Documents/com~apple~CloudDocs/Documents/media/"/>
    </mc:Choice>
  </mc:AlternateContent>
  <xr:revisionPtr revIDLastSave="0" documentId="13_ncr:1_{264CE7CB-7DAB-B241-BD9C-864D92C4F8A0}" xr6:coauthVersionLast="47" xr6:coauthVersionMax="47" xr10:uidLastSave="{00000000-0000-0000-0000-000000000000}"/>
  <bookViews>
    <workbookView xWindow="80" yWindow="-21340" windowWidth="28260" windowHeight="15980" xr2:uid="{4499477F-EFDD-EE48-9114-CBC3ABD09D2D}"/>
  </bookViews>
  <sheets>
    <sheet name="Compression Ratio" sheetId="9" r:id="rId1"/>
    <sheet name="LZW encode" sheetId="10" r:id="rId2"/>
    <sheet name="LZW decode" sheetId="11" r:id="rId3"/>
    <sheet name="Var len coding" sheetId="12" r:id="rId4"/>
    <sheet name="Audio" sheetId="13" r:id="rId5"/>
    <sheet name="JPEG_LS" sheetId="1" r:id="rId6"/>
    <sheet name="Entropy of image" sheetId="2" r:id="rId7"/>
    <sheet name="Quantization" sheetId="3" r:id="rId8"/>
    <sheet name="Zig-Zag" sheetId="4" r:id="rId9"/>
    <sheet name="DCT" sheetId="5" r:id="rId10"/>
    <sheet name="Haar Wavelet transform" sheetId="6" r:id="rId11"/>
    <sheet name="Frame reordering" sheetId="7" r:id="rId12"/>
    <sheet name="Histogram Intersection" sheetId="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" i="1" l="1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8" i="4"/>
  <c r="I5" i="1"/>
  <c r="C37" i="13"/>
  <c r="C36" i="13"/>
  <c r="D36" i="13"/>
  <c r="D27" i="13"/>
  <c r="D28" i="13"/>
  <c r="D29" i="13"/>
  <c r="D26" i="13"/>
  <c r="C27" i="13"/>
  <c r="C28" i="13"/>
  <c r="C29" i="13"/>
  <c r="C26" i="13"/>
  <c r="I15" i="13"/>
  <c r="F15" i="13"/>
  <c r="B15" i="13"/>
  <c r="B7" i="13"/>
  <c r="B6" i="13"/>
  <c r="B111" i="12"/>
  <c r="G100" i="12"/>
  <c r="G101" i="12"/>
  <c r="G102" i="12"/>
  <c r="G103" i="12"/>
  <c r="G99" i="12"/>
  <c r="D100" i="12"/>
  <c r="D99" i="12"/>
  <c r="E99" i="12"/>
  <c r="F99" i="12" s="1"/>
  <c r="C99" i="12"/>
  <c r="C100" i="12" s="1"/>
  <c r="D90" i="12"/>
  <c r="A81" i="12" a="1"/>
  <c r="A81" i="12" s="1"/>
  <c r="B91" i="12" s="1"/>
  <c r="A42" i="12" a="1"/>
  <c r="A42" i="12" s="1"/>
  <c r="A64" i="12" s="1" a="1"/>
  <c r="A64" i="12" s="1"/>
  <c r="A14" i="12" a="1"/>
  <c r="A14" i="12" s="1"/>
  <c r="A28" i="12" s="1" a="1"/>
  <c r="A28" i="12" s="1"/>
  <c r="C3" i="12"/>
  <c r="C4" i="12"/>
  <c r="C5" i="12"/>
  <c r="C6" i="12"/>
  <c r="C2" i="12"/>
  <c r="E7" i="11"/>
  <c r="B2" i="11"/>
  <c r="D8" i="11" s="1"/>
  <c r="E8" i="11" s="1"/>
  <c r="J4" i="10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F8" i="10"/>
  <c r="F12" i="10"/>
  <c r="E4" i="10"/>
  <c r="E5" i="10"/>
  <c r="F5" i="10" s="1"/>
  <c r="E6" i="10"/>
  <c r="V6" i="10" s="1"/>
  <c r="E7" i="10"/>
  <c r="F7" i="10" s="1"/>
  <c r="E8" i="10"/>
  <c r="E9" i="10"/>
  <c r="V9" i="10" s="1"/>
  <c r="E10" i="10"/>
  <c r="V10" i="10" s="1"/>
  <c r="E11" i="10"/>
  <c r="F11" i="10" s="1"/>
  <c r="E12" i="10"/>
  <c r="E13" i="10"/>
  <c r="V13" i="10" s="1"/>
  <c r="E14" i="10"/>
  <c r="V14" i="10" s="1"/>
  <c r="E15" i="10"/>
  <c r="E16" i="10"/>
  <c r="E17" i="10"/>
  <c r="V17" i="10" s="1"/>
  <c r="E18" i="10"/>
  <c r="V18" i="10" s="1"/>
  <c r="E3" i="10"/>
  <c r="H3" i="10" s="1"/>
  <c r="V4" i="10" s="1"/>
  <c r="V16" i="10"/>
  <c r="E20" i="10"/>
  <c r="E21" i="10"/>
  <c r="E22" i="10"/>
  <c r="E23" i="10"/>
  <c r="E24" i="10"/>
  <c r="E25" i="10"/>
  <c r="E26" i="10"/>
  <c r="E27" i="10"/>
  <c r="E28" i="10"/>
  <c r="V8" i="10"/>
  <c r="V11" i="10"/>
  <c r="V12" i="10"/>
  <c r="E19" i="10"/>
  <c r="V15" i="10"/>
  <c r="V7" i="10"/>
  <c r="W6" i="10"/>
  <c r="Y6" i="10"/>
  <c r="W7" i="10"/>
  <c r="Y7" i="10"/>
  <c r="W8" i="10"/>
  <c r="Y8" i="10"/>
  <c r="W9" i="10"/>
  <c r="Y9" i="10"/>
  <c r="W10" i="10"/>
  <c r="Y10" i="10"/>
  <c r="W11" i="10"/>
  <c r="Y11" i="10"/>
  <c r="W12" i="10"/>
  <c r="Y12" i="10"/>
  <c r="W13" i="10"/>
  <c r="Y13" i="10"/>
  <c r="W14" i="10"/>
  <c r="Y14" i="10"/>
  <c r="W15" i="10"/>
  <c r="Y15" i="10"/>
  <c r="W16" i="10"/>
  <c r="X16" i="10"/>
  <c r="Y16" i="10"/>
  <c r="W17" i="10"/>
  <c r="X17" i="10"/>
  <c r="Y17" i="10"/>
  <c r="W18" i="10"/>
  <c r="X18" i="10"/>
  <c r="Y18" i="10"/>
  <c r="Y4" i="10"/>
  <c r="Y5" i="10"/>
  <c r="Y3" i="10"/>
  <c r="X3" i="10"/>
  <c r="W4" i="10"/>
  <c r="W5" i="10"/>
  <c r="W3" i="10"/>
  <c r="B10" i="9"/>
  <c r="B8" i="9"/>
  <c r="C16" i="8"/>
  <c r="C3" i="8"/>
  <c r="C8" i="8"/>
  <c r="C9" i="8"/>
  <c r="C10" i="8"/>
  <c r="C11" i="8"/>
  <c r="C12" i="8"/>
  <c r="C13" i="8"/>
  <c r="C14" i="8"/>
  <c r="C7" i="8"/>
  <c r="C8" i="6"/>
  <c r="C9" i="6"/>
  <c r="C3" i="6"/>
  <c r="D5" i="6" s="1"/>
  <c r="B5" i="6"/>
  <c r="B6" i="6"/>
  <c r="C6" i="6" s="1"/>
  <c r="B7" i="6"/>
  <c r="C7" i="6" s="1"/>
  <c r="B8" i="6"/>
  <c r="B9" i="6"/>
  <c r="B4" i="6"/>
  <c r="B3" i="6"/>
  <c r="C5" i="6" s="1"/>
  <c r="B2" i="6"/>
  <c r="C2" i="6" s="1"/>
  <c r="B5" i="5"/>
  <c r="B6" i="5"/>
  <c r="B7" i="5"/>
  <c r="B8" i="5"/>
  <c r="B9" i="5"/>
  <c r="B10" i="5"/>
  <c r="B11" i="5"/>
  <c r="B4" i="5"/>
  <c r="E5" i="5"/>
  <c r="F5" i="5"/>
  <c r="G5" i="5"/>
  <c r="H5" i="5"/>
  <c r="I5" i="5"/>
  <c r="J5" i="5"/>
  <c r="E6" i="5"/>
  <c r="F6" i="5"/>
  <c r="G6" i="5"/>
  <c r="H6" i="5"/>
  <c r="I6" i="5"/>
  <c r="J6" i="5"/>
  <c r="E7" i="5"/>
  <c r="F7" i="5"/>
  <c r="G7" i="5"/>
  <c r="H7" i="5"/>
  <c r="I7" i="5"/>
  <c r="J7" i="5"/>
  <c r="E8" i="5"/>
  <c r="F8" i="5"/>
  <c r="G8" i="5"/>
  <c r="H8" i="5"/>
  <c r="I8" i="5"/>
  <c r="J8" i="5"/>
  <c r="E9" i="5"/>
  <c r="F9" i="5"/>
  <c r="G9" i="5"/>
  <c r="H9" i="5"/>
  <c r="I9" i="5"/>
  <c r="J9" i="5"/>
  <c r="E10" i="5"/>
  <c r="F10" i="5"/>
  <c r="G10" i="5"/>
  <c r="H10" i="5"/>
  <c r="I10" i="5"/>
  <c r="J10" i="5"/>
  <c r="E11" i="5"/>
  <c r="F11" i="5"/>
  <c r="G11" i="5"/>
  <c r="H11" i="5"/>
  <c r="I11" i="5"/>
  <c r="J11" i="5"/>
  <c r="H4" i="5"/>
  <c r="E4" i="5"/>
  <c r="F4" i="5"/>
  <c r="G4" i="5"/>
  <c r="I4" i="5"/>
  <c r="J4" i="5"/>
  <c r="D11" i="5"/>
  <c r="D5" i="5"/>
  <c r="D6" i="5"/>
  <c r="D7" i="5"/>
  <c r="D8" i="5"/>
  <c r="D9" i="5"/>
  <c r="D10" i="5"/>
  <c r="D4" i="5"/>
  <c r="C4" i="5"/>
  <c r="C1" i="5"/>
  <c r="C5" i="5"/>
  <c r="C6" i="5"/>
  <c r="C7" i="5"/>
  <c r="C8" i="5"/>
  <c r="C9" i="5"/>
  <c r="C10" i="5"/>
  <c r="C11" i="5"/>
  <c r="A15" i="3"/>
  <c r="B15" i="3"/>
  <c r="C15" i="3"/>
  <c r="D15" i="3"/>
  <c r="A16" i="3"/>
  <c r="B16" i="3"/>
  <c r="C16" i="3"/>
  <c r="D16" i="3"/>
  <c r="A17" i="3"/>
  <c r="B17" i="3"/>
  <c r="C17" i="3"/>
  <c r="D17" i="3"/>
  <c r="B14" i="3"/>
  <c r="C14" i="3"/>
  <c r="D14" i="3"/>
  <c r="A14" i="3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A20" i="1"/>
  <c r="A21" i="1"/>
  <c r="A22" i="1"/>
  <c r="B19" i="1"/>
  <c r="A19" i="1"/>
  <c r="D15" i="1"/>
  <c r="D22" i="1" s="1"/>
  <c r="B14" i="1"/>
  <c r="B21" i="1" s="1"/>
  <c r="C14" i="1"/>
  <c r="C21" i="1" s="1"/>
  <c r="D14" i="1"/>
  <c r="D21" i="1" s="1"/>
  <c r="B15" i="1"/>
  <c r="B22" i="1" s="1"/>
  <c r="C15" i="1"/>
  <c r="C22" i="1" s="1"/>
  <c r="C13" i="1"/>
  <c r="C20" i="1" s="1"/>
  <c r="D13" i="1"/>
  <c r="D20" i="1" s="1"/>
  <c r="B20" i="1"/>
  <c r="A14" i="1"/>
  <c r="A15" i="1"/>
  <c r="A13" i="1"/>
  <c r="C12" i="1"/>
  <c r="C19" i="1" s="1"/>
  <c r="D12" i="1"/>
  <c r="D19" i="1" s="1"/>
  <c r="B12" i="1"/>
  <c r="A2" i="4" l="1" a="1"/>
  <c r="A2" i="4" s="1"/>
  <c r="A12" i="4" s="1"/>
  <c r="D37" i="13"/>
  <c r="D81" i="12"/>
  <c r="C82" i="12" s="1"/>
  <c r="D82" i="12" s="1"/>
  <c r="C83" i="12" s="1"/>
  <c r="D83" i="12" s="1"/>
  <c r="C84" i="12" s="1"/>
  <c r="D84" i="12" s="1"/>
  <c r="C85" i="12" s="1"/>
  <c r="D85" i="12" s="1"/>
  <c r="C91" i="12"/>
  <c r="D91" i="12" s="1"/>
  <c r="B92" i="12" s="1"/>
  <c r="B50" i="12"/>
  <c r="C8" i="12"/>
  <c r="G8" i="11"/>
  <c r="D18" i="11"/>
  <c r="E18" i="11" s="1"/>
  <c r="G18" i="11" s="1"/>
  <c r="D11" i="11"/>
  <c r="E11" i="11" s="1"/>
  <c r="D4" i="11"/>
  <c r="E4" i="11" s="1"/>
  <c r="F4" i="11" s="1"/>
  <c r="D14" i="11"/>
  <c r="E14" i="11" s="1"/>
  <c r="G14" i="11" s="1"/>
  <c r="D10" i="11"/>
  <c r="E10" i="11" s="1"/>
  <c r="G10" i="11" s="1"/>
  <c r="D6" i="11"/>
  <c r="E6" i="11" s="1"/>
  <c r="D15" i="11"/>
  <c r="E15" i="11" s="1"/>
  <c r="G15" i="11" s="1"/>
  <c r="D7" i="11"/>
  <c r="D17" i="11"/>
  <c r="E17" i="11" s="1"/>
  <c r="G17" i="11" s="1"/>
  <c r="D13" i="11"/>
  <c r="E13" i="11" s="1"/>
  <c r="D9" i="11"/>
  <c r="E9" i="11" s="1"/>
  <c r="G9" i="11" s="1"/>
  <c r="D5" i="11"/>
  <c r="E5" i="11" s="1"/>
  <c r="G5" i="11" s="1"/>
  <c r="D16" i="11"/>
  <c r="E16" i="11" s="1"/>
  <c r="G16" i="11" s="1"/>
  <c r="D12" i="11"/>
  <c r="E12" i="11" s="1"/>
  <c r="G12" i="11" s="1"/>
  <c r="X4" i="10"/>
  <c r="X6" i="10"/>
  <c r="X5" i="10"/>
  <c r="F4" i="10"/>
  <c r="F10" i="10"/>
  <c r="F6" i="10"/>
  <c r="V5" i="10"/>
  <c r="F13" i="10"/>
  <c r="F9" i="10"/>
  <c r="U6" i="10"/>
  <c r="U17" i="10"/>
  <c r="U9" i="10"/>
  <c r="U4" i="10"/>
  <c r="U8" i="10"/>
  <c r="U13" i="10"/>
  <c r="V3" i="10"/>
  <c r="U16" i="10"/>
  <c r="U12" i="10"/>
  <c r="U3" i="10"/>
  <c r="U15" i="10"/>
  <c r="U11" i="10"/>
  <c r="U7" i="10"/>
  <c r="U5" i="10"/>
  <c r="U18" i="10"/>
  <c r="U14" i="10"/>
  <c r="U10" i="10"/>
  <c r="D3" i="6"/>
  <c r="D2" i="6"/>
  <c r="A5" i="2" a="1"/>
  <c r="D9" i="6"/>
  <c r="D8" i="6"/>
  <c r="I12" i="5"/>
  <c r="C4" i="6"/>
  <c r="D4" i="6"/>
  <c r="C12" i="5"/>
  <c r="D12" i="5"/>
  <c r="J12" i="5"/>
  <c r="E12" i="5"/>
  <c r="H12" i="5"/>
  <c r="G12" i="5"/>
  <c r="F12" i="5"/>
  <c r="A23" i="4" l="1"/>
  <c r="A16" i="4"/>
  <c r="A19" i="4"/>
  <c r="A15" i="4"/>
  <c r="A22" i="4"/>
  <c r="A17" i="4"/>
  <c r="A10" i="4"/>
  <c r="A13" i="4"/>
  <c r="A8" i="4"/>
  <c r="A18" i="4"/>
  <c r="A21" i="4"/>
  <c r="A20" i="4"/>
  <c r="A14" i="4"/>
  <c r="A11" i="4"/>
  <c r="A9" i="4"/>
  <c r="C39" i="13"/>
  <c r="D39" i="13" s="1"/>
  <c r="C38" i="13"/>
  <c r="D38" i="13" s="1"/>
  <c r="C92" i="12"/>
  <c r="D92" i="12" s="1"/>
  <c r="E100" i="12"/>
  <c r="F100" i="12" s="1"/>
  <c r="C101" i="12"/>
  <c r="D101" i="12" s="1"/>
  <c r="G13" i="11"/>
  <c r="G6" i="11"/>
  <c r="G11" i="11"/>
  <c r="G7" i="11"/>
  <c r="F6" i="11"/>
  <c r="F10" i="11"/>
  <c r="F14" i="11"/>
  <c r="F18" i="11"/>
  <c r="F7" i="11"/>
  <c r="F11" i="11"/>
  <c r="F15" i="11"/>
  <c r="F5" i="11"/>
  <c r="F13" i="11"/>
  <c r="F17" i="11"/>
  <c r="F8" i="11"/>
  <c r="F12" i="11"/>
  <c r="F16" i="11"/>
  <c r="F9" i="11"/>
  <c r="X7" i="10"/>
  <c r="D7" i="6"/>
  <c r="D6" i="6"/>
  <c r="A5" i="2"/>
  <c r="F5" i="2" s="1"/>
  <c r="F9" i="2"/>
  <c r="F13" i="2"/>
  <c r="F17" i="2"/>
  <c r="F6" i="2"/>
  <c r="F10" i="2"/>
  <c r="F14" i="2"/>
  <c r="F18" i="2"/>
  <c r="F12" i="2"/>
  <c r="F20" i="2"/>
  <c r="F7" i="2"/>
  <c r="F11" i="2"/>
  <c r="F15" i="2"/>
  <c r="F19" i="2"/>
  <c r="F8" i="2"/>
  <c r="F16" i="2"/>
  <c r="C8" i="4" l="1" a="1"/>
  <c r="C8" i="4" s="1"/>
  <c r="G5" i="2" a="1"/>
  <c r="E101" i="12" l="1"/>
  <c r="F101" i="12" s="1"/>
  <c r="C102" i="12"/>
  <c r="D102" i="12" s="1"/>
  <c r="X8" i="10"/>
  <c r="X9" i="10"/>
  <c r="H10" i="2"/>
  <c r="H12" i="2"/>
  <c r="G5" i="2"/>
  <c r="H5" i="2" s="1"/>
  <c r="H11" i="2"/>
  <c r="H6" i="2"/>
  <c r="H8" i="2"/>
  <c r="H7" i="2"/>
  <c r="H9" i="2"/>
  <c r="X10" i="10" l="1"/>
  <c r="H1" i="2"/>
  <c r="I10" i="2" s="1"/>
  <c r="J10" i="2" s="1"/>
  <c r="C103" i="12" l="1"/>
  <c r="D103" i="12" s="1"/>
  <c r="E102" i="12"/>
  <c r="F102" i="12" s="1"/>
  <c r="X11" i="10"/>
  <c r="I5" i="2"/>
  <c r="J5" i="2" s="1"/>
  <c r="I6" i="2"/>
  <c r="J6" i="2" s="1"/>
  <c r="I7" i="2"/>
  <c r="J7" i="2" s="1"/>
  <c r="I8" i="2"/>
  <c r="J8" i="2" s="1"/>
  <c r="I9" i="2"/>
  <c r="J9" i="2" s="1"/>
  <c r="I11" i="2"/>
  <c r="J11" i="2" s="1"/>
  <c r="I12" i="2"/>
  <c r="J12" i="2" s="1"/>
  <c r="E103" i="12" l="1"/>
  <c r="F103" i="12" s="1"/>
  <c r="X12" i="10"/>
  <c r="H2" i="2"/>
  <c r="X13" i="10" l="1"/>
  <c r="X14" i="10" l="1"/>
  <c r="X15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<sst xmlns="http://schemas.openxmlformats.org/spreadsheetml/2006/main" count="255" uniqueCount="217">
  <si>
    <t>Original Image</t>
    <phoneticPr fontId="3" type="noConversion"/>
  </si>
  <si>
    <t>Formulas</t>
    <phoneticPr fontId="3" type="noConversion"/>
  </si>
  <si>
    <t>P1</t>
    <phoneticPr fontId="3" type="noConversion"/>
  </si>
  <si>
    <t>A</t>
    <phoneticPr fontId="3" type="noConversion"/>
  </si>
  <si>
    <t>P2</t>
    <phoneticPr fontId="3" type="noConversion"/>
  </si>
  <si>
    <t>B</t>
    <phoneticPr fontId="3" type="noConversion"/>
  </si>
  <si>
    <t>P3</t>
    <phoneticPr fontId="3" type="noConversion"/>
  </si>
  <si>
    <t>Max(A,B,C,A+B-C)</t>
    <phoneticPr fontId="3" type="noConversion"/>
  </si>
  <si>
    <t>Predicted Image</t>
    <phoneticPr fontId="3" type="noConversion"/>
  </si>
  <si>
    <t>Error (Original- Prediction)</t>
    <phoneticPr fontId="3" type="noConversion"/>
  </si>
  <si>
    <t>Entropy</t>
    <phoneticPr fontId="3" type="noConversion"/>
  </si>
  <si>
    <t>Entropy(drag until 0)</t>
    <phoneticPr fontId="3" type="noConversion"/>
  </si>
  <si>
    <t>Image to compute entropy</t>
    <phoneticPr fontId="3" type="noConversion"/>
  </si>
  <si>
    <t>To Array(drag until 0)</t>
    <phoneticPr fontId="3" type="noConversion"/>
  </si>
  <si>
    <t>Unique</t>
    <phoneticPr fontId="3" type="noConversion"/>
  </si>
  <si>
    <t>Count</t>
    <phoneticPr fontId="3" type="noConversion"/>
  </si>
  <si>
    <t>sum of count</t>
    <phoneticPr fontId="3" type="noConversion"/>
  </si>
  <si>
    <t>p_i</t>
    <phoneticPr fontId="3" type="noConversion"/>
  </si>
  <si>
    <t>Individual Contribution to Entropy</t>
    <phoneticPr fontId="3" type="noConversion"/>
  </si>
  <si>
    <t>DCT Coefficients</t>
    <phoneticPr fontId="3" type="noConversion"/>
  </si>
  <si>
    <t>Quantization Table</t>
    <phoneticPr fontId="3" type="noConversion"/>
  </si>
  <si>
    <t>Quantized DCT Coefficients</t>
  </si>
  <si>
    <t>Quantized DCT Coefficients</t>
    <phoneticPr fontId="3" type="noConversion"/>
  </si>
  <si>
    <t>i</t>
    <phoneticPr fontId="3" type="noConversion"/>
  </si>
  <si>
    <t>f(i)</t>
    <phoneticPr fontId="3" type="noConversion"/>
  </si>
  <si>
    <t>C(u)</t>
    <phoneticPr fontId="3" type="noConversion"/>
  </si>
  <si>
    <t>Cos() on u</t>
    <phoneticPr fontId="3" type="noConversion"/>
  </si>
  <si>
    <t>F(u) Coefficient</t>
    <phoneticPr fontId="3" type="noConversion"/>
  </si>
  <si>
    <t>Encoded</t>
    <phoneticPr fontId="3" type="noConversion"/>
  </si>
  <si>
    <t>1 level down</t>
    <phoneticPr fontId="3" type="noConversion"/>
  </si>
  <si>
    <t>2 levels down</t>
    <phoneticPr fontId="3" type="noConversion"/>
  </si>
  <si>
    <t>3 levels down</t>
    <phoneticPr fontId="3" type="noConversion"/>
  </si>
  <si>
    <t>Encoding 
Order</t>
    <phoneticPr fontId="3" type="noConversion"/>
  </si>
  <si>
    <t>Displaying Order</t>
    <phoneticPr fontId="3" type="noConversion"/>
  </si>
  <si>
    <t>I0</t>
    <phoneticPr fontId="3" type="noConversion"/>
  </si>
  <si>
    <t>I4</t>
    <phoneticPr fontId="3" type="noConversion"/>
  </si>
  <si>
    <t>P7</t>
    <phoneticPr fontId="3" type="noConversion"/>
  </si>
  <si>
    <t>B5</t>
    <phoneticPr fontId="3" type="noConversion"/>
  </si>
  <si>
    <t>B6</t>
    <phoneticPr fontId="3" type="noConversion"/>
  </si>
  <si>
    <t>I9</t>
    <phoneticPr fontId="3" type="noConversion"/>
  </si>
  <si>
    <t>B8</t>
    <phoneticPr fontId="3" type="noConversion"/>
  </si>
  <si>
    <t>P11</t>
    <phoneticPr fontId="3" type="noConversion"/>
  </si>
  <si>
    <t>B10</t>
    <phoneticPr fontId="3" type="noConversion"/>
  </si>
  <si>
    <t>x</t>
    <phoneticPr fontId="3" type="noConversion"/>
  </si>
  <si>
    <t>y</t>
    <phoneticPr fontId="3" type="noConversion"/>
  </si>
  <si>
    <t>z</t>
    <phoneticPr fontId="3" type="noConversion"/>
  </si>
  <si>
    <t>sum of observations</t>
    <phoneticPr fontId="3" type="noConversion"/>
  </si>
  <si>
    <t>d(x,y)</t>
    <phoneticPr fontId="3" type="noConversion"/>
  </si>
  <si>
    <t xml:space="preserve"> </t>
    <phoneticPr fontId="3" type="noConversion"/>
  </si>
  <si>
    <t>Number of bits before compression</t>
    <phoneticPr fontId="3" type="noConversion"/>
  </si>
  <si>
    <t>B0</t>
    <phoneticPr fontId="3" type="noConversion"/>
  </si>
  <si>
    <t>Number of bits after compression</t>
    <phoneticPr fontId="3" type="noConversion"/>
  </si>
  <si>
    <t>B1</t>
    <phoneticPr fontId="3" type="noConversion"/>
  </si>
  <si>
    <t>Compression Ratio</t>
    <phoneticPr fontId="3" type="noConversion"/>
  </si>
  <si>
    <t>CR</t>
    <phoneticPr fontId="3" type="noConversion"/>
  </si>
  <si>
    <t>Space Saving</t>
    <phoneticPr fontId="3" type="noConversion"/>
  </si>
  <si>
    <t>Index</t>
    <phoneticPr fontId="3" type="noConversion"/>
  </si>
  <si>
    <t>Entry</t>
    <phoneticPr fontId="3" type="noConversion"/>
  </si>
  <si>
    <t>a</t>
    <phoneticPr fontId="3" type="noConversion"/>
  </si>
  <si>
    <t>b</t>
    <phoneticPr fontId="3" type="noConversion"/>
  </si>
  <si>
    <t>d</t>
    <phoneticPr fontId="3" type="noConversion"/>
  </si>
  <si>
    <t>n</t>
    <phoneticPr fontId="3" type="noConversion"/>
  </si>
  <si>
    <t>seen before?</t>
    <phoneticPr fontId="3" type="noConversion"/>
  </si>
  <si>
    <t>s</t>
    <phoneticPr fontId="3" type="noConversion"/>
  </si>
  <si>
    <t>encoded output</t>
    <phoneticPr fontId="3" type="noConversion"/>
  </si>
  <si>
    <t>new entry</t>
    <phoneticPr fontId="3" type="noConversion"/>
  </si>
  <si>
    <t>Original text</t>
    <phoneticPr fontId="3" type="noConversion"/>
  </si>
  <si>
    <t>ch</t>
    <phoneticPr fontId="3" type="noConversion"/>
  </si>
  <si>
    <t>Seen(s+ch)?</t>
    <phoneticPr fontId="3" type="noConversion"/>
  </si>
  <si>
    <t>_</t>
    <phoneticPr fontId="3" type="noConversion"/>
  </si>
  <si>
    <t>ba / 5</t>
    <phoneticPr fontId="3" type="noConversion"/>
  </si>
  <si>
    <t>ba</t>
    <phoneticPr fontId="3" type="noConversion"/>
  </si>
  <si>
    <t>an / 6</t>
    <phoneticPr fontId="3" type="noConversion"/>
  </si>
  <si>
    <t>an</t>
    <phoneticPr fontId="3" type="noConversion"/>
  </si>
  <si>
    <t>Input</t>
    <phoneticPr fontId="3" type="noConversion"/>
  </si>
  <si>
    <t>Current String</t>
    <phoneticPr fontId="3" type="noConversion"/>
  </si>
  <si>
    <t>Encoded output</t>
    <phoneticPr fontId="3" type="noConversion"/>
  </si>
  <si>
    <t>New entry</t>
    <phoneticPr fontId="3" type="noConversion"/>
  </si>
  <si>
    <t>na / 7</t>
    <phoneticPr fontId="3" type="noConversion"/>
  </si>
  <si>
    <t>na</t>
    <phoneticPr fontId="3" type="noConversion"/>
  </si>
  <si>
    <t>ana / 8</t>
    <phoneticPr fontId="3" type="noConversion"/>
  </si>
  <si>
    <t>peterpepper</t>
  </si>
  <si>
    <t>pe</t>
    <phoneticPr fontId="3" type="noConversion"/>
  </si>
  <si>
    <t>p</t>
    <phoneticPr fontId="3" type="noConversion"/>
  </si>
  <si>
    <t>e</t>
    <phoneticPr fontId="3" type="noConversion"/>
  </si>
  <si>
    <t>t</t>
    <phoneticPr fontId="3" type="noConversion"/>
  </si>
  <si>
    <t>r</t>
    <phoneticPr fontId="3" type="noConversion"/>
  </si>
  <si>
    <t>pe / 4</t>
    <phoneticPr fontId="3" type="noConversion"/>
  </si>
  <si>
    <t>s+ch</t>
    <phoneticPr fontId="3" type="noConversion"/>
  </si>
  <si>
    <t>et</t>
    <phoneticPr fontId="3" type="noConversion"/>
  </si>
  <si>
    <t>encode_last_s</t>
    <phoneticPr fontId="3" type="noConversion"/>
  </si>
  <si>
    <t>te / 6</t>
    <phoneticPr fontId="3" type="noConversion"/>
  </si>
  <si>
    <t>te</t>
    <phoneticPr fontId="3" type="noConversion"/>
  </si>
  <si>
    <t>er / 7</t>
    <phoneticPr fontId="3" type="noConversion"/>
  </si>
  <si>
    <t>et / 5</t>
    <phoneticPr fontId="3" type="noConversion"/>
  </si>
  <si>
    <t>rp / 8</t>
    <phoneticPr fontId="3" type="noConversion"/>
  </si>
  <si>
    <t>er</t>
    <phoneticPr fontId="3" type="noConversion"/>
  </si>
  <si>
    <t>rp</t>
    <phoneticPr fontId="3" type="noConversion"/>
  </si>
  <si>
    <t>pep / 9</t>
    <phoneticPr fontId="3" type="noConversion"/>
  </si>
  <si>
    <t>pep</t>
    <phoneticPr fontId="3" type="noConversion"/>
  </si>
  <si>
    <t>pp / 10</t>
    <phoneticPr fontId="3" type="noConversion"/>
  </si>
  <si>
    <t>pp</t>
    <phoneticPr fontId="3" type="noConversion"/>
  </si>
  <si>
    <t>per</t>
    <phoneticPr fontId="3" type="noConversion"/>
  </si>
  <si>
    <t>per / 11</t>
    <phoneticPr fontId="3" type="noConversion"/>
  </si>
  <si>
    <t>add last char</t>
    <phoneticPr fontId="3" type="noConversion"/>
  </si>
  <si>
    <t>added</t>
    <phoneticPr fontId="3" type="noConversion"/>
  </si>
  <si>
    <t>1,0,3,6,0,4,5,3,2,8</t>
    <phoneticPr fontId="3" type="noConversion"/>
  </si>
  <si>
    <t>Encoded Input</t>
    <phoneticPr fontId="3" type="noConversion"/>
  </si>
  <si>
    <t>Dictionary Translation</t>
    <phoneticPr fontId="3" type="noConversion"/>
  </si>
  <si>
    <t>Decoded Output</t>
    <phoneticPr fontId="3" type="noConversion"/>
  </si>
  <si>
    <t>New Dictionary</t>
    <phoneticPr fontId="3" type="noConversion"/>
  </si>
  <si>
    <t>Comma free</t>
    <phoneticPr fontId="3" type="noConversion"/>
  </si>
  <si>
    <t>prev+ch</t>
    <phoneticPr fontId="3" type="noConversion"/>
  </si>
  <si>
    <t>ana</t>
    <phoneticPr fontId="3" type="noConversion"/>
  </si>
  <si>
    <t>a_ / 9</t>
    <phoneticPr fontId="3" type="noConversion"/>
  </si>
  <si>
    <t>a_</t>
    <phoneticPr fontId="3" type="noConversion"/>
  </si>
  <si>
    <t>Symbol</t>
    <phoneticPr fontId="3" type="noConversion"/>
  </si>
  <si>
    <t>Prob</t>
    <phoneticPr fontId="3" type="noConversion"/>
  </si>
  <si>
    <t>C</t>
    <phoneticPr fontId="3" type="noConversion"/>
  </si>
  <si>
    <t>O</t>
    <phoneticPr fontId="3" type="noConversion"/>
  </si>
  <si>
    <t>V</t>
    <phoneticPr fontId="3" type="noConversion"/>
  </si>
  <si>
    <t>I</t>
    <phoneticPr fontId="3" type="noConversion"/>
  </si>
  <si>
    <t>D</t>
    <phoneticPr fontId="3" type="noConversion"/>
  </si>
  <si>
    <t>SelfInformation I(A)</t>
    <phoneticPr fontId="3" type="noConversion"/>
  </si>
  <si>
    <t>Lower Bound of BPS (encoded message # bits)/(original message #symbol)</t>
    <phoneticPr fontId="3" type="noConversion"/>
  </si>
  <si>
    <t>Shannon</t>
    <phoneticPr fontId="3" type="noConversion"/>
  </si>
  <si>
    <t>Step 1 : sort</t>
    <phoneticPr fontId="3" type="noConversion"/>
  </si>
  <si>
    <t>IOVDC(1)</t>
    <phoneticPr fontId="3" type="noConversion"/>
  </si>
  <si>
    <t>I(0.4)</t>
    <phoneticPr fontId="3" type="noConversion"/>
  </si>
  <si>
    <t>O(0.25)</t>
    <phoneticPr fontId="3" type="noConversion"/>
  </si>
  <si>
    <t>V(0.2)</t>
    <phoneticPr fontId="3" type="noConversion"/>
  </si>
  <si>
    <t>D(0.1)</t>
    <phoneticPr fontId="3" type="noConversion"/>
  </si>
  <si>
    <t>C(0.05)</t>
    <phoneticPr fontId="3" type="noConversion"/>
  </si>
  <si>
    <t>Step 3: codeword</t>
    <phoneticPr fontId="3" type="noConversion"/>
  </si>
  <si>
    <t>00</t>
    <phoneticPr fontId="3" type="noConversion"/>
  </si>
  <si>
    <t>01</t>
    <phoneticPr fontId="3" type="noConversion"/>
  </si>
  <si>
    <t>10</t>
    <phoneticPr fontId="3" type="noConversion"/>
  </si>
  <si>
    <t>110</t>
    <phoneticPr fontId="3" type="noConversion"/>
  </si>
  <si>
    <t>111</t>
    <phoneticPr fontId="3" type="noConversion"/>
  </si>
  <si>
    <t>Step 4 : encode</t>
    <phoneticPr fontId="3" type="noConversion"/>
  </si>
  <si>
    <t>Step 2 :  divide (no need to maintain the order)</t>
    <phoneticPr fontId="3" type="noConversion"/>
  </si>
  <si>
    <t>ID(0.5)</t>
    <phoneticPr fontId="3" type="noConversion"/>
  </si>
  <si>
    <t>OVC(0.5)</t>
    <phoneticPr fontId="3" type="noConversion"/>
  </si>
  <si>
    <t>VC(0.25)</t>
    <phoneticPr fontId="3" type="noConversion"/>
  </si>
  <si>
    <t>Huffman</t>
    <phoneticPr fontId="3" type="noConversion"/>
  </si>
  <si>
    <t>Step 1: sort</t>
    <phoneticPr fontId="3" type="noConversion"/>
  </si>
  <si>
    <t>Step 2: build tree</t>
    <phoneticPr fontId="3" type="noConversion"/>
  </si>
  <si>
    <t>Find the nodes with least frequency, Assign the children to a parent and delete it from the list</t>
    <phoneticPr fontId="3" type="noConversion"/>
  </si>
  <si>
    <t xml:space="preserve">List: </t>
    <phoneticPr fontId="3" type="noConversion"/>
  </si>
  <si>
    <t>Loop1</t>
    <phoneticPr fontId="3" type="noConversion"/>
  </si>
  <si>
    <t>Loop2</t>
    <phoneticPr fontId="3" type="noConversion"/>
  </si>
  <si>
    <t>Loop3</t>
  </si>
  <si>
    <t>Loop4</t>
  </si>
  <si>
    <t>Loop5</t>
  </si>
  <si>
    <t>Loop6</t>
  </si>
  <si>
    <t>P1(0.15)</t>
    <phoneticPr fontId="3" type="noConversion"/>
  </si>
  <si>
    <t>P1VOI</t>
    <phoneticPr fontId="3" type="noConversion"/>
  </si>
  <si>
    <t>P2(0.35)</t>
    <phoneticPr fontId="3" type="noConversion"/>
  </si>
  <si>
    <t>OP2I</t>
    <phoneticPr fontId="3" type="noConversion"/>
  </si>
  <si>
    <t>P3(0.6)</t>
    <phoneticPr fontId="3" type="noConversion"/>
  </si>
  <si>
    <t>IP3</t>
    <phoneticPr fontId="3" type="noConversion"/>
  </si>
  <si>
    <t>P4(1)</t>
    <phoneticPr fontId="3" type="noConversion"/>
  </si>
  <si>
    <t>Step 3 : codeword</t>
    <phoneticPr fontId="3" type="noConversion"/>
  </si>
  <si>
    <t>Step 4: encode</t>
    <phoneticPr fontId="3" type="noConversion"/>
  </si>
  <si>
    <t>Entropy + 1 is the upper bound</t>
    <phoneticPr fontId="3" type="noConversion"/>
  </si>
  <si>
    <t>Arithmetic</t>
    <phoneticPr fontId="3" type="noConversion"/>
  </si>
  <si>
    <t>Range lower</t>
    <phoneticPr fontId="3" type="noConversion"/>
  </si>
  <si>
    <t>Range upper</t>
    <phoneticPr fontId="3" type="noConversion"/>
  </si>
  <si>
    <t>Next Symbol</t>
    <phoneticPr fontId="3" type="noConversion"/>
  </si>
  <si>
    <t>low</t>
    <phoneticPr fontId="3" type="noConversion"/>
  </si>
  <si>
    <t>high</t>
    <phoneticPr fontId="3" type="noConversion"/>
  </si>
  <si>
    <t>range</t>
    <phoneticPr fontId="3" type="noConversion"/>
  </si>
  <si>
    <t>Step 1 : sort and calculate range</t>
    <phoneticPr fontId="3" type="noConversion"/>
  </si>
  <si>
    <t>Step 2: to decimal</t>
    <phoneticPr fontId="3" type="noConversion"/>
  </si>
  <si>
    <t>Step 3: to binary</t>
    <phoneticPr fontId="3" type="noConversion"/>
  </si>
  <si>
    <t>Binary</t>
    <phoneticPr fontId="3" type="noConversion"/>
  </si>
  <si>
    <t>Decimal</t>
    <phoneticPr fontId="3" type="noConversion"/>
  </si>
  <si>
    <t>if &gt; upperbound</t>
    <phoneticPr fontId="3" type="noConversion"/>
  </si>
  <si>
    <t>if &lt; lowerbound</t>
    <phoneticPr fontId="3" type="noConversion"/>
  </si>
  <si>
    <t>k</t>
    <phoneticPr fontId="3" type="noConversion"/>
  </si>
  <si>
    <t>kth binary</t>
    <phoneticPr fontId="3" type="noConversion"/>
  </si>
  <si>
    <t>Lower</t>
    <phoneticPr fontId="3" type="noConversion"/>
  </si>
  <si>
    <t>Upper</t>
    <phoneticPr fontId="3" type="noConversion"/>
  </si>
  <si>
    <t>replaced kth binary</t>
    <phoneticPr fontId="3" type="noConversion"/>
  </si>
  <si>
    <t>replaced decimal</t>
    <phoneticPr fontId="3" type="noConversion"/>
  </si>
  <si>
    <t>Arithmetic Decoding</t>
    <phoneticPr fontId="3" type="noConversion"/>
  </si>
  <si>
    <t>Step 1: conver binary to decimal</t>
    <phoneticPr fontId="3" type="noConversion"/>
  </si>
  <si>
    <t>https://www.rapidtables.com/convert/number/binary-to-decimal.html</t>
  </si>
  <si>
    <t>Nyquist Theorem</t>
    <phoneticPr fontId="3" type="noConversion"/>
  </si>
  <si>
    <t>Maximum frequency in the signal</t>
    <phoneticPr fontId="3" type="noConversion"/>
  </si>
  <si>
    <t>f_m</t>
    <phoneticPr fontId="3" type="noConversion"/>
  </si>
  <si>
    <t>Minimum required sampling rate</t>
    <phoneticPr fontId="3" type="noConversion"/>
  </si>
  <si>
    <t xml:space="preserve"> Nyquist Rate</t>
    <phoneticPr fontId="3" type="noConversion"/>
  </si>
  <si>
    <t>Nyquist Frequency</t>
    <phoneticPr fontId="3" type="noConversion"/>
  </si>
  <si>
    <t>dB</t>
    <phoneticPr fontId="3" type="noConversion"/>
  </si>
  <si>
    <t>V_signal</t>
    <phoneticPr fontId="3" type="noConversion"/>
  </si>
  <si>
    <t>V_noise</t>
    <phoneticPr fontId="3" type="noConversion"/>
  </si>
  <si>
    <t>Signal-to-noise Ratio</t>
    <phoneticPr fontId="3" type="noConversion"/>
  </si>
  <si>
    <t>SNR</t>
    <phoneticPr fontId="3" type="noConversion"/>
  </si>
  <si>
    <t>V_quan_noise</t>
    <phoneticPr fontId="3" type="noConversion"/>
  </si>
  <si>
    <t>|actual-quantized|</t>
    <phoneticPr fontId="3" type="noConversion"/>
  </si>
  <si>
    <t>PSQNR</t>
    <phoneticPr fontId="3" type="noConversion"/>
  </si>
  <si>
    <t>SQNR</t>
    <phoneticPr fontId="3" type="noConversion"/>
  </si>
  <si>
    <t>N bits per sample</t>
    <phoneticPr fontId="3" type="noConversion"/>
  </si>
  <si>
    <t>6*N</t>
    <phoneticPr fontId="3" type="noConversion"/>
  </si>
  <si>
    <t>Peak signal and peak noise. So, we can see that for a uniformly quantized source, adding 1 bit/sample can improve the SNR by 6dB.</t>
    <phoneticPr fontId="3" type="noConversion"/>
  </si>
  <si>
    <t>x_i</t>
    <phoneticPr fontId="3" type="noConversion"/>
  </si>
  <si>
    <t>predicted x</t>
    <phoneticPr fontId="3" type="noConversion"/>
  </si>
  <si>
    <t>err</t>
    <phoneticPr fontId="3" type="noConversion"/>
  </si>
  <si>
    <t>Lossless Predictive Coding - encoding</t>
    <phoneticPr fontId="3" type="noConversion"/>
  </si>
  <si>
    <t>Lossless Predictive Coding - decoding</t>
    <phoneticPr fontId="3" type="noConversion"/>
  </si>
  <si>
    <t>transmitted</t>
    <phoneticPr fontId="3" type="noConversion"/>
  </si>
  <si>
    <t>signal = predicted + e</t>
    <phoneticPr fontId="3" type="noConversion"/>
  </si>
  <si>
    <t>predicted y based on signal</t>
    <phoneticPr fontId="3" type="noConversion"/>
  </si>
  <si>
    <t>Zig-zag order</t>
    <phoneticPr fontId="3" type="noConversion"/>
  </si>
  <si>
    <t>Coefficients</t>
    <phoneticPr fontId="3" type="noConversion"/>
  </si>
  <si>
    <t>Zig-zag output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</si>
</sst>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b/>
      <sz val="16"/>
      <color rgb="FF0A0101"/>
      <name val="Helvetica Neue"/>
      <family val="2"/>
    </font>
    <font>
      <sz val="12"/>
      <color rgb="FF0000FF"/>
      <name val="新細明體"/>
      <family val="1"/>
      <charset val="136"/>
      <scheme val="minor"/>
    </font>
    <font>
      <sz val="10.5"/>
      <color theme="1"/>
      <name val="Times New Roman"/>
      <family val="1"/>
    </font>
    <font>
      <b/>
      <sz val="12"/>
      <color theme="0"/>
      <name val="新細明體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5" borderId="1" xfId="0" applyFont="1" applyFill="1" applyBorder="1">
      <alignment vertical="center"/>
    </xf>
    <xf numFmtId="0" fontId="4" fillId="5" borderId="2" xfId="0" applyFont="1" applyFill="1" applyBorder="1">
      <alignment vertical="center"/>
    </xf>
    <xf numFmtId="0" fontId="4" fillId="5" borderId="3" xfId="0" applyFont="1" applyFill="1" applyBorder="1">
      <alignment vertical="center"/>
    </xf>
    <xf numFmtId="0" fontId="4" fillId="5" borderId="4" xfId="0" applyFont="1" applyFill="1" applyBorder="1">
      <alignment vertical="center"/>
    </xf>
    <xf numFmtId="0" fontId="4" fillId="5" borderId="0" xfId="0" applyFont="1" applyFill="1" applyBorder="1">
      <alignment vertical="center"/>
    </xf>
    <xf numFmtId="0" fontId="4" fillId="5" borderId="5" xfId="0" applyFont="1" applyFill="1" applyBorder="1">
      <alignment vertical="center"/>
    </xf>
    <xf numFmtId="0" fontId="4" fillId="5" borderId="6" xfId="0" applyFont="1" applyFill="1" applyBorder="1">
      <alignment vertical="center"/>
    </xf>
    <xf numFmtId="0" fontId="4" fillId="5" borderId="7" xfId="0" applyFont="1" applyFill="1" applyBorder="1">
      <alignment vertical="center"/>
    </xf>
    <xf numFmtId="0" fontId="4" fillId="5" borderId="8" xfId="0" applyFont="1" applyFill="1" applyBorder="1">
      <alignment vertical="center"/>
    </xf>
    <xf numFmtId="0" fontId="5" fillId="0" borderId="0" xfId="0" applyFont="1">
      <alignment vertical="center"/>
    </xf>
    <xf numFmtId="0" fontId="0" fillId="6" borderId="0" xfId="0" applyFill="1">
      <alignment vertical="center"/>
    </xf>
    <xf numFmtId="0" fontId="2" fillId="0" borderId="0" xfId="0" applyFont="1" applyFill="1">
      <alignment vertical="center"/>
    </xf>
    <xf numFmtId="0" fontId="6" fillId="5" borderId="0" xfId="0" applyFont="1" applyFill="1">
      <alignment vertical="center"/>
    </xf>
    <xf numFmtId="43" fontId="0" fillId="0" borderId="0" xfId="1" applyFont="1">
      <alignment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0" xfId="0" applyFill="1">
      <alignment vertical="center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quotePrefix="1">
      <alignment vertical="center"/>
    </xf>
    <xf numFmtId="49" fontId="0" fillId="0" borderId="0" xfId="0" quotePrefix="1" applyNumberFormat="1">
      <alignment vertical="center"/>
    </xf>
    <xf numFmtId="49" fontId="0" fillId="0" borderId="0" xfId="0" applyNumberFormat="1">
      <alignment vertical="center"/>
    </xf>
    <xf numFmtId="0" fontId="8" fillId="8" borderId="0" xfId="0" applyFont="1" applyFill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101600</xdr:rowOff>
    </xdr:from>
    <xdr:to>
      <xdr:col>19</xdr:col>
      <xdr:colOff>546100</xdr:colOff>
      <xdr:row>33</xdr:row>
      <xdr:rowOff>152400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2FA009A6-F8AC-3F1C-7774-515732E1A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52200" y="101600"/>
          <a:ext cx="5499100" cy="6146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142613</xdr:colOff>
      <xdr:row>4</xdr:row>
      <xdr:rowOff>141913</xdr:rowOff>
    </xdr:from>
    <xdr:to>
      <xdr:col>17</xdr:col>
      <xdr:colOff>485512</xdr:colOff>
      <xdr:row>33</xdr:row>
      <xdr:rowOff>81128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817E294-F288-755E-C90C-0393FE91B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68576" y="887601"/>
          <a:ext cx="7788129" cy="53454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211354</xdr:colOff>
      <xdr:row>94</xdr:row>
      <xdr:rowOff>79375</xdr:rowOff>
    </xdr:from>
    <xdr:to>
      <xdr:col>12</xdr:col>
      <xdr:colOff>363361</xdr:colOff>
      <xdr:row>106</xdr:row>
      <xdr:rowOff>150636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D45C640-9851-E014-BDEE-F45564CC8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63785" y="18317986"/>
          <a:ext cx="4297145" cy="2399594"/>
        </a:xfrm>
        <a:prstGeom prst="rect">
          <a:avLst/>
        </a:prstGeom>
      </xdr:spPr>
    </xdr:pic>
    <xdr:clientData/>
  </xdr:twoCellAnchor>
  <xdr:twoCellAnchor editAs="oneCell">
    <xdr:from>
      <xdr:col>7</xdr:col>
      <xdr:colOff>546348</xdr:colOff>
      <xdr:row>117</xdr:row>
      <xdr:rowOff>114653</xdr:rowOff>
    </xdr:from>
    <xdr:to>
      <xdr:col>13</xdr:col>
      <xdr:colOff>214137</xdr:colOff>
      <xdr:row>127</xdr:row>
      <xdr:rowOff>70663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B017407D-26E9-07A2-5AC0-1922C7F8E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98779" y="22815903"/>
          <a:ext cx="4641955" cy="18962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35C4-929D-8F4C-8329-A6BBC1C2906D}">
  <dimension ref="A1:B10"/>
  <sheetViews>
    <sheetView tabSelected="1" zoomScale="150" workbookViewId="0">
      <selection activeCell="H5" sqref="H5"/>
    </sheetView>
  </sheetViews>
  <sheetFormatPr baseColWidth="10" defaultRowHeight="15"/>
  <sheetData>
    <row r="1" spans="1:2">
      <c r="A1" t="s">
        <v>49</v>
      </c>
    </row>
    <row r="2" spans="1:2">
      <c r="A2" t="s">
        <v>50</v>
      </c>
      <c r="B2" s="36">
        <v>100</v>
      </c>
    </row>
    <row r="3" spans="1:2">
      <c r="A3" t="s">
        <v>51</v>
      </c>
    </row>
    <row r="4" spans="1:2">
      <c r="A4" t="s">
        <v>52</v>
      </c>
      <c r="B4" s="36">
        <v>10</v>
      </c>
    </row>
    <row r="7" spans="1:2">
      <c r="A7" t="s">
        <v>53</v>
      </c>
    </row>
    <row r="8" spans="1:2">
      <c r="A8" t="s">
        <v>54</v>
      </c>
      <c r="B8">
        <f>B2/B4</f>
        <v>10</v>
      </c>
    </row>
    <row r="9" spans="1:2">
      <c r="A9" t="s">
        <v>55</v>
      </c>
    </row>
    <row r="10" spans="1:2">
      <c r="A10" t="s">
        <v>55</v>
      </c>
      <c r="B10">
        <f>1-B4/B2</f>
        <v>0.9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D9B0-37E7-244B-8058-5E26A370E2C7}">
  <dimension ref="A1:Y29"/>
  <sheetViews>
    <sheetView zoomScale="150" workbookViewId="0">
      <selection activeCell="J30" sqref="J30"/>
    </sheetView>
  </sheetViews>
  <sheetFormatPr baseColWidth="10" defaultRowHeight="15"/>
  <cols>
    <col min="1" max="8" width="10.83203125" style="37"/>
    <col min="9" max="9" width="12.83203125" style="37" customWidth="1"/>
    <col min="10" max="10" width="39.33203125" style="40" customWidth="1"/>
    <col min="11" max="11" width="10.83203125" style="37"/>
    <col min="21" max="25" width="10.83203125" style="37"/>
  </cols>
  <sheetData>
    <row r="1" spans="1:25">
      <c r="A1" s="37" t="s">
        <v>66</v>
      </c>
      <c r="B1" s="39" t="s">
        <v>81</v>
      </c>
    </row>
    <row r="2" spans="1:25">
      <c r="A2" s="37" t="s">
        <v>56</v>
      </c>
      <c r="B2" s="37" t="s">
        <v>57</v>
      </c>
      <c r="E2" s="37" t="s">
        <v>67</v>
      </c>
      <c r="F2" s="37" t="s">
        <v>88</v>
      </c>
      <c r="G2" s="37" t="s">
        <v>68</v>
      </c>
      <c r="H2" s="37" t="s">
        <v>63</v>
      </c>
      <c r="I2" s="37" t="s">
        <v>90</v>
      </c>
      <c r="J2" s="40" t="s">
        <v>64</v>
      </c>
      <c r="K2" s="37" t="s">
        <v>65</v>
      </c>
      <c r="U2" s="37" t="s">
        <v>74</v>
      </c>
      <c r="V2" s="37" t="s">
        <v>75</v>
      </c>
      <c r="W2" s="37" t="s">
        <v>62</v>
      </c>
      <c r="X2" s="37" t="s">
        <v>76</v>
      </c>
      <c r="Y2" s="37" t="s">
        <v>77</v>
      </c>
    </row>
    <row r="3" spans="1:25">
      <c r="A3" s="37">
        <v>0</v>
      </c>
      <c r="B3" s="38" t="s">
        <v>83</v>
      </c>
      <c r="E3" s="37" t="str">
        <f t="shared" ref="E3:E18" si="0">IF(LEN($B$1)&gt;ROW()-3,RIGHT(LEFT($B$1,ROW()-2),1),"")</f>
        <v>p</v>
      </c>
      <c r="G3" s="40" t="b">
        <v>1</v>
      </c>
      <c r="H3" s="40" t="str">
        <f>E3</f>
        <v>p</v>
      </c>
      <c r="I3" s="40"/>
      <c r="K3" s="40"/>
      <c r="U3" s="37" t="str">
        <f>_xlfn.CONCAT($E$3:E3)</f>
        <v>p</v>
      </c>
      <c r="V3" s="37" t="str">
        <f>E3</f>
        <v>p</v>
      </c>
      <c r="W3" s="37" t="b">
        <f>G3</f>
        <v>1</v>
      </c>
      <c r="X3" s="37" t="str">
        <f>IF(J3="","",J3)</f>
        <v/>
      </c>
      <c r="Y3" s="37" t="str">
        <f>IF(K3="","",K3)</f>
        <v/>
      </c>
    </row>
    <row r="4" spans="1:25">
      <c r="A4" s="37">
        <v>1</v>
      </c>
      <c r="B4" s="38" t="s">
        <v>84</v>
      </c>
      <c r="E4" s="37" t="str">
        <f t="shared" si="0"/>
        <v>e</v>
      </c>
      <c r="F4" s="37" t="str">
        <f>_xlfn.CONCAT(H3,E4)</f>
        <v>pe</v>
      </c>
      <c r="G4" s="38" t="b">
        <v>0</v>
      </c>
      <c r="H4" s="38" t="s">
        <v>84</v>
      </c>
      <c r="I4" s="38">
        <v>0</v>
      </c>
      <c r="J4" s="40">
        <f>I4</f>
        <v>0</v>
      </c>
      <c r="K4" s="38" t="s">
        <v>87</v>
      </c>
      <c r="U4" s="37" t="str">
        <f>_xlfn.CONCAT($E$3:E4)</f>
        <v>pe</v>
      </c>
      <c r="V4" s="37" t="str">
        <f>_xlfn.CONCAT(H3,E4)</f>
        <v>pe</v>
      </c>
      <c r="W4" s="37" t="b">
        <f t="shared" ref="W4:W5" si="1">G4</f>
        <v>0</v>
      </c>
      <c r="X4" s="37">
        <f t="shared" ref="X4:X5" si="2">IF(J4="","",J4)</f>
        <v>0</v>
      </c>
      <c r="Y4" s="37" t="str">
        <f t="shared" ref="Y4:Y5" si="3">IF(K4="","",K4)</f>
        <v>pe / 4</v>
      </c>
    </row>
    <row r="5" spans="1:25">
      <c r="A5" s="37">
        <v>2</v>
      </c>
      <c r="B5" s="38" t="s">
        <v>85</v>
      </c>
      <c r="E5" s="37" t="str">
        <f t="shared" si="0"/>
        <v>t</v>
      </c>
      <c r="F5" s="37" t="str">
        <f t="shared" ref="F5:F13" si="4">_xlfn.CONCAT(H4,E5)</f>
        <v>et</v>
      </c>
      <c r="G5" s="38" t="b">
        <v>0</v>
      </c>
      <c r="H5" s="38" t="s">
        <v>85</v>
      </c>
      <c r="I5" s="38">
        <v>1</v>
      </c>
      <c r="J5" s="40" t="str">
        <f>IF(I5="",J4,_xlfn.CONCAT(J4,",",I5))</f>
        <v>0,1</v>
      </c>
      <c r="K5" s="38" t="s">
        <v>94</v>
      </c>
      <c r="U5" s="37" t="str">
        <f>_xlfn.CONCAT($E$3:E5)</f>
        <v>pet</v>
      </c>
      <c r="V5" s="37" t="str">
        <f>_xlfn.CONCAT(H4,E5)</f>
        <v>et</v>
      </c>
      <c r="W5" s="37" t="b">
        <f t="shared" si="1"/>
        <v>0</v>
      </c>
      <c r="X5" s="37" t="str">
        <f t="shared" si="2"/>
        <v>0,1</v>
      </c>
      <c r="Y5" s="37" t="str">
        <f t="shared" si="3"/>
        <v>et / 5</v>
      </c>
    </row>
    <row r="6" spans="1:25">
      <c r="A6" s="37">
        <v>3</v>
      </c>
      <c r="B6" s="38" t="s">
        <v>86</v>
      </c>
      <c r="E6" s="37" t="str">
        <f t="shared" si="0"/>
        <v>e</v>
      </c>
      <c r="F6" s="37" t="str">
        <f t="shared" si="4"/>
        <v>te</v>
      </c>
      <c r="G6" s="38" t="b">
        <v>0</v>
      </c>
      <c r="H6" s="38" t="s">
        <v>84</v>
      </c>
      <c r="I6" s="38">
        <v>2</v>
      </c>
      <c r="J6" s="40" t="str">
        <f t="shared" ref="J6:J15" si="5">IF(I6="",J5,_xlfn.CONCAT(J5,",",I6))</f>
        <v>0,1,2</v>
      </c>
      <c r="K6" s="38" t="s">
        <v>91</v>
      </c>
      <c r="U6" s="37" t="str">
        <f>_xlfn.CONCAT($E$3:E6)</f>
        <v>pete</v>
      </c>
      <c r="V6" s="37" t="str">
        <f t="shared" ref="V6:V18" si="6">_xlfn.CONCAT(H5,E6)</f>
        <v>te</v>
      </c>
      <c r="W6" s="37" t="b">
        <f t="shared" ref="W6:W18" si="7">G6</f>
        <v>0</v>
      </c>
      <c r="X6" s="37" t="str">
        <f t="shared" ref="X6:X18" si="8">IF(J6="","",J6)</f>
        <v>0,1,2</v>
      </c>
      <c r="Y6" s="37" t="str">
        <f t="shared" ref="Y6:Y18" si="9">IF(K6="","",K6)</f>
        <v>te / 6</v>
      </c>
    </row>
    <row r="7" spans="1:25">
      <c r="A7" s="37">
        <v>4</v>
      </c>
      <c r="B7" s="38" t="s">
        <v>82</v>
      </c>
      <c r="E7" s="37" t="str">
        <f t="shared" si="0"/>
        <v>r</v>
      </c>
      <c r="F7" s="37" t="str">
        <f t="shared" si="4"/>
        <v>er</v>
      </c>
      <c r="G7" s="38" t="b">
        <v>0</v>
      </c>
      <c r="H7" s="38" t="s">
        <v>86</v>
      </c>
      <c r="I7" s="38">
        <v>1</v>
      </c>
      <c r="J7" s="40" t="str">
        <f t="shared" si="5"/>
        <v>0,1,2,1</v>
      </c>
      <c r="K7" s="38" t="s">
        <v>93</v>
      </c>
      <c r="U7" s="37" t="str">
        <f>_xlfn.CONCAT($E$3:E7)</f>
        <v>peter</v>
      </c>
      <c r="V7" s="37" t="str">
        <f t="shared" si="6"/>
        <v>er</v>
      </c>
      <c r="W7" s="37" t="b">
        <f t="shared" si="7"/>
        <v>0</v>
      </c>
      <c r="X7" s="37" t="str">
        <f t="shared" si="8"/>
        <v>0,1,2,1</v>
      </c>
      <c r="Y7" s="37" t="str">
        <f t="shared" si="9"/>
        <v>er / 7</v>
      </c>
    </row>
    <row r="8" spans="1:25">
      <c r="A8" s="37">
        <v>5</v>
      </c>
      <c r="B8" s="38" t="s">
        <v>89</v>
      </c>
      <c r="E8" s="37" t="str">
        <f t="shared" si="0"/>
        <v>p</v>
      </c>
      <c r="F8" s="37" t="str">
        <f t="shared" si="4"/>
        <v>rp</v>
      </c>
      <c r="G8" s="38" t="b">
        <v>0</v>
      </c>
      <c r="H8" s="38" t="s">
        <v>83</v>
      </c>
      <c r="I8" s="38">
        <v>3</v>
      </c>
      <c r="J8" s="40" t="str">
        <f t="shared" si="5"/>
        <v>0,1,2,1,3</v>
      </c>
      <c r="K8" s="38" t="s">
        <v>95</v>
      </c>
      <c r="U8" s="37" t="str">
        <f>_xlfn.CONCAT($E$3:E8)</f>
        <v>peterp</v>
      </c>
      <c r="V8" s="37" t="str">
        <f t="shared" si="6"/>
        <v>rp</v>
      </c>
      <c r="W8" s="37" t="b">
        <f t="shared" si="7"/>
        <v>0</v>
      </c>
      <c r="X8" s="37" t="str">
        <f t="shared" si="8"/>
        <v>0,1,2,1,3</v>
      </c>
      <c r="Y8" s="37" t="str">
        <f t="shared" si="9"/>
        <v>rp / 8</v>
      </c>
    </row>
    <row r="9" spans="1:25">
      <c r="A9" s="37">
        <v>6</v>
      </c>
      <c r="B9" s="38" t="s">
        <v>92</v>
      </c>
      <c r="E9" s="37" t="str">
        <f t="shared" si="0"/>
        <v>e</v>
      </c>
      <c r="F9" s="37" t="str">
        <f t="shared" si="4"/>
        <v>pe</v>
      </c>
      <c r="G9" s="38" t="b">
        <v>1</v>
      </c>
      <c r="H9" s="38" t="s">
        <v>82</v>
      </c>
      <c r="I9" s="38"/>
      <c r="J9" s="40" t="str">
        <f t="shared" si="5"/>
        <v>0,1,2,1,3</v>
      </c>
      <c r="K9" s="38"/>
      <c r="U9" s="37" t="str">
        <f>_xlfn.CONCAT($E$3:E9)</f>
        <v>peterpe</v>
      </c>
      <c r="V9" s="37" t="str">
        <f t="shared" si="6"/>
        <v>pe</v>
      </c>
      <c r="W9" s="37" t="b">
        <f t="shared" si="7"/>
        <v>1</v>
      </c>
      <c r="X9" s="37" t="str">
        <f t="shared" si="8"/>
        <v>0,1,2,1,3</v>
      </c>
      <c r="Y9" s="37" t="str">
        <f t="shared" si="9"/>
        <v/>
      </c>
    </row>
    <row r="10" spans="1:25">
      <c r="A10" s="37">
        <v>7</v>
      </c>
      <c r="B10" s="38" t="s">
        <v>96</v>
      </c>
      <c r="E10" s="37" t="str">
        <f t="shared" si="0"/>
        <v>p</v>
      </c>
      <c r="F10" s="37" t="str">
        <f t="shared" si="4"/>
        <v>pep</v>
      </c>
      <c r="G10" s="38" t="b">
        <v>0</v>
      </c>
      <c r="H10" s="38" t="s">
        <v>83</v>
      </c>
      <c r="I10" s="38">
        <v>4</v>
      </c>
      <c r="J10" s="40" t="str">
        <f t="shared" si="5"/>
        <v>0,1,2,1,3,4</v>
      </c>
      <c r="K10" s="38" t="s">
        <v>98</v>
      </c>
      <c r="U10" s="37" t="str">
        <f>_xlfn.CONCAT($E$3:E10)</f>
        <v>peterpep</v>
      </c>
      <c r="V10" s="37" t="str">
        <f t="shared" si="6"/>
        <v>pep</v>
      </c>
      <c r="W10" s="37" t="b">
        <f t="shared" si="7"/>
        <v>0</v>
      </c>
      <c r="X10" s="37" t="str">
        <f t="shared" si="8"/>
        <v>0,1,2,1,3,4</v>
      </c>
      <c r="Y10" s="37" t="str">
        <f t="shared" si="9"/>
        <v>pep / 9</v>
      </c>
    </row>
    <row r="11" spans="1:25">
      <c r="A11" s="37">
        <v>8</v>
      </c>
      <c r="B11" s="38" t="s">
        <v>97</v>
      </c>
      <c r="E11" s="37" t="str">
        <f t="shared" si="0"/>
        <v>p</v>
      </c>
      <c r="F11" s="37" t="str">
        <f t="shared" si="4"/>
        <v>pp</v>
      </c>
      <c r="G11" s="38" t="b">
        <v>0</v>
      </c>
      <c r="H11" s="38" t="s">
        <v>83</v>
      </c>
      <c r="I11" s="38">
        <v>0</v>
      </c>
      <c r="J11" s="40" t="str">
        <f t="shared" si="5"/>
        <v>0,1,2,1,3,4,0</v>
      </c>
      <c r="K11" s="38" t="s">
        <v>100</v>
      </c>
      <c r="U11" s="37" t="str">
        <f>_xlfn.CONCAT($E$3:E11)</f>
        <v>peterpepp</v>
      </c>
      <c r="V11" s="37" t="str">
        <f t="shared" si="6"/>
        <v>pp</v>
      </c>
      <c r="W11" s="37" t="b">
        <f t="shared" si="7"/>
        <v>0</v>
      </c>
      <c r="X11" s="37" t="str">
        <f t="shared" si="8"/>
        <v>0,1,2,1,3,4,0</v>
      </c>
      <c r="Y11" s="37" t="str">
        <f t="shared" si="9"/>
        <v>pp / 10</v>
      </c>
    </row>
    <row r="12" spans="1:25">
      <c r="A12" s="37">
        <v>9</v>
      </c>
      <c r="B12" s="38" t="s">
        <v>99</v>
      </c>
      <c r="E12" s="37" t="str">
        <f t="shared" si="0"/>
        <v>e</v>
      </c>
      <c r="F12" s="37" t="str">
        <f t="shared" si="4"/>
        <v>pe</v>
      </c>
      <c r="G12" s="38" t="b">
        <v>1</v>
      </c>
      <c r="H12" s="38" t="s">
        <v>82</v>
      </c>
      <c r="I12" s="38"/>
      <c r="J12" s="40" t="str">
        <f t="shared" si="5"/>
        <v>0,1,2,1,3,4,0</v>
      </c>
      <c r="K12" s="38"/>
      <c r="U12" s="37" t="str">
        <f>_xlfn.CONCAT($E$3:E12)</f>
        <v>peterpeppe</v>
      </c>
      <c r="V12" s="37" t="str">
        <f t="shared" si="6"/>
        <v>pe</v>
      </c>
      <c r="W12" s="37" t="b">
        <f t="shared" si="7"/>
        <v>1</v>
      </c>
      <c r="X12" s="37" t="str">
        <f t="shared" si="8"/>
        <v>0,1,2,1,3,4,0</v>
      </c>
      <c r="Y12" s="37" t="str">
        <f t="shared" si="9"/>
        <v/>
      </c>
    </row>
    <row r="13" spans="1:25">
      <c r="A13" s="37">
        <v>10</v>
      </c>
      <c r="B13" s="38" t="s">
        <v>101</v>
      </c>
      <c r="E13" s="37" t="str">
        <f t="shared" si="0"/>
        <v>r</v>
      </c>
      <c r="F13" s="37" t="str">
        <f t="shared" si="4"/>
        <v>per</v>
      </c>
      <c r="G13" s="38" t="b">
        <v>0</v>
      </c>
      <c r="H13" s="38" t="s">
        <v>86</v>
      </c>
      <c r="I13" s="38">
        <v>4</v>
      </c>
      <c r="J13" s="40" t="str">
        <f t="shared" si="5"/>
        <v>0,1,2,1,3,4,0,4</v>
      </c>
      <c r="K13" s="38" t="s">
        <v>103</v>
      </c>
      <c r="U13" s="37" t="str">
        <f>_xlfn.CONCAT($E$3:E13)</f>
        <v>peterpepper</v>
      </c>
      <c r="V13" s="37" t="str">
        <f t="shared" si="6"/>
        <v>per</v>
      </c>
      <c r="W13" s="37" t="b">
        <f t="shared" si="7"/>
        <v>0</v>
      </c>
      <c r="X13" s="37" t="str">
        <f t="shared" si="8"/>
        <v>0,1,2,1,3,4,0,4</v>
      </c>
      <c r="Y13" s="37" t="str">
        <f t="shared" si="9"/>
        <v>per / 11</v>
      </c>
    </row>
    <row r="14" spans="1:25">
      <c r="A14" s="37">
        <v>11</v>
      </c>
      <c r="B14" s="38" t="s">
        <v>102</v>
      </c>
      <c r="E14" s="37" t="str">
        <f t="shared" si="0"/>
        <v/>
      </c>
      <c r="G14" s="38"/>
      <c r="H14" s="38"/>
      <c r="I14" s="38"/>
      <c r="J14" s="40" t="str">
        <f t="shared" si="5"/>
        <v>0,1,2,1,3,4,0,4</v>
      </c>
      <c r="K14" s="38"/>
      <c r="U14" s="37" t="str">
        <f>_xlfn.CONCAT($E$3:E14)</f>
        <v>peterpepper</v>
      </c>
      <c r="V14" s="37" t="str">
        <f t="shared" si="6"/>
        <v>r</v>
      </c>
      <c r="W14" s="37">
        <f t="shared" si="7"/>
        <v>0</v>
      </c>
      <c r="X14" s="37" t="str">
        <f t="shared" si="8"/>
        <v>0,1,2,1,3,4,0,4</v>
      </c>
      <c r="Y14" s="37" t="str">
        <f t="shared" si="9"/>
        <v/>
      </c>
    </row>
    <row r="15" spans="1:25">
      <c r="A15" s="37">
        <v>12</v>
      </c>
      <c r="B15" s="38"/>
      <c r="E15" s="37" t="str">
        <f t="shared" si="0"/>
        <v/>
      </c>
      <c r="G15" s="38"/>
      <c r="H15" s="38"/>
      <c r="I15" s="38"/>
      <c r="J15" s="40" t="str">
        <f t="shared" si="5"/>
        <v>0,1,2,1,3,4,0,4</v>
      </c>
      <c r="K15" s="38"/>
      <c r="U15" s="37" t="str">
        <f>_xlfn.CONCAT($E$3:E15)</f>
        <v>peterpepper</v>
      </c>
      <c r="V15" s="37" t="str">
        <f t="shared" si="6"/>
        <v/>
      </c>
      <c r="W15" s="37">
        <f t="shared" si="7"/>
        <v>0</v>
      </c>
      <c r="X15" s="37" t="str">
        <f t="shared" si="8"/>
        <v>0,1,2,1,3,4,0,4</v>
      </c>
      <c r="Y15" s="37" t="str">
        <f t="shared" si="9"/>
        <v/>
      </c>
    </row>
    <row r="16" spans="1:25">
      <c r="A16" s="37">
        <v>13</v>
      </c>
      <c r="B16" s="38"/>
      <c r="E16" s="37" t="str">
        <f t="shared" si="0"/>
        <v/>
      </c>
      <c r="U16" s="37" t="str">
        <f>_xlfn.CONCAT($E$3:E16)</f>
        <v>peterpepper</v>
      </c>
      <c r="V16" s="37" t="str">
        <f t="shared" si="6"/>
        <v/>
      </c>
      <c r="W16" s="37">
        <f t="shared" si="7"/>
        <v>0</v>
      </c>
      <c r="X16" s="37" t="str">
        <f t="shared" si="8"/>
        <v/>
      </c>
      <c r="Y16" s="37" t="str">
        <f t="shared" si="9"/>
        <v/>
      </c>
    </row>
    <row r="17" spans="1:25">
      <c r="A17" s="37">
        <v>14</v>
      </c>
      <c r="B17" s="38"/>
      <c r="E17" s="37" t="str">
        <f t="shared" si="0"/>
        <v/>
      </c>
      <c r="U17" s="37" t="str">
        <f>_xlfn.CONCAT($E$3:E17)</f>
        <v>peterpepper</v>
      </c>
      <c r="V17" s="37" t="str">
        <f t="shared" si="6"/>
        <v/>
      </c>
      <c r="W17" s="37">
        <f t="shared" si="7"/>
        <v>0</v>
      </c>
      <c r="X17" s="37" t="str">
        <f t="shared" si="8"/>
        <v/>
      </c>
      <c r="Y17" s="37" t="str">
        <f t="shared" si="9"/>
        <v/>
      </c>
    </row>
    <row r="18" spans="1:25">
      <c r="E18" s="37" t="str">
        <f t="shared" si="0"/>
        <v/>
      </c>
      <c r="U18" s="37" t="str">
        <f>_xlfn.CONCAT($E$3:E18)</f>
        <v>peterpepper</v>
      </c>
      <c r="V18" s="37" t="str">
        <f t="shared" si="6"/>
        <v/>
      </c>
      <c r="W18" s="37">
        <f t="shared" si="7"/>
        <v>0</v>
      </c>
      <c r="X18" s="37" t="str">
        <f t="shared" si="8"/>
        <v/>
      </c>
      <c r="Y18" s="37" t="str">
        <f t="shared" si="9"/>
        <v/>
      </c>
    </row>
    <row r="19" spans="1:25">
      <c r="E19" s="37" t="str">
        <f t="shared" ref="E19:E28" si="10">IF(LEN($B$1)&gt;ROW()-2,RIGHT(LEFT($B$1,ROW()-2),1),"")</f>
        <v/>
      </c>
    </row>
    <row r="20" spans="1:25">
      <c r="E20" s="37" t="str">
        <f>IF(LEN($B$1)&gt;ROW()-2,RIGHT(LEFT($B$1,ROW()-2),1),"")</f>
        <v/>
      </c>
    </row>
    <row r="21" spans="1:25">
      <c r="E21" s="37" t="str">
        <f t="shared" si="10"/>
        <v/>
      </c>
    </row>
    <row r="22" spans="1:25">
      <c r="E22" s="37" t="str">
        <f t="shared" si="10"/>
        <v/>
      </c>
    </row>
    <row r="23" spans="1:25">
      <c r="E23" s="37" t="str">
        <f t="shared" si="10"/>
        <v/>
      </c>
    </row>
    <row r="24" spans="1:25">
      <c r="E24" s="37" t="str">
        <f t="shared" si="10"/>
        <v/>
      </c>
    </row>
    <row r="25" spans="1:25">
      <c r="E25" s="37" t="str">
        <f t="shared" si="10"/>
        <v/>
      </c>
    </row>
    <row r="26" spans="1:25">
      <c r="E26" s="37" t="str">
        <f t="shared" si="10"/>
        <v/>
      </c>
    </row>
    <row r="27" spans="1:25">
      <c r="E27" s="37" t="str">
        <f t="shared" si="10"/>
        <v/>
      </c>
    </row>
    <row r="28" spans="1:25">
      <c r="E28" s="37" t="str">
        <f t="shared" si="10"/>
        <v/>
      </c>
      <c r="I28" s="37" t="s">
        <v>104</v>
      </c>
      <c r="J28" s="40">
        <v>3</v>
      </c>
    </row>
    <row r="29" spans="1:25">
      <c r="I29" s="37" t="s">
        <v>105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EE88-F3C1-FD4A-80F1-3BFCCFD261C1}">
  <dimension ref="A1:H19"/>
  <sheetViews>
    <sheetView zoomScale="109" workbookViewId="0">
      <selection activeCell="F13" sqref="F13"/>
    </sheetView>
  </sheetViews>
  <sheetFormatPr baseColWidth="10" defaultRowHeight="15"/>
  <cols>
    <col min="4" max="4" width="13.1640625" customWidth="1"/>
    <col min="5" max="5" width="26.1640625" customWidth="1"/>
    <col min="6" max="6" width="19" customWidth="1"/>
    <col min="7" max="7" width="15.83203125" customWidth="1"/>
    <col min="8" max="8" width="17" customWidth="1"/>
  </cols>
  <sheetData>
    <row r="1" spans="1:8">
      <c r="A1" t="s">
        <v>74</v>
      </c>
      <c r="B1" t="s">
        <v>106</v>
      </c>
    </row>
    <row r="2" spans="1:8">
      <c r="A2" t="s">
        <v>111</v>
      </c>
      <c r="B2" t="str">
        <f>SUBSTITUTE(B1,",","")</f>
        <v>1036045328</v>
      </c>
    </row>
    <row r="3" spans="1:8">
      <c r="A3" t="s">
        <v>56</v>
      </c>
      <c r="B3" t="s">
        <v>57</v>
      </c>
      <c r="D3" t="s">
        <v>107</v>
      </c>
      <c r="E3" t="s">
        <v>108</v>
      </c>
      <c r="F3" t="s">
        <v>109</v>
      </c>
      <c r="G3" t="s">
        <v>112</v>
      </c>
      <c r="H3" t="s">
        <v>110</v>
      </c>
    </row>
    <row r="4" spans="1:8">
      <c r="A4">
        <v>0</v>
      </c>
      <c r="B4" s="36" t="s">
        <v>58</v>
      </c>
      <c r="D4" t="str">
        <f>IF(LEN($B$2)&gt;ROW()-4,LEFT($B$2,ROW()-3),"")</f>
        <v>1</v>
      </c>
      <c r="E4" t="str">
        <f>VLOOKUP(RIGHT(D4,1)*1,$A$3:$B$1048576,2,FALSE)</f>
        <v>b</v>
      </c>
      <c r="F4" t="str">
        <f>_xlfn.CONCAT($E$4:E4)</f>
        <v>b</v>
      </c>
    </row>
    <row r="5" spans="1:8">
      <c r="A5">
        <v>1</v>
      </c>
      <c r="B5" s="36" t="s">
        <v>59</v>
      </c>
      <c r="D5" t="str">
        <f t="shared" ref="D5:D17" si="0">IF(LEN($B$2)&gt;ROW()-4,LEFT($B$2,ROW()-3),"")</f>
        <v>10</v>
      </c>
      <c r="E5" t="str">
        <f t="shared" ref="E5:E18" si="1">VLOOKUP(RIGHT(D5,1)*1,$A$3:$B$1048576,2,FALSE)</f>
        <v>a</v>
      </c>
      <c r="F5" t="str">
        <f>_xlfn.CONCAT($E$4:E5)</f>
        <v>ba</v>
      </c>
      <c r="G5" t="str">
        <f>_xlfn.CONCAT(E4,LEFT(E5,1))</f>
        <v>ba</v>
      </c>
      <c r="H5" s="36" t="s">
        <v>70</v>
      </c>
    </row>
    <row r="6" spans="1:8">
      <c r="A6">
        <v>2</v>
      </c>
      <c r="B6" s="36" t="s">
        <v>60</v>
      </c>
      <c r="D6" t="str">
        <f t="shared" si="0"/>
        <v>103</v>
      </c>
      <c r="E6" t="str">
        <f t="shared" si="1"/>
        <v>n</v>
      </c>
      <c r="F6" t="str">
        <f>_xlfn.CONCAT($E$4:E6)</f>
        <v>ban</v>
      </c>
      <c r="G6" t="str">
        <f t="shared" ref="G6:G18" si="2">_xlfn.CONCAT(E5,LEFT(E6,1))</f>
        <v>an</v>
      </c>
      <c r="H6" s="36" t="s">
        <v>72</v>
      </c>
    </row>
    <row r="7" spans="1:8">
      <c r="A7">
        <v>3</v>
      </c>
      <c r="B7" s="36" t="s">
        <v>61</v>
      </c>
      <c r="D7" t="str">
        <f t="shared" si="0"/>
        <v>1036</v>
      </c>
      <c r="E7" t="str">
        <f>VLOOKUP(RIGHT(D7,1)*1,$A$3:$B$1048576,2,FALSE)</f>
        <v>an</v>
      </c>
      <c r="F7" t="str">
        <f>_xlfn.CONCAT($E$4:E7)</f>
        <v>banan</v>
      </c>
      <c r="G7" t="str">
        <f t="shared" si="2"/>
        <v>na</v>
      </c>
      <c r="H7" s="36" t="s">
        <v>78</v>
      </c>
    </row>
    <row r="8" spans="1:8">
      <c r="A8">
        <v>4</v>
      </c>
      <c r="B8" s="36" t="s">
        <v>69</v>
      </c>
      <c r="D8" t="str">
        <f t="shared" si="0"/>
        <v>10360</v>
      </c>
      <c r="E8" t="str">
        <f t="shared" si="1"/>
        <v>a</v>
      </c>
      <c r="F8" t="str">
        <f>_xlfn.CONCAT($E$4:E8)</f>
        <v>banana</v>
      </c>
      <c r="G8" t="str">
        <f t="shared" si="2"/>
        <v>ana</v>
      </c>
      <c r="H8" s="36" t="s">
        <v>80</v>
      </c>
    </row>
    <row r="9" spans="1:8">
      <c r="A9">
        <v>5</v>
      </c>
      <c r="B9" s="36" t="s">
        <v>71</v>
      </c>
      <c r="D9" t="str">
        <f t="shared" si="0"/>
        <v>103604</v>
      </c>
      <c r="E9" t="str">
        <f t="shared" si="1"/>
        <v>_</v>
      </c>
      <c r="F9" t="str">
        <f>_xlfn.CONCAT($E$4:E9)</f>
        <v>banana_</v>
      </c>
      <c r="G9" t="str">
        <f t="shared" si="2"/>
        <v>a_</v>
      </c>
      <c r="H9" s="36" t="s">
        <v>114</v>
      </c>
    </row>
    <row r="10" spans="1:8">
      <c r="A10">
        <v>6</v>
      </c>
      <c r="B10" s="36" t="s">
        <v>73</v>
      </c>
      <c r="D10" t="str">
        <f t="shared" si="0"/>
        <v>1036045</v>
      </c>
      <c r="E10" t="str">
        <f t="shared" si="1"/>
        <v>ba</v>
      </c>
      <c r="F10" t="str">
        <f>_xlfn.CONCAT($E$4:E10)</f>
        <v>banana_ba</v>
      </c>
      <c r="G10" t="str">
        <f t="shared" si="2"/>
        <v>_b</v>
      </c>
      <c r="H10" s="36"/>
    </row>
    <row r="11" spans="1:8">
      <c r="A11">
        <v>7</v>
      </c>
      <c r="B11" s="36" t="s">
        <v>79</v>
      </c>
      <c r="D11" t="str">
        <f t="shared" si="0"/>
        <v>10360453</v>
      </c>
      <c r="E11" t="str">
        <f t="shared" si="1"/>
        <v>n</v>
      </c>
      <c r="F11" t="str">
        <f>_xlfn.CONCAT($E$4:E11)</f>
        <v>banana_ban</v>
      </c>
      <c r="G11" t="str">
        <f t="shared" si="2"/>
        <v>ban</v>
      </c>
      <c r="H11" s="36"/>
    </row>
    <row r="12" spans="1:8">
      <c r="A12">
        <v>8</v>
      </c>
      <c r="B12" s="36" t="s">
        <v>113</v>
      </c>
      <c r="D12" t="str">
        <f t="shared" si="0"/>
        <v>103604532</v>
      </c>
      <c r="E12" t="str">
        <f t="shared" si="1"/>
        <v>d</v>
      </c>
      <c r="F12" t="str">
        <f>_xlfn.CONCAT($E$4:E12)</f>
        <v>banana_band</v>
      </c>
      <c r="G12" t="str">
        <f t="shared" si="2"/>
        <v>nd</v>
      </c>
      <c r="H12" s="36"/>
    </row>
    <row r="13" spans="1:8">
      <c r="A13">
        <v>9</v>
      </c>
      <c r="B13" s="36" t="s">
        <v>115</v>
      </c>
      <c r="D13" t="str">
        <f t="shared" si="0"/>
        <v>1036045328</v>
      </c>
      <c r="E13" t="str">
        <f t="shared" si="1"/>
        <v>ana</v>
      </c>
      <c r="F13" t="str">
        <f>_xlfn.CONCAT($E$4:E13)</f>
        <v>banana_bandana</v>
      </c>
      <c r="G13" t="str">
        <f t="shared" si="2"/>
        <v>da</v>
      </c>
      <c r="H13" s="36"/>
    </row>
    <row r="14" spans="1:8">
      <c r="A14">
        <v>10</v>
      </c>
      <c r="B14" s="36"/>
      <c r="D14" t="str">
        <f t="shared" si="0"/>
        <v/>
      </c>
      <c r="E14" t="e">
        <f t="shared" si="1"/>
        <v>#VALUE!</v>
      </c>
      <c r="F14" t="e">
        <f>_xlfn.CONCAT($E$4:E14)</f>
        <v>#VALUE!</v>
      </c>
      <c r="G14" t="e">
        <f t="shared" si="2"/>
        <v>#VALUE!</v>
      </c>
      <c r="H14" s="36"/>
    </row>
    <row r="15" spans="1:8">
      <c r="A15">
        <v>11</v>
      </c>
      <c r="B15" s="36"/>
      <c r="D15" t="str">
        <f t="shared" si="0"/>
        <v/>
      </c>
      <c r="E15" t="e">
        <f t="shared" si="1"/>
        <v>#VALUE!</v>
      </c>
      <c r="F15" t="e">
        <f>_xlfn.CONCAT($E$4:E15)</f>
        <v>#VALUE!</v>
      </c>
      <c r="G15" t="e">
        <f t="shared" si="2"/>
        <v>#VALUE!</v>
      </c>
      <c r="H15" s="36"/>
    </row>
    <row r="16" spans="1:8">
      <c r="A16">
        <v>12</v>
      </c>
      <c r="B16" s="36"/>
      <c r="D16" t="str">
        <f t="shared" si="0"/>
        <v/>
      </c>
      <c r="E16" t="e">
        <f t="shared" si="1"/>
        <v>#VALUE!</v>
      </c>
      <c r="F16" t="e">
        <f>_xlfn.CONCAT($E$4:E16)</f>
        <v>#VALUE!</v>
      </c>
      <c r="G16" t="e">
        <f t="shared" si="2"/>
        <v>#VALUE!</v>
      </c>
      <c r="H16" s="36"/>
    </row>
    <row r="17" spans="1:8">
      <c r="A17">
        <v>13</v>
      </c>
      <c r="B17" s="36"/>
      <c r="D17" t="str">
        <f t="shared" si="0"/>
        <v/>
      </c>
      <c r="E17" t="e">
        <f t="shared" si="1"/>
        <v>#VALUE!</v>
      </c>
      <c r="F17" t="e">
        <f>_xlfn.CONCAT($E$4:E17)</f>
        <v>#VALUE!</v>
      </c>
      <c r="G17" t="e">
        <f t="shared" si="2"/>
        <v>#VALUE!</v>
      </c>
      <c r="H17" s="36"/>
    </row>
    <row r="18" spans="1:8">
      <c r="A18">
        <v>14</v>
      </c>
      <c r="B18" s="36"/>
      <c r="D18" t="str">
        <f t="shared" ref="D18" si="3">IF(LEN($B$2)&gt;ROW()-3,LEFT($B$2,ROW()-3),"")</f>
        <v/>
      </c>
      <c r="E18" t="e">
        <f t="shared" si="1"/>
        <v>#VALUE!</v>
      </c>
      <c r="F18" t="e">
        <f>_xlfn.CONCAT($E$4:E18)</f>
        <v>#VALUE!</v>
      </c>
      <c r="G18" t="e">
        <f t="shared" si="2"/>
        <v>#VALUE!</v>
      </c>
      <c r="H18" s="36"/>
    </row>
    <row r="19" spans="1:8">
      <c r="A19">
        <v>15</v>
      </c>
      <c r="B19" s="36"/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FB4E-6D89-1243-AECC-D18F5317E379}">
  <dimension ref="A1:G116"/>
  <sheetViews>
    <sheetView zoomScale="144" workbookViewId="0">
      <selection activeCell="E126" sqref="E126"/>
    </sheetView>
  </sheetViews>
  <sheetFormatPr baseColWidth="10" defaultRowHeight="15"/>
  <cols>
    <col min="3" max="3" width="28.6640625" customWidth="1"/>
    <col min="5" max="5" width="14.6640625" customWidth="1"/>
  </cols>
  <sheetData>
    <row r="1" spans="1:7">
      <c r="A1" s="44" t="s">
        <v>116</v>
      </c>
      <c r="B1" s="44" t="s">
        <v>117</v>
      </c>
      <c r="C1" s="44" t="s">
        <v>123</v>
      </c>
      <c r="D1" s="44"/>
      <c r="E1" s="44"/>
      <c r="F1" s="44"/>
      <c r="G1" s="44"/>
    </row>
    <row r="2" spans="1:7">
      <c r="A2" s="36" t="s">
        <v>118</v>
      </c>
      <c r="B2" s="36">
        <v>0.05</v>
      </c>
      <c r="C2">
        <f>-LOG(B2,2)</f>
        <v>4.3219280948873626</v>
      </c>
    </row>
    <row r="3" spans="1:7">
      <c r="A3" s="36" t="s">
        <v>119</v>
      </c>
      <c r="B3" s="36">
        <v>0.25</v>
      </c>
      <c r="C3">
        <f t="shared" ref="C3:C6" si="0">-LOG(B3,2)</f>
        <v>2</v>
      </c>
    </row>
    <row r="4" spans="1:7">
      <c r="A4" s="36" t="s">
        <v>120</v>
      </c>
      <c r="B4" s="36">
        <v>0.2</v>
      </c>
      <c r="C4">
        <f t="shared" si="0"/>
        <v>2.3219280948873622</v>
      </c>
    </row>
    <row r="5" spans="1:7">
      <c r="A5" s="36" t="s">
        <v>121</v>
      </c>
      <c r="B5" s="36">
        <v>0.4</v>
      </c>
      <c r="C5">
        <f t="shared" si="0"/>
        <v>1.3219280948873622</v>
      </c>
    </row>
    <row r="6" spans="1:7">
      <c r="A6" s="36" t="s">
        <v>122</v>
      </c>
      <c r="B6" s="36">
        <v>0.1</v>
      </c>
      <c r="C6">
        <f t="shared" si="0"/>
        <v>3.3219280948873622</v>
      </c>
    </row>
    <row r="8" spans="1:7">
      <c r="B8" t="s">
        <v>10</v>
      </c>
      <c r="C8" s="36">
        <f>SUMPRODUCT(B2:B6,C2:C6)</f>
        <v>2.0414460711655216</v>
      </c>
    </row>
    <row r="9" spans="1:7">
      <c r="B9" t="s">
        <v>124</v>
      </c>
    </row>
    <row r="10" spans="1:7">
      <c r="B10" t="s">
        <v>164</v>
      </c>
    </row>
    <row r="11" spans="1:7">
      <c r="A11" s="44" t="s">
        <v>125</v>
      </c>
      <c r="B11" s="44"/>
      <c r="C11" s="44"/>
      <c r="D11" s="44"/>
      <c r="E11" s="44"/>
      <c r="F11" s="44"/>
      <c r="G11" s="44"/>
    </row>
    <row r="12" spans="1:7">
      <c r="A12" t="s">
        <v>126</v>
      </c>
    </row>
    <row r="13" spans="1:7">
      <c r="A13" t="s">
        <v>116</v>
      </c>
      <c r="B13" t="s">
        <v>117</v>
      </c>
    </row>
    <row r="14" spans="1:7">
      <c r="A14" t="str" cm="1">
        <f t="array" ref="A14:B18">_xlfn.SORTBY(A2:B6,B2:B6,-1)</f>
        <v>I</v>
      </c>
      <c r="B14">
        <v>0.4</v>
      </c>
    </row>
    <row r="15" spans="1:7">
      <c r="A15" t="str">
        <v>O</v>
      </c>
      <c r="B15">
        <v>0.25</v>
      </c>
    </row>
    <row r="16" spans="1:7">
      <c r="A16" t="str">
        <v>V</v>
      </c>
      <c r="B16">
        <v>0.2</v>
      </c>
    </row>
    <row r="17" spans="1:5">
      <c r="A17" t="str">
        <v>D</v>
      </c>
      <c r="B17">
        <v>0.1</v>
      </c>
    </row>
    <row r="18" spans="1:5">
      <c r="A18" t="str">
        <v>C</v>
      </c>
      <c r="B18">
        <v>0.05</v>
      </c>
    </row>
    <row r="20" spans="1:5">
      <c r="A20" t="s">
        <v>140</v>
      </c>
    </row>
    <row r="21" spans="1:5">
      <c r="A21" t="s">
        <v>127</v>
      </c>
    </row>
    <row r="22" spans="1:5">
      <c r="A22" t="s">
        <v>141</v>
      </c>
      <c r="C22" t="s">
        <v>142</v>
      </c>
    </row>
    <row r="23" spans="1:5">
      <c r="A23" t="s">
        <v>128</v>
      </c>
      <c r="B23" t="s">
        <v>131</v>
      </c>
      <c r="C23" t="s">
        <v>129</v>
      </c>
      <c r="D23" t="s">
        <v>143</v>
      </c>
    </row>
    <row r="24" spans="1:5">
      <c r="D24" t="s">
        <v>130</v>
      </c>
      <c r="E24" t="s">
        <v>132</v>
      </c>
    </row>
    <row r="27" spans="1:5">
      <c r="A27" t="s">
        <v>133</v>
      </c>
    </row>
    <row r="28" spans="1:5">
      <c r="A28" t="str" cm="1">
        <f t="array" ref="A28:A32">A14:A18</f>
        <v>I</v>
      </c>
      <c r="B28" s="42" t="s">
        <v>134</v>
      </c>
    </row>
    <row r="29" spans="1:5">
      <c r="A29" t="str">
        <v>O</v>
      </c>
      <c r="B29" s="42" t="s">
        <v>136</v>
      </c>
    </row>
    <row r="30" spans="1:5">
      <c r="A30" t="str">
        <v>V</v>
      </c>
      <c r="B30" s="42" t="s">
        <v>137</v>
      </c>
    </row>
    <row r="31" spans="1:5">
      <c r="A31" t="str">
        <v>D</v>
      </c>
      <c r="B31" s="43" t="s">
        <v>135</v>
      </c>
    </row>
    <row r="32" spans="1:5">
      <c r="A32" t="str">
        <v>C</v>
      </c>
      <c r="B32" s="43" t="s">
        <v>138</v>
      </c>
    </row>
    <row r="33" spans="1:7">
      <c r="B33" s="43"/>
    </row>
    <row r="34" spans="1:7">
      <c r="A34" t="s">
        <v>139</v>
      </c>
      <c r="B34" s="43"/>
    </row>
    <row r="35" spans="1:7">
      <c r="B35" s="43"/>
    </row>
    <row r="36" spans="1:7">
      <c r="B36" s="43"/>
    </row>
    <row r="37" spans="1:7">
      <c r="B37" s="43"/>
    </row>
    <row r="40" spans="1:7">
      <c r="A40" s="44" t="s">
        <v>144</v>
      </c>
      <c r="B40" s="44"/>
      <c r="C40" s="44"/>
      <c r="D40" s="44"/>
      <c r="E40" s="44"/>
      <c r="F40" s="44"/>
      <c r="G40" s="44"/>
    </row>
    <row r="41" spans="1:7">
      <c r="A41" t="s">
        <v>145</v>
      </c>
    </row>
    <row r="42" spans="1:7">
      <c r="A42" t="str" cm="1">
        <f t="array" ref="A42:B46">_xlfn.SORTBY(A2:B6,B2:B6,1)</f>
        <v>C</v>
      </c>
      <c r="B42">
        <v>0.05</v>
      </c>
    </row>
    <row r="43" spans="1:7">
      <c r="A43" t="str">
        <v>D</v>
      </c>
      <c r="B43">
        <v>0.1</v>
      </c>
    </row>
    <row r="44" spans="1:7">
      <c r="A44" t="str">
        <v>V</v>
      </c>
      <c r="B44">
        <v>0.2</v>
      </c>
    </row>
    <row r="45" spans="1:7">
      <c r="A45" t="str">
        <v>O</v>
      </c>
      <c r="B45">
        <v>0.25</v>
      </c>
    </row>
    <row r="46" spans="1:7">
      <c r="A46" t="str">
        <v>I</v>
      </c>
      <c r="B46">
        <v>0.4</v>
      </c>
    </row>
    <row r="48" spans="1:7">
      <c r="A48" t="s">
        <v>146</v>
      </c>
    </row>
    <row r="49" spans="1:5">
      <c r="A49" t="s">
        <v>147</v>
      </c>
    </row>
    <row r="50" spans="1:5">
      <c r="A50" t="s">
        <v>148</v>
      </c>
      <c r="B50" t="str">
        <f>_xlfn.CONCAT(A42:A46)</f>
        <v>CDVOI</v>
      </c>
    </row>
    <row r="51" spans="1:5">
      <c r="A51" t="s">
        <v>149</v>
      </c>
      <c r="B51" t="s">
        <v>156</v>
      </c>
    </row>
    <row r="52" spans="1:5">
      <c r="A52" t="s">
        <v>150</v>
      </c>
      <c r="B52" t="s">
        <v>158</v>
      </c>
    </row>
    <row r="53" spans="1:5">
      <c r="A53" t="s">
        <v>151</v>
      </c>
      <c r="B53" t="s">
        <v>160</v>
      </c>
    </row>
    <row r="54" spans="1:5">
      <c r="A54" t="s">
        <v>152</v>
      </c>
    </row>
    <row r="55" spans="1:5">
      <c r="A55" t="s">
        <v>153</v>
      </c>
    </row>
    <row r="56" spans="1:5">
      <c r="A56" t="s">
        <v>154</v>
      </c>
    </row>
    <row r="57" spans="1:5">
      <c r="A57" t="s">
        <v>161</v>
      </c>
    </row>
    <row r="58" spans="1:5">
      <c r="A58" t="s">
        <v>128</v>
      </c>
      <c r="B58" t="s">
        <v>159</v>
      </c>
    </row>
    <row r="59" spans="1:5">
      <c r="B59" t="s">
        <v>157</v>
      </c>
      <c r="E59" t="s">
        <v>129</v>
      </c>
    </row>
    <row r="60" spans="1:5">
      <c r="B60" t="s">
        <v>155</v>
      </c>
      <c r="D60" t="s">
        <v>130</v>
      </c>
    </row>
    <row r="61" spans="1:5">
      <c r="B61" t="s">
        <v>132</v>
      </c>
      <c r="C61" t="s">
        <v>131</v>
      </c>
    </row>
    <row r="63" spans="1:5">
      <c r="A63" t="s">
        <v>162</v>
      </c>
    </row>
    <row r="64" spans="1:5">
      <c r="A64" t="str" cm="1">
        <f t="array" ref="A64:A68">A42:A46</f>
        <v>C</v>
      </c>
    </row>
    <row r="65" spans="1:7">
      <c r="A65" t="str">
        <v>D</v>
      </c>
    </row>
    <row r="66" spans="1:7">
      <c r="A66" t="str">
        <v>V</v>
      </c>
    </row>
    <row r="67" spans="1:7">
      <c r="A67" t="str">
        <v>O</v>
      </c>
    </row>
    <row r="68" spans="1:7">
      <c r="A68" t="str">
        <v>I</v>
      </c>
    </row>
    <row r="70" spans="1:7">
      <c r="A70" t="s">
        <v>163</v>
      </c>
    </row>
    <row r="78" spans="1:7">
      <c r="A78" s="44" t="s">
        <v>165</v>
      </c>
      <c r="B78" s="44"/>
      <c r="C78" s="44"/>
      <c r="D78" s="44"/>
      <c r="E78" s="44"/>
      <c r="F78" s="44"/>
      <c r="G78" s="44"/>
    </row>
    <row r="79" spans="1:7">
      <c r="A79" t="s">
        <v>172</v>
      </c>
    </row>
    <row r="80" spans="1:7">
      <c r="A80" t="s">
        <v>116</v>
      </c>
      <c r="B80" t="s">
        <v>117</v>
      </c>
      <c r="C80" t="s">
        <v>166</v>
      </c>
      <c r="D80" t="s">
        <v>167</v>
      </c>
    </row>
    <row r="81" spans="1:4">
      <c r="A81" t="str" cm="1">
        <f t="array" ref="A81:B85">_xlfn.SORTBY(A2:B6,B2:B6,-1)</f>
        <v>I</v>
      </c>
      <c r="B81">
        <v>0.4</v>
      </c>
      <c r="C81">
        <v>0</v>
      </c>
      <c r="D81">
        <f>C81+B81</f>
        <v>0.4</v>
      </c>
    </row>
    <row r="82" spans="1:4">
      <c r="A82" t="str">
        <v>O</v>
      </c>
      <c r="B82">
        <v>0.25</v>
      </c>
      <c r="C82">
        <f>D81</f>
        <v>0.4</v>
      </c>
      <c r="D82">
        <f t="shared" ref="D82:D85" si="1">C82+B82</f>
        <v>0.65</v>
      </c>
    </row>
    <row r="83" spans="1:4">
      <c r="A83" t="str">
        <v>V</v>
      </c>
      <c r="B83">
        <v>0.2</v>
      </c>
      <c r="C83">
        <f t="shared" ref="C83:C85" si="2">D82</f>
        <v>0.65</v>
      </c>
      <c r="D83">
        <f t="shared" si="1"/>
        <v>0.85000000000000009</v>
      </c>
    </row>
    <row r="84" spans="1:4">
      <c r="A84" t="str">
        <v>D</v>
      </c>
      <c r="B84">
        <v>0.1</v>
      </c>
      <c r="C84">
        <f t="shared" si="2"/>
        <v>0.85000000000000009</v>
      </c>
      <c r="D84">
        <f t="shared" si="1"/>
        <v>0.95000000000000007</v>
      </c>
    </row>
    <row r="85" spans="1:4">
      <c r="A85" t="str">
        <v>C</v>
      </c>
      <c r="B85">
        <v>0.05</v>
      </c>
      <c r="C85">
        <f t="shared" si="2"/>
        <v>0.95000000000000007</v>
      </c>
      <c r="D85">
        <f t="shared" si="1"/>
        <v>1</v>
      </c>
    </row>
    <row r="88" spans="1:4">
      <c r="A88" t="s">
        <v>173</v>
      </c>
    </row>
    <row r="89" spans="1:4">
      <c r="A89" t="s">
        <v>168</v>
      </c>
      <c r="B89" t="s">
        <v>169</v>
      </c>
      <c r="C89" t="s">
        <v>170</v>
      </c>
      <c r="D89" t="s">
        <v>171</v>
      </c>
    </row>
    <row r="90" spans="1:4">
      <c r="A90" s="36" t="s">
        <v>120</v>
      </c>
      <c r="B90" s="36">
        <v>0.65</v>
      </c>
      <c r="C90" s="36">
        <v>0.85</v>
      </c>
      <c r="D90">
        <f>C90-B90</f>
        <v>0.19999999999999996</v>
      </c>
    </row>
    <row r="91" spans="1:4">
      <c r="A91" s="36" t="s">
        <v>121</v>
      </c>
      <c r="B91" s="36">
        <f>B90+VLOOKUP(A91,A81:C85,3,FALSE)*D90</f>
        <v>0.65</v>
      </c>
      <c r="C91" s="36">
        <f>B90+VLOOKUP(A91,A81:D85,4,FALSE)*D90</f>
        <v>0.73</v>
      </c>
      <c r="D91">
        <f t="shared" ref="D91:D92" si="3">C91-B91</f>
        <v>7.999999999999996E-2</v>
      </c>
    </row>
    <row r="92" spans="1:4">
      <c r="A92" s="36" t="s">
        <v>122</v>
      </c>
      <c r="B92" s="36">
        <f>B91+VLOOKUP(A92,A82:C86,3,FALSE)*D91</f>
        <v>0.71799999999999997</v>
      </c>
      <c r="C92" s="36">
        <f>B91+VLOOKUP(A92,A82:D86,4,FALSE)*D91</f>
        <v>0.72599999999999998</v>
      </c>
      <c r="D92">
        <f t="shared" si="3"/>
        <v>8.0000000000000071E-3</v>
      </c>
    </row>
    <row r="95" spans="1:4">
      <c r="A95" s="45" t="s">
        <v>181</v>
      </c>
      <c r="B95" s="36">
        <v>0.71799999999999997</v>
      </c>
    </row>
    <row r="96" spans="1:4">
      <c r="A96" s="45" t="s">
        <v>182</v>
      </c>
      <c r="B96" s="36">
        <v>0.72599999999999998</v>
      </c>
    </row>
    <row r="97" spans="1:7">
      <c r="A97" t="s">
        <v>174</v>
      </c>
      <c r="C97" t="s">
        <v>176</v>
      </c>
    </row>
    <row r="98" spans="1:7">
      <c r="A98" t="s">
        <v>179</v>
      </c>
      <c r="B98" t="s">
        <v>180</v>
      </c>
      <c r="C98">
        <v>0</v>
      </c>
      <c r="D98" t="s">
        <v>177</v>
      </c>
      <c r="E98" t="s">
        <v>183</v>
      </c>
      <c r="F98" t="s">
        <v>184</v>
      </c>
      <c r="G98" t="s">
        <v>178</v>
      </c>
    </row>
    <row r="99" spans="1:7">
      <c r="A99">
        <v>1</v>
      </c>
      <c r="B99">
        <v>1</v>
      </c>
      <c r="C99">
        <f>1/(2^A99)</f>
        <v>0.5</v>
      </c>
      <c r="D99" t="b">
        <f>C99&gt;$B$96</f>
        <v>0</v>
      </c>
      <c r="E99">
        <f>IF(D99,0,B99)</f>
        <v>1</v>
      </c>
      <c r="F99">
        <f>E99*1/(2^A99)</f>
        <v>0.5</v>
      </c>
      <c r="G99" t="b">
        <f>F99&lt;$B$95</f>
        <v>1</v>
      </c>
    </row>
    <row r="100" spans="1:7">
      <c r="A100">
        <v>2</v>
      </c>
      <c r="B100">
        <v>1</v>
      </c>
      <c r="C100">
        <f>IF(D99,C98+1/(2^A100),C99+1/(2^A100))</f>
        <v>0.75</v>
      </c>
      <c r="D100" t="b">
        <f t="shared" ref="D100:D103" si="4">C100&gt;$B$96</f>
        <v>1</v>
      </c>
      <c r="E100">
        <f>IF(D100,0,B100)</f>
        <v>0</v>
      </c>
      <c r="F100">
        <f>F99+E100*1/(2^A100)</f>
        <v>0.5</v>
      </c>
      <c r="G100" t="b">
        <f t="shared" ref="G100:G103" si="5">F100&lt;$B$95</f>
        <v>1</v>
      </c>
    </row>
    <row r="101" spans="1:7">
      <c r="A101">
        <v>3</v>
      </c>
      <c r="B101">
        <v>1</v>
      </c>
      <c r="C101">
        <f>IF(D100,C99+1/(2^A101),C100+1/(2^A101))</f>
        <v>0.625</v>
      </c>
      <c r="D101" t="b">
        <f t="shared" si="4"/>
        <v>0</v>
      </c>
      <c r="E101">
        <f>IF(D101,0,B101)</f>
        <v>1</v>
      </c>
      <c r="F101">
        <f t="shared" ref="F101:F103" si="6">F100+E101*1/(2^A101)</f>
        <v>0.625</v>
      </c>
      <c r="G101" t="b">
        <f t="shared" si="5"/>
        <v>1</v>
      </c>
    </row>
    <row r="102" spans="1:7">
      <c r="A102">
        <v>4</v>
      </c>
      <c r="B102">
        <v>1</v>
      </c>
      <c r="C102">
        <f>IF(D101,C100+1/(2^A102),C101+1/(2^A102))</f>
        <v>0.6875</v>
      </c>
      <c r="D102" t="b">
        <f t="shared" si="4"/>
        <v>0</v>
      </c>
      <c r="E102">
        <f>IF(D102,0,B102)</f>
        <v>1</v>
      </c>
      <c r="F102">
        <f t="shared" si="6"/>
        <v>0.6875</v>
      </c>
      <c r="G102" t="b">
        <f t="shared" si="5"/>
        <v>1</v>
      </c>
    </row>
    <row r="103" spans="1:7">
      <c r="A103">
        <v>5</v>
      </c>
      <c r="B103">
        <v>1</v>
      </c>
      <c r="C103">
        <f>IF(D102,C101+1/(2^A103),C102+1/(2^A103))</f>
        <v>0.71875</v>
      </c>
      <c r="D103" t="b">
        <f t="shared" si="4"/>
        <v>0</v>
      </c>
      <c r="E103">
        <f>IF(D103,0,B103)</f>
        <v>1</v>
      </c>
      <c r="F103">
        <f t="shared" si="6"/>
        <v>0.71875</v>
      </c>
      <c r="G103" t="b">
        <f t="shared" si="5"/>
        <v>0</v>
      </c>
    </row>
    <row r="104" spans="1:7">
      <c r="A104">
        <v>6</v>
      </c>
      <c r="B104">
        <v>1</v>
      </c>
    </row>
    <row r="105" spans="1:7">
      <c r="A105">
        <v>7</v>
      </c>
      <c r="B105">
        <v>1</v>
      </c>
    </row>
    <row r="106" spans="1:7">
      <c r="A106">
        <v>8</v>
      </c>
      <c r="B106">
        <v>1</v>
      </c>
    </row>
    <row r="107" spans="1:7">
      <c r="A107">
        <v>9</v>
      </c>
      <c r="B107">
        <v>1</v>
      </c>
    </row>
    <row r="108" spans="1:7">
      <c r="A108">
        <v>10</v>
      </c>
      <c r="B108">
        <v>1</v>
      </c>
    </row>
    <row r="111" spans="1:7">
      <c r="A111" t="s">
        <v>175</v>
      </c>
      <c r="B111" t="str">
        <f>_xlfn.CONCAT(E99:E103)</f>
        <v>10111</v>
      </c>
    </row>
    <row r="115" spans="1:7">
      <c r="A115" s="44" t="s">
        <v>185</v>
      </c>
      <c r="B115" s="44"/>
      <c r="C115" s="44"/>
      <c r="D115" s="44"/>
      <c r="E115" s="44"/>
      <c r="F115" s="44"/>
      <c r="G115" s="44"/>
    </row>
    <row r="116" spans="1:7">
      <c r="A116" t="s">
        <v>186</v>
      </c>
      <c r="D116" t="s">
        <v>187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BE15-252A-8E43-88EB-600F9214BD74}">
  <dimension ref="A1:J39"/>
  <sheetViews>
    <sheetView topLeftCell="A19" zoomScale="150" workbookViewId="0">
      <selection activeCell="F31" sqref="F31"/>
    </sheetView>
  </sheetViews>
  <sheetFormatPr baseColWidth="10" defaultRowHeight="15"/>
  <cols>
    <col min="1" max="1" width="15.6640625" customWidth="1"/>
    <col min="3" max="3" width="22" customWidth="1"/>
    <col min="8" max="8" width="13.6640625" customWidth="1"/>
  </cols>
  <sheetData>
    <row r="1" spans="1:10">
      <c r="A1" s="44" t="s">
        <v>188</v>
      </c>
      <c r="B1" s="44"/>
      <c r="C1" s="44"/>
      <c r="D1" s="44"/>
      <c r="E1" s="44"/>
      <c r="F1" s="44"/>
    </row>
    <row r="3" spans="1:10">
      <c r="A3" t="s">
        <v>189</v>
      </c>
    </row>
    <row r="4" spans="1:10">
      <c r="A4" t="s">
        <v>190</v>
      </c>
      <c r="B4" s="36"/>
    </row>
    <row r="5" spans="1:10">
      <c r="A5" t="s">
        <v>191</v>
      </c>
    </row>
    <row r="6" spans="1:10">
      <c r="A6" t="s">
        <v>192</v>
      </c>
      <c r="B6">
        <f>2*B4</f>
        <v>0</v>
      </c>
    </row>
    <row r="7" spans="1:10">
      <c r="A7" t="s">
        <v>193</v>
      </c>
      <c r="B7">
        <f>B4</f>
        <v>0</v>
      </c>
    </row>
    <row r="10" spans="1:10">
      <c r="A10" s="44" t="s">
        <v>194</v>
      </c>
      <c r="B10" s="44"/>
      <c r="C10" s="44"/>
      <c r="D10" s="44"/>
      <c r="E10" s="44"/>
      <c r="F10" s="44"/>
    </row>
    <row r="12" spans="1:10">
      <c r="A12" t="s">
        <v>2</v>
      </c>
      <c r="B12" s="46">
        <v>1</v>
      </c>
      <c r="E12" t="s">
        <v>195</v>
      </c>
      <c r="F12" s="46">
        <v>2</v>
      </c>
      <c r="H12" t="s">
        <v>195</v>
      </c>
      <c r="I12" s="46">
        <v>2</v>
      </c>
    </row>
    <row r="13" spans="1:10">
      <c r="A13" t="s">
        <v>4</v>
      </c>
      <c r="B13" s="46">
        <v>2</v>
      </c>
      <c r="E13" t="s">
        <v>196</v>
      </c>
      <c r="F13" s="46">
        <v>1</v>
      </c>
      <c r="H13" t="s">
        <v>199</v>
      </c>
      <c r="I13" s="46">
        <v>1</v>
      </c>
      <c r="J13" t="s">
        <v>200</v>
      </c>
    </row>
    <row r="14" spans="1:10">
      <c r="E14" t="s">
        <v>197</v>
      </c>
      <c r="H14" t="s">
        <v>197</v>
      </c>
    </row>
    <row r="15" spans="1:10">
      <c r="A15" t="s">
        <v>194</v>
      </c>
      <c r="B15">
        <f>10*LOG(B13/B12,10)</f>
        <v>3.0102999566398116</v>
      </c>
      <c r="E15" t="s">
        <v>198</v>
      </c>
      <c r="F15">
        <f>20*LOG(F12/F13,10)</f>
        <v>6.0205999132796233</v>
      </c>
      <c r="H15" t="s">
        <v>202</v>
      </c>
      <c r="I15">
        <f>20*LOG(I12/I13,10)</f>
        <v>6.0205999132796233</v>
      </c>
    </row>
    <row r="17" spans="1:10">
      <c r="H17" t="s">
        <v>203</v>
      </c>
    </row>
    <row r="18" spans="1:10">
      <c r="H18" t="s">
        <v>201</v>
      </c>
      <c r="I18" s="41" t="s">
        <v>204</v>
      </c>
      <c r="J18" t="s">
        <v>205</v>
      </c>
    </row>
    <row r="21" spans="1:10">
      <c r="A21" s="44" t="s">
        <v>209</v>
      </c>
      <c r="B21" s="44"/>
      <c r="C21" s="44"/>
      <c r="D21" s="44"/>
      <c r="E21" s="44"/>
      <c r="F21" s="44"/>
    </row>
    <row r="22" spans="1:10">
      <c r="A22" t="s">
        <v>23</v>
      </c>
      <c r="B22" t="s">
        <v>206</v>
      </c>
      <c r="C22" t="s">
        <v>207</v>
      </c>
      <c r="D22" t="s">
        <v>208</v>
      </c>
    </row>
    <row r="23" spans="1:10">
      <c r="A23">
        <v>-1</v>
      </c>
      <c r="B23">
        <v>0</v>
      </c>
    </row>
    <row r="24" spans="1:10">
      <c r="A24">
        <v>0</v>
      </c>
      <c r="B24">
        <v>0</v>
      </c>
    </row>
    <row r="25" spans="1:10">
      <c r="A25">
        <v>1</v>
      </c>
      <c r="B25" s="47">
        <v>98</v>
      </c>
    </row>
    <row r="26" spans="1:10">
      <c r="A26">
        <v>2</v>
      </c>
      <c r="B26">
        <v>103</v>
      </c>
      <c r="C26">
        <f>ROUND(AVERAGE(B23:B25),0)</f>
        <v>33</v>
      </c>
      <c r="D26" s="47">
        <f>B26-C26</f>
        <v>70</v>
      </c>
    </row>
    <row r="27" spans="1:10">
      <c r="A27">
        <v>3</v>
      </c>
      <c r="B27">
        <v>102</v>
      </c>
      <c r="C27">
        <f t="shared" ref="C27:C29" si="0">ROUND(AVERAGE(B24:B26),0)</f>
        <v>67</v>
      </c>
      <c r="D27" s="47">
        <f t="shared" ref="D27:D29" si="1">B27-C27</f>
        <v>35</v>
      </c>
    </row>
    <row r="28" spans="1:10">
      <c r="A28">
        <v>4</v>
      </c>
      <c r="B28">
        <v>105</v>
      </c>
      <c r="C28">
        <f t="shared" si="0"/>
        <v>101</v>
      </c>
      <c r="D28" s="47">
        <f t="shared" si="1"/>
        <v>4</v>
      </c>
    </row>
    <row r="29" spans="1:10">
      <c r="A29">
        <v>5</v>
      </c>
      <c r="B29">
        <v>97</v>
      </c>
      <c r="C29">
        <f t="shared" si="0"/>
        <v>103</v>
      </c>
      <c r="D29" s="47">
        <f t="shared" si="1"/>
        <v>-6</v>
      </c>
    </row>
    <row r="31" spans="1:10">
      <c r="A31" s="44" t="s">
        <v>210</v>
      </c>
      <c r="B31" s="44"/>
      <c r="C31" s="44"/>
      <c r="D31" s="44"/>
      <c r="E31" s="44"/>
      <c r="F31" s="44"/>
    </row>
    <row r="32" spans="1:10">
      <c r="A32" t="s">
        <v>23</v>
      </c>
      <c r="B32" t="s">
        <v>211</v>
      </c>
      <c r="C32" t="s">
        <v>213</v>
      </c>
      <c r="D32" t="s">
        <v>212</v>
      </c>
    </row>
    <row r="33" spans="1:4">
      <c r="A33">
        <v>-1</v>
      </c>
      <c r="B33">
        <v>0</v>
      </c>
      <c r="C33">
        <v>0</v>
      </c>
      <c r="D33">
        <v>0</v>
      </c>
    </row>
    <row r="34" spans="1:4">
      <c r="A34">
        <v>0</v>
      </c>
      <c r="B34">
        <v>0</v>
      </c>
      <c r="C34">
        <v>0</v>
      </c>
      <c r="D34">
        <v>0</v>
      </c>
    </row>
    <row r="35" spans="1:4">
      <c r="A35">
        <v>1</v>
      </c>
      <c r="B35">
        <v>4</v>
      </c>
      <c r="C35">
        <v>4</v>
      </c>
      <c r="D35">
        <v>4</v>
      </c>
    </row>
    <row r="36" spans="1:4">
      <c r="A36">
        <v>2</v>
      </c>
      <c r="B36">
        <v>3</v>
      </c>
      <c r="C36">
        <f>ROUND(AVERAGE(D33:D35),0)</f>
        <v>1</v>
      </c>
      <c r="D36">
        <f>B36+C36</f>
        <v>4</v>
      </c>
    </row>
    <row r="37" spans="1:4">
      <c r="A37">
        <v>3</v>
      </c>
      <c r="B37">
        <v>5</v>
      </c>
      <c r="C37">
        <f t="shared" ref="C37:C39" si="2">ROUND(AVERAGE(D34:D36),0)</f>
        <v>3</v>
      </c>
      <c r="D37">
        <f>B37+C37</f>
        <v>8</v>
      </c>
    </row>
    <row r="38" spans="1:4">
      <c r="A38">
        <v>4</v>
      </c>
      <c r="B38">
        <v>6</v>
      </c>
      <c r="C38">
        <f t="shared" si="2"/>
        <v>5</v>
      </c>
      <c r="D38">
        <f t="shared" ref="D37:D39" si="3">B38+C38</f>
        <v>11</v>
      </c>
    </row>
    <row r="39" spans="1:4">
      <c r="A39">
        <v>5</v>
      </c>
      <c r="B39">
        <v>2</v>
      </c>
      <c r="C39">
        <f t="shared" si="2"/>
        <v>8</v>
      </c>
      <c r="D39">
        <f t="shared" si="3"/>
        <v>10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6EE0-8304-C742-9E15-ED67021416A1}">
  <dimension ref="A4:I32"/>
  <sheetViews>
    <sheetView zoomScale="125" workbookViewId="0">
      <selection activeCell="G10" sqref="G10"/>
    </sheetView>
  </sheetViews>
  <sheetFormatPr baseColWidth="10" defaultRowHeight="15"/>
  <sheetData>
    <row r="4" spans="1:9" ht="16" customHeight="1">
      <c r="A4" s="32" t="s">
        <v>0</v>
      </c>
      <c r="B4" s="32"/>
      <c r="C4" s="32"/>
      <c r="D4" s="32"/>
      <c r="F4" t="s">
        <v>1</v>
      </c>
      <c r="I4" s="28" t="s">
        <v>11</v>
      </c>
    </row>
    <row r="5" spans="1:9" ht="22">
      <c r="A5" s="18">
        <v>15</v>
      </c>
      <c r="B5" s="19">
        <v>15</v>
      </c>
      <c r="C5" s="19">
        <v>12</v>
      </c>
      <c r="D5" s="20">
        <v>11</v>
      </c>
      <c r="F5" t="s">
        <v>2</v>
      </c>
      <c r="G5" t="s">
        <v>3</v>
      </c>
      <c r="I5">
        <f ca="1">OFFSET($A$5:$D$8,TRUNC((ROW()-ROW($I$5))/COLUMNS($A$5:$D$8)),MOD(ROW()-ROW($I$5),COLUMNS($A$5:$D$8)),1,1)</f>
        <v>15</v>
      </c>
    </row>
    <row r="6" spans="1:9" ht="22">
      <c r="A6" s="21">
        <v>13</v>
      </c>
      <c r="B6" s="22">
        <v>16</v>
      </c>
      <c r="C6" s="22">
        <v>18</v>
      </c>
      <c r="D6" s="23">
        <v>14</v>
      </c>
      <c r="F6" t="s">
        <v>4</v>
      </c>
      <c r="G6" t="s">
        <v>5</v>
      </c>
      <c r="I6">
        <f t="shared" ref="I6:I20" ca="1" si="0">OFFSET($A$5:$D$8,TRUNC((ROW()-ROW($I$5))/COLUMNS($A$5:$D$8)),MOD(ROW()-ROW($I$5),COLUMNS($A$5:$D$8)),1,1)</f>
        <v>15</v>
      </c>
    </row>
    <row r="7" spans="1:9" ht="22">
      <c r="A7" s="21">
        <v>14</v>
      </c>
      <c r="B7" s="22">
        <v>14</v>
      </c>
      <c r="C7" s="22">
        <v>15</v>
      </c>
      <c r="D7" s="23">
        <v>16</v>
      </c>
      <c r="F7" t="s">
        <v>6</v>
      </c>
      <c r="G7" t="s">
        <v>7</v>
      </c>
      <c r="I7">
        <f t="shared" ca="1" si="0"/>
        <v>12</v>
      </c>
    </row>
    <row r="8" spans="1:9" ht="22">
      <c r="A8" s="24">
        <v>13</v>
      </c>
      <c r="B8" s="25">
        <v>12</v>
      </c>
      <c r="C8" s="25">
        <v>17</v>
      </c>
      <c r="D8" s="26">
        <v>17</v>
      </c>
      <c r="I8">
        <f t="shared" ca="1" si="0"/>
        <v>11</v>
      </c>
    </row>
    <row r="9" spans="1:9">
      <c r="I9">
        <f t="shared" ca="1" si="0"/>
        <v>13</v>
      </c>
    </row>
    <row r="10" spans="1:9">
      <c r="I10">
        <f t="shared" ca="1" si="0"/>
        <v>16</v>
      </c>
    </row>
    <row r="11" spans="1:9">
      <c r="A11" s="33" t="s">
        <v>8</v>
      </c>
      <c r="B11" s="33"/>
      <c r="C11" s="33"/>
      <c r="D11" s="33"/>
      <c r="I11">
        <f t="shared" ca="1" si="0"/>
        <v>18</v>
      </c>
    </row>
    <row r="12" spans="1:9">
      <c r="A12" s="1">
        <v>0</v>
      </c>
      <c r="B12" s="2">
        <f>A5</f>
        <v>15</v>
      </c>
      <c r="C12" s="2">
        <f t="shared" ref="C12:D12" si="1">B5</f>
        <v>15</v>
      </c>
      <c r="D12" s="3">
        <f t="shared" si="1"/>
        <v>12</v>
      </c>
      <c r="I12">
        <f t="shared" ca="1" si="0"/>
        <v>14</v>
      </c>
    </row>
    <row r="13" spans="1:9">
      <c r="A13" s="4">
        <f>A5</f>
        <v>15</v>
      </c>
      <c r="B13" s="5">
        <f>MAX(A6,B5,A5,A6+B5-A5)</f>
        <v>15</v>
      </c>
      <c r="C13" s="5">
        <f t="shared" ref="C13:D13" si="2">MAX(B6,C5,B5,B6+C5-B5)</f>
        <v>16</v>
      </c>
      <c r="D13" s="6">
        <f t="shared" si="2"/>
        <v>18</v>
      </c>
      <c r="I13">
        <f t="shared" ca="1" si="0"/>
        <v>14</v>
      </c>
    </row>
    <row r="14" spans="1:9">
      <c r="A14" s="4">
        <f t="shared" ref="A14:A15" si="3">A6</f>
        <v>13</v>
      </c>
      <c r="B14" s="5">
        <f t="shared" ref="B14:D14" si="4">MAX(A7,B6,A6,A7+B6-A6)</f>
        <v>17</v>
      </c>
      <c r="C14" s="5">
        <f t="shared" si="4"/>
        <v>18</v>
      </c>
      <c r="D14" s="6">
        <f t="shared" si="4"/>
        <v>18</v>
      </c>
      <c r="I14">
        <f t="shared" ca="1" si="0"/>
        <v>14</v>
      </c>
    </row>
    <row r="15" spans="1:9">
      <c r="A15" s="7">
        <f t="shared" si="3"/>
        <v>14</v>
      </c>
      <c r="B15" s="8">
        <f t="shared" ref="B15:C15" si="5">MAX(A8,B7,A7,A8+B7-A7)</f>
        <v>14</v>
      </c>
      <c r="C15" s="8">
        <f t="shared" si="5"/>
        <v>15</v>
      </c>
      <c r="D15" s="9">
        <f>MAX(C8,D7,C7,C8+D7-C7)</f>
        <v>18</v>
      </c>
      <c r="I15">
        <f t="shared" ca="1" si="0"/>
        <v>15</v>
      </c>
    </row>
    <row r="16" spans="1:9">
      <c r="I16">
        <f t="shared" ca="1" si="0"/>
        <v>16</v>
      </c>
    </row>
    <row r="17" spans="1:9">
      <c r="I17">
        <f t="shared" ca="1" si="0"/>
        <v>13</v>
      </c>
    </row>
    <row r="18" spans="1:9">
      <c r="A18" s="33" t="s">
        <v>9</v>
      </c>
      <c r="B18" s="33"/>
      <c r="C18" s="33"/>
      <c r="D18" s="33"/>
      <c r="I18">
        <f t="shared" ca="1" si="0"/>
        <v>12</v>
      </c>
    </row>
    <row r="19" spans="1:9">
      <c r="A19" s="1">
        <f>A5-A12</f>
        <v>15</v>
      </c>
      <c r="B19" s="10">
        <f t="shared" ref="B19:D19" si="6">B5-B12</f>
        <v>0</v>
      </c>
      <c r="C19" s="10">
        <f t="shared" si="6"/>
        <v>-3</v>
      </c>
      <c r="D19" s="11">
        <f t="shared" si="6"/>
        <v>-1</v>
      </c>
      <c r="I19">
        <f t="shared" ca="1" si="0"/>
        <v>17</v>
      </c>
    </row>
    <row r="20" spans="1:9">
      <c r="A20" s="12">
        <f t="shared" ref="A20:D20" si="7">A6-A13</f>
        <v>-2</v>
      </c>
      <c r="B20" s="13">
        <f t="shared" si="7"/>
        <v>1</v>
      </c>
      <c r="C20" s="13">
        <f t="shared" si="7"/>
        <v>2</v>
      </c>
      <c r="D20" s="14">
        <f t="shared" si="7"/>
        <v>-4</v>
      </c>
      <c r="I20">
        <f t="shared" ca="1" si="0"/>
        <v>17</v>
      </c>
    </row>
    <row r="21" spans="1:9">
      <c r="A21" s="12">
        <f t="shared" ref="A21:D21" si="8">A7-A14</f>
        <v>1</v>
      </c>
      <c r="B21" s="13">
        <f t="shared" si="8"/>
        <v>-3</v>
      </c>
      <c r="C21" s="13">
        <f t="shared" si="8"/>
        <v>-3</v>
      </c>
      <c r="D21" s="14">
        <f t="shared" si="8"/>
        <v>-2</v>
      </c>
    </row>
    <row r="22" spans="1:9">
      <c r="A22" s="15">
        <f t="shared" ref="A22:D22" si="9">A8-A15</f>
        <v>-1</v>
      </c>
      <c r="B22" s="16">
        <f t="shared" si="9"/>
        <v>-2</v>
      </c>
      <c r="C22" s="16">
        <f t="shared" si="9"/>
        <v>2</v>
      </c>
      <c r="D22" s="17">
        <f t="shared" si="9"/>
        <v>-1</v>
      </c>
    </row>
    <row r="23" spans="1:9" ht="20">
      <c r="I23" s="27"/>
    </row>
    <row r="24" spans="1:9" ht="20">
      <c r="I24" s="27"/>
    </row>
    <row r="25" spans="1:9" ht="20">
      <c r="I25" s="27"/>
    </row>
    <row r="26" spans="1:9" ht="20">
      <c r="I26" s="27"/>
    </row>
    <row r="27" spans="1:9" ht="20">
      <c r="I27" s="27"/>
    </row>
    <row r="28" spans="1:9" ht="20">
      <c r="I28" s="27"/>
    </row>
    <row r="29" spans="1:9" ht="20">
      <c r="I29" s="27"/>
    </row>
    <row r="30" spans="1:9" ht="20">
      <c r="I30" s="27"/>
    </row>
    <row r="31" spans="1:9" ht="20">
      <c r="I31" s="27"/>
    </row>
    <row r="32" spans="1:9" ht="20">
      <c r="I32" s="27"/>
    </row>
  </sheetData>
  <mergeCells count="3">
    <mergeCell ref="A4:D4"/>
    <mergeCell ref="A11:D11"/>
    <mergeCell ref="A18:D18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4839-206B-4C4B-9D81-0040BE607307}">
  <dimension ref="A1:J23"/>
  <sheetViews>
    <sheetView zoomScale="115" workbookViewId="0">
      <selection activeCell="F5" sqref="F5"/>
    </sheetView>
  </sheetViews>
  <sheetFormatPr baseColWidth="10" defaultRowHeight="15"/>
  <cols>
    <col min="6" max="6" width="18.6640625" customWidth="1"/>
  </cols>
  <sheetData>
    <row r="1" spans="1:10">
      <c r="G1" t="s">
        <v>16</v>
      </c>
      <c r="H1">
        <f ca="1">SUM(H5:H12)</f>
        <v>16</v>
      </c>
    </row>
    <row r="2" spans="1:10">
      <c r="G2" t="s">
        <v>10</v>
      </c>
      <c r="H2" s="29">
        <f ca="1">SUM(J5:J12)</f>
        <v>2.8584585933443498</v>
      </c>
    </row>
    <row r="4" spans="1:10" ht="22">
      <c r="A4" s="32" t="s">
        <v>12</v>
      </c>
      <c r="B4" s="32"/>
      <c r="C4" s="32"/>
      <c r="D4" s="32"/>
      <c r="F4" s="28" t="s">
        <v>13</v>
      </c>
      <c r="G4" t="s">
        <v>14</v>
      </c>
      <c r="H4" t="s">
        <v>15</v>
      </c>
      <c r="I4" t="s">
        <v>17</v>
      </c>
      <c r="J4" t="s">
        <v>18</v>
      </c>
    </row>
    <row r="5" spans="1:10">
      <c r="A5" s="30" cm="1">
        <f t="array" ref="A5:D8">JPEG_LS!A19:D22</f>
        <v>15</v>
      </c>
      <c r="B5" s="30">
        <v>0</v>
      </c>
      <c r="C5" s="30">
        <v>-3</v>
      </c>
      <c r="D5" s="30">
        <v>-1</v>
      </c>
      <c r="F5">
        <f ca="1">OFFSET($A$5:$D$8,TRUNC((ROW()-ROW($F$5))/COLUMNS($A$5:$D$8)),MOD(ROW()-ROW($F$5),COLUMNS($A$5:$D$8)),1,1)</f>
        <v>15</v>
      </c>
      <c r="G5" cm="1">
        <f t="array" aca="1" ref="G5:G12" ca="1">_xlfn.UNIQUE(F5:F20)</f>
        <v>15</v>
      </c>
      <c r="H5">
        <f ca="1">COUNTIF(F5:F20,G5)</f>
        <v>1</v>
      </c>
      <c r="I5">
        <f ca="1">H5/$H$1</f>
        <v>6.25E-2</v>
      </c>
      <c r="J5">
        <f ca="1">-I5*LOG(I5,2)</f>
        <v>0.25</v>
      </c>
    </row>
    <row r="6" spans="1:10">
      <c r="A6" s="30">
        <v>-2</v>
      </c>
      <c r="B6" s="30">
        <v>1</v>
      </c>
      <c r="C6" s="30">
        <v>2</v>
      </c>
      <c r="D6" s="30">
        <v>-4</v>
      </c>
      <c r="F6">
        <f t="shared" ref="F6:F20" ca="1" si="0">OFFSET($A$5:$D$8,TRUNC((ROW()-ROW($F$5))/COLUMNS($A$5:$D$8)),MOD(ROW()-ROW($F$5),COLUMNS($A$5:$D$8)),1,1)</f>
        <v>0</v>
      </c>
      <c r="G6">
        <f ca="1"/>
        <v>0</v>
      </c>
      <c r="H6">
        <f t="shared" ref="H6:H12" ca="1" si="1">COUNTIF(F6:F21,G6)</f>
        <v>1</v>
      </c>
      <c r="I6">
        <f t="shared" ref="I6:I12" ca="1" si="2">H6/$H$1</f>
        <v>6.25E-2</v>
      </c>
      <c r="J6">
        <f t="shared" ref="J6:J12" ca="1" si="3">-I6*LOG(I6,2)</f>
        <v>0.25</v>
      </c>
    </row>
    <row r="7" spans="1:10">
      <c r="A7" s="30">
        <v>1</v>
      </c>
      <c r="B7" s="30">
        <v>-3</v>
      </c>
      <c r="C7" s="30">
        <v>-3</v>
      </c>
      <c r="D7" s="30">
        <v>-2</v>
      </c>
      <c r="F7">
        <f t="shared" ca="1" si="0"/>
        <v>-3</v>
      </c>
      <c r="G7">
        <f ca="1"/>
        <v>-3</v>
      </c>
      <c r="H7">
        <f t="shared" ca="1" si="1"/>
        <v>3</v>
      </c>
      <c r="I7">
        <f t="shared" ca="1" si="2"/>
        <v>0.1875</v>
      </c>
      <c r="J7">
        <f t="shared" ca="1" si="3"/>
        <v>0.45281953111478324</v>
      </c>
    </row>
    <row r="8" spans="1:10">
      <c r="A8" s="30">
        <v>-1</v>
      </c>
      <c r="B8" s="30">
        <v>-2</v>
      </c>
      <c r="C8" s="30">
        <v>2</v>
      </c>
      <c r="D8" s="30">
        <v>-1</v>
      </c>
      <c r="F8">
        <f t="shared" ca="1" si="0"/>
        <v>-1</v>
      </c>
      <c r="G8">
        <f ca="1"/>
        <v>-1</v>
      </c>
      <c r="H8">
        <f t="shared" ca="1" si="1"/>
        <v>3</v>
      </c>
      <c r="I8">
        <f t="shared" ca="1" si="2"/>
        <v>0.1875</v>
      </c>
      <c r="J8">
        <f t="shared" ca="1" si="3"/>
        <v>0.45281953111478324</v>
      </c>
    </row>
    <row r="9" spans="1:10">
      <c r="F9">
        <f t="shared" ca="1" si="0"/>
        <v>-2</v>
      </c>
      <c r="G9">
        <f ca="1"/>
        <v>-2</v>
      </c>
      <c r="H9">
        <f t="shared" ca="1" si="1"/>
        <v>3</v>
      </c>
      <c r="I9">
        <f t="shared" ca="1" si="2"/>
        <v>0.1875</v>
      </c>
      <c r="J9">
        <f t="shared" ca="1" si="3"/>
        <v>0.45281953111478324</v>
      </c>
    </row>
    <row r="10" spans="1:10">
      <c r="F10">
        <f t="shared" ca="1" si="0"/>
        <v>1</v>
      </c>
      <c r="G10">
        <f ca="1"/>
        <v>1</v>
      </c>
      <c r="H10">
        <f t="shared" ca="1" si="1"/>
        <v>2</v>
      </c>
      <c r="I10">
        <f t="shared" ca="1" si="2"/>
        <v>0.125</v>
      </c>
      <c r="J10">
        <f t="shared" ca="1" si="3"/>
        <v>0.375</v>
      </c>
    </row>
    <row r="11" spans="1:10">
      <c r="F11">
        <f t="shared" ca="1" si="0"/>
        <v>2</v>
      </c>
      <c r="G11">
        <f ca="1"/>
        <v>2</v>
      </c>
      <c r="H11">
        <f t="shared" ca="1" si="1"/>
        <v>2</v>
      </c>
      <c r="I11">
        <f t="shared" ca="1" si="2"/>
        <v>0.125</v>
      </c>
      <c r="J11">
        <f t="shared" ca="1" si="3"/>
        <v>0.375</v>
      </c>
    </row>
    <row r="12" spans="1:10">
      <c r="F12">
        <f t="shared" ca="1" si="0"/>
        <v>-4</v>
      </c>
      <c r="G12">
        <f ca="1"/>
        <v>-4</v>
      </c>
      <c r="H12">
        <f t="shared" ca="1" si="1"/>
        <v>1</v>
      </c>
      <c r="I12">
        <f t="shared" ca="1" si="2"/>
        <v>6.25E-2</v>
      </c>
      <c r="J12">
        <f t="shared" ca="1" si="3"/>
        <v>0.25</v>
      </c>
    </row>
    <row r="13" spans="1:10">
      <c r="F13">
        <f t="shared" ca="1" si="0"/>
        <v>1</v>
      </c>
    </row>
    <row r="14" spans="1:10">
      <c r="F14">
        <f t="shared" ca="1" si="0"/>
        <v>-3</v>
      </c>
    </row>
    <row r="15" spans="1:10">
      <c r="F15">
        <f t="shared" ca="1" si="0"/>
        <v>-3</v>
      </c>
    </row>
    <row r="16" spans="1:10">
      <c r="F16">
        <f t="shared" ca="1" si="0"/>
        <v>-2</v>
      </c>
    </row>
    <row r="17" spans="6:6">
      <c r="F17">
        <f t="shared" ca="1" si="0"/>
        <v>-1</v>
      </c>
    </row>
    <row r="18" spans="6:6">
      <c r="F18">
        <f t="shared" ca="1" si="0"/>
        <v>-2</v>
      </c>
    </row>
    <row r="19" spans="6:6">
      <c r="F19">
        <f t="shared" ca="1" si="0"/>
        <v>2</v>
      </c>
    </row>
    <row r="20" spans="6:6">
      <c r="F20">
        <f t="shared" ca="1" si="0"/>
        <v>-1</v>
      </c>
    </row>
    <row r="23" spans="6:6" ht="20">
      <c r="F23" s="27"/>
    </row>
  </sheetData>
  <mergeCells count="1">
    <mergeCell ref="A4:D4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2AE0-65E4-FC4D-B14D-EAAAFCDFA7E1}">
  <dimension ref="A1:D17"/>
  <sheetViews>
    <sheetView zoomScale="185" workbookViewId="0">
      <selection activeCell="B12" sqref="B12"/>
    </sheetView>
  </sheetViews>
  <sheetFormatPr baseColWidth="10" defaultRowHeight="15"/>
  <sheetData>
    <row r="1" spans="1:4">
      <c r="A1" s="33" t="s">
        <v>19</v>
      </c>
      <c r="B1" s="33"/>
      <c r="C1" s="33"/>
      <c r="D1" s="33"/>
    </row>
    <row r="2" spans="1:4">
      <c r="A2" s="1">
        <v>2</v>
      </c>
      <c r="B2" s="10">
        <v>0</v>
      </c>
      <c r="C2" s="10">
        <v>3.2</v>
      </c>
      <c r="D2" s="11">
        <v>0</v>
      </c>
    </row>
    <row r="3" spans="1:4">
      <c r="A3" s="12">
        <v>4.8</v>
      </c>
      <c r="B3" s="13">
        <v>1.9</v>
      </c>
      <c r="C3" s="13">
        <v>0</v>
      </c>
      <c r="D3" s="14">
        <v>0.3</v>
      </c>
    </row>
    <row r="4" spans="1:4">
      <c r="A4" s="12">
        <v>0</v>
      </c>
      <c r="B4" s="13">
        <v>0</v>
      </c>
      <c r="C4" s="13">
        <v>0</v>
      </c>
      <c r="D4" s="14">
        <v>0</v>
      </c>
    </row>
    <row r="5" spans="1:4">
      <c r="A5" s="15">
        <v>6.12</v>
      </c>
      <c r="B5" s="16">
        <v>0</v>
      </c>
      <c r="C5" s="16">
        <v>7.24</v>
      </c>
      <c r="D5" s="17">
        <v>6.59</v>
      </c>
    </row>
    <row r="7" spans="1:4">
      <c r="A7" s="33" t="s">
        <v>20</v>
      </c>
      <c r="B7" s="33"/>
      <c r="C7" s="33"/>
      <c r="D7" s="33"/>
    </row>
    <row r="8" spans="1:4">
      <c r="A8" s="1">
        <v>1</v>
      </c>
      <c r="B8" s="10">
        <v>2</v>
      </c>
      <c r="C8" s="10">
        <v>2</v>
      </c>
      <c r="D8" s="11">
        <v>4</v>
      </c>
    </row>
    <row r="9" spans="1:4">
      <c r="A9" s="12">
        <v>2</v>
      </c>
      <c r="B9" s="13">
        <v>2</v>
      </c>
      <c r="C9" s="13">
        <v>4</v>
      </c>
      <c r="D9" s="14">
        <v>4</v>
      </c>
    </row>
    <row r="10" spans="1:4">
      <c r="A10" s="12">
        <v>2</v>
      </c>
      <c r="B10" s="13">
        <v>4</v>
      </c>
      <c r="C10" s="13">
        <v>4</v>
      </c>
      <c r="D10" s="14">
        <v>4</v>
      </c>
    </row>
    <row r="11" spans="1:4">
      <c r="A11" s="15">
        <v>4</v>
      </c>
      <c r="B11" s="16">
        <v>4</v>
      </c>
      <c r="C11" s="16">
        <v>4</v>
      </c>
      <c r="D11" s="17">
        <v>8</v>
      </c>
    </row>
    <row r="13" spans="1:4">
      <c r="A13" s="34" t="s">
        <v>22</v>
      </c>
      <c r="B13" s="34"/>
      <c r="C13" s="34"/>
      <c r="D13" s="34"/>
    </row>
    <row r="14" spans="1:4">
      <c r="A14" s="1">
        <f>ROUND(A2/A8,0)</f>
        <v>2</v>
      </c>
      <c r="B14" s="10">
        <f t="shared" ref="B14:D14" si="0">ROUND(B2/B8,0)</f>
        <v>0</v>
      </c>
      <c r="C14" s="10">
        <f t="shared" si="0"/>
        <v>2</v>
      </c>
      <c r="D14" s="11">
        <f t="shared" si="0"/>
        <v>0</v>
      </c>
    </row>
    <row r="15" spans="1:4">
      <c r="A15" s="12">
        <f t="shared" ref="A15:D15" si="1">ROUND(A3/A9,0)</f>
        <v>2</v>
      </c>
      <c r="B15" s="13">
        <f t="shared" si="1"/>
        <v>1</v>
      </c>
      <c r="C15" s="13">
        <f t="shared" si="1"/>
        <v>0</v>
      </c>
      <c r="D15" s="14">
        <f t="shared" si="1"/>
        <v>0</v>
      </c>
    </row>
    <row r="16" spans="1:4">
      <c r="A16" s="12">
        <f t="shared" ref="A16:D16" si="2">ROUND(A4/A10,0)</f>
        <v>0</v>
      </c>
      <c r="B16" s="13">
        <f t="shared" si="2"/>
        <v>0</v>
      </c>
      <c r="C16" s="13">
        <f t="shared" si="2"/>
        <v>0</v>
      </c>
      <c r="D16" s="14">
        <f t="shared" si="2"/>
        <v>0</v>
      </c>
    </row>
    <row r="17" spans="1:4">
      <c r="A17" s="15">
        <f t="shared" ref="A17:D17" si="3">ROUND(A5/A11,0)</f>
        <v>2</v>
      </c>
      <c r="B17" s="16">
        <f t="shared" si="3"/>
        <v>0</v>
      </c>
      <c r="C17" s="16">
        <f t="shared" si="3"/>
        <v>2</v>
      </c>
      <c r="D17" s="17">
        <f t="shared" si="3"/>
        <v>1</v>
      </c>
    </row>
  </sheetData>
  <mergeCells count="3">
    <mergeCell ref="A1:D1"/>
    <mergeCell ref="A7:D7"/>
    <mergeCell ref="A13:D13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228F-117E-C44D-BF0C-29E9A1CDB4B7}">
  <dimension ref="A1:I23"/>
  <sheetViews>
    <sheetView topLeftCell="A5" zoomScale="186" workbookViewId="0">
      <selection activeCell="D19" sqref="D19"/>
    </sheetView>
  </sheetViews>
  <sheetFormatPr baseColWidth="10" defaultRowHeight="15"/>
  <sheetData>
    <row r="1" spans="1:9">
      <c r="A1" t="s">
        <v>21</v>
      </c>
      <c r="F1" t="s">
        <v>214</v>
      </c>
    </row>
    <row r="2" spans="1:9">
      <c r="A2" s="48" cm="1">
        <f t="array" ref="A2:D5">Quantization!A14:D17</f>
        <v>2</v>
      </c>
      <c r="B2" s="48">
        <v>0</v>
      </c>
      <c r="C2" s="48">
        <v>2</v>
      </c>
      <c r="D2" s="48">
        <v>0</v>
      </c>
      <c r="F2">
        <v>0</v>
      </c>
      <c r="G2">
        <v>1</v>
      </c>
      <c r="H2">
        <v>5</v>
      </c>
      <c r="I2">
        <v>6</v>
      </c>
    </row>
    <row r="3" spans="1:9">
      <c r="A3" s="48">
        <v>2</v>
      </c>
      <c r="B3" s="48">
        <v>1</v>
      </c>
      <c r="C3" s="48">
        <v>0</v>
      </c>
      <c r="D3" s="48">
        <v>0</v>
      </c>
      <c r="F3">
        <v>2</v>
      </c>
      <c r="G3">
        <v>4</v>
      </c>
      <c r="H3">
        <v>7</v>
      </c>
      <c r="I3">
        <v>12</v>
      </c>
    </row>
    <row r="4" spans="1:9">
      <c r="A4" s="48">
        <v>0</v>
      </c>
      <c r="B4" s="48">
        <v>0</v>
      </c>
      <c r="C4" s="48">
        <v>0</v>
      </c>
      <c r="D4" s="48">
        <v>0</v>
      </c>
      <c r="F4">
        <v>3</v>
      </c>
      <c r="G4">
        <v>8</v>
      </c>
      <c r="H4">
        <v>11</v>
      </c>
      <c r="I4">
        <v>13</v>
      </c>
    </row>
    <row r="5" spans="1:9">
      <c r="A5" s="48">
        <v>2</v>
      </c>
      <c r="B5" s="48">
        <v>0</v>
      </c>
      <c r="C5" s="48">
        <v>2</v>
      </c>
      <c r="D5" s="48">
        <v>1</v>
      </c>
      <c r="F5">
        <v>9</v>
      </c>
      <c r="G5">
        <v>10</v>
      </c>
      <c r="H5">
        <v>14</v>
      </c>
      <c r="I5">
        <v>15</v>
      </c>
    </row>
    <row r="7" spans="1:9">
      <c r="A7" t="s">
        <v>215</v>
      </c>
      <c r="B7" t="s">
        <v>214</v>
      </c>
      <c r="C7" t="s">
        <v>216</v>
      </c>
    </row>
    <row r="8" spans="1:9">
      <c r="A8">
        <f ca="1">OFFSET(_xlfn.ANCHORARRAY($A$2),TRUNC((ROW()-ROW($A$8))/COLUMNS(_xlfn.ANCHORARRAY($A$2))),MOD(ROW()-ROW($A$8),COLUMNS(_xlfn.ANCHORARRAY($A$2))),1,1)</f>
        <v>2</v>
      </c>
      <c r="B8">
        <f ca="1">OFFSET($F$2:$I$5,TRUNC((ROW()-ROW($B$8))/COLUMNS($F$2:$I$5)),MOD(ROW()-ROW($B$8),COLUMNS($F$2:$I$5)),1,1)</f>
        <v>0</v>
      </c>
      <c r="C8" cm="1">
        <f t="array" aca="1" ref="C8:C23" ca="1">_xlfn.SORTBY(A8:A23,B8:B23)</f>
        <v>2</v>
      </c>
    </row>
    <row r="9" spans="1:9">
      <c r="A9">
        <f t="shared" ref="A9:A23" ca="1" si="0">OFFSET(_xlfn.ANCHORARRAY($A$2),TRUNC((ROW()-ROW($A$8))/COLUMNS(_xlfn.ANCHORARRAY($A$2))),MOD(ROW()-ROW($A$8),COLUMNS(_xlfn.ANCHORARRAY($A$2))),1,1)</f>
        <v>0</v>
      </c>
      <c r="B9">
        <f t="shared" ref="B9:B23" ca="1" si="1">OFFSET($F$2:$I$5,TRUNC((ROW()-ROW($B$8))/COLUMNS($F$2:$I$5)),MOD(ROW()-ROW($B$8),COLUMNS($F$2:$I$5)),1,1)</f>
        <v>1</v>
      </c>
      <c r="C9">
        <f ca="1"/>
        <v>0</v>
      </c>
    </row>
    <row r="10" spans="1:9">
      <c r="A10">
        <f t="shared" ca="1" si="0"/>
        <v>2</v>
      </c>
      <c r="B10">
        <f t="shared" ca="1" si="1"/>
        <v>5</v>
      </c>
      <c r="C10">
        <f ca="1"/>
        <v>2</v>
      </c>
    </row>
    <row r="11" spans="1:9">
      <c r="A11">
        <f t="shared" ca="1" si="0"/>
        <v>0</v>
      </c>
      <c r="B11">
        <f t="shared" ca="1" si="1"/>
        <v>6</v>
      </c>
      <c r="C11">
        <f ca="1"/>
        <v>0</v>
      </c>
    </row>
    <row r="12" spans="1:9">
      <c r="A12">
        <f t="shared" ca="1" si="0"/>
        <v>2</v>
      </c>
      <c r="B12">
        <f t="shared" ca="1" si="1"/>
        <v>2</v>
      </c>
      <c r="C12">
        <f ca="1"/>
        <v>1</v>
      </c>
    </row>
    <row r="13" spans="1:9">
      <c r="A13">
        <f t="shared" ca="1" si="0"/>
        <v>1</v>
      </c>
      <c r="B13">
        <f t="shared" ca="1" si="1"/>
        <v>4</v>
      </c>
      <c r="C13">
        <f ca="1"/>
        <v>2</v>
      </c>
    </row>
    <row r="14" spans="1:9">
      <c r="A14">
        <f t="shared" ca="1" si="0"/>
        <v>0</v>
      </c>
      <c r="B14">
        <f t="shared" ca="1" si="1"/>
        <v>7</v>
      </c>
      <c r="C14">
        <f ca="1"/>
        <v>0</v>
      </c>
    </row>
    <row r="15" spans="1:9">
      <c r="A15">
        <f t="shared" ca="1" si="0"/>
        <v>0</v>
      </c>
      <c r="B15">
        <f t="shared" ca="1" si="1"/>
        <v>12</v>
      </c>
      <c r="C15">
        <f ca="1"/>
        <v>0</v>
      </c>
    </row>
    <row r="16" spans="1:9">
      <c r="A16">
        <f t="shared" ca="1" si="0"/>
        <v>0</v>
      </c>
      <c r="B16">
        <f t="shared" ca="1" si="1"/>
        <v>3</v>
      </c>
      <c r="C16">
        <f ca="1"/>
        <v>0</v>
      </c>
    </row>
    <row r="17" spans="1:3">
      <c r="A17">
        <f t="shared" ca="1" si="0"/>
        <v>0</v>
      </c>
      <c r="B17">
        <f t="shared" ca="1" si="1"/>
        <v>8</v>
      </c>
      <c r="C17">
        <f ca="1"/>
        <v>2</v>
      </c>
    </row>
    <row r="18" spans="1:3">
      <c r="A18">
        <f t="shared" ca="1" si="0"/>
        <v>0</v>
      </c>
      <c r="B18">
        <f t="shared" ca="1" si="1"/>
        <v>11</v>
      </c>
      <c r="C18">
        <f ca="1"/>
        <v>0</v>
      </c>
    </row>
    <row r="19" spans="1:3">
      <c r="A19">
        <f t="shared" ca="1" si="0"/>
        <v>0</v>
      </c>
      <c r="B19">
        <f t="shared" ca="1" si="1"/>
        <v>13</v>
      </c>
      <c r="C19">
        <f ca="1"/>
        <v>0</v>
      </c>
    </row>
    <row r="20" spans="1:3">
      <c r="A20">
        <f t="shared" ca="1" si="0"/>
        <v>2</v>
      </c>
      <c r="B20">
        <f t="shared" ca="1" si="1"/>
        <v>9</v>
      </c>
      <c r="C20">
        <f ca="1"/>
        <v>0</v>
      </c>
    </row>
    <row r="21" spans="1:3">
      <c r="A21">
        <f t="shared" ca="1" si="0"/>
        <v>0</v>
      </c>
      <c r="B21">
        <f t="shared" ca="1" si="1"/>
        <v>10</v>
      </c>
      <c r="C21">
        <f ca="1"/>
        <v>0</v>
      </c>
    </row>
    <row r="22" spans="1:3">
      <c r="A22">
        <f t="shared" ca="1" si="0"/>
        <v>2</v>
      </c>
      <c r="B22">
        <f t="shared" ca="1" si="1"/>
        <v>14</v>
      </c>
      <c r="C22">
        <f ca="1"/>
        <v>2</v>
      </c>
    </row>
    <row r="23" spans="1:3">
      <c r="A23">
        <f t="shared" ca="1" si="0"/>
        <v>1</v>
      </c>
      <c r="B23">
        <f t="shared" ca="1" si="1"/>
        <v>15</v>
      </c>
      <c r="C23">
        <f ca="1"/>
        <v>1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CE22-9E9B-6346-8C13-3889F6E62DD6}">
  <dimension ref="A1:J12"/>
  <sheetViews>
    <sheetView zoomScale="133" workbookViewId="0">
      <selection activeCell="E5" sqref="E5"/>
    </sheetView>
  </sheetViews>
  <sheetFormatPr baseColWidth="10" defaultRowHeight="15"/>
  <cols>
    <col min="4" max="4" width="13.1640625" bestFit="1" customWidth="1"/>
  </cols>
  <sheetData>
    <row r="1" spans="1:10">
      <c r="B1" t="s">
        <v>25</v>
      </c>
      <c r="C1">
        <f>2^0.5/2</f>
        <v>0.70710678118654757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>
      <c r="C2" s="34" t="s">
        <v>26</v>
      </c>
      <c r="D2" s="34"/>
      <c r="E2" s="34"/>
      <c r="F2" s="34"/>
      <c r="G2" s="34"/>
      <c r="H2" s="34"/>
      <c r="I2" s="34"/>
      <c r="J2" s="34"/>
    </row>
    <row r="3" spans="1:10">
      <c r="A3" t="s">
        <v>23</v>
      </c>
      <c r="B3" t="s">
        <v>24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</row>
    <row r="4" spans="1:10">
      <c r="A4">
        <v>0</v>
      </c>
      <c r="B4" s="46">
        <f>100*COS((2*A4+1)*PI()/6)+100</f>
        <v>186.60254037844388</v>
      </c>
      <c r="C4">
        <f>COS((2*$A4+1)*C$3*PI()/16)</f>
        <v>1</v>
      </c>
      <c r="D4">
        <f>COS((2*$A4+1)*D$3*PI()/16)</f>
        <v>0.98078528040323043</v>
      </c>
      <c r="E4">
        <f t="shared" ref="E4:J11" si="0">COS((2*$A4+1)*E$3*PI()/16)</f>
        <v>0.92387953251128674</v>
      </c>
      <c r="F4">
        <f t="shared" si="0"/>
        <v>0.83146961230254524</v>
      </c>
      <c r="G4">
        <f t="shared" si="0"/>
        <v>0.70710678118654757</v>
      </c>
      <c r="H4">
        <f>COS((2*$A4+1)*H$3*PI()/16)</f>
        <v>0.55557023301960229</v>
      </c>
      <c r="I4">
        <f t="shared" si="0"/>
        <v>0.38268343236508984</v>
      </c>
      <c r="J4">
        <f t="shared" si="0"/>
        <v>0.19509032201612833</v>
      </c>
    </row>
    <row r="5" spans="1:10">
      <c r="A5">
        <v>1</v>
      </c>
      <c r="B5" s="46">
        <f t="shared" ref="B5:B11" si="1">100*COS((2*A5+1)*PI()/6)+100</f>
        <v>100</v>
      </c>
      <c r="C5">
        <f t="shared" ref="C5:C11" si="2">COS((2*A5+1)*C$3*PI()/16)</f>
        <v>1</v>
      </c>
      <c r="D5">
        <f t="shared" ref="D5:D10" si="3">COS((2*$A5+1)*D$3*PI()/16)</f>
        <v>0.83146961230254524</v>
      </c>
      <c r="E5">
        <f t="shared" si="0"/>
        <v>0.38268343236508984</v>
      </c>
      <c r="F5">
        <f t="shared" si="0"/>
        <v>-0.19509032201612819</v>
      </c>
      <c r="G5">
        <f t="shared" si="0"/>
        <v>-0.70710678118654746</v>
      </c>
      <c r="H5">
        <f t="shared" si="0"/>
        <v>-0.98078528040323043</v>
      </c>
      <c r="I5">
        <f t="shared" si="0"/>
        <v>-0.92387953251128685</v>
      </c>
      <c r="J5">
        <f t="shared" si="0"/>
        <v>-0.55557023301960218</v>
      </c>
    </row>
    <row r="6" spans="1:10">
      <c r="A6">
        <v>2</v>
      </c>
      <c r="B6" s="46">
        <f t="shared" si="1"/>
        <v>13.397459621556123</v>
      </c>
      <c r="C6">
        <f t="shared" si="2"/>
        <v>1</v>
      </c>
      <c r="D6">
        <f t="shared" si="3"/>
        <v>0.55557023301960229</v>
      </c>
      <c r="E6">
        <f t="shared" si="0"/>
        <v>-0.38268343236508973</v>
      </c>
      <c r="F6">
        <f t="shared" si="0"/>
        <v>-0.98078528040323043</v>
      </c>
      <c r="G6">
        <f t="shared" si="0"/>
        <v>-0.70710678118654768</v>
      </c>
      <c r="H6">
        <f t="shared" si="0"/>
        <v>0.1950903220161283</v>
      </c>
      <c r="I6">
        <f t="shared" si="0"/>
        <v>0.92387953251128652</v>
      </c>
      <c r="J6">
        <f t="shared" si="0"/>
        <v>0.83146961230254546</v>
      </c>
    </row>
    <row r="7" spans="1:10">
      <c r="A7">
        <v>3</v>
      </c>
      <c r="B7" s="46">
        <f t="shared" si="1"/>
        <v>13.397459621556123</v>
      </c>
      <c r="C7">
        <f t="shared" si="2"/>
        <v>1</v>
      </c>
      <c r="D7">
        <f t="shared" si="3"/>
        <v>0.19509032201612833</v>
      </c>
      <c r="E7">
        <f t="shared" si="0"/>
        <v>-0.92387953251128674</v>
      </c>
      <c r="F7">
        <f t="shared" si="0"/>
        <v>-0.55557023301960218</v>
      </c>
      <c r="G7">
        <f t="shared" si="0"/>
        <v>0.70710678118654735</v>
      </c>
      <c r="H7">
        <f t="shared" si="0"/>
        <v>0.83146961230254546</v>
      </c>
      <c r="I7">
        <f t="shared" si="0"/>
        <v>-0.38268343236508989</v>
      </c>
      <c r="J7">
        <f t="shared" si="0"/>
        <v>-0.98078528040323065</v>
      </c>
    </row>
    <row r="8" spans="1:10">
      <c r="A8">
        <v>4</v>
      </c>
      <c r="B8" s="46">
        <f t="shared" si="1"/>
        <v>99.999999999999986</v>
      </c>
      <c r="C8">
        <f t="shared" si="2"/>
        <v>1</v>
      </c>
      <c r="D8">
        <f t="shared" si="3"/>
        <v>-0.19509032201612819</v>
      </c>
      <c r="E8">
        <f t="shared" si="0"/>
        <v>-0.92387953251128685</v>
      </c>
      <c r="F8">
        <f t="shared" si="0"/>
        <v>0.55557023301960184</v>
      </c>
      <c r="G8">
        <f t="shared" si="0"/>
        <v>0.70710678118654768</v>
      </c>
      <c r="H8">
        <f t="shared" si="0"/>
        <v>-0.83146961230254512</v>
      </c>
      <c r="I8">
        <f t="shared" si="0"/>
        <v>-0.38268343236509056</v>
      </c>
      <c r="J8">
        <f t="shared" si="0"/>
        <v>0.98078528040323043</v>
      </c>
    </row>
    <row r="9" spans="1:10">
      <c r="A9">
        <v>5</v>
      </c>
      <c r="B9" s="46">
        <f t="shared" si="1"/>
        <v>186.60254037844385</v>
      </c>
      <c r="C9">
        <f t="shared" si="2"/>
        <v>1</v>
      </c>
      <c r="D9">
        <f t="shared" si="3"/>
        <v>-0.55557023301960196</v>
      </c>
      <c r="E9">
        <f t="shared" si="0"/>
        <v>-0.38268343236509034</v>
      </c>
      <c r="F9">
        <f t="shared" si="0"/>
        <v>0.98078528040323043</v>
      </c>
      <c r="G9">
        <f t="shared" si="0"/>
        <v>-0.70710678118654668</v>
      </c>
      <c r="H9">
        <f t="shared" si="0"/>
        <v>-0.19509032201612803</v>
      </c>
      <c r="I9">
        <f t="shared" si="0"/>
        <v>0.92387953251128674</v>
      </c>
      <c r="J9">
        <f t="shared" si="0"/>
        <v>-0.83146961230254501</v>
      </c>
    </row>
    <row r="10" spans="1:10">
      <c r="A10">
        <v>6</v>
      </c>
      <c r="B10" s="46">
        <f t="shared" si="1"/>
        <v>186.60254037844385</v>
      </c>
      <c r="C10">
        <f t="shared" si="2"/>
        <v>1</v>
      </c>
      <c r="D10">
        <f t="shared" si="3"/>
        <v>-0.83146961230254535</v>
      </c>
      <c r="E10">
        <f t="shared" si="0"/>
        <v>0.38268343236509</v>
      </c>
      <c r="F10">
        <f t="shared" si="0"/>
        <v>0.19509032201612878</v>
      </c>
      <c r="G10">
        <f t="shared" si="0"/>
        <v>-0.70710678118654713</v>
      </c>
      <c r="H10">
        <f t="shared" si="0"/>
        <v>0.98078528040323065</v>
      </c>
      <c r="I10">
        <f t="shared" si="0"/>
        <v>-0.92387953251128641</v>
      </c>
      <c r="J10">
        <f t="shared" si="0"/>
        <v>0.55557023301960151</v>
      </c>
    </row>
    <row r="11" spans="1:10">
      <c r="A11">
        <v>7</v>
      </c>
      <c r="B11" s="46">
        <f t="shared" si="1"/>
        <v>100.00000000000011</v>
      </c>
      <c r="C11">
        <f t="shared" si="2"/>
        <v>1</v>
      </c>
      <c r="D11">
        <f>COS((2*$A11+1)*D$3*PI()/16)</f>
        <v>-0.98078528040323043</v>
      </c>
      <c r="E11">
        <f t="shared" si="0"/>
        <v>0.92387953251128652</v>
      </c>
      <c r="F11">
        <f t="shared" si="0"/>
        <v>-0.83146961230254512</v>
      </c>
      <c r="G11">
        <f t="shared" si="0"/>
        <v>0.70710678118654657</v>
      </c>
      <c r="H11">
        <f t="shared" si="0"/>
        <v>-0.55557023301960151</v>
      </c>
      <c r="I11">
        <f t="shared" si="0"/>
        <v>0.38268343236508956</v>
      </c>
      <c r="J11">
        <f t="shared" si="0"/>
        <v>-0.19509032201612858</v>
      </c>
    </row>
    <row r="12" spans="1:10">
      <c r="B12" t="s">
        <v>27</v>
      </c>
      <c r="C12" s="31">
        <f>SUMPRODUCT($B$4:$B$11,C4:C11)*C1/2</f>
        <v>313.46133425940877</v>
      </c>
      <c r="D12" s="31">
        <f>SUMPRODUCT($B$4:$B$11,D4:D11)*D1/2</f>
        <v>-50.095894195152319</v>
      </c>
      <c r="E12" s="31">
        <f t="shared" ref="E12:J12" si="4">SUMPRODUCT($B$4:$B$11,E4:E11)*E1/2</f>
        <v>96.58099322090618</v>
      </c>
      <c r="F12" s="31">
        <f t="shared" si="4"/>
        <v>153.44674269913773</v>
      </c>
      <c r="G12" s="31">
        <f t="shared" si="4"/>
        <v>-30.618621784789575</v>
      </c>
      <c r="H12" s="31">
        <f t="shared" si="4"/>
        <v>13.627137367137429</v>
      </c>
      <c r="I12" s="31">
        <f t="shared" si="4"/>
        <v>-6.8637998560040998</v>
      </c>
      <c r="J12" s="31">
        <f t="shared" si="4"/>
        <v>2.9664232654652398</v>
      </c>
    </row>
  </sheetData>
  <mergeCells count="1">
    <mergeCell ref="C2:J2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9343-66A7-8447-8889-A34741A6213E}">
  <dimension ref="A1:D9"/>
  <sheetViews>
    <sheetView zoomScale="226" workbookViewId="0">
      <selection activeCell="A2" sqref="A2:A9"/>
    </sheetView>
  </sheetViews>
  <sheetFormatPr baseColWidth="10" defaultRowHeight="15"/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 s="46">
        <v>19</v>
      </c>
      <c r="B2">
        <f>A2+A3</f>
        <v>19.5</v>
      </c>
      <c r="C2">
        <f>B2+B4</f>
        <v>21</v>
      </c>
      <c r="D2">
        <f>C2+C6</f>
        <v>18.5</v>
      </c>
    </row>
    <row r="3" spans="1:4">
      <c r="A3" s="46">
        <v>0.5</v>
      </c>
      <c r="B3">
        <f>A2-A3</f>
        <v>18.5</v>
      </c>
      <c r="C3">
        <f>B2-B4</f>
        <v>18</v>
      </c>
      <c r="D3">
        <f>C2-C6</f>
        <v>23.5</v>
      </c>
    </row>
    <row r="4" spans="1:4">
      <c r="A4" s="46">
        <v>1.5</v>
      </c>
      <c r="B4">
        <f>A4</f>
        <v>1.5</v>
      </c>
      <c r="C4">
        <f>B3+B5</f>
        <v>15</v>
      </c>
      <c r="D4">
        <f>C3+C7</f>
        <v>19.5</v>
      </c>
    </row>
    <row r="5" spans="1:4">
      <c r="A5" s="46">
        <v>-3.5</v>
      </c>
      <c r="B5">
        <f t="shared" ref="B5:C9" si="0">A5</f>
        <v>-3.5</v>
      </c>
      <c r="C5">
        <f>B3-B5</f>
        <v>22</v>
      </c>
      <c r="D5">
        <f>C3-C7</f>
        <v>16.5</v>
      </c>
    </row>
    <row r="6" spans="1:4">
      <c r="A6" s="46">
        <v>-2.5</v>
      </c>
      <c r="B6">
        <f t="shared" si="0"/>
        <v>-2.5</v>
      </c>
      <c r="C6">
        <f>B6</f>
        <v>-2.5</v>
      </c>
      <c r="D6">
        <f>C4+C8</f>
        <v>14</v>
      </c>
    </row>
    <row r="7" spans="1:4">
      <c r="A7" s="46">
        <v>1.5</v>
      </c>
      <c r="B7">
        <f t="shared" si="0"/>
        <v>1.5</v>
      </c>
      <c r="C7">
        <f t="shared" si="0"/>
        <v>1.5</v>
      </c>
      <c r="D7">
        <f>C4-C8</f>
        <v>16</v>
      </c>
    </row>
    <row r="8" spans="1:4">
      <c r="A8" s="46">
        <v>-1</v>
      </c>
      <c r="B8">
        <f t="shared" si="0"/>
        <v>-1</v>
      </c>
      <c r="C8">
        <f t="shared" si="0"/>
        <v>-1</v>
      </c>
      <c r="D8">
        <f>C5+C9</f>
        <v>23</v>
      </c>
    </row>
    <row r="9" spans="1:4">
      <c r="A9" s="46">
        <v>1</v>
      </c>
      <c r="B9">
        <f t="shared" si="0"/>
        <v>1</v>
      </c>
      <c r="C9">
        <f t="shared" si="0"/>
        <v>1</v>
      </c>
      <c r="D9">
        <f>C5-C9</f>
        <v>21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22C9-1979-F248-90B4-46FE2E755481}">
  <dimension ref="A1:M13"/>
  <sheetViews>
    <sheetView zoomScale="150" workbookViewId="0">
      <selection activeCell="S12" sqref="S12"/>
    </sheetView>
  </sheetViews>
  <sheetFormatPr baseColWidth="10" defaultRowHeight="15"/>
  <cols>
    <col min="1" max="1" width="9" customWidth="1"/>
    <col min="2" max="13" width="4.33203125" customWidth="1"/>
  </cols>
  <sheetData>
    <row r="1" spans="1:13">
      <c r="B1" s="34" t="s">
        <v>33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15" customHeight="1">
      <c r="A2" s="35" t="s">
        <v>32</v>
      </c>
      <c r="B2" t="s">
        <v>34</v>
      </c>
    </row>
    <row r="3" spans="1:13">
      <c r="A3" s="35"/>
      <c r="C3" t="s">
        <v>2</v>
      </c>
    </row>
    <row r="4" spans="1:13">
      <c r="A4" s="35"/>
      <c r="D4" t="s">
        <v>4</v>
      </c>
    </row>
    <row r="5" spans="1:13">
      <c r="A5" s="35"/>
      <c r="E5" t="s">
        <v>6</v>
      </c>
    </row>
    <row r="6" spans="1:13">
      <c r="A6" s="35"/>
      <c r="F6" t="s">
        <v>35</v>
      </c>
    </row>
    <row r="7" spans="1:13">
      <c r="A7" s="35"/>
      <c r="I7" t="s">
        <v>36</v>
      </c>
    </row>
    <row r="8" spans="1:13">
      <c r="A8" s="35"/>
      <c r="G8" t="s">
        <v>37</v>
      </c>
    </row>
    <row r="9" spans="1:13">
      <c r="A9" s="35"/>
      <c r="H9" t="s">
        <v>38</v>
      </c>
    </row>
    <row r="10" spans="1:13">
      <c r="A10" s="35"/>
      <c r="K10" t="s">
        <v>39</v>
      </c>
    </row>
    <row r="11" spans="1:13">
      <c r="A11" s="35"/>
      <c r="J11" t="s">
        <v>40</v>
      </c>
    </row>
    <row r="12" spans="1:13">
      <c r="A12" s="35"/>
      <c r="M12" t="s">
        <v>41</v>
      </c>
    </row>
    <row r="13" spans="1:13">
      <c r="A13" s="35"/>
      <c r="L13" t="s">
        <v>42</v>
      </c>
    </row>
  </sheetData>
  <mergeCells count="2">
    <mergeCell ref="A2:A13"/>
    <mergeCell ref="B1:M1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BFAD-4703-DD4D-8F9E-4EF23A0B49CC}">
  <dimension ref="A3:D16"/>
  <sheetViews>
    <sheetView zoomScale="125" workbookViewId="0">
      <selection activeCell="C23" sqref="C23"/>
    </sheetView>
  </sheetViews>
  <sheetFormatPr baseColWidth="10" defaultRowHeight="15"/>
  <sheetData>
    <row r="3" spans="1:4">
      <c r="A3" t="s">
        <v>46</v>
      </c>
      <c r="C3">
        <f>SUM(A7:A14)</f>
        <v>100</v>
      </c>
    </row>
    <row r="6" spans="1:4">
      <c r="A6" t="s">
        <v>43</v>
      </c>
      <c r="B6" t="s">
        <v>44</v>
      </c>
      <c r="C6" t="s">
        <v>45</v>
      </c>
    </row>
    <row r="7" spans="1:4">
      <c r="A7">
        <v>10</v>
      </c>
      <c r="B7">
        <v>13</v>
      </c>
      <c r="C7">
        <f>MIN(A7:B7)</f>
        <v>10</v>
      </c>
    </row>
    <row r="8" spans="1:4">
      <c r="A8">
        <v>4</v>
      </c>
      <c r="B8">
        <v>21</v>
      </c>
      <c r="C8">
        <f t="shared" ref="C8:C14" si="0">MIN(A8:B8)</f>
        <v>4</v>
      </c>
    </row>
    <row r="9" spans="1:4">
      <c r="A9">
        <v>21</v>
      </c>
      <c r="B9">
        <v>15</v>
      </c>
      <c r="C9">
        <f t="shared" si="0"/>
        <v>15</v>
      </c>
    </row>
    <row r="10" spans="1:4">
      <c r="A10">
        <v>15</v>
      </c>
      <c r="B10">
        <v>13</v>
      </c>
      <c r="C10">
        <f t="shared" si="0"/>
        <v>13</v>
      </c>
    </row>
    <row r="11" spans="1:4">
      <c r="A11">
        <v>5</v>
      </c>
      <c r="B11">
        <v>11</v>
      </c>
      <c r="C11">
        <f t="shared" si="0"/>
        <v>5</v>
      </c>
    </row>
    <row r="12" spans="1:4">
      <c r="A12">
        <v>20</v>
      </c>
      <c r="B12">
        <v>6</v>
      </c>
      <c r="C12">
        <f t="shared" si="0"/>
        <v>6</v>
      </c>
      <c r="D12" t="s">
        <v>48</v>
      </c>
    </row>
    <row r="13" spans="1:4">
      <c r="A13">
        <v>17</v>
      </c>
      <c r="B13">
        <v>18</v>
      </c>
      <c r="C13">
        <f t="shared" si="0"/>
        <v>17</v>
      </c>
    </row>
    <row r="14" spans="1:4">
      <c r="A14">
        <v>8</v>
      </c>
      <c r="B14">
        <v>3</v>
      </c>
      <c r="C14">
        <f t="shared" si="0"/>
        <v>3</v>
      </c>
    </row>
    <row r="16" spans="1:4">
      <c r="B16" t="s">
        <v>47</v>
      </c>
      <c r="C16">
        <f>SUM(C7:C14)/C3</f>
        <v>0.73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Compression Ratio</vt:lpstr>
      <vt:lpstr>LZW encode</vt:lpstr>
      <vt:lpstr>LZW decode</vt:lpstr>
      <vt:lpstr>Var len coding</vt:lpstr>
      <vt:lpstr>Audio</vt:lpstr>
      <vt:lpstr>JPEG_LS</vt:lpstr>
      <vt:lpstr>Entropy of image</vt:lpstr>
      <vt:lpstr>Quantization</vt:lpstr>
      <vt:lpstr>Zig-Zag</vt:lpstr>
      <vt:lpstr>DCT</vt:lpstr>
      <vt:lpstr>Haar Wavelet transform</vt:lpstr>
      <vt:lpstr>Frame reordering</vt:lpstr>
      <vt:lpstr>Histogram Intersection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2022-04-23T06:15:53Z</dcterms:created>
  <dcterms:modified xsi:type="dcterms:W3CDTF">2022-04-29T02:58:27Z</dcterms:modified>
</cp:coreProperties>
</file>