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F6BF83E6-B4BB-494B-AFCD-26F41E664CC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3" l="1"/>
  <c r="N7" i="4" l="1"/>
  <c r="N8" i="4"/>
  <c r="N9" i="4"/>
  <c r="N10" i="4"/>
  <c r="N11" i="4"/>
  <c r="N12" i="4"/>
  <c r="N13" i="4"/>
  <c r="N14" i="4"/>
  <c r="N15" i="4"/>
  <c r="N6" i="4"/>
  <c r="D7" i="4"/>
  <c r="D8" i="4"/>
  <c r="D9" i="4"/>
  <c r="D10" i="4"/>
  <c r="D11" i="4"/>
  <c r="D12" i="4"/>
  <c r="D13" i="4"/>
  <c r="D14" i="4"/>
  <c r="D15" i="4"/>
  <c r="D6" i="4"/>
  <c r="P5" i="4"/>
  <c r="J11" i="4" l="1"/>
  <c r="M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6" i="4"/>
  <c r="M7" i="4" l="1"/>
  <c r="M8" i="4"/>
  <c r="M9" i="4"/>
  <c r="M10" i="4"/>
  <c r="M11" i="4"/>
  <c r="M12" i="4"/>
  <c r="M13" i="4"/>
  <c r="M14" i="4"/>
  <c r="M15" i="4"/>
  <c r="P6" i="4"/>
  <c r="P7" i="4"/>
  <c r="P8" i="4"/>
  <c r="P9" i="4"/>
  <c r="P10" i="4"/>
  <c r="P11" i="4"/>
  <c r="P12" i="4"/>
  <c r="P13" i="4"/>
  <c r="P14" i="4"/>
  <c r="P15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6" i="4"/>
  <c r="H7" i="4"/>
  <c r="H8" i="4"/>
  <c r="H9" i="4"/>
  <c r="H10" i="4"/>
  <c r="H11" i="4"/>
  <c r="H12" i="4"/>
  <c r="H13" i="4"/>
  <c r="H14" i="4"/>
  <c r="H15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6" i="4"/>
  <c r="F6" i="4" s="1"/>
  <c r="I9" i="3" l="1"/>
  <c r="I8" i="3"/>
  <c r="I7" i="3"/>
  <c r="I6" i="3"/>
  <c r="I5" i="3"/>
  <c r="I4" i="3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6" i="4"/>
  <c r="G9" i="3" l="1"/>
  <c r="G8" i="3"/>
  <c r="G7" i="3"/>
  <c r="G6" i="3"/>
  <c r="G5" i="3"/>
  <c r="G4" i="3"/>
  <c r="H7" i="3"/>
  <c r="H6" i="3"/>
  <c r="E15" i="3"/>
  <c r="E16" i="3"/>
  <c r="E18" i="3"/>
  <c r="E19" i="3"/>
  <c r="E14" i="3"/>
  <c r="H9" i="3"/>
  <c r="H5" i="3"/>
  <c r="H4" i="3"/>
  <c r="J26" i="3" l="1"/>
  <c r="J27" i="3"/>
  <c r="J28" i="3"/>
  <c r="J29" i="3"/>
  <c r="J24" i="3"/>
  <c r="B25" i="3"/>
  <c r="E25" i="3" s="1"/>
  <c r="B26" i="3"/>
  <c r="I26" i="3" s="1"/>
  <c r="B27" i="3"/>
  <c r="G27" i="3" s="1"/>
  <c r="B28" i="3"/>
  <c r="G28" i="3" s="1"/>
  <c r="B29" i="3"/>
  <c r="G29" i="3" s="1"/>
  <c r="B24" i="3"/>
  <c r="H24" i="3" s="1"/>
  <c r="F16" i="3"/>
  <c r="F26" i="3" s="1"/>
  <c r="F18" i="3"/>
  <c r="F28" i="3" s="1"/>
  <c r="F15" i="3"/>
  <c r="F25" i="3" s="1"/>
  <c r="F17" i="3"/>
  <c r="F27" i="3" s="1"/>
  <c r="F19" i="3"/>
  <c r="F29" i="3" s="1"/>
  <c r="F14" i="3"/>
  <c r="F24" i="3" s="1"/>
  <c r="J19" i="3"/>
  <c r="B19" i="3"/>
  <c r="I19" i="3" s="1"/>
  <c r="J15" i="3"/>
  <c r="J25" i="3" s="1"/>
  <c r="J17" i="3"/>
  <c r="B15" i="3"/>
  <c r="D15" i="3" s="1"/>
  <c r="B17" i="3"/>
  <c r="B18" i="3"/>
  <c r="I18" i="3" s="1"/>
  <c r="B16" i="3"/>
  <c r="I16" i="3" s="1"/>
  <c r="B14" i="3"/>
  <c r="H14" i="3" s="1"/>
  <c r="A11" i="1"/>
  <c r="C11" i="1"/>
  <c r="D17" i="3" l="1"/>
  <c r="E17" i="3"/>
  <c r="G19" i="3"/>
  <c r="D24" i="3"/>
  <c r="G24" i="3"/>
  <c r="H26" i="3"/>
  <c r="E24" i="3"/>
  <c r="I27" i="3"/>
  <c r="E27" i="3"/>
  <c r="I24" i="3"/>
  <c r="G26" i="3"/>
  <c r="D25" i="3"/>
  <c r="H25" i="3"/>
  <c r="I29" i="3"/>
  <c r="D28" i="3"/>
  <c r="D29" i="3"/>
  <c r="G25" i="3"/>
  <c r="E28" i="3"/>
  <c r="I28" i="3"/>
  <c r="H29" i="3"/>
  <c r="D27" i="3"/>
  <c r="I25" i="3"/>
  <c r="E29" i="3"/>
  <c r="H27" i="3"/>
  <c r="H28" i="3"/>
  <c r="D26" i="3"/>
  <c r="E26" i="3"/>
  <c r="D19" i="3"/>
  <c r="H19" i="3"/>
  <c r="D18" i="3"/>
  <c r="H17" i="3"/>
  <c r="I17" i="3"/>
  <c r="G17" i="3"/>
  <c r="G15" i="3"/>
  <c r="H15" i="3"/>
  <c r="I15" i="3"/>
  <c r="G18" i="3"/>
  <c r="H18" i="3"/>
  <c r="G16" i="3"/>
  <c r="H16" i="3"/>
  <c r="D16" i="3"/>
  <c r="G14" i="3"/>
  <c r="I14" i="3"/>
  <c r="D14" i="3"/>
  <c r="C5" i="1"/>
  <c r="C4" i="1"/>
  <c r="C3" i="1"/>
  <c r="G12" i="1" l="1"/>
  <c r="G13" i="1"/>
  <c r="G11" i="1"/>
  <c r="A13" i="1" l="1"/>
  <c r="D13" i="1" s="1"/>
  <c r="A12" i="1"/>
  <c r="E12" i="1" s="1"/>
  <c r="D11" i="1" l="1"/>
  <c r="F11" i="1"/>
  <c r="E13" i="1"/>
  <c r="F13" i="1"/>
  <c r="C13" i="1"/>
  <c r="C12" i="1"/>
  <c r="E11" i="1"/>
  <c r="F12" i="1"/>
  <c r="D12" i="1"/>
</calcChain>
</file>

<file path=xl/sharedStrings.xml><?xml version="1.0" encoding="utf-8"?>
<sst xmlns="http://schemas.openxmlformats.org/spreadsheetml/2006/main" count="127" uniqueCount="64">
  <si>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</si>
  <si>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</si>
  <si>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</si>
  <si>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</si>
  <si>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</si>
  <si>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</si>
  <si>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</si>
  <si>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</si>
  <si>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</si>
  <si>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</si>
  <si>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</si>
  <si>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</si>
  <si>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</si>
  <si>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</si>
  <si>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</si>
  <si>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</si>
  <si>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</si>
  <si>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Paramètre du jeu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</si>
  <si>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</si>
  <si>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</si>
  <si>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</si>
  <si>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</si>
  <si>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</si>
  <si>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</si>
  <si>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</si>
  <si>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</si>
  <si>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</si>
  <si>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</si>
  <si>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</si>
  <si>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</si>
  <si>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</si>
  <si>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</si>
  <si>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</si>
  <si>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Temps d'amélioration de base du château (s)</t>
  </si>
  <si>
    <t>Temps supplémentaire d'amélioration du château 
par niveau de château(s)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</si>
  <si>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</si>
  <si>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</si>
  <si>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</si>
  <si>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</si>
  <si>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</si>
  <si>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Défense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</si>
  <si>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</si>
  <si>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</si>
  <si>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</si>
  <si>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</si>
  <si>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</si>
  <si>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</si>
  <si>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</si>
  <si>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</si>
  <si>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</si>
  <si>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</si>
  <si>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</si>
  <si>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</si>
  <si>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</si>
  <si>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</si>
  <si>
    <t>Château</t>
  </si>
  <si>
    <t>(Florin/s)</t>
  </si>
  <si>
    <t>(% de tmp de prod)</t>
  </si>
  <si>
    <t>Marché</t>
  </si>
  <si>
    <t>(nb convoyeur)</t>
  </si>
  <si>
    <t>(Florin/min)</t>
  </si>
  <si>
    <t>Offset</t>
  </si>
  <si>
    <t>Per Lvl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</si>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</sst>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/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9" fontId="0" fillId="7" borderId="25" xfId="0" applyNumberForma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32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12" borderId="34" xfId="0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12" borderId="14" xfId="0" applyNumberForma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7" borderId="18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wrapText="1"/>
    </xf>
    <xf numFmtId="0" fontId="6" fillId="7" borderId="2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A12" sqref="A12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ht="15.75" thickBot="1" x14ac:dyDescent="0.3">
      <c r="A1" s="3"/>
      <c r="B1" s="3"/>
      <c r="C1" s="3"/>
      <c r="D1" s="3"/>
      <c r="E1" s="3"/>
      <c r="F1" s="3"/>
    </row>
    <row r="2" spans="1:14" ht="33.75" customHeight="1" thickBot="1" x14ac:dyDescent="0.3">
      <c r="A2" s="3"/>
      <c r="B2" s="13"/>
      <c r="C2" s="15" t="s">
        <v>12</v>
      </c>
      <c r="D2" s="16" t="s">
        <v>13</v>
      </c>
      <c r="E2" s="15" t="s">
        <v>16</v>
      </c>
      <c r="F2" s="17" t="s">
        <v>14</v>
      </c>
      <c r="G2" s="14" t="s">
        <v>15</v>
      </c>
    </row>
    <row r="3" spans="1:14" ht="15.75" thickBot="1" x14ac:dyDescent="0.3">
      <c r="A3" s="3"/>
      <c r="B3" s="19" t="s">
        <v>3</v>
      </c>
      <c r="C3" s="37">
        <f>40*1.6</f>
        <v>64</v>
      </c>
      <c r="D3" s="42">
        <v>40</v>
      </c>
      <c r="E3" s="37">
        <v>20</v>
      </c>
      <c r="F3" s="42">
        <v>0.6</v>
      </c>
      <c r="G3" s="38">
        <v>65</v>
      </c>
    </row>
    <row r="4" spans="1:14" ht="15.75" thickBot="1" x14ac:dyDescent="0.3">
      <c r="A4" s="3"/>
      <c r="B4" s="18" t="s">
        <v>4</v>
      </c>
      <c r="C4" s="41">
        <f>80*1.6</f>
        <v>128</v>
      </c>
      <c r="D4" s="18">
        <v>50</v>
      </c>
      <c r="E4" s="41">
        <v>72</v>
      </c>
      <c r="F4" s="18">
        <v>1.5</v>
      </c>
      <c r="G4" s="43">
        <v>100</v>
      </c>
      <c r="H4" s="1"/>
      <c r="I4" s="1"/>
      <c r="J4" s="1"/>
    </row>
    <row r="5" spans="1:14" ht="15.75" thickBot="1" x14ac:dyDescent="0.3">
      <c r="A5" s="3"/>
      <c r="B5" s="20" t="s">
        <v>5</v>
      </c>
      <c r="C5" s="40">
        <f>120*1.6</f>
        <v>192</v>
      </c>
      <c r="D5" s="20">
        <v>24</v>
      </c>
      <c r="E5" s="40">
        <v>144</v>
      </c>
      <c r="F5" s="20">
        <v>3</v>
      </c>
      <c r="G5" s="39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85" t="s">
        <v>11</v>
      </c>
      <c r="J9" s="85"/>
      <c r="K9" s="85"/>
      <c r="L9" s="85"/>
      <c r="M9" s="85"/>
      <c r="N9" s="85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85"/>
      <c r="J10" s="85"/>
      <c r="K10" s="85"/>
      <c r="L10" s="85"/>
      <c r="M10" s="85"/>
      <c r="N10" s="85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85"/>
      <c r="J11" s="85"/>
      <c r="K11" s="85"/>
      <c r="L11" s="85"/>
      <c r="M11" s="85"/>
      <c r="N11" s="85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84" t="s">
        <v>9</v>
      </c>
      <c r="J12" s="84"/>
      <c r="K12" s="84"/>
      <c r="L12" s="84"/>
      <c r="M12" s="84"/>
      <c r="N12" s="84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84"/>
      <c r="J13" s="84"/>
      <c r="K13" s="84"/>
      <c r="L13" s="84"/>
      <c r="M13" s="84"/>
      <c r="N13" s="84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84"/>
      <c r="J14" s="84"/>
      <c r="K14" s="84"/>
      <c r="L14" s="84"/>
      <c r="M14" s="84"/>
      <c r="N14" s="84"/>
    </row>
    <row r="15" spans="1:14" x14ac:dyDescent="0.25">
      <c r="C15" s="1"/>
      <c r="D15" s="1"/>
      <c r="E15" s="1"/>
      <c r="F15" s="1"/>
      <c r="G15" s="1"/>
      <c r="H15" s="1"/>
      <c r="I15" s="84"/>
      <c r="J15" s="84"/>
      <c r="K15" s="84"/>
      <c r="L15" s="84"/>
      <c r="M15" s="84"/>
      <c r="N15" s="84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L29"/>
  <sheetViews>
    <sheetView tabSelected="1" zoomScale="120" zoomScaleNormal="120" workbookViewId="0">
      <selection activeCell="H8" sqref="H8"/>
    </sheetView>
  </sheetViews>
  <sheetFormatPr baseColWidth="10" defaultRowHeight="15" x14ac:dyDescent="0.25"/>
  <cols>
    <col min="1" max="1" width="4.42578125" customWidth="1"/>
    <col min="2" max="2" width="15.85546875" customWidth="1"/>
    <col min="4" max="4" width="24.140625" customWidth="1"/>
    <col min="5" max="5" width="10.42578125" customWidth="1"/>
    <col min="6" max="6" width="11.140625" customWidth="1"/>
    <col min="7" max="7" width="31.5703125" customWidth="1"/>
    <col min="8" max="8" width="24.85546875" customWidth="1"/>
    <col min="9" max="9" width="34" customWidth="1"/>
    <col min="10" max="10" width="28" customWidth="1"/>
    <col min="11" max="11" width="21.7109375" customWidth="1"/>
  </cols>
  <sheetData>
    <row r="1" spans="1:11" x14ac:dyDescent="0.25">
      <c r="G1" s="1">
        <v>1</v>
      </c>
    </row>
    <row r="2" spans="1:11" x14ac:dyDescent="0.25">
      <c r="A2" s="44"/>
      <c r="B2" s="44"/>
      <c r="C2" s="44"/>
      <c r="D2" s="44"/>
      <c r="E2" s="44"/>
      <c r="F2" s="44"/>
      <c r="G2" s="82">
        <v>0.8</v>
      </c>
      <c r="H2" s="81">
        <v>1.2</v>
      </c>
      <c r="I2" s="81">
        <v>1.5</v>
      </c>
      <c r="J2" s="44"/>
      <c r="K2" s="44"/>
    </row>
    <row r="3" spans="1:11" ht="30" x14ac:dyDescent="0.25">
      <c r="A3" s="44"/>
      <c r="B3" s="44"/>
      <c r="C3" s="44"/>
      <c r="D3" s="46" t="s">
        <v>12</v>
      </c>
      <c r="E3" s="46" t="s">
        <v>45</v>
      </c>
      <c r="F3" s="46" t="s">
        <v>40</v>
      </c>
      <c r="G3" s="46" t="s">
        <v>13</v>
      </c>
      <c r="H3" s="46" t="s">
        <v>16</v>
      </c>
      <c r="I3" s="49" t="s">
        <v>14</v>
      </c>
      <c r="J3" s="49" t="s">
        <v>15</v>
      </c>
      <c r="K3" s="44"/>
    </row>
    <row r="4" spans="1:11" x14ac:dyDescent="0.25">
      <c r="A4" s="44"/>
      <c r="B4" s="51" t="s">
        <v>41</v>
      </c>
      <c r="C4" s="51" t="s">
        <v>3</v>
      </c>
      <c r="D4" s="46">
        <v>64</v>
      </c>
      <c r="E4" s="46">
        <v>1</v>
      </c>
      <c r="F4" s="53">
        <v>25</v>
      </c>
      <c r="G4" s="45">
        <f>(40*G2)*G1</f>
        <v>32</v>
      </c>
      <c r="H4" s="45">
        <f>20*H2</f>
        <v>24</v>
      </c>
      <c r="I4" s="78">
        <f>0.45*I2</f>
        <v>0.67500000000000004</v>
      </c>
      <c r="J4" s="46">
        <v>65</v>
      </c>
      <c r="K4" s="65"/>
    </row>
    <row r="5" spans="1:11" x14ac:dyDescent="0.25">
      <c r="A5" s="44"/>
      <c r="B5" s="51" t="s">
        <v>41</v>
      </c>
      <c r="C5" s="51" t="s">
        <v>38</v>
      </c>
      <c r="D5" s="46">
        <v>128</v>
      </c>
      <c r="E5" s="46">
        <v>1</v>
      </c>
      <c r="F5" s="53">
        <v>25</v>
      </c>
      <c r="G5" s="45">
        <f>(75*G2)*G1</f>
        <v>60</v>
      </c>
      <c r="H5" s="45">
        <f>35*H2</f>
        <v>42</v>
      </c>
      <c r="I5" s="78">
        <f>1.5*I2</f>
        <v>2.25</v>
      </c>
      <c r="J5" s="46">
        <v>55</v>
      </c>
      <c r="K5" s="65"/>
    </row>
    <row r="6" spans="1:11" x14ac:dyDescent="0.25">
      <c r="A6" s="44"/>
      <c r="B6" s="50" t="s">
        <v>42</v>
      </c>
      <c r="C6" s="50" t="s">
        <v>4</v>
      </c>
      <c r="D6" s="46">
        <v>164</v>
      </c>
      <c r="E6" s="46">
        <v>2</v>
      </c>
      <c r="F6" s="53">
        <v>20</v>
      </c>
      <c r="G6" s="45">
        <f>(77*G2)*G1</f>
        <v>61.6</v>
      </c>
      <c r="H6" s="45">
        <f>85*H2</f>
        <v>102</v>
      </c>
      <c r="I6" s="78">
        <f>2.05*I2</f>
        <v>3.0749999999999997</v>
      </c>
      <c r="J6" s="46">
        <v>100</v>
      </c>
      <c r="K6" s="65"/>
    </row>
    <row r="7" spans="1:11" x14ac:dyDescent="0.25">
      <c r="A7" s="44"/>
      <c r="B7" s="50" t="s">
        <v>42</v>
      </c>
      <c r="C7" s="50" t="s">
        <v>44</v>
      </c>
      <c r="D7" s="46">
        <v>80</v>
      </c>
      <c r="E7" s="46">
        <v>1</v>
      </c>
      <c r="F7" s="53">
        <v>15</v>
      </c>
      <c r="G7" s="45">
        <f>(20*G2)*G1</f>
        <v>16</v>
      </c>
      <c r="H7" s="45">
        <f>60*H2</f>
        <v>72</v>
      </c>
      <c r="I7" s="78">
        <f>0.75*I2</f>
        <v>1.125</v>
      </c>
      <c r="J7" s="46">
        <v>65</v>
      </c>
      <c r="K7" s="65"/>
    </row>
    <row r="8" spans="1:11" x14ac:dyDescent="0.25">
      <c r="A8" s="44"/>
      <c r="B8" s="52" t="s">
        <v>43</v>
      </c>
      <c r="C8" s="52" t="s">
        <v>5</v>
      </c>
      <c r="D8" s="46">
        <v>192</v>
      </c>
      <c r="E8" s="46">
        <v>3</v>
      </c>
      <c r="F8" s="53">
        <v>10</v>
      </c>
      <c r="G8" s="45">
        <f>(24*G2)*G1</f>
        <v>19.200000000000003</v>
      </c>
      <c r="H8" s="45">
        <f>8*H2</f>
        <v>9.6</v>
      </c>
      <c r="I8" s="78">
        <f>3*I2</f>
        <v>4.5</v>
      </c>
      <c r="J8" s="46">
        <v>35</v>
      </c>
      <c r="K8" s="65"/>
    </row>
    <row r="9" spans="1:11" x14ac:dyDescent="0.25">
      <c r="A9" s="44"/>
      <c r="B9" s="52" t="s">
        <v>43</v>
      </c>
      <c r="C9" s="52" t="s">
        <v>39</v>
      </c>
      <c r="D9" s="46">
        <v>80</v>
      </c>
      <c r="E9" s="46">
        <v>2</v>
      </c>
      <c r="F9" s="53">
        <v>5</v>
      </c>
      <c r="G9" s="45">
        <f>(8*G2)*G1</f>
        <v>6.4</v>
      </c>
      <c r="H9" s="45">
        <f>5*H2</f>
        <v>6</v>
      </c>
      <c r="I9" s="78">
        <f>0.875*I2</f>
        <v>1.3125</v>
      </c>
      <c r="J9" s="46">
        <v>80</v>
      </c>
      <c r="K9" s="65"/>
    </row>
    <row r="10" spans="1:11" ht="15.75" thickBot="1" x14ac:dyDescent="0.3">
      <c r="A10" s="44"/>
      <c r="I10" s="62"/>
      <c r="K10" s="44"/>
    </row>
    <row r="11" spans="1:11" ht="15.75" thickBot="1" x14ac:dyDescent="0.3">
      <c r="A11" s="44"/>
      <c r="B11" s="44"/>
      <c r="C11" s="55" t="s">
        <v>6</v>
      </c>
      <c r="D11" s="56">
        <v>640</v>
      </c>
      <c r="E11" s="57" t="s">
        <v>7</v>
      </c>
      <c r="F11" s="54"/>
      <c r="H11" s="44"/>
      <c r="I11" s="79"/>
      <c r="J11" s="44"/>
      <c r="K11" s="44"/>
    </row>
    <row r="12" spans="1:11" x14ac:dyDescent="0.25">
      <c r="A12" s="44"/>
      <c r="B12" s="44"/>
      <c r="C12" s="44"/>
      <c r="D12" s="44"/>
      <c r="E12" s="44"/>
      <c r="F12" s="54"/>
      <c r="G12" s="44"/>
      <c r="H12" s="44"/>
      <c r="I12" s="79"/>
      <c r="J12" s="44"/>
      <c r="K12" s="44"/>
    </row>
    <row r="13" spans="1:11" x14ac:dyDescent="0.25">
      <c r="A13" s="44"/>
      <c r="B13" s="44"/>
      <c r="C13" s="44"/>
      <c r="D13" s="46" t="s">
        <v>0</v>
      </c>
      <c r="E13" s="46" t="s">
        <v>45</v>
      </c>
      <c r="F13" s="53" t="s">
        <v>40</v>
      </c>
      <c r="G13" s="46" t="s">
        <v>1</v>
      </c>
      <c r="H13" s="46" t="s">
        <v>2</v>
      </c>
      <c r="I13" s="78" t="s">
        <v>10</v>
      </c>
      <c r="J13" s="46" t="s">
        <v>8</v>
      </c>
      <c r="K13" s="44"/>
    </row>
    <row r="14" spans="1:11" x14ac:dyDescent="0.25">
      <c r="A14" s="44"/>
      <c r="B14" s="45">
        <f>D11/D4</f>
        <v>10</v>
      </c>
      <c r="C14" s="51" t="s">
        <v>3</v>
      </c>
      <c r="D14" s="46">
        <f>D4*B14</f>
        <v>640</v>
      </c>
      <c r="E14" s="45">
        <f>E4*B14</f>
        <v>10</v>
      </c>
      <c r="F14" s="53">
        <f t="shared" ref="F14:F19" si="0">F4</f>
        <v>25</v>
      </c>
      <c r="G14" s="45">
        <f>$B14*G4</f>
        <v>320</v>
      </c>
      <c r="H14" s="45">
        <f t="shared" ref="H14:H19" si="1">H4*B14</f>
        <v>240</v>
      </c>
      <c r="I14" s="78">
        <f t="shared" ref="I14:I19" si="2">I4*B14</f>
        <v>6.75</v>
      </c>
      <c r="J14" s="45">
        <v>65</v>
      </c>
      <c r="K14" s="44"/>
    </row>
    <row r="15" spans="1:11" x14ac:dyDescent="0.25">
      <c r="A15" s="44"/>
      <c r="B15" s="47">
        <f>D11/D5</f>
        <v>5</v>
      </c>
      <c r="C15" s="51" t="s">
        <v>38</v>
      </c>
      <c r="D15" s="48">
        <f>B15*D5</f>
        <v>640</v>
      </c>
      <c r="E15" s="45">
        <f t="shared" ref="E15:E19" si="3">E5*B15</f>
        <v>5</v>
      </c>
      <c r="F15" s="53">
        <f t="shared" si="0"/>
        <v>25</v>
      </c>
      <c r="G15" s="45">
        <f>$B15*G5</f>
        <v>300</v>
      </c>
      <c r="H15" s="45">
        <f t="shared" si="1"/>
        <v>210</v>
      </c>
      <c r="I15" s="78">
        <f t="shared" si="2"/>
        <v>11.25</v>
      </c>
      <c r="J15" s="47">
        <f>J5</f>
        <v>55</v>
      </c>
      <c r="K15" s="44"/>
    </row>
    <row r="16" spans="1:11" x14ac:dyDescent="0.25">
      <c r="A16" s="44"/>
      <c r="B16" s="45">
        <f>D11/D6</f>
        <v>3.9024390243902438</v>
      </c>
      <c r="C16" s="50" t="s">
        <v>4</v>
      </c>
      <c r="D16" s="46">
        <f>D6*B16</f>
        <v>640</v>
      </c>
      <c r="E16" s="45">
        <f t="shared" si="3"/>
        <v>7.8048780487804876</v>
      </c>
      <c r="F16" s="53">
        <f t="shared" si="0"/>
        <v>20</v>
      </c>
      <c r="G16" s="45">
        <f>$B16*G6</f>
        <v>240.39024390243901</v>
      </c>
      <c r="H16" s="45">
        <f t="shared" si="1"/>
        <v>398.04878048780489</v>
      </c>
      <c r="I16" s="78">
        <f t="shared" si="2"/>
        <v>11.999999999999998</v>
      </c>
      <c r="J16" s="45">
        <v>100</v>
      </c>
      <c r="K16" s="44"/>
    </row>
    <row r="17" spans="2:12" x14ac:dyDescent="0.25">
      <c r="B17" s="47">
        <f>D11/D7</f>
        <v>8</v>
      </c>
      <c r="C17" s="50" t="s">
        <v>44</v>
      </c>
      <c r="D17" s="48">
        <f>B17*D7</f>
        <v>640</v>
      </c>
      <c r="E17" s="45">
        <f t="shared" si="3"/>
        <v>8</v>
      </c>
      <c r="F17" s="53">
        <f t="shared" si="0"/>
        <v>15</v>
      </c>
      <c r="G17" s="45">
        <f>$B17*G7</f>
        <v>128</v>
      </c>
      <c r="H17" s="45">
        <f t="shared" si="1"/>
        <v>576</v>
      </c>
      <c r="I17" s="78">
        <f t="shared" si="2"/>
        <v>9</v>
      </c>
      <c r="J17" s="47">
        <f>J7</f>
        <v>65</v>
      </c>
      <c r="K17" s="1"/>
    </row>
    <row r="18" spans="2:12" x14ac:dyDescent="0.25">
      <c r="B18" s="45">
        <f>D11/D8</f>
        <v>3.3333333333333335</v>
      </c>
      <c r="C18" s="52" t="s">
        <v>5</v>
      </c>
      <c r="D18" s="46">
        <f>D8*B18</f>
        <v>640</v>
      </c>
      <c r="E18" s="45">
        <f t="shared" si="3"/>
        <v>10</v>
      </c>
      <c r="F18" s="53">
        <f t="shared" si="0"/>
        <v>10</v>
      </c>
      <c r="G18" s="45">
        <f>$B18*G8</f>
        <v>64.000000000000014</v>
      </c>
      <c r="H18" s="45">
        <f t="shared" si="1"/>
        <v>32</v>
      </c>
      <c r="I18" s="78">
        <f t="shared" si="2"/>
        <v>15</v>
      </c>
      <c r="J18" s="45">
        <v>35</v>
      </c>
      <c r="K18" s="44"/>
    </row>
    <row r="19" spans="2:12" x14ac:dyDescent="0.25">
      <c r="B19" s="47">
        <f>D11/D9</f>
        <v>8</v>
      </c>
      <c r="C19" s="61" t="s">
        <v>39</v>
      </c>
      <c r="D19" s="48">
        <f>B19*D9</f>
        <v>640</v>
      </c>
      <c r="E19" s="45">
        <f t="shared" si="3"/>
        <v>16</v>
      </c>
      <c r="F19" s="53">
        <f t="shared" si="0"/>
        <v>5</v>
      </c>
      <c r="G19" s="45">
        <f>G9*B19</f>
        <v>51.2</v>
      </c>
      <c r="H19" s="47">
        <f t="shared" si="1"/>
        <v>48</v>
      </c>
      <c r="I19" s="80">
        <f t="shared" si="2"/>
        <v>10.5</v>
      </c>
      <c r="J19" s="47">
        <f>J9</f>
        <v>80</v>
      </c>
    </row>
    <row r="20" spans="2:12" ht="15.75" thickBot="1" x14ac:dyDescent="0.3">
      <c r="I20" s="62"/>
    </row>
    <row r="21" spans="2:12" ht="15.75" thickBot="1" x14ac:dyDescent="0.3">
      <c r="C21" s="58" t="s">
        <v>46</v>
      </c>
      <c r="D21" s="59">
        <v>250</v>
      </c>
      <c r="E21" s="60" t="s">
        <v>45</v>
      </c>
      <c r="I21" s="62"/>
    </row>
    <row r="22" spans="2:12" x14ac:dyDescent="0.25">
      <c r="I22" s="62"/>
    </row>
    <row r="23" spans="2:12" x14ac:dyDescent="0.25">
      <c r="B23" s="44"/>
      <c r="C23" s="44"/>
      <c r="D23" s="46" t="s">
        <v>0</v>
      </c>
      <c r="E23" s="46" t="s">
        <v>45</v>
      </c>
      <c r="F23" s="53" t="s">
        <v>40</v>
      </c>
      <c r="G23" s="46" t="s">
        <v>1</v>
      </c>
      <c r="H23" s="46" t="s">
        <v>2</v>
      </c>
      <c r="I23" s="78" t="s">
        <v>10</v>
      </c>
      <c r="J23" s="46" t="s">
        <v>8</v>
      </c>
    </row>
    <row r="24" spans="2:12" x14ac:dyDescent="0.25">
      <c r="B24" s="45">
        <f>D$21/E4</f>
        <v>250</v>
      </c>
      <c r="C24" s="51" t="s">
        <v>3</v>
      </c>
      <c r="D24" s="46">
        <f>$B$24*D4</f>
        <v>16000</v>
      </c>
      <c r="E24" s="46">
        <f>$B24*E4</f>
        <v>250</v>
      </c>
      <c r="F24" s="46">
        <f>F14</f>
        <v>25</v>
      </c>
      <c r="G24" s="46">
        <f t="shared" ref="G24:H24" si="4">$B$24*G4</f>
        <v>8000</v>
      </c>
      <c r="H24" s="46">
        <f t="shared" si="4"/>
        <v>6000</v>
      </c>
      <c r="I24" s="78">
        <f>$B$24*I4</f>
        <v>168.75</v>
      </c>
      <c r="J24" s="45">
        <f>J14</f>
        <v>65</v>
      </c>
      <c r="K24" s="62"/>
      <c r="L24" s="63"/>
    </row>
    <row r="25" spans="2:12" x14ac:dyDescent="0.25">
      <c r="B25" s="45">
        <f t="shared" ref="B25:B29" si="5">D$21/E5</f>
        <v>250</v>
      </c>
      <c r="C25" s="51" t="s">
        <v>38</v>
      </c>
      <c r="D25" s="46">
        <f t="shared" ref="D25:D28" si="6">B25*D5</f>
        <v>32000</v>
      </c>
      <c r="E25" s="46">
        <f>$B$25*E5</f>
        <v>250</v>
      </c>
      <c r="F25" s="46">
        <f t="shared" ref="F25:F29" si="7">F15</f>
        <v>25</v>
      </c>
      <c r="G25" s="46">
        <f t="shared" ref="G25:H25" si="8">$B$25*G5</f>
        <v>15000</v>
      </c>
      <c r="H25" s="46">
        <f t="shared" si="8"/>
        <v>10500</v>
      </c>
      <c r="I25" s="78">
        <f>$B$25*I5</f>
        <v>562.5</v>
      </c>
      <c r="J25" s="45">
        <f t="shared" ref="J25:J29" si="9">J15</f>
        <v>55</v>
      </c>
      <c r="K25" s="62"/>
    </row>
    <row r="26" spans="2:12" x14ac:dyDescent="0.25">
      <c r="B26" s="45">
        <f t="shared" si="5"/>
        <v>125</v>
      </c>
      <c r="C26" s="50" t="s">
        <v>4</v>
      </c>
      <c r="D26" s="46">
        <f t="shared" si="6"/>
        <v>20500</v>
      </c>
      <c r="E26" s="46">
        <f>$B$26*E6</f>
        <v>250</v>
      </c>
      <c r="F26" s="46">
        <f t="shared" si="7"/>
        <v>20</v>
      </c>
      <c r="G26" s="46">
        <f t="shared" ref="G26:I26" si="10">$B$26*G6</f>
        <v>7700</v>
      </c>
      <c r="H26" s="46">
        <f t="shared" si="10"/>
        <v>12750</v>
      </c>
      <c r="I26" s="78">
        <f t="shared" si="10"/>
        <v>384.37499999999994</v>
      </c>
      <c r="J26" s="45">
        <f t="shared" si="9"/>
        <v>100</v>
      </c>
      <c r="K26" s="62"/>
      <c r="L26" s="63"/>
    </row>
    <row r="27" spans="2:12" x14ac:dyDescent="0.25">
      <c r="B27" s="45">
        <f t="shared" si="5"/>
        <v>250</v>
      </c>
      <c r="C27" s="50" t="s">
        <v>44</v>
      </c>
      <c r="D27" s="46">
        <f t="shared" si="6"/>
        <v>20000</v>
      </c>
      <c r="E27" s="46">
        <f>$B$27*E7</f>
        <v>250</v>
      </c>
      <c r="F27" s="46">
        <f t="shared" si="7"/>
        <v>15</v>
      </c>
      <c r="G27" s="46">
        <f t="shared" ref="G27:H27" si="11">$B$27*G7</f>
        <v>4000</v>
      </c>
      <c r="H27" s="46">
        <f t="shared" si="11"/>
        <v>18000</v>
      </c>
      <c r="I27" s="78">
        <f>$B$27*I7</f>
        <v>281.25</v>
      </c>
      <c r="J27" s="45">
        <f t="shared" si="9"/>
        <v>65</v>
      </c>
      <c r="K27" s="62"/>
    </row>
    <row r="28" spans="2:12" x14ac:dyDescent="0.25">
      <c r="B28" s="45">
        <f t="shared" si="5"/>
        <v>83.333333333333329</v>
      </c>
      <c r="C28" s="52" t="s">
        <v>5</v>
      </c>
      <c r="D28" s="46">
        <f t="shared" si="6"/>
        <v>16000</v>
      </c>
      <c r="E28" s="46">
        <f>$B$28*E8</f>
        <v>250</v>
      </c>
      <c r="F28" s="46">
        <f t="shared" si="7"/>
        <v>10</v>
      </c>
      <c r="G28" s="46">
        <f t="shared" ref="G28:I28" si="12">$B$28*G8</f>
        <v>1600.0000000000002</v>
      </c>
      <c r="H28" s="46">
        <f t="shared" si="12"/>
        <v>799.99999999999989</v>
      </c>
      <c r="I28" s="78">
        <f t="shared" si="12"/>
        <v>375</v>
      </c>
      <c r="J28" s="45">
        <f t="shared" si="9"/>
        <v>35</v>
      </c>
      <c r="K28" s="62"/>
    </row>
    <row r="29" spans="2:12" x14ac:dyDescent="0.25">
      <c r="B29" s="45">
        <f t="shared" si="5"/>
        <v>125</v>
      </c>
      <c r="C29" s="61" t="s">
        <v>39</v>
      </c>
      <c r="D29" s="46">
        <f>B29*D9</f>
        <v>10000</v>
      </c>
      <c r="E29" s="46">
        <f>$B$29*E9</f>
        <v>250</v>
      </c>
      <c r="F29" s="46">
        <f t="shared" si="7"/>
        <v>5</v>
      </c>
      <c r="G29" s="46">
        <f t="shared" ref="G29:I29" si="13">$B$29*G9</f>
        <v>800</v>
      </c>
      <c r="H29" s="46">
        <f t="shared" si="13"/>
        <v>750</v>
      </c>
      <c r="I29" s="78">
        <f t="shared" si="13"/>
        <v>164.0625</v>
      </c>
      <c r="J29" s="45">
        <f t="shared" si="9"/>
        <v>80</v>
      </c>
      <c r="K29" s="62"/>
    </row>
  </sheetData>
  <conditionalFormatting sqref="G14:G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H14:H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I14:I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J14:J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J24:J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G24:G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H24:H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I24:I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K24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J14:J19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2:G23"/>
  <sheetViews>
    <sheetView topLeftCell="A7" zoomScale="150" zoomScaleNormal="150" workbookViewId="0">
      <selection activeCell="J8" sqref="J8"/>
    </sheetView>
  </sheetViews>
  <sheetFormatPr baseColWidth="10" defaultRowHeight="15" x14ac:dyDescent="0.25"/>
  <cols>
    <col min="5" max="5" width="13.42578125" customWidth="1"/>
  </cols>
  <sheetData>
    <row r="2" spans="2:7" ht="15.75" thickBot="1" x14ac:dyDescent="0.3"/>
    <row r="3" spans="2:7" ht="16.5" thickBot="1" x14ac:dyDescent="0.3">
      <c r="B3" s="89" t="s">
        <v>17</v>
      </c>
      <c r="C3" s="90"/>
      <c r="D3" s="90"/>
      <c r="E3" s="90"/>
      <c r="F3" s="91"/>
      <c r="G3" s="21"/>
    </row>
    <row r="4" spans="2:7" x14ac:dyDescent="0.25">
      <c r="B4" s="92" t="s">
        <v>30</v>
      </c>
      <c r="C4" s="93"/>
      <c r="D4" s="93"/>
      <c r="E4" s="94"/>
      <c r="F4" s="29">
        <v>5</v>
      </c>
    </row>
    <row r="5" spans="2:7" x14ac:dyDescent="0.25">
      <c r="B5" s="104" t="s">
        <v>32</v>
      </c>
      <c r="C5" s="105"/>
      <c r="D5" s="105"/>
      <c r="E5" s="106"/>
      <c r="F5" s="35">
        <v>1</v>
      </c>
    </row>
    <row r="6" spans="2:7" ht="15.75" thickBot="1" x14ac:dyDescent="0.3">
      <c r="B6" s="95" t="s">
        <v>31</v>
      </c>
      <c r="C6" s="96"/>
      <c r="D6" s="96"/>
      <c r="E6" s="97"/>
      <c r="F6" s="27">
        <v>6</v>
      </c>
    </row>
    <row r="7" spans="2:7" x14ac:dyDescent="0.25">
      <c r="B7" s="98" t="s">
        <v>18</v>
      </c>
      <c r="C7" s="99"/>
      <c r="D7" s="99"/>
      <c r="E7" s="100"/>
      <c r="F7" s="22">
        <v>5</v>
      </c>
    </row>
    <row r="8" spans="2:7" ht="15.75" thickBot="1" x14ac:dyDescent="0.3">
      <c r="B8" s="95" t="s">
        <v>19</v>
      </c>
      <c r="C8" s="96"/>
      <c r="D8" s="96"/>
      <c r="E8" s="97"/>
      <c r="F8" s="27">
        <v>5</v>
      </c>
    </row>
    <row r="9" spans="2:7" ht="30" customHeight="1" x14ac:dyDescent="0.25">
      <c r="B9" s="116" t="s">
        <v>35</v>
      </c>
      <c r="C9" s="99"/>
      <c r="D9" s="99"/>
      <c r="E9" s="100"/>
      <c r="F9" s="22">
        <v>250</v>
      </c>
    </row>
    <row r="10" spans="2:7" x14ac:dyDescent="0.25">
      <c r="B10" s="110" t="s">
        <v>33</v>
      </c>
      <c r="C10" s="111"/>
      <c r="D10" s="111"/>
      <c r="E10" s="112"/>
      <c r="F10" s="26">
        <v>1</v>
      </c>
    </row>
    <row r="11" spans="2:7" ht="30" customHeight="1" thickBot="1" x14ac:dyDescent="0.3">
      <c r="B11" s="117" t="s">
        <v>34</v>
      </c>
      <c r="C11" s="102"/>
      <c r="D11" s="102"/>
      <c r="E11" s="103"/>
      <c r="F11" s="28">
        <v>2</v>
      </c>
    </row>
    <row r="12" spans="2:7" x14ac:dyDescent="0.25">
      <c r="B12" s="92" t="s">
        <v>20</v>
      </c>
      <c r="C12" s="93"/>
      <c r="D12" s="93"/>
      <c r="E12" s="94"/>
      <c r="F12" s="29">
        <v>20</v>
      </c>
    </row>
    <row r="13" spans="2:7" x14ac:dyDescent="0.25">
      <c r="B13" s="86" t="s">
        <v>22</v>
      </c>
      <c r="C13" s="87"/>
      <c r="D13" s="87"/>
      <c r="E13" s="88"/>
      <c r="F13" s="23">
        <v>10</v>
      </c>
    </row>
    <row r="14" spans="2:7" ht="15.75" thickBot="1" x14ac:dyDescent="0.3">
      <c r="B14" s="95" t="s">
        <v>21</v>
      </c>
      <c r="C14" s="96"/>
      <c r="D14" s="96"/>
      <c r="E14" s="97"/>
      <c r="F14" s="24">
        <v>0</v>
      </c>
    </row>
    <row r="15" spans="2:7" x14ac:dyDescent="0.25">
      <c r="B15" s="98" t="s">
        <v>23</v>
      </c>
      <c r="C15" s="99"/>
      <c r="D15" s="99"/>
      <c r="E15" s="100"/>
      <c r="F15" s="31">
        <v>5</v>
      </c>
    </row>
    <row r="16" spans="2:7" x14ac:dyDescent="0.25">
      <c r="B16" s="110" t="s">
        <v>24</v>
      </c>
      <c r="C16" s="111"/>
      <c r="D16" s="111"/>
      <c r="E16" s="112"/>
      <c r="F16" s="25">
        <v>20</v>
      </c>
    </row>
    <row r="17" spans="2:6" ht="15.75" thickBot="1" x14ac:dyDescent="0.3">
      <c r="B17" s="101" t="s">
        <v>25</v>
      </c>
      <c r="C17" s="102"/>
      <c r="D17" s="102"/>
      <c r="E17" s="103"/>
      <c r="F17" s="32">
        <v>0.9</v>
      </c>
    </row>
    <row r="18" spans="2:6" x14ac:dyDescent="0.25">
      <c r="B18" s="92" t="s">
        <v>26</v>
      </c>
      <c r="C18" s="93"/>
      <c r="D18" s="93"/>
      <c r="E18" s="94"/>
      <c r="F18" s="33">
        <v>3</v>
      </c>
    </row>
    <row r="19" spans="2:6" ht="15.75" thickBot="1" x14ac:dyDescent="0.3">
      <c r="B19" s="101" t="s">
        <v>29</v>
      </c>
      <c r="C19" s="102"/>
      <c r="D19" s="102"/>
      <c r="E19" s="103"/>
      <c r="F19" s="34">
        <v>0.66700000000000004</v>
      </c>
    </row>
    <row r="20" spans="2:6" x14ac:dyDescent="0.25">
      <c r="B20" s="113" t="s">
        <v>27</v>
      </c>
      <c r="C20" s="114"/>
      <c r="D20" s="114"/>
      <c r="E20" s="115"/>
      <c r="F20" s="30">
        <v>12</v>
      </c>
    </row>
    <row r="21" spans="2:6" x14ac:dyDescent="0.25">
      <c r="B21" s="86" t="s">
        <v>36</v>
      </c>
      <c r="C21" s="87"/>
      <c r="D21" s="87"/>
      <c r="E21" s="88"/>
      <c r="F21" s="23">
        <v>3</v>
      </c>
    </row>
    <row r="22" spans="2:6" ht="15.75" thickBot="1" x14ac:dyDescent="0.3">
      <c r="B22" s="95" t="s">
        <v>28</v>
      </c>
      <c r="C22" s="96"/>
      <c r="D22" s="96"/>
      <c r="E22" s="97"/>
      <c r="F22" s="24">
        <v>4</v>
      </c>
    </row>
    <row r="23" spans="2:6" ht="15.75" thickBot="1" x14ac:dyDescent="0.3">
      <c r="B23" s="107" t="s">
        <v>37</v>
      </c>
      <c r="C23" s="108"/>
      <c r="D23" s="108"/>
      <c r="E23" s="109"/>
      <c r="F23" s="36">
        <v>1</v>
      </c>
    </row>
  </sheetData>
  <mergeCells count="21"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  <mergeCell ref="B13:E13"/>
    <mergeCell ref="B3:F3"/>
    <mergeCell ref="B4:E4"/>
    <mergeCell ref="B6:E6"/>
    <mergeCell ref="B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2:X28"/>
  <sheetViews>
    <sheetView topLeftCell="I1" zoomScale="140" zoomScaleNormal="140" workbookViewId="0">
      <selection activeCell="N6" sqref="N6:N15"/>
    </sheetView>
  </sheetViews>
  <sheetFormatPr baseColWidth="10" defaultRowHeight="15" x14ac:dyDescent="0.25"/>
  <cols>
    <col min="7" max="7" width="18.140625" bestFit="1" customWidth="1"/>
    <col min="8" max="8" width="16" bestFit="1" customWidth="1"/>
    <col min="9" max="9" width="13" customWidth="1"/>
    <col min="10" max="10" width="13.140625" customWidth="1"/>
  </cols>
  <sheetData>
    <row r="2" spans="1:24" x14ac:dyDescent="0.25">
      <c r="E2">
        <v>5</v>
      </c>
      <c r="S2" t="s">
        <v>61</v>
      </c>
      <c r="T2" s="75">
        <v>0</v>
      </c>
      <c r="U2" s="75">
        <v>1</v>
      </c>
      <c r="V2" s="75">
        <v>1</v>
      </c>
      <c r="W2" s="75">
        <v>3</v>
      </c>
      <c r="X2" s="75">
        <v>6</v>
      </c>
    </row>
    <row r="3" spans="1:24" x14ac:dyDescent="0.25">
      <c r="B3" t="s">
        <v>51</v>
      </c>
      <c r="C3" t="s">
        <v>52</v>
      </c>
      <c r="D3" t="s">
        <v>53</v>
      </c>
      <c r="E3" t="s">
        <v>56</v>
      </c>
      <c r="F3" t="s">
        <v>60</v>
      </c>
      <c r="G3" t="s">
        <v>57</v>
      </c>
      <c r="H3" t="s">
        <v>59</v>
      </c>
      <c r="L3" t="s">
        <v>63</v>
      </c>
      <c r="M3" s="75">
        <v>200</v>
      </c>
      <c r="N3" s="75">
        <v>300</v>
      </c>
      <c r="O3" s="75">
        <v>250</v>
      </c>
      <c r="P3" s="75">
        <v>100</v>
      </c>
      <c r="Q3" s="75">
        <v>200</v>
      </c>
      <c r="S3" t="s">
        <v>62</v>
      </c>
      <c r="T3" s="75">
        <v>4</v>
      </c>
      <c r="U3" s="75">
        <v>4</v>
      </c>
      <c r="V3" s="75">
        <v>3</v>
      </c>
      <c r="W3" s="75">
        <v>2</v>
      </c>
      <c r="X3" s="75">
        <v>5</v>
      </c>
    </row>
    <row r="4" spans="1:24" x14ac:dyDescent="0.25">
      <c r="A4" s="48" t="s">
        <v>48</v>
      </c>
      <c r="B4" s="48" t="s">
        <v>47</v>
      </c>
      <c r="C4" s="48" t="s">
        <v>49</v>
      </c>
      <c r="D4" s="48" t="s">
        <v>50</v>
      </c>
      <c r="E4" s="68" t="s">
        <v>55</v>
      </c>
      <c r="F4" s="68" t="s">
        <v>55</v>
      </c>
      <c r="G4" s="68" t="s">
        <v>55</v>
      </c>
      <c r="H4" s="68" t="s">
        <v>58</v>
      </c>
      <c r="I4" s="1"/>
      <c r="J4" s="1" t="s">
        <v>54</v>
      </c>
      <c r="L4" s="69" t="s">
        <v>48</v>
      </c>
      <c r="M4" s="69" t="s">
        <v>49</v>
      </c>
      <c r="N4" s="69" t="s">
        <v>50</v>
      </c>
      <c r="O4" s="77" t="s">
        <v>55</v>
      </c>
      <c r="P4" s="69" t="s">
        <v>58</v>
      </c>
      <c r="Q4" s="69" t="s">
        <v>47</v>
      </c>
      <c r="S4" s="69" t="s">
        <v>48</v>
      </c>
      <c r="T4" s="69" t="s">
        <v>49</v>
      </c>
      <c r="U4" s="69" t="s">
        <v>50</v>
      </c>
      <c r="V4" s="69" t="s">
        <v>55</v>
      </c>
      <c r="W4" s="69" t="s">
        <v>58</v>
      </c>
      <c r="X4" s="69" t="s">
        <v>47</v>
      </c>
    </row>
    <row r="5" spans="1:24" x14ac:dyDescent="0.25">
      <c r="A5" s="48">
        <v>0</v>
      </c>
      <c r="B5" s="66">
        <v>1</v>
      </c>
      <c r="C5" s="67"/>
      <c r="D5" s="67"/>
      <c r="E5" s="67"/>
      <c r="F5" s="67"/>
      <c r="G5" s="67"/>
      <c r="H5" s="48">
        <v>0</v>
      </c>
      <c r="I5" s="1" t="s">
        <v>3</v>
      </c>
      <c r="J5" s="1">
        <v>20</v>
      </c>
      <c r="L5" s="1">
        <v>0</v>
      </c>
      <c r="M5" s="67"/>
      <c r="N5" s="67"/>
      <c r="O5" s="71"/>
      <c r="P5" s="72">
        <f>100 + L6*L6*L6*L6 / 4</f>
        <v>100.25</v>
      </c>
      <c r="Q5" s="47">
        <f>200*L6 + L5*L5*(L5/2)</f>
        <v>200</v>
      </c>
      <c r="S5" s="1">
        <v>0</v>
      </c>
      <c r="T5" s="67"/>
      <c r="U5" s="67"/>
      <c r="V5" s="71"/>
      <c r="W5" s="72">
        <v>3</v>
      </c>
      <c r="X5" s="47">
        <v>6</v>
      </c>
    </row>
    <row r="6" spans="1:24" x14ac:dyDescent="0.25">
      <c r="A6" s="48">
        <v>1</v>
      </c>
      <c r="B6" s="48">
        <f>B5+0.05</f>
        <v>1.05</v>
      </c>
      <c r="C6" s="64">
        <v>1</v>
      </c>
      <c r="D6" s="47">
        <f>80+12*A6</f>
        <v>92</v>
      </c>
      <c r="E6" s="47">
        <f>$E$2+A6*$E$2+EXP(A6/4)</f>
        <v>11.284025416687742</v>
      </c>
      <c r="F6" s="47">
        <f>E6*60</f>
        <v>677.04152500126452</v>
      </c>
      <c r="G6" s="47">
        <f>100-EXP(A6/6)-A6</f>
        <v>97.818639587134356</v>
      </c>
      <c r="H6" s="47">
        <f>A6*(A6/2)+A6</f>
        <v>1.5</v>
      </c>
      <c r="I6" s="1" t="s">
        <v>4</v>
      </c>
      <c r="J6" s="1">
        <v>10</v>
      </c>
      <c r="L6" s="1">
        <v>1</v>
      </c>
      <c r="M6" s="73">
        <f>200*L8+L8*L8*L8*L8/7</f>
        <v>611.57142857142856</v>
      </c>
      <c r="N6" s="48">
        <f>300*L6+L7*L7*L8</f>
        <v>312</v>
      </c>
      <c r="O6" s="76">
        <f>250*L6+L6*L6*L6</f>
        <v>251</v>
      </c>
      <c r="P6" s="72">
        <f t="shared" ref="P6:P15" si="0">100 + L7*L7*L7*L7 / 4</f>
        <v>104</v>
      </c>
      <c r="Q6" s="47">
        <f t="shared" ref="Q6:Q25" si="1">200*L7 + L6*L6*(L6/2)</f>
        <v>400.5</v>
      </c>
      <c r="R6" s="63">
        <f>V6*G6/100</f>
        <v>3.9127455834853744</v>
      </c>
      <c r="S6" s="1">
        <v>1</v>
      </c>
      <c r="T6" s="73">
        <v>4</v>
      </c>
      <c r="U6" s="70">
        <v>5</v>
      </c>
      <c r="V6" s="74">
        <v>4</v>
      </c>
      <c r="W6" s="72">
        <v>5</v>
      </c>
      <c r="X6" s="47">
        <v>11</v>
      </c>
    </row>
    <row r="7" spans="1:24" x14ac:dyDescent="0.25">
      <c r="A7" s="48">
        <v>2</v>
      </c>
      <c r="B7" s="48">
        <f>B6+0.05</f>
        <v>1.1000000000000001</v>
      </c>
      <c r="C7" s="64">
        <v>1</v>
      </c>
      <c r="D7" s="47">
        <f t="shared" ref="D7:D15" si="2">80+12*A7</f>
        <v>104</v>
      </c>
      <c r="E7" s="47">
        <f t="shared" ref="E7:E25" si="3">$E$2+A7*$E$2+EXP(A7/4)</f>
        <v>16.648721270700129</v>
      </c>
      <c r="F7" s="47">
        <f t="shared" ref="F7:F25" si="4">E7*60</f>
        <v>998.92327624200777</v>
      </c>
      <c r="G7" s="47">
        <f t="shared" ref="G7:G25" si="5">100-EXP(A7/6)-A7</f>
        <v>96.604387574913915</v>
      </c>
      <c r="H7" s="47">
        <f t="shared" ref="H7:H15" si="6">A7*(A7/2)+A7</f>
        <v>4</v>
      </c>
      <c r="I7" s="1" t="s">
        <v>5</v>
      </c>
      <c r="J7" s="1">
        <v>0</v>
      </c>
      <c r="L7" s="1">
        <v>2</v>
      </c>
      <c r="M7" s="73">
        <f t="shared" ref="M7:M15" si="7">200*L9+L9*L9*L9*L9/7</f>
        <v>836.57142857142856</v>
      </c>
      <c r="N7" s="48">
        <f t="shared" ref="N7:N15" si="8">300*L7+L8*L8*L9</f>
        <v>636</v>
      </c>
      <c r="O7" s="76">
        <f t="shared" ref="O7:O25" si="9">250*L7+L7*L7*L7</f>
        <v>508</v>
      </c>
      <c r="P7" s="72">
        <f t="shared" si="0"/>
        <v>120.25</v>
      </c>
      <c r="Q7" s="47">
        <f t="shared" si="1"/>
        <v>604</v>
      </c>
      <c r="R7" s="63">
        <f t="shared" ref="R7:R25" si="10">V7*G7/100</f>
        <v>6.7623071302439737</v>
      </c>
      <c r="S7" s="1">
        <v>2</v>
      </c>
      <c r="T7" s="73">
        <v>8</v>
      </c>
      <c r="U7" s="70">
        <v>9</v>
      </c>
      <c r="V7" s="74">
        <v>7</v>
      </c>
      <c r="W7" s="72">
        <v>7</v>
      </c>
      <c r="X7" s="47">
        <v>16</v>
      </c>
    </row>
    <row r="8" spans="1:24" x14ac:dyDescent="0.25">
      <c r="A8" s="48">
        <v>3</v>
      </c>
      <c r="B8" s="48">
        <f t="shared" ref="B8:B15" si="11">B7+0.05</f>
        <v>1.1500000000000001</v>
      </c>
      <c r="C8" s="64">
        <v>2</v>
      </c>
      <c r="D8" s="47">
        <f t="shared" si="2"/>
        <v>116</v>
      </c>
      <c r="E8" s="47">
        <f t="shared" si="3"/>
        <v>22.117000016612675</v>
      </c>
      <c r="F8" s="47">
        <f t="shared" si="4"/>
        <v>1327.0200009967605</v>
      </c>
      <c r="G8" s="47">
        <f t="shared" si="5"/>
        <v>95.351278729299878</v>
      </c>
      <c r="H8" s="47">
        <f t="shared" si="6"/>
        <v>7.5</v>
      </c>
      <c r="I8" s="1" t="s">
        <v>44</v>
      </c>
      <c r="J8" s="1">
        <v>20</v>
      </c>
      <c r="L8" s="1">
        <v>3</v>
      </c>
      <c r="M8" s="73">
        <f t="shared" si="7"/>
        <v>1089.2857142857142</v>
      </c>
      <c r="N8" s="48">
        <f t="shared" si="8"/>
        <v>980</v>
      </c>
      <c r="O8" s="76">
        <f t="shared" si="9"/>
        <v>777</v>
      </c>
      <c r="P8" s="72">
        <f t="shared" si="0"/>
        <v>164</v>
      </c>
      <c r="Q8" s="47">
        <f t="shared" si="1"/>
        <v>813.5</v>
      </c>
      <c r="R8" s="63">
        <f t="shared" si="10"/>
        <v>9.5351278729299889</v>
      </c>
      <c r="S8" s="1">
        <v>3</v>
      </c>
      <c r="T8" s="73">
        <v>12</v>
      </c>
      <c r="U8" s="70">
        <v>13</v>
      </c>
      <c r="V8" s="74">
        <v>10</v>
      </c>
      <c r="W8" s="72">
        <v>9</v>
      </c>
      <c r="X8" s="47">
        <v>21</v>
      </c>
    </row>
    <row r="9" spans="1:24" x14ac:dyDescent="0.25">
      <c r="A9" s="48">
        <v>4</v>
      </c>
      <c r="B9" s="48">
        <f t="shared" si="11"/>
        <v>1.2000000000000002</v>
      </c>
      <c r="C9" s="64">
        <v>2</v>
      </c>
      <c r="D9" s="47">
        <f t="shared" si="2"/>
        <v>128</v>
      </c>
      <c r="E9" s="47">
        <f t="shared" si="3"/>
        <v>27.718281828459045</v>
      </c>
      <c r="F9" s="47">
        <f t="shared" si="4"/>
        <v>1663.0969097075426</v>
      </c>
      <c r="G9" s="47">
        <f t="shared" si="5"/>
        <v>94.052265958945327</v>
      </c>
      <c r="H9" s="47">
        <f t="shared" si="6"/>
        <v>12</v>
      </c>
      <c r="I9" s="1" t="s">
        <v>38</v>
      </c>
      <c r="J9" s="1">
        <v>10</v>
      </c>
      <c r="L9" s="1">
        <v>4</v>
      </c>
      <c r="M9" s="73">
        <f t="shared" si="7"/>
        <v>1385.1428571428571</v>
      </c>
      <c r="N9" s="48">
        <f t="shared" si="8"/>
        <v>1350</v>
      </c>
      <c r="O9" s="76">
        <f t="shared" si="9"/>
        <v>1064</v>
      </c>
      <c r="P9" s="72">
        <f t="shared" si="0"/>
        <v>256.25</v>
      </c>
      <c r="Q9" s="47">
        <f t="shared" si="1"/>
        <v>1032</v>
      </c>
      <c r="R9" s="63">
        <f t="shared" si="10"/>
        <v>12.226794574662893</v>
      </c>
      <c r="S9" s="1">
        <v>4</v>
      </c>
      <c r="T9" s="73">
        <v>16</v>
      </c>
      <c r="U9" s="70">
        <v>17</v>
      </c>
      <c r="V9" s="74">
        <v>13</v>
      </c>
      <c r="W9" s="72">
        <v>11</v>
      </c>
      <c r="X9" s="47">
        <v>26</v>
      </c>
    </row>
    <row r="10" spans="1:24" x14ac:dyDescent="0.25">
      <c r="A10" s="48">
        <v>5</v>
      </c>
      <c r="B10" s="48">
        <f t="shared" si="11"/>
        <v>1.2500000000000002</v>
      </c>
      <c r="C10" s="64">
        <v>3</v>
      </c>
      <c r="D10" s="47">
        <f t="shared" si="2"/>
        <v>140</v>
      </c>
      <c r="E10" s="47">
        <f t="shared" si="3"/>
        <v>33.490342957461841</v>
      </c>
      <c r="F10" s="47">
        <f t="shared" si="4"/>
        <v>2009.4205774477105</v>
      </c>
      <c r="G10" s="47">
        <f t="shared" si="5"/>
        <v>92.699024109107171</v>
      </c>
      <c r="H10" s="47">
        <f t="shared" si="6"/>
        <v>17.5</v>
      </c>
      <c r="I10" s="1" t="s">
        <v>39</v>
      </c>
      <c r="J10" s="1">
        <v>0</v>
      </c>
      <c r="L10" s="1">
        <v>5</v>
      </c>
      <c r="M10" s="73">
        <f t="shared" si="7"/>
        <v>1743</v>
      </c>
      <c r="N10" s="48">
        <f t="shared" si="8"/>
        <v>1752</v>
      </c>
      <c r="O10" s="76">
        <f t="shared" si="9"/>
        <v>1375</v>
      </c>
      <c r="P10" s="72">
        <f t="shared" si="0"/>
        <v>424</v>
      </c>
      <c r="Q10" s="47">
        <f t="shared" si="1"/>
        <v>1262.5</v>
      </c>
      <c r="R10" s="63">
        <f t="shared" si="10"/>
        <v>14.831843857457148</v>
      </c>
      <c r="S10" s="1">
        <v>5</v>
      </c>
      <c r="T10" s="73">
        <v>20</v>
      </c>
      <c r="U10" s="70">
        <v>21</v>
      </c>
      <c r="V10" s="74">
        <v>16</v>
      </c>
      <c r="W10" s="72">
        <v>13</v>
      </c>
      <c r="X10" s="47">
        <v>31</v>
      </c>
    </row>
    <row r="11" spans="1:24" x14ac:dyDescent="0.25">
      <c r="A11" s="48">
        <v>6</v>
      </c>
      <c r="B11" s="48">
        <f t="shared" si="11"/>
        <v>1.3000000000000003</v>
      </c>
      <c r="C11" s="64">
        <v>3</v>
      </c>
      <c r="D11" s="47">
        <f t="shared" si="2"/>
        <v>152</v>
      </c>
      <c r="E11" s="47">
        <f t="shared" si="3"/>
        <v>39.481689070338064</v>
      </c>
      <c r="F11" s="47">
        <f t="shared" si="4"/>
        <v>2368.901344220284</v>
      </c>
      <c r="G11" s="47">
        <f t="shared" si="5"/>
        <v>91.281718171540959</v>
      </c>
      <c r="H11" s="47">
        <f t="shared" si="6"/>
        <v>24</v>
      </c>
      <c r="I11" s="1"/>
      <c r="J11" s="1">
        <f>J5+J6*2+J7*3+J8+J9+J10*2</f>
        <v>70</v>
      </c>
      <c r="L11" s="1">
        <v>6</v>
      </c>
      <c r="M11" s="73">
        <f t="shared" si="7"/>
        <v>2185.1428571428569</v>
      </c>
      <c r="N11" s="48">
        <f t="shared" si="8"/>
        <v>2192</v>
      </c>
      <c r="O11" s="76">
        <f t="shared" si="9"/>
        <v>1716</v>
      </c>
      <c r="P11" s="72">
        <f t="shared" si="0"/>
        <v>700.25</v>
      </c>
      <c r="Q11" s="47">
        <f t="shared" si="1"/>
        <v>1508</v>
      </c>
      <c r="R11" s="63">
        <f t="shared" si="10"/>
        <v>17.343526452592783</v>
      </c>
      <c r="S11" s="1">
        <v>6</v>
      </c>
      <c r="T11" s="73">
        <v>24</v>
      </c>
      <c r="U11" s="70">
        <v>25</v>
      </c>
      <c r="V11" s="74">
        <v>19</v>
      </c>
      <c r="W11" s="72">
        <v>15</v>
      </c>
      <c r="X11" s="47">
        <v>36</v>
      </c>
    </row>
    <row r="12" spans="1:24" x14ac:dyDescent="0.25">
      <c r="A12" s="48">
        <v>7</v>
      </c>
      <c r="B12" s="48">
        <f t="shared" si="11"/>
        <v>1.3500000000000003</v>
      </c>
      <c r="C12" s="64">
        <v>4</v>
      </c>
      <c r="D12" s="47">
        <f t="shared" si="2"/>
        <v>164</v>
      </c>
      <c r="E12" s="47">
        <f t="shared" si="3"/>
        <v>45.754602676005732</v>
      </c>
      <c r="F12" s="47">
        <f t="shared" si="4"/>
        <v>2745.2761605603437</v>
      </c>
      <c r="G12" s="47">
        <f t="shared" si="5"/>
        <v>89.78872945684644</v>
      </c>
      <c r="H12" s="47">
        <f t="shared" si="6"/>
        <v>31.5</v>
      </c>
      <c r="L12" s="1">
        <v>7</v>
      </c>
      <c r="M12" s="73">
        <f t="shared" si="7"/>
        <v>2737.2857142857142</v>
      </c>
      <c r="N12" s="48">
        <f t="shared" si="8"/>
        <v>2676</v>
      </c>
      <c r="O12" s="76">
        <f t="shared" si="9"/>
        <v>2093</v>
      </c>
      <c r="P12" s="72">
        <f t="shared" si="0"/>
        <v>1124</v>
      </c>
      <c r="Q12" s="47">
        <f t="shared" si="1"/>
        <v>1771.5</v>
      </c>
      <c r="R12" s="63">
        <f t="shared" si="10"/>
        <v>19.753520480506218</v>
      </c>
      <c r="S12" s="1">
        <v>7</v>
      </c>
      <c r="T12" s="73">
        <v>28</v>
      </c>
      <c r="U12" s="70">
        <v>29</v>
      </c>
      <c r="V12" s="74">
        <v>22</v>
      </c>
      <c r="W12" s="72">
        <v>17</v>
      </c>
      <c r="X12" s="47">
        <v>41</v>
      </c>
    </row>
    <row r="13" spans="1:24" x14ac:dyDescent="0.25">
      <c r="A13" s="48">
        <v>8</v>
      </c>
      <c r="B13" s="48">
        <f t="shared" si="11"/>
        <v>1.4000000000000004</v>
      </c>
      <c r="C13" s="64">
        <v>4</v>
      </c>
      <c r="D13" s="47">
        <f t="shared" si="2"/>
        <v>176</v>
      </c>
      <c r="E13" s="47">
        <f t="shared" si="3"/>
        <v>52.389056098930652</v>
      </c>
      <c r="F13" s="47">
        <f t="shared" si="4"/>
        <v>3143.3433659358393</v>
      </c>
      <c r="G13" s="47">
        <f t="shared" si="5"/>
        <v>88.206332105316818</v>
      </c>
      <c r="H13" s="47">
        <f t="shared" si="6"/>
        <v>40</v>
      </c>
      <c r="I13" s="1"/>
      <c r="J13" s="1"/>
      <c r="L13" s="1">
        <v>8</v>
      </c>
      <c r="M13" s="73">
        <f t="shared" si="7"/>
        <v>3428.5714285714284</v>
      </c>
      <c r="N13" s="48">
        <f t="shared" si="8"/>
        <v>3210</v>
      </c>
      <c r="O13" s="76">
        <f t="shared" si="9"/>
        <v>2512</v>
      </c>
      <c r="P13" s="72">
        <f t="shared" si="0"/>
        <v>1740.25</v>
      </c>
      <c r="Q13" s="47">
        <f t="shared" si="1"/>
        <v>2056</v>
      </c>
      <c r="R13" s="63">
        <f t="shared" si="10"/>
        <v>22.051583026329205</v>
      </c>
      <c r="S13" s="1">
        <v>8</v>
      </c>
      <c r="T13" s="73">
        <v>32</v>
      </c>
      <c r="U13" s="70">
        <v>33</v>
      </c>
      <c r="V13" s="74">
        <v>25</v>
      </c>
      <c r="W13" s="72">
        <v>19</v>
      </c>
      <c r="X13" s="47">
        <v>46</v>
      </c>
    </row>
    <row r="14" spans="1:24" x14ac:dyDescent="0.25">
      <c r="A14" s="48">
        <v>9</v>
      </c>
      <c r="B14" s="48">
        <f t="shared" si="11"/>
        <v>1.4500000000000004</v>
      </c>
      <c r="C14" s="64">
        <v>5</v>
      </c>
      <c r="D14" s="47">
        <f t="shared" si="2"/>
        <v>188</v>
      </c>
      <c r="E14" s="47">
        <f t="shared" si="3"/>
        <v>59.487735836358524</v>
      </c>
      <c r="F14" s="47">
        <f t="shared" si="4"/>
        <v>3569.2641501815115</v>
      </c>
      <c r="G14" s="47">
        <f t="shared" si="5"/>
        <v>86.518310929661936</v>
      </c>
      <c r="H14" s="47">
        <f t="shared" si="6"/>
        <v>49.5</v>
      </c>
      <c r="I14" s="1"/>
      <c r="J14" s="1"/>
      <c r="L14" s="1">
        <v>9</v>
      </c>
      <c r="M14" s="73">
        <f t="shared" si="7"/>
        <v>4291.5714285714284</v>
      </c>
      <c r="N14" s="48">
        <f t="shared" si="8"/>
        <v>3800</v>
      </c>
      <c r="O14" s="76">
        <f t="shared" si="9"/>
        <v>2979</v>
      </c>
      <c r="P14" s="72">
        <f t="shared" si="0"/>
        <v>2600</v>
      </c>
      <c r="Q14" s="47">
        <f t="shared" si="1"/>
        <v>2364.5</v>
      </c>
      <c r="R14" s="63">
        <f t="shared" si="10"/>
        <v>24.22512706030534</v>
      </c>
      <c r="S14" s="1">
        <v>9</v>
      </c>
      <c r="T14" s="73">
        <v>36</v>
      </c>
      <c r="U14" s="70">
        <v>37</v>
      </c>
      <c r="V14" s="74">
        <v>28</v>
      </c>
      <c r="W14" s="72">
        <v>21</v>
      </c>
      <c r="X14" s="47">
        <v>51</v>
      </c>
    </row>
    <row r="15" spans="1:24" x14ac:dyDescent="0.25">
      <c r="A15" s="48">
        <v>10</v>
      </c>
      <c r="B15" s="48">
        <f t="shared" si="11"/>
        <v>1.5000000000000004</v>
      </c>
      <c r="C15" s="64">
        <v>6</v>
      </c>
      <c r="D15" s="47">
        <f t="shared" si="2"/>
        <v>200</v>
      </c>
      <c r="E15" s="47">
        <f t="shared" si="3"/>
        <v>67.182493960703468</v>
      </c>
      <c r="F15" s="47">
        <f t="shared" si="4"/>
        <v>4030.949637642208</v>
      </c>
      <c r="G15" s="47">
        <f t="shared" si="5"/>
        <v>84.705509949529969</v>
      </c>
      <c r="H15" s="47">
        <f t="shared" si="6"/>
        <v>60</v>
      </c>
      <c r="I15" s="1"/>
      <c r="J15" s="1"/>
      <c r="L15" s="1">
        <v>10</v>
      </c>
      <c r="M15" s="73">
        <f t="shared" si="7"/>
        <v>5362.2857142857138</v>
      </c>
      <c r="N15" s="48">
        <f t="shared" si="8"/>
        <v>4452</v>
      </c>
      <c r="O15" s="76">
        <f t="shared" si="9"/>
        <v>3500</v>
      </c>
      <c r="P15" s="72">
        <f t="shared" si="0"/>
        <v>3760.25</v>
      </c>
      <c r="Q15" s="47">
        <f t="shared" si="1"/>
        <v>2700</v>
      </c>
      <c r="R15" s="63">
        <f t="shared" si="10"/>
        <v>26.258708084354289</v>
      </c>
      <c r="S15" s="1">
        <v>10</v>
      </c>
      <c r="T15" s="73">
        <v>40</v>
      </c>
      <c r="U15" s="48">
        <v>41</v>
      </c>
      <c r="V15" s="74">
        <v>31</v>
      </c>
      <c r="W15" s="72">
        <v>23</v>
      </c>
      <c r="X15" s="47">
        <v>56</v>
      </c>
    </row>
    <row r="16" spans="1:24" x14ac:dyDescent="0.25">
      <c r="A16" s="48">
        <v>11</v>
      </c>
      <c r="B16" s="48">
        <f>B15+0.15</f>
        <v>1.6500000000000004</v>
      </c>
      <c r="C16" s="67"/>
      <c r="D16" s="83"/>
      <c r="E16" s="47">
        <f t="shared" si="3"/>
        <v>75.642631884188177</v>
      </c>
      <c r="F16" s="47">
        <f t="shared" si="4"/>
        <v>4538.5579130512906</v>
      </c>
      <c r="G16" s="47">
        <f t="shared" si="5"/>
        <v>82.745299048063671</v>
      </c>
      <c r="I16" s="1"/>
      <c r="J16" s="1"/>
      <c r="L16" s="1">
        <v>11</v>
      </c>
      <c r="M16" s="1"/>
      <c r="N16" s="2"/>
      <c r="O16" s="76">
        <f t="shared" si="9"/>
        <v>4081</v>
      </c>
      <c r="P16" s="1"/>
      <c r="Q16" s="47">
        <f t="shared" si="1"/>
        <v>3065.5</v>
      </c>
      <c r="R16" s="63">
        <f t="shared" si="10"/>
        <v>28.133401676341649</v>
      </c>
      <c r="S16" s="1">
        <v>11</v>
      </c>
      <c r="T16" s="1"/>
      <c r="U16" s="2"/>
      <c r="V16" s="74">
        <v>34</v>
      </c>
      <c r="W16" s="1"/>
      <c r="X16" s="47">
        <v>61</v>
      </c>
    </row>
    <row r="17" spans="1:24" x14ac:dyDescent="0.25">
      <c r="A17" s="48">
        <v>12</v>
      </c>
      <c r="B17" s="48">
        <f>B16+0.15</f>
        <v>1.8000000000000003</v>
      </c>
      <c r="C17" s="67"/>
      <c r="D17" s="83"/>
      <c r="E17" s="47">
        <f t="shared" si="3"/>
        <v>85.085536923187675</v>
      </c>
      <c r="F17" s="47">
        <f t="shared" si="4"/>
        <v>5105.1322153912606</v>
      </c>
      <c r="G17" s="47">
        <f t="shared" si="5"/>
        <v>80.610943901069348</v>
      </c>
      <c r="I17" s="1"/>
      <c r="J17" s="1"/>
      <c r="L17" s="1">
        <v>12</v>
      </c>
      <c r="M17" s="1"/>
      <c r="N17" s="2"/>
      <c r="O17" s="76">
        <f t="shared" si="9"/>
        <v>4728</v>
      </c>
      <c r="P17" s="1"/>
      <c r="Q17" s="47">
        <f t="shared" si="1"/>
        <v>3464</v>
      </c>
      <c r="R17" s="63">
        <f t="shared" si="10"/>
        <v>29.826049243395659</v>
      </c>
      <c r="S17" s="1">
        <v>12</v>
      </c>
      <c r="T17" s="1"/>
      <c r="U17" s="2"/>
      <c r="V17" s="74">
        <v>37</v>
      </c>
      <c r="W17" s="1"/>
      <c r="X17" s="47">
        <v>66</v>
      </c>
    </row>
    <row r="18" spans="1:24" x14ac:dyDescent="0.25">
      <c r="A18" s="48">
        <v>13</v>
      </c>
      <c r="B18" s="48">
        <f t="shared" ref="B18:B25" si="12">B17+0.15</f>
        <v>1.9500000000000002</v>
      </c>
      <c r="C18" s="67"/>
      <c r="D18" s="83"/>
      <c r="E18" s="47">
        <f t="shared" si="3"/>
        <v>95.790339917193066</v>
      </c>
      <c r="F18" s="47">
        <f t="shared" si="4"/>
        <v>5747.4203950315841</v>
      </c>
      <c r="G18" s="47">
        <f t="shared" si="5"/>
        <v>78.270861636279875</v>
      </c>
      <c r="I18" s="1"/>
      <c r="J18" s="1"/>
      <c r="L18" s="1">
        <v>13</v>
      </c>
      <c r="M18" s="1"/>
      <c r="N18" s="2"/>
      <c r="O18" s="76">
        <f t="shared" si="9"/>
        <v>5447</v>
      </c>
      <c r="P18" s="1"/>
      <c r="Q18" s="47">
        <f t="shared" si="1"/>
        <v>3898.5</v>
      </c>
      <c r="R18" s="63">
        <f t="shared" si="10"/>
        <v>31.308344654511949</v>
      </c>
      <c r="S18" s="1">
        <v>13</v>
      </c>
      <c r="T18" s="1"/>
      <c r="U18" s="2"/>
      <c r="V18" s="74">
        <v>40</v>
      </c>
      <c r="W18" s="1"/>
      <c r="X18" s="47">
        <v>71</v>
      </c>
    </row>
    <row r="19" spans="1:24" x14ac:dyDescent="0.25">
      <c r="A19" s="48">
        <v>14</v>
      </c>
      <c r="B19" s="48">
        <f t="shared" si="12"/>
        <v>2.1</v>
      </c>
      <c r="C19" s="67"/>
      <c r="D19" s="83"/>
      <c r="E19" s="47">
        <f t="shared" si="3"/>
        <v>108.11545195869232</v>
      </c>
      <c r="F19" s="47">
        <f t="shared" si="4"/>
        <v>6486.927117521539</v>
      </c>
      <c r="G19" s="47">
        <f t="shared" si="5"/>
        <v>75.687741498674228</v>
      </c>
      <c r="I19" s="1"/>
      <c r="J19" s="1"/>
      <c r="L19" s="1">
        <v>14</v>
      </c>
      <c r="M19" s="1"/>
      <c r="N19" s="2"/>
      <c r="O19" s="76">
        <f t="shared" si="9"/>
        <v>6244</v>
      </c>
      <c r="P19" s="1"/>
      <c r="Q19" s="47">
        <f t="shared" si="1"/>
        <v>4372</v>
      </c>
      <c r="R19" s="63">
        <f t="shared" si="10"/>
        <v>32.545728844429917</v>
      </c>
      <c r="S19" s="1">
        <v>14</v>
      </c>
      <c r="T19" s="1"/>
      <c r="U19" s="2"/>
      <c r="V19" s="74">
        <v>43</v>
      </c>
      <c r="W19" s="1"/>
      <c r="X19" s="47">
        <v>76</v>
      </c>
    </row>
    <row r="20" spans="1:24" x14ac:dyDescent="0.25">
      <c r="A20" s="48">
        <v>15</v>
      </c>
      <c r="B20" s="48">
        <f t="shared" si="12"/>
        <v>2.25</v>
      </c>
      <c r="C20" s="67"/>
      <c r="D20" s="83"/>
      <c r="E20" s="47">
        <f t="shared" si="3"/>
        <v>122.52108200006279</v>
      </c>
      <c r="F20" s="47">
        <f t="shared" si="4"/>
        <v>7351.2649200037677</v>
      </c>
      <c r="G20" s="47">
        <f t="shared" si="5"/>
        <v>72.817506039296532</v>
      </c>
      <c r="I20" s="1"/>
      <c r="J20" s="1"/>
      <c r="L20" s="1">
        <v>15</v>
      </c>
      <c r="M20" s="1"/>
      <c r="N20" s="2"/>
      <c r="O20" s="76">
        <f t="shared" si="9"/>
        <v>7125</v>
      </c>
      <c r="P20" s="1"/>
      <c r="Q20" s="47">
        <f t="shared" si="1"/>
        <v>4887.5</v>
      </c>
      <c r="R20" s="63">
        <f t="shared" si="10"/>
        <v>33.496052778076404</v>
      </c>
      <c r="S20" s="1">
        <v>15</v>
      </c>
      <c r="T20" s="1"/>
      <c r="U20" s="2"/>
      <c r="V20" s="74">
        <v>46</v>
      </c>
      <c r="W20" s="1"/>
      <c r="X20" s="47">
        <v>81</v>
      </c>
    </row>
    <row r="21" spans="1:24" x14ac:dyDescent="0.25">
      <c r="A21" s="48">
        <v>16</v>
      </c>
      <c r="B21" s="48">
        <f t="shared" si="12"/>
        <v>2.4</v>
      </c>
      <c r="C21" s="67"/>
      <c r="D21" s="83"/>
      <c r="E21" s="47">
        <f t="shared" si="3"/>
        <v>139.59815003314424</v>
      </c>
      <c r="F21" s="47">
        <f t="shared" si="4"/>
        <v>8375.8890019886549</v>
      </c>
      <c r="G21" s="47">
        <f t="shared" si="5"/>
        <v>69.608083904850105</v>
      </c>
      <c r="L21" s="1">
        <v>16</v>
      </c>
      <c r="M21" s="1"/>
      <c r="N21" s="2"/>
      <c r="O21" s="76">
        <f t="shared" si="9"/>
        <v>8096</v>
      </c>
      <c r="P21" s="1"/>
      <c r="Q21" s="47">
        <f t="shared" si="1"/>
        <v>5448</v>
      </c>
      <c r="R21" s="63">
        <f t="shared" si="10"/>
        <v>34.107961113376547</v>
      </c>
      <c r="S21" s="1">
        <v>16</v>
      </c>
      <c r="T21" s="1"/>
      <c r="U21" s="2"/>
      <c r="V21" s="74">
        <v>49</v>
      </c>
      <c r="W21" s="1"/>
      <c r="X21" s="47">
        <v>86</v>
      </c>
    </row>
    <row r="22" spans="1:24" x14ac:dyDescent="0.25">
      <c r="A22" s="48">
        <v>17</v>
      </c>
      <c r="B22" s="48">
        <f t="shared" si="12"/>
        <v>2.5499999999999998</v>
      </c>
      <c r="C22" s="67"/>
      <c r="D22" s="83"/>
      <c r="E22" s="47">
        <f t="shared" si="3"/>
        <v>160.10541234668784</v>
      </c>
      <c r="F22" s="47">
        <f t="shared" si="4"/>
        <v>9606.3247408012703</v>
      </c>
      <c r="G22" s="47">
        <f t="shared" si="5"/>
        <v>65.997960059905978</v>
      </c>
      <c r="L22" s="1">
        <v>17</v>
      </c>
      <c r="M22" s="1"/>
      <c r="N22" s="2"/>
      <c r="O22" s="76">
        <f t="shared" si="9"/>
        <v>9163</v>
      </c>
      <c r="P22" s="1"/>
      <c r="Q22" s="47">
        <f t="shared" si="1"/>
        <v>6056.5</v>
      </c>
      <c r="R22" s="63">
        <f t="shared" si="10"/>
        <v>34.318939231151106</v>
      </c>
      <c r="S22" s="1">
        <v>17</v>
      </c>
      <c r="T22" s="1"/>
      <c r="U22" s="2"/>
      <c r="V22" s="74">
        <v>52</v>
      </c>
      <c r="W22" s="1"/>
      <c r="X22" s="47">
        <v>91</v>
      </c>
    </row>
    <row r="23" spans="1:24" x14ac:dyDescent="0.25">
      <c r="A23" s="48">
        <v>18</v>
      </c>
      <c r="B23" s="48">
        <f t="shared" si="12"/>
        <v>2.6999999999999997</v>
      </c>
      <c r="C23" s="67"/>
      <c r="D23" s="83"/>
      <c r="E23" s="47">
        <f t="shared" si="3"/>
        <v>185.01713130052181</v>
      </c>
      <c r="F23" s="47">
        <f t="shared" si="4"/>
        <v>11101.027878031309</v>
      </c>
      <c r="G23" s="47">
        <f t="shared" si="5"/>
        <v>61.914463076812325</v>
      </c>
      <c r="L23" s="1">
        <v>18</v>
      </c>
      <c r="M23" s="1"/>
      <c r="N23" s="2"/>
      <c r="O23" s="76">
        <f t="shared" si="9"/>
        <v>10332</v>
      </c>
      <c r="P23" s="1"/>
      <c r="Q23" s="47">
        <f t="shared" si="1"/>
        <v>6716</v>
      </c>
      <c r="R23" s="63">
        <f t="shared" si="10"/>
        <v>34.052954692246779</v>
      </c>
      <c r="S23" s="1">
        <v>18</v>
      </c>
      <c r="T23" s="1"/>
      <c r="U23" s="2"/>
      <c r="V23" s="74">
        <v>55</v>
      </c>
      <c r="W23" s="1"/>
      <c r="X23" s="47">
        <v>96</v>
      </c>
    </row>
    <row r="24" spans="1:24" x14ac:dyDescent="0.25">
      <c r="A24" s="48">
        <v>19</v>
      </c>
      <c r="B24" s="48">
        <f t="shared" si="12"/>
        <v>2.8499999999999996</v>
      </c>
      <c r="C24" s="67"/>
      <c r="D24" s="83"/>
      <c r="E24" s="47">
        <f t="shared" si="3"/>
        <v>215.58428452718766</v>
      </c>
      <c r="F24" s="47">
        <f t="shared" si="4"/>
        <v>12935.05707163126</v>
      </c>
      <c r="G24" s="47">
        <f t="shared" si="5"/>
        <v>57.271741807794839</v>
      </c>
      <c r="L24" s="1">
        <v>19</v>
      </c>
      <c r="M24" s="1"/>
      <c r="N24" s="2"/>
      <c r="O24" s="76">
        <f t="shared" si="9"/>
        <v>11609</v>
      </c>
      <c r="P24" s="1"/>
      <c r="Q24" s="47">
        <f t="shared" si="1"/>
        <v>7429.5</v>
      </c>
      <c r="R24" s="63">
        <f t="shared" si="10"/>
        <v>33.217610248521005</v>
      </c>
      <c r="S24" s="1">
        <v>19</v>
      </c>
      <c r="T24" s="1"/>
      <c r="U24" s="2"/>
      <c r="V24" s="74">
        <v>58</v>
      </c>
      <c r="W24" s="1"/>
      <c r="X24" s="47">
        <v>101</v>
      </c>
    </row>
    <row r="25" spans="1:24" x14ac:dyDescent="0.25">
      <c r="A25" s="48">
        <v>20</v>
      </c>
      <c r="B25" s="48">
        <f t="shared" si="12"/>
        <v>2.9999999999999996</v>
      </c>
      <c r="C25" s="67"/>
      <c r="D25" s="83"/>
      <c r="E25" s="47">
        <f t="shared" si="3"/>
        <v>253.4131591025766</v>
      </c>
      <c r="F25" s="47">
        <f t="shared" si="4"/>
        <v>15204.789546154596</v>
      </c>
      <c r="G25" s="47">
        <f t="shared" si="5"/>
        <v>51.968375105473854</v>
      </c>
      <c r="L25" s="1">
        <v>20</v>
      </c>
      <c r="M25" s="1"/>
      <c r="N25" s="2"/>
      <c r="O25" s="76">
        <f t="shared" si="9"/>
        <v>13000</v>
      </c>
      <c r="P25" s="1"/>
      <c r="Q25" s="47">
        <f t="shared" si="1"/>
        <v>8200</v>
      </c>
      <c r="R25" s="63">
        <f t="shared" si="10"/>
        <v>31.700708814339052</v>
      </c>
      <c r="S25" s="1">
        <v>20</v>
      </c>
      <c r="T25" s="1"/>
      <c r="U25" s="2"/>
      <c r="V25" s="74">
        <v>61</v>
      </c>
      <c r="W25" s="1"/>
      <c r="X25" s="47">
        <v>106</v>
      </c>
    </row>
    <row r="26" spans="1:24" x14ac:dyDescent="0.25">
      <c r="L26" s="1">
        <v>21</v>
      </c>
      <c r="O26" s="69"/>
      <c r="S26" s="1">
        <v>21</v>
      </c>
      <c r="V26" s="69"/>
    </row>
    <row r="27" spans="1:24" x14ac:dyDescent="0.25">
      <c r="L27" s="1">
        <v>22</v>
      </c>
      <c r="S27" s="1">
        <v>22</v>
      </c>
    </row>
    <row r="28" spans="1:24" x14ac:dyDescent="0.25">
      <c r="R28" s="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Equi V.1</vt:lpstr>
      <vt:lpstr>Equi V.2</vt:lpstr>
      <vt:lpstr>Param V.1</vt:lpstr>
      <vt:lpstr>Param 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2020-01-05T18:06:28Z</dcterms:modified>
</cp:coreProperties>
</file>