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tilisateur\Documents\Github\Dukes Of The Realm\"/>
    </mc:Choice>
  </mc:AlternateContent>
  <xr:revisionPtr revIDLastSave="0" documentId="13_ncr:1_{3CFF8C14-4EA0-4C6C-9B62-53D078B116E9}" xr6:coauthVersionLast="45" xr6:coauthVersionMax="45" xr10:uidLastSave="{00000000-0000-0000-0000-000000000000}"/>
  <bookViews>
    <workbookView xWindow="-120" yWindow="-120" windowWidth="29040" windowHeight="15840" tabRatio="601" activeTab="4" xr2:uid="{00000000-000D-0000-FFFF-FFFF00000000}"/>
  </bookViews>
  <sheets>
    <sheet name="Equi V.1" sheetId="1" r:id="rId1"/>
    <sheet name="Equi V.2" sheetId="3" r:id="rId2"/>
    <sheet name="Param V.1" sheetId="2" r:id="rId3"/>
    <sheet name="Param V.2" sheetId="4" r:id="rId4"/>
    <sheet name="Feuil1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5" l="1"/>
  <c r="C47" i="5"/>
  <c r="D47" i="5"/>
  <c r="C46" i="5"/>
  <c r="D46" i="5"/>
  <c r="C45" i="5"/>
  <c r="D45" i="5"/>
  <c r="C44" i="5"/>
  <c r="D44" i="5"/>
  <c r="C43" i="5"/>
  <c r="D43" i="5"/>
  <c r="C42" i="5"/>
  <c r="D42" i="5"/>
  <c r="C41" i="5"/>
  <c r="D41" i="5"/>
  <c r="C40" i="5"/>
  <c r="D40" i="5"/>
  <c r="C39" i="5"/>
  <c r="D39" i="5"/>
  <c r="C38" i="5"/>
  <c r="G38" i="5"/>
  <c r="D38" i="5"/>
  <c r="F38" i="5"/>
  <c r="E38" i="5"/>
  <c r="C37" i="5"/>
  <c r="G37" i="5"/>
  <c r="D37" i="5"/>
  <c r="F37" i="5"/>
  <c r="E37" i="5"/>
  <c r="C36" i="5"/>
  <c r="G36" i="5"/>
  <c r="D36" i="5"/>
  <c r="F36" i="5"/>
  <c r="E36" i="5"/>
  <c r="C35" i="5"/>
  <c r="G35" i="5"/>
  <c r="D35" i="5"/>
  <c r="F35" i="5"/>
  <c r="E35" i="5"/>
  <c r="C34" i="5"/>
  <c r="G34" i="5"/>
  <c r="D34" i="5"/>
  <c r="F34" i="5"/>
  <c r="E34" i="5"/>
  <c r="C33" i="5"/>
  <c r="G33" i="5"/>
  <c r="D33" i="5"/>
  <c r="F33" i="5"/>
  <c r="E33" i="5"/>
  <c r="C32" i="5"/>
  <c r="G32" i="5"/>
  <c r="D32" i="5"/>
  <c r="F32" i="5"/>
  <c r="E32" i="5"/>
  <c r="C31" i="5"/>
  <c r="G31" i="5"/>
  <c r="D31" i="5"/>
  <c r="F31" i="5"/>
  <c r="E31" i="5"/>
  <c r="C30" i="5"/>
  <c r="G30" i="5"/>
  <c r="D30" i="5"/>
  <c r="F30" i="5"/>
  <c r="E30" i="5"/>
  <c r="C29" i="5"/>
  <c r="G29" i="5"/>
  <c r="D29" i="5"/>
  <c r="F29" i="5"/>
  <c r="E29" i="5"/>
  <c r="G28" i="5"/>
  <c r="M7" i="4"/>
  <c r="M8" i="4"/>
  <c r="M9" i="4"/>
  <c r="M10" i="4"/>
  <c r="M11" i="4"/>
  <c r="M12" i="4"/>
  <c r="M13" i="4"/>
  <c r="M14" i="4"/>
  <c r="M15" i="4"/>
  <c r="M6" i="4"/>
  <c r="F5" i="5"/>
  <c r="F6" i="5" s="1"/>
  <c r="F7" i="5" s="1"/>
  <c r="F8" i="5" s="1"/>
  <c r="F9" i="5" s="1"/>
  <c r="F10" i="5" s="1"/>
  <c r="F11" i="5" s="1"/>
  <c r="F12" i="5" s="1"/>
  <c r="F13" i="5" s="1"/>
  <c r="F14" i="5" s="1"/>
  <c r="H6" i="5"/>
  <c r="H7" i="5"/>
  <c r="H8" i="5"/>
  <c r="H9" i="5"/>
  <c r="H10" i="5"/>
  <c r="H11" i="5"/>
  <c r="H12" i="5"/>
  <c r="H13" i="5"/>
  <c r="H14" i="5"/>
  <c r="H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5" i="5"/>
  <c r="G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6" i="4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5" i="5"/>
  <c r="F7" i="3" l="1"/>
  <c r="I15" i="3" l="1"/>
  <c r="I25" i="3" s="1"/>
  <c r="I16" i="3"/>
  <c r="I26" i="3" s="1"/>
  <c r="I17" i="3"/>
  <c r="I27" i="3" s="1"/>
  <c r="I18" i="3"/>
  <c r="I28" i="3" s="1"/>
  <c r="I19" i="3"/>
  <c r="I29" i="3" s="1"/>
  <c r="I14" i="3"/>
  <c r="R25" i="4"/>
  <c r="Q25" i="4"/>
  <c r="O25" i="4"/>
  <c r="G25" i="4"/>
  <c r="F25" i="4"/>
  <c r="B25" i="4"/>
  <c r="R24" i="4"/>
  <c r="Q24" i="4"/>
  <c r="O24" i="4"/>
  <c r="G24" i="4"/>
  <c r="F24" i="4"/>
  <c r="B24" i="4"/>
  <c r="R23" i="4"/>
  <c r="Q23" i="4"/>
  <c r="O23" i="4"/>
  <c r="G23" i="4"/>
  <c r="F23" i="4"/>
  <c r="B23" i="4"/>
  <c r="R22" i="4"/>
  <c r="Q22" i="4"/>
  <c r="O22" i="4"/>
  <c r="G22" i="4"/>
  <c r="F22" i="4"/>
  <c r="B22" i="4"/>
  <c r="R21" i="4"/>
  <c r="Q21" i="4"/>
  <c r="O21" i="4"/>
  <c r="G21" i="4"/>
  <c r="F21" i="4"/>
  <c r="B21" i="4"/>
  <c r="R20" i="4"/>
  <c r="Q20" i="4"/>
  <c r="O20" i="4"/>
  <c r="G20" i="4"/>
  <c r="F20" i="4"/>
  <c r="B20" i="4"/>
  <c r="R19" i="4"/>
  <c r="Q19" i="4"/>
  <c r="O19" i="4"/>
  <c r="G19" i="4"/>
  <c r="F19" i="4"/>
  <c r="B19" i="4"/>
  <c r="R18" i="4"/>
  <c r="Q18" i="4"/>
  <c r="O18" i="4"/>
  <c r="G18" i="4"/>
  <c r="F18" i="4"/>
  <c r="B18" i="4"/>
  <c r="R17" i="4"/>
  <c r="Q17" i="4"/>
  <c r="O17" i="4"/>
  <c r="G17" i="4"/>
  <c r="F17" i="4"/>
  <c r="B17" i="4"/>
  <c r="R16" i="4"/>
  <c r="Q16" i="4"/>
  <c r="O16" i="4"/>
  <c r="G16" i="4"/>
  <c r="F16" i="4"/>
  <c r="B16" i="4"/>
  <c r="R15" i="4"/>
  <c r="Q15" i="4"/>
  <c r="P15" i="4"/>
  <c r="O15" i="4"/>
  <c r="N15" i="4"/>
  <c r="H15" i="4"/>
  <c r="G15" i="4"/>
  <c r="F15" i="4"/>
  <c r="D15" i="4"/>
  <c r="B15" i="4"/>
  <c r="R14" i="4"/>
  <c r="Q14" i="4"/>
  <c r="P14" i="4"/>
  <c r="O14" i="4"/>
  <c r="N14" i="4"/>
  <c r="H14" i="4"/>
  <c r="G14" i="4"/>
  <c r="F14" i="4"/>
  <c r="D14" i="4"/>
  <c r="B14" i="4"/>
  <c r="R13" i="4"/>
  <c r="Q13" i="4"/>
  <c r="P13" i="4"/>
  <c r="O13" i="4"/>
  <c r="N13" i="4"/>
  <c r="H13" i="4"/>
  <c r="G13" i="4"/>
  <c r="F13" i="4"/>
  <c r="D13" i="4"/>
  <c r="B13" i="4"/>
  <c r="R12" i="4"/>
  <c r="Q12" i="4"/>
  <c r="P12" i="4"/>
  <c r="O12" i="4"/>
  <c r="N12" i="4"/>
  <c r="H12" i="4"/>
  <c r="G12" i="4"/>
  <c r="F12" i="4"/>
  <c r="D12" i="4"/>
  <c r="B12" i="4"/>
  <c r="R11" i="4"/>
  <c r="Q11" i="4"/>
  <c r="P11" i="4"/>
  <c r="O11" i="4"/>
  <c r="N11" i="4"/>
  <c r="J11" i="4"/>
  <c r="H11" i="4"/>
  <c r="G11" i="4"/>
  <c r="F11" i="4"/>
  <c r="D11" i="4"/>
  <c r="B11" i="4"/>
  <c r="R10" i="4"/>
  <c r="Q10" i="4"/>
  <c r="P10" i="4"/>
  <c r="O10" i="4"/>
  <c r="N10" i="4"/>
  <c r="H10" i="4"/>
  <c r="G10" i="4"/>
  <c r="F10" i="4"/>
  <c r="D10" i="4"/>
  <c r="B10" i="4"/>
  <c r="R9" i="4"/>
  <c r="Q9" i="4"/>
  <c r="P9" i="4"/>
  <c r="O9" i="4"/>
  <c r="N9" i="4"/>
  <c r="H9" i="4"/>
  <c r="G9" i="4"/>
  <c r="F9" i="4"/>
  <c r="D9" i="4"/>
  <c r="B9" i="4"/>
  <c r="R8" i="4"/>
  <c r="Q8" i="4"/>
  <c r="P8" i="4"/>
  <c r="O8" i="4"/>
  <c r="N8" i="4"/>
  <c r="H8" i="4"/>
  <c r="G8" i="4"/>
  <c r="F8" i="4"/>
  <c r="D8" i="4"/>
  <c r="B8" i="4"/>
  <c r="R7" i="4"/>
  <c r="Q7" i="4"/>
  <c r="P7" i="4"/>
  <c r="O7" i="4"/>
  <c r="N7" i="4"/>
  <c r="H7" i="4"/>
  <c r="G7" i="4"/>
  <c r="F7" i="4"/>
  <c r="D7" i="4"/>
  <c r="B7" i="4"/>
  <c r="R6" i="4"/>
  <c r="Q6" i="4"/>
  <c r="P6" i="4"/>
  <c r="O6" i="4"/>
  <c r="N6" i="4"/>
  <c r="H6" i="4"/>
  <c r="F6" i="4"/>
  <c r="D6" i="4"/>
  <c r="B6" i="4"/>
  <c r="Q5" i="4"/>
  <c r="P5" i="4"/>
  <c r="B29" i="3"/>
  <c r="E29" i="3" s="1"/>
  <c r="B28" i="3"/>
  <c r="E28" i="3" s="1"/>
  <c r="E27" i="3"/>
  <c r="B27" i="3"/>
  <c r="B26" i="3"/>
  <c r="E26" i="3" s="1"/>
  <c r="E25" i="3"/>
  <c r="B25" i="3"/>
  <c r="I24" i="3"/>
  <c r="E24" i="3"/>
  <c r="B24" i="3"/>
  <c r="H9" i="3"/>
  <c r="F29" i="3"/>
  <c r="D9" i="3"/>
  <c r="H8" i="3"/>
  <c r="G28" i="3"/>
  <c r="F28" i="3"/>
  <c r="D8" i="3"/>
  <c r="H7" i="3"/>
  <c r="H27" i="3" s="1"/>
  <c r="G7" i="3"/>
  <c r="G27" i="3" s="1"/>
  <c r="F27" i="3"/>
  <c r="D7" i="3"/>
  <c r="B17" i="3" s="1"/>
  <c r="H6" i="3"/>
  <c r="G6" i="3"/>
  <c r="G26" i="3" s="1"/>
  <c r="F6" i="3"/>
  <c r="F26" i="3" s="1"/>
  <c r="D6" i="3"/>
  <c r="H5" i="3"/>
  <c r="H25" i="3" s="1"/>
  <c r="G5" i="3"/>
  <c r="G25" i="3" s="1"/>
  <c r="F5" i="3"/>
  <c r="F25" i="3" s="1"/>
  <c r="D5" i="3"/>
  <c r="B15" i="3" s="1"/>
  <c r="H4" i="3"/>
  <c r="H24" i="3" s="1"/>
  <c r="G4" i="3"/>
  <c r="G24" i="3" s="1"/>
  <c r="F4" i="3"/>
  <c r="F24" i="3" s="1"/>
  <c r="D4" i="3"/>
  <c r="B14" i="3" s="1"/>
  <c r="G13" i="1"/>
  <c r="F13" i="1"/>
  <c r="E13" i="1"/>
  <c r="D13" i="1"/>
  <c r="C13" i="1"/>
  <c r="A13" i="1"/>
  <c r="G12" i="1"/>
  <c r="F12" i="1"/>
  <c r="E12" i="1"/>
  <c r="D12" i="1"/>
  <c r="C12" i="1"/>
  <c r="A12" i="1"/>
  <c r="G11" i="1"/>
  <c r="F11" i="1"/>
  <c r="E11" i="1"/>
  <c r="D11" i="1"/>
  <c r="C11" i="1"/>
  <c r="A11" i="1"/>
  <c r="C5" i="1"/>
  <c r="C4" i="1"/>
  <c r="C3" i="1"/>
  <c r="H26" i="3" l="1"/>
  <c r="H28" i="3"/>
  <c r="H29" i="3"/>
  <c r="G29" i="3"/>
  <c r="D29" i="3"/>
  <c r="G15" i="3"/>
  <c r="D15" i="3"/>
  <c r="F15" i="3"/>
  <c r="H15" i="3"/>
  <c r="E15" i="3"/>
  <c r="F14" i="3"/>
  <c r="H14" i="3"/>
  <c r="E14" i="3"/>
  <c r="G14" i="3"/>
  <c r="H17" i="3"/>
  <c r="E17" i="3"/>
  <c r="G17" i="3"/>
  <c r="D17" i="3"/>
  <c r="F17" i="3"/>
  <c r="D14" i="3"/>
  <c r="B19" i="3"/>
  <c r="B18" i="3"/>
  <c r="D18" i="3" s="1"/>
  <c r="D24" i="3"/>
  <c r="D25" i="3"/>
  <c r="D26" i="3"/>
  <c r="D27" i="3"/>
  <c r="D28" i="3"/>
  <c r="B16" i="3"/>
  <c r="D16" i="3" s="1"/>
  <c r="H19" i="3" l="1"/>
  <c r="E19" i="3"/>
  <c r="G19" i="3"/>
  <c r="D19" i="3"/>
  <c r="F19" i="3"/>
  <c r="H18" i="3"/>
  <c r="E18" i="3"/>
  <c r="G18" i="3"/>
  <c r="F18" i="3"/>
  <c r="G16" i="3"/>
  <c r="F16" i="3"/>
  <c r="H16" i="3"/>
  <c r="E16" i="3"/>
</calcChain>
</file>

<file path=xl/sharedStrings.xml><?xml version="1.0" encoding="utf-8"?>
<sst xmlns="http://schemas.openxmlformats.org/spreadsheetml/2006/main" count="160" uniqueCount="85">
  <si>
    <t>Coût</t>
  </si>
  <si>
    <t>HP</t>
  </si>
  <si>
    <t>Dmg</t>
  </si>
  <si>
    <t>Piker</t>
  </si>
  <si>
    <t>Knight</t>
  </si>
  <si>
    <t>Onager</t>
  </si>
  <si>
    <t xml:space="preserve">Pour </t>
  </si>
  <si>
    <t>Florin</t>
  </si>
  <si>
    <t>Speed</t>
  </si>
  <si>
    <t>Pour une full off :
- Full Onager : Pendant la création de l'off le château est sans défense mais une fois envoyé l'ost est dévastatrice !
- Full Knight : moins de dégâts mais très rapide
- Knight/Onager : Bon compromis entre dégât, HP</t>
  </si>
  <si>
    <t>Prod (s)</t>
  </si>
  <si>
    <t>Pour une full def : Piker
ou Piker/Knight si on veut envoyer du renfort rapidement</t>
  </si>
  <si>
    <t>Coût (Florin)</t>
  </si>
  <si>
    <t>Point de vie</t>
  </si>
  <si>
    <t>Temps de 
production (s)</t>
  </si>
  <si>
    <t>Vitesse de 
déplacement (pixel/s)</t>
  </si>
  <si>
    <t>Dégâts</t>
  </si>
  <si>
    <t>Florin/s de base</t>
  </si>
  <si>
    <t>Florin/s par niveau de château</t>
  </si>
  <si>
    <t>Piker de base</t>
  </si>
  <si>
    <t>Onager de base</t>
  </si>
  <si>
    <t>Knight de base</t>
  </si>
  <si>
    <t xml:space="preserve">Niveau minium d'un château de Baron </t>
  </si>
  <si>
    <t>Niveau maximum d'un château de Baron</t>
  </si>
  <si>
    <t>Pourcentage de réduction des Florin/s pour un Baron</t>
  </si>
  <si>
    <t>Nombre d'unité sortant simultanément d'un château</t>
  </si>
  <si>
    <t>Nombre de point d'attaque autour d'un château</t>
  </si>
  <si>
    <t>Nombre de point d'attente autour d'un château</t>
  </si>
  <si>
    <t>Fréquence d'apparition des unités (s)</t>
  </si>
  <si>
    <t>Nombre de Duke (IA)</t>
  </si>
  <si>
    <t>Nombre de Baron (Neutre)</t>
  </si>
  <si>
    <t xml:space="preserve">Nombre de joueur </t>
  </si>
  <si>
    <t>Coût supplémentaire d'amélioration du château 
par niveau de château (Florin)</t>
  </si>
  <si>
    <t>Nombre de point d'attaque de chaque coté d'un château</t>
  </si>
  <si>
    <t xml:space="preserve">Nombre de production en parallèle </t>
  </si>
  <si>
    <t>Archer</t>
  </si>
  <si>
    <t>Spy</t>
  </si>
  <si>
    <t>Def</t>
  </si>
  <si>
    <t>Off</t>
  </si>
  <si>
    <t>Support</t>
  </si>
  <si>
    <t>Berserker</t>
  </si>
  <si>
    <t>Villageois</t>
  </si>
  <si>
    <t>Pour</t>
  </si>
  <si>
    <t>Rempart</t>
  </si>
  <si>
    <t>Niveau</t>
  </si>
  <si>
    <t>Caserne</t>
  </si>
  <si>
    <t>Moulin</t>
  </si>
  <si>
    <t>(multiplier)</t>
  </si>
  <si>
    <t>(nb queue)</t>
  </si>
  <si>
    <t>(nb villager)</t>
  </si>
  <si>
    <t>Starter de base</t>
  </si>
  <si>
    <t>Château</t>
  </si>
  <si>
    <t>(Florin/s)</t>
  </si>
  <si>
    <t>(% de tmp de prod)</t>
  </si>
  <si>
    <t>Marché</t>
  </si>
  <si>
    <t>(nb convoyeur)</t>
  </si>
  <si>
    <t>(Florin/min)</t>
  </si>
  <si>
    <t>Offset</t>
  </si>
  <si>
    <t>Per Lvl</t>
  </si>
  <si>
    <t>Cost</t>
  </si>
  <si>
    <t>Paramètre du jeu V.1</t>
  </si>
  <si>
    <t>Temps d'amélioration de base du château (x)</t>
  </si>
  <si>
    <t>Temps supplémentaire d'amélioration du château 
par niveau de château(x)</t>
  </si>
  <si>
    <t>Niveau 
du bâtiment</t>
  </si>
  <si>
    <t>Florin/s 
du château</t>
  </si>
  <si>
    <t>Multiplicateur de point de vie du rempart</t>
  </si>
  <si>
    <t>Nombre de villageois 
maximum du moulin</t>
  </si>
  <si>
    <t>Nombre de production 
parallèle de la caserne</t>
  </si>
  <si>
    <t>Nombre de convoyeur
 du marché</t>
  </si>
  <si>
    <t>Multiplicateur de temps de production du château</t>
  </si>
  <si>
    <t>Nombre de joueur</t>
  </si>
  <si>
    <t>Archer de base</t>
  </si>
  <si>
    <t>Berserker de base</t>
  </si>
  <si>
    <t>Spy de base</t>
  </si>
  <si>
    <t>Paramètre du jeu V.2</t>
  </si>
  <si>
    <t>Temps d'amélioration 
de la caserne (s)</t>
  </si>
  <si>
    <t>Temps d'amélioration 
du moulin (s)</t>
  </si>
  <si>
    <t>Temps d'amélioration 
du château (s)</t>
  </si>
  <si>
    <t>Temps d'amélioration 
du marché (s)</t>
  </si>
  <si>
    <t>Temps d'amélioration 
du rempart (s)</t>
  </si>
  <si>
    <t>Coût de l'amélioration 
du rempart (Florin)</t>
  </si>
  <si>
    <t>Coût de l'amélioration 
du château (Florin)</t>
  </si>
  <si>
    <t>Coût de l'amélioration 
de la caserne (Florin)</t>
  </si>
  <si>
    <t>Coût de l'amélioration 
du moulin (Florin)</t>
  </si>
  <si>
    <t>Coût de l'amélioration 
du marché (Florin)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</si>
</sst>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" fontId="0" fillId="3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9" borderId="4" xfId="0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10" borderId="8" xfId="0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4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1" fontId="0" fillId="10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12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/>
    </xf>
    <xf numFmtId="12" fontId="0" fillId="0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0" fillId="10" borderId="0" xfId="0" applyFill="1"/>
    <xf numFmtId="0" fontId="0" fillId="10" borderId="4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4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zoomScale="150" zoomScaleNormal="150" workbookViewId="0">
      <selection activeCell="E20" sqref="E20"/>
    </sheetView>
  </sheetViews>
  <sheetFormatPr baseColWidth="10" defaultColWidth="9.140625" defaultRowHeight="15" x14ac:dyDescent="0.25"/>
  <cols>
    <col min="1" max="1" width="9.5703125" bestFit="1" customWidth="1"/>
    <col min="2" max="2" width="9.140625" customWidth="1"/>
    <col min="3" max="3" width="12.140625" customWidth="1"/>
    <col min="4" max="4" width="13" customWidth="1"/>
    <col min="5" max="5" width="11" customWidth="1"/>
    <col min="6" max="6" width="14.5703125" customWidth="1"/>
    <col min="7" max="7" width="21" customWidth="1"/>
    <col min="8" max="8" width="9.140625" customWidth="1"/>
  </cols>
  <sheetData>
    <row r="1" spans="1:14" x14ac:dyDescent="0.25">
      <c r="A1" s="3"/>
      <c r="B1" s="3"/>
      <c r="C1" s="3"/>
      <c r="D1" s="3"/>
      <c r="E1" s="3"/>
      <c r="F1" s="3"/>
    </row>
    <row r="2" spans="1:14" ht="33.75" customHeight="1" x14ac:dyDescent="0.25">
      <c r="A2" s="3"/>
      <c r="B2" s="54"/>
      <c r="C2" s="52" t="s">
        <v>12</v>
      </c>
      <c r="D2" s="52" t="s">
        <v>13</v>
      </c>
      <c r="E2" s="52" t="s">
        <v>16</v>
      </c>
      <c r="F2" s="53" t="s">
        <v>14</v>
      </c>
      <c r="G2" s="53" t="s">
        <v>15</v>
      </c>
    </row>
    <row r="3" spans="1:14" x14ac:dyDescent="0.25">
      <c r="A3" s="3"/>
      <c r="B3" s="55" t="s">
        <v>3</v>
      </c>
      <c r="C3" s="35">
        <f>40*1.6</f>
        <v>64</v>
      </c>
      <c r="D3" s="35">
        <v>40</v>
      </c>
      <c r="E3" s="35">
        <v>20</v>
      </c>
      <c r="F3" s="35">
        <v>0.6</v>
      </c>
      <c r="G3" s="35">
        <v>65</v>
      </c>
    </row>
    <row r="4" spans="1:14" x14ac:dyDescent="0.25">
      <c r="A4" s="3"/>
      <c r="B4" s="56" t="s">
        <v>4</v>
      </c>
      <c r="C4" s="35">
        <f>80*1.6</f>
        <v>128</v>
      </c>
      <c r="D4" s="35">
        <v>50</v>
      </c>
      <c r="E4" s="35">
        <v>72</v>
      </c>
      <c r="F4" s="35">
        <v>1.5</v>
      </c>
      <c r="G4" s="35">
        <v>100</v>
      </c>
      <c r="H4" s="1"/>
      <c r="I4" s="1"/>
      <c r="J4" s="1"/>
    </row>
    <row r="5" spans="1:14" x14ac:dyDescent="0.25">
      <c r="A5" s="3"/>
      <c r="B5" s="57" t="s">
        <v>5</v>
      </c>
      <c r="C5" s="35">
        <f>120*1.6</f>
        <v>192</v>
      </c>
      <c r="D5" s="35">
        <v>24</v>
      </c>
      <c r="E5" s="35">
        <v>144</v>
      </c>
      <c r="F5" s="35">
        <v>3</v>
      </c>
      <c r="G5" s="35">
        <v>35</v>
      </c>
      <c r="H5" s="1"/>
      <c r="I5" s="1"/>
      <c r="J5" s="1"/>
    </row>
    <row r="6" spans="1:14" x14ac:dyDescent="0.25">
      <c r="A6" s="3"/>
      <c r="B6" s="3"/>
      <c r="C6" s="3"/>
      <c r="D6" s="3"/>
      <c r="E6" s="3"/>
      <c r="F6" s="3"/>
      <c r="H6" s="1"/>
      <c r="I6" s="1"/>
      <c r="J6" s="1"/>
    </row>
    <row r="7" spans="1:14" x14ac:dyDescent="0.25">
      <c r="A7" s="3"/>
      <c r="B7" s="3"/>
      <c r="C7" s="3"/>
      <c r="D7" s="3"/>
      <c r="E7" s="3"/>
      <c r="F7" s="3"/>
      <c r="H7" s="1"/>
      <c r="I7" s="1"/>
      <c r="J7" s="1"/>
    </row>
    <row r="8" spans="1:14" x14ac:dyDescent="0.25">
      <c r="A8" s="3"/>
      <c r="B8" s="6" t="s">
        <v>6</v>
      </c>
      <c r="C8" s="7">
        <v>5000</v>
      </c>
      <c r="D8" s="8" t="s">
        <v>7</v>
      </c>
      <c r="E8" s="2"/>
      <c r="F8" s="2"/>
      <c r="G8" s="1"/>
      <c r="H8" s="1"/>
      <c r="I8" s="1"/>
      <c r="J8" s="1"/>
    </row>
    <row r="9" spans="1:14" x14ac:dyDescent="0.25">
      <c r="A9" s="3"/>
      <c r="E9" s="2"/>
      <c r="F9" s="2"/>
      <c r="G9" s="1"/>
      <c r="H9" s="1"/>
      <c r="I9" s="72" t="s">
        <v>11</v>
      </c>
      <c r="J9" s="72"/>
      <c r="K9" s="72"/>
      <c r="L9" s="72"/>
      <c r="M9" s="72"/>
      <c r="N9" s="72"/>
    </row>
    <row r="10" spans="1:14" ht="15" customHeight="1" x14ac:dyDescent="0.25">
      <c r="A10" s="3"/>
      <c r="B10" s="4"/>
      <c r="C10" s="2" t="s">
        <v>0</v>
      </c>
      <c r="D10" s="2" t="s">
        <v>1</v>
      </c>
      <c r="E10" s="2" t="s">
        <v>2</v>
      </c>
      <c r="F10" s="2" t="s">
        <v>10</v>
      </c>
      <c r="G10" s="1" t="s">
        <v>8</v>
      </c>
      <c r="I10" s="72"/>
      <c r="J10" s="72"/>
      <c r="K10" s="72"/>
      <c r="L10" s="72"/>
      <c r="M10" s="72"/>
      <c r="N10" s="72"/>
    </row>
    <row r="11" spans="1:14" x14ac:dyDescent="0.25">
      <c r="A11" s="5">
        <f>C$8/C3</f>
        <v>78.125</v>
      </c>
      <c r="B11" s="2" t="s">
        <v>3</v>
      </c>
      <c r="C11" s="5">
        <f>A11*C3</f>
        <v>5000</v>
      </c>
      <c r="D11" s="9">
        <f>A11*D3</f>
        <v>3125</v>
      </c>
      <c r="E11" s="11">
        <f>E3*A11</f>
        <v>1562.5</v>
      </c>
      <c r="F11" s="9">
        <f>A11*F3</f>
        <v>46.875</v>
      </c>
      <c r="G11" s="12">
        <f>G3</f>
        <v>65</v>
      </c>
      <c r="I11" s="72"/>
      <c r="J11" s="72"/>
      <c r="K11" s="72"/>
      <c r="L11" s="72"/>
      <c r="M11" s="72"/>
      <c r="N11" s="72"/>
    </row>
    <row r="12" spans="1:14" ht="15" customHeight="1" x14ac:dyDescent="0.25">
      <c r="A12" s="5">
        <f>C$8/C4</f>
        <v>39.0625</v>
      </c>
      <c r="B12" s="2" t="s">
        <v>4</v>
      </c>
      <c r="C12" s="5">
        <f t="shared" ref="C12:C13" si="0">A12*C4</f>
        <v>5000</v>
      </c>
      <c r="D12" s="10">
        <f t="shared" ref="D12" si="1">A12*D4</f>
        <v>1953.125</v>
      </c>
      <c r="E12" s="10">
        <f t="shared" ref="E12:E13" si="2">E4*A12</f>
        <v>2812.5</v>
      </c>
      <c r="F12" s="10">
        <f t="shared" ref="F12" si="3">A12*F4</f>
        <v>58.59375</v>
      </c>
      <c r="G12" s="12">
        <f t="shared" ref="G12:G13" si="4">G4</f>
        <v>100</v>
      </c>
      <c r="H12" s="1"/>
      <c r="I12" s="71" t="s">
        <v>9</v>
      </c>
      <c r="J12" s="71"/>
      <c r="K12" s="71"/>
      <c r="L12" s="71"/>
      <c r="M12" s="71"/>
      <c r="N12" s="71"/>
    </row>
    <row r="13" spans="1:14" x14ac:dyDescent="0.25">
      <c r="A13" s="5">
        <f>C$8/C5</f>
        <v>26.041666666666668</v>
      </c>
      <c r="B13" s="2" t="s">
        <v>5</v>
      </c>
      <c r="C13" s="5">
        <f t="shared" si="0"/>
        <v>5000</v>
      </c>
      <c r="D13" s="11">
        <f>A13*D5</f>
        <v>625</v>
      </c>
      <c r="E13" s="9">
        <f t="shared" si="2"/>
        <v>3750</v>
      </c>
      <c r="F13" s="11">
        <f>A13*F5</f>
        <v>78.125</v>
      </c>
      <c r="G13" s="12">
        <f t="shared" si="4"/>
        <v>35</v>
      </c>
      <c r="H13" s="1"/>
      <c r="I13" s="71"/>
      <c r="J13" s="71"/>
      <c r="K13" s="71"/>
      <c r="L13" s="71"/>
      <c r="M13" s="71"/>
      <c r="N13" s="71"/>
    </row>
    <row r="14" spans="1:14" x14ac:dyDescent="0.25">
      <c r="A14" s="3"/>
      <c r="B14" s="3"/>
      <c r="C14" s="2"/>
      <c r="D14" s="2"/>
      <c r="E14" s="2"/>
      <c r="F14" s="2"/>
      <c r="G14" s="1"/>
      <c r="H14" s="1"/>
      <c r="I14" s="71"/>
      <c r="J14" s="71"/>
      <c r="K14" s="71"/>
      <c r="L14" s="71"/>
      <c r="M14" s="71"/>
      <c r="N14" s="71"/>
    </row>
    <row r="15" spans="1:14" x14ac:dyDescent="0.25">
      <c r="C15" s="1"/>
      <c r="D15" s="1"/>
      <c r="E15" s="1"/>
      <c r="F15" s="1"/>
      <c r="G15" s="1"/>
      <c r="H15" s="1"/>
      <c r="I15" s="71"/>
      <c r="J15" s="71"/>
      <c r="K15" s="71"/>
      <c r="L15" s="71"/>
      <c r="M15" s="71"/>
      <c r="N15" s="71"/>
    </row>
    <row r="16" spans="1:14" x14ac:dyDescent="0.25">
      <c r="C16" s="1"/>
      <c r="D16" s="1"/>
      <c r="E16" s="1"/>
      <c r="F16" s="1"/>
      <c r="G16" s="1"/>
      <c r="H16" s="1"/>
      <c r="I16" s="1"/>
      <c r="J16" s="1"/>
    </row>
  </sheetData>
  <mergeCells count="2">
    <mergeCell ref="I12:N15"/>
    <mergeCell ref="I9:N11"/>
  </mergeCells>
  <conditionalFormatting sqref="D11:D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{201CC35E-6C1A-4406-9950-97C699B516E7}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{F9A7E64F-BFBB-4DD3-9FAC-4BDF1D2EEE22}</x14:id>
        </ext>
      </extLst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{CB429959-D0C6-4455-9F0E-3626FC8792FF}</x14:id>
        </ext>
      </extLst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{707E6499-FE01-4F20-8912-FF337239DB1A}</x14:id>
        </ext>
      </extLst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1CC35E-6C1A-4406-9950-97C699B516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D11:D13</xm:sqref>
        </x14:conditionalFormatting>
        <x14:conditionalFormatting xmlns:xm="http://schemas.microsoft.com/office/excel/2006/main">
          <x14:cfRule type="dataBar" id="{F9A7E64F-BFBB-4DD3-9FAC-4BDF1D2EEE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E11:E13</xm:sqref>
        </x14:conditionalFormatting>
        <x14:conditionalFormatting xmlns:xm="http://schemas.microsoft.com/office/excel/2006/main">
          <x14:cfRule type="dataBar" id="{CB429959-D0C6-4455-9F0E-3626FC8792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F11:F13</xm:sqref>
        </x14:conditionalFormatting>
        <x14:conditionalFormatting xmlns:xm="http://schemas.microsoft.com/office/excel/2006/main">
          <x14:cfRule type="dataBar" id="{707E6499-FE01-4F20-8912-FF337239DB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G11:G13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B80D-11E3-4393-9ABD-01470CEC1085}">
  <dimension ref="A1:K29"/>
  <sheetViews>
    <sheetView zoomScale="160" zoomScaleNormal="160" workbookViewId="0">
      <selection activeCell="L8" sqref="L8"/>
    </sheetView>
  </sheetViews>
  <sheetFormatPr baseColWidth="10" defaultRowHeight="15" x14ac:dyDescent="0.25"/>
  <cols>
    <col min="1" max="1" width="4.42578125" customWidth="1"/>
    <col min="2" max="2" width="11" customWidth="1"/>
    <col min="4" max="4" width="13" customWidth="1"/>
    <col min="5" max="5" width="10.42578125" customWidth="1"/>
    <col min="6" max="6" width="14" customWidth="1"/>
    <col min="7" max="7" width="8.5703125" customWidth="1"/>
    <col min="8" max="8" width="15.7109375" customWidth="1"/>
    <col min="9" max="9" width="20.42578125" customWidth="1"/>
    <col min="10" max="10" width="21.7109375" customWidth="1"/>
  </cols>
  <sheetData>
    <row r="1" spans="1:10" x14ac:dyDescent="0.25">
      <c r="F1" s="1">
        <v>1</v>
      </c>
    </row>
    <row r="2" spans="1:10" x14ac:dyDescent="0.25">
      <c r="A2" s="14"/>
      <c r="B2" s="14"/>
      <c r="C2" s="14"/>
      <c r="D2" s="14">
        <v>2</v>
      </c>
      <c r="E2" s="14"/>
      <c r="F2" s="50">
        <v>0.8</v>
      </c>
      <c r="G2" s="51">
        <v>1.3</v>
      </c>
      <c r="H2" s="51">
        <v>2</v>
      </c>
      <c r="I2" s="14"/>
      <c r="J2" s="14"/>
    </row>
    <row r="3" spans="1:10" ht="45" x14ac:dyDescent="0.25">
      <c r="A3" s="14"/>
      <c r="B3" s="14"/>
      <c r="C3" s="14"/>
      <c r="D3" s="52" t="s">
        <v>12</v>
      </c>
      <c r="E3" s="52" t="s">
        <v>41</v>
      </c>
      <c r="F3" s="52" t="s">
        <v>13</v>
      </c>
      <c r="G3" s="52" t="s">
        <v>16</v>
      </c>
      <c r="H3" s="53" t="s">
        <v>14</v>
      </c>
      <c r="I3" s="53" t="s">
        <v>15</v>
      </c>
      <c r="J3" s="14"/>
    </row>
    <row r="4" spans="1:10" x14ac:dyDescent="0.25">
      <c r="A4" s="14"/>
      <c r="B4" s="20" t="s">
        <v>37</v>
      </c>
      <c r="C4" s="20" t="s">
        <v>3</v>
      </c>
      <c r="D4" s="16">
        <f>64*D2</f>
        <v>128</v>
      </c>
      <c r="E4" s="16">
        <v>1</v>
      </c>
      <c r="F4" s="15">
        <f>(40*F2)*F1</f>
        <v>32</v>
      </c>
      <c r="G4" s="15">
        <f>20*G2</f>
        <v>26</v>
      </c>
      <c r="H4" s="45">
        <f>0.45*H2</f>
        <v>0.9</v>
      </c>
      <c r="I4" s="16">
        <v>60</v>
      </c>
      <c r="J4" s="32"/>
    </row>
    <row r="5" spans="1:10" x14ac:dyDescent="0.25">
      <c r="A5" s="14"/>
      <c r="B5" s="20" t="s">
        <v>37</v>
      </c>
      <c r="C5" s="20" t="s">
        <v>35</v>
      </c>
      <c r="D5" s="16">
        <f>128*D2</f>
        <v>256</v>
      </c>
      <c r="E5" s="16">
        <v>1</v>
      </c>
      <c r="F5" s="15">
        <f>(75*F2)*F1</f>
        <v>60</v>
      </c>
      <c r="G5" s="15">
        <f>35*G2</f>
        <v>45.5</v>
      </c>
      <c r="H5" s="45">
        <f>1.5*H2</f>
        <v>3</v>
      </c>
      <c r="I5" s="16">
        <v>50</v>
      </c>
      <c r="J5" s="32"/>
    </row>
    <row r="6" spans="1:10" x14ac:dyDescent="0.25">
      <c r="A6" s="14"/>
      <c r="B6" s="19" t="s">
        <v>38</v>
      </c>
      <c r="C6" s="19" t="s">
        <v>4</v>
      </c>
      <c r="D6" s="16">
        <f>164*D2</f>
        <v>328</v>
      </c>
      <c r="E6" s="16">
        <v>2</v>
      </c>
      <c r="F6" s="15">
        <f>(77*F2)*F1</f>
        <v>61.6</v>
      </c>
      <c r="G6" s="15">
        <f>85*G2</f>
        <v>110.5</v>
      </c>
      <c r="H6" s="45">
        <f>2.05*H2</f>
        <v>4.0999999999999996</v>
      </c>
      <c r="I6" s="16">
        <v>90</v>
      </c>
      <c r="J6" s="32"/>
    </row>
    <row r="7" spans="1:10" x14ac:dyDescent="0.25">
      <c r="A7" s="14"/>
      <c r="B7" s="19" t="s">
        <v>38</v>
      </c>
      <c r="C7" s="19" t="s">
        <v>40</v>
      </c>
      <c r="D7" s="16">
        <f>80*D2</f>
        <v>160</v>
      </c>
      <c r="E7" s="16">
        <v>1</v>
      </c>
      <c r="F7" s="15">
        <f>(20*F2)*F1</f>
        <v>16</v>
      </c>
      <c r="G7" s="15">
        <f>60*G2</f>
        <v>78</v>
      </c>
      <c r="H7" s="45">
        <f>0.75*H2</f>
        <v>1.5</v>
      </c>
      <c r="I7" s="16">
        <v>60</v>
      </c>
      <c r="J7" s="32"/>
    </row>
    <row r="8" spans="1:10" x14ac:dyDescent="0.25">
      <c r="A8" s="14"/>
      <c r="B8" s="21" t="s">
        <v>39</v>
      </c>
      <c r="C8" s="21" t="s">
        <v>5</v>
      </c>
      <c r="D8" s="16">
        <f>192*D2</f>
        <v>384</v>
      </c>
      <c r="E8" s="16">
        <v>3</v>
      </c>
      <c r="F8" s="15">
        <v>18</v>
      </c>
      <c r="G8" s="15">
        <v>1</v>
      </c>
      <c r="H8" s="45">
        <f>3*H2</f>
        <v>6</v>
      </c>
      <c r="I8" s="16">
        <v>30</v>
      </c>
      <c r="J8" s="32"/>
    </row>
    <row r="9" spans="1:10" x14ac:dyDescent="0.25">
      <c r="A9" s="14"/>
      <c r="B9" s="21" t="s">
        <v>39</v>
      </c>
      <c r="C9" s="21" t="s">
        <v>36</v>
      </c>
      <c r="D9" s="16">
        <f>80*D2</f>
        <v>160</v>
      </c>
      <c r="E9" s="16">
        <v>2</v>
      </c>
      <c r="F9" s="15">
        <v>12</v>
      </c>
      <c r="G9" s="15">
        <v>1</v>
      </c>
      <c r="H9" s="45">
        <f>0.875*H2</f>
        <v>1.75</v>
      </c>
      <c r="I9" s="16">
        <v>80</v>
      </c>
      <c r="J9" s="32"/>
    </row>
    <row r="10" spans="1:10" ht="15.75" thickBot="1" x14ac:dyDescent="0.3">
      <c r="A10" s="14"/>
      <c r="H10" s="29"/>
      <c r="J10" s="14"/>
    </row>
    <row r="11" spans="1:10" ht="15.75" thickBot="1" x14ac:dyDescent="0.3">
      <c r="A11" s="14"/>
      <c r="B11" s="14"/>
      <c r="C11" s="22" t="s">
        <v>6</v>
      </c>
      <c r="D11" s="23">
        <v>9000</v>
      </c>
      <c r="E11" s="24" t="s">
        <v>7</v>
      </c>
      <c r="G11" s="14"/>
      <c r="H11" s="46"/>
      <c r="I11" s="14"/>
      <c r="J11" s="14"/>
    </row>
    <row r="12" spans="1:10" x14ac:dyDescent="0.25">
      <c r="A12" s="14"/>
      <c r="B12" s="14"/>
      <c r="C12" s="14"/>
      <c r="D12" s="14"/>
      <c r="E12" s="14"/>
      <c r="F12" s="14"/>
      <c r="G12" s="14"/>
      <c r="H12" s="46"/>
      <c r="I12" s="14"/>
      <c r="J12" s="14"/>
    </row>
    <row r="13" spans="1:10" x14ac:dyDescent="0.25">
      <c r="A13" s="14"/>
      <c r="B13" s="14"/>
      <c r="C13" s="14"/>
      <c r="D13" s="16" t="s">
        <v>0</v>
      </c>
      <c r="E13" s="16" t="s">
        <v>41</v>
      </c>
      <c r="F13" s="16" t="s">
        <v>1</v>
      </c>
      <c r="G13" s="16" t="s">
        <v>2</v>
      </c>
      <c r="H13" s="45" t="s">
        <v>10</v>
      </c>
      <c r="I13" s="16" t="s">
        <v>8</v>
      </c>
      <c r="J13" s="14"/>
    </row>
    <row r="14" spans="1:10" x14ac:dyDescent="0.25">
      <c r="A14" s="14"/>
      <c r="B14" s="15">
        <f>D11/D4</f>
        <v>70.3125</v>
      </c>
      <c r="C14" s="20" t="s">
        <v>3</v>
      </c>
      <c r="D14" s="16">
        <f>D4*B14</f>
        <v>9000</v>
      </c>
      <c r="E14" s="15">
        <f>E4*B14</f>
        <v>70.3125</v>
      </c>
      <c r="F14" s="15">
        <f>$B14*F4</f>
        <v>2250</v>
      </c>
      <c r="G14" s="15">
        <f t="shared" ref="G14:G19" si="0">G4*B14</f>
        <v>1828.125</v>
      </c>
      <c r="H14" s="45">
        <f t="shared" ref="H14:H19" si="1">H4*B14</f>
        <v>63.28125</v>
      </c>
      <c r="I14" s="15">
        <f>I4</f>
        <v>60</v>
      </c>
      <c r="J14" s="14"/>
    </row>
    <row r="15" spans="1:10" x14ac:dyDescent="0.25">
      <c r="A15" s="14"/>
      <c r="B15" s="17">
        <f>D11/D5</f>
        <v>35.15625</v>
      </c>
      <c r="C15" s="20" t="s">
        <v>35</v>
      </c>
      <c r="D15" s="18">
        <f>B15*D5</f>
        <v>9000</v>
      </c>
      <c r="E15" s="15">
        <f t="shared" ref="E15:E19" si="2">E5*B15</f>
        <v>35.15625</v>
      </c>
      <c r="F15" s="15">
        <f>$B15*F5</f>
        <v>2109.375</v>
      </c>
      <c r="G15" s="15">
        <f t="shared" si="0"/>
        <v>1599.609375</v>
      </c>
      <c r="H15" s="45">
        <f t="shared" si="1"/>
        <v>105.46875</v>
      </c>
      <c r="I15" s="15">
        <f t="shared" ref="I15:I19" si="3">I5</f>
        <v>50</v>
      </c>
      <c r="J15" s="14"/>
    </row>
    <row r="16" spans="1:10" x14ac:dyDescent="0.25">
      <c r="A16" s="14"/>
      <c r="B16" s="15">
        <f>D11/D6</f>
        <v>27.439024390243901</v>
      </c>
      <c r="C16" s="19" t="s">
        <v>4</v>
      </c>
      <c r="D16" s="16">
        <f>D6*B16</f>
        <v>9000</v>
      </c>
      <c r="E16" s="15">
        <f t="shared" si="2"/>
        <v>54.878048780487802</v>
      </c>
      <c r="F16" s="15">
        <f>$B16*F6</f>
        <v>1690.2439024390244</v>
      </c>
      <c r="G16" s="15">
        <f t="shared" si="0"/>
        <v>3032.0121951219512</v>
      </c>
      <c r="H16" s="45">
        <f t="shared" si="1"/>
        <v>112.49999999999999</v>
      </c>
      <c r="I16" s="15">
        <f t="shared" si="3"/>
        <v>90</v>
      </c>
      <c r="J16" s="14"/>
    </row>
    <row r="17" spans="2:11" x14ac:dyDescent="0.25">
      <c r="B17" s="17">
        <f>D11/D7</f>
        <v>56.25</v>
      </c>
      <c r="C17" s="19" t="s">
        <v>40</v>
      </c>
      <c r="D17" s="18">
        <f>B17*D7</f>
        <v>9000</v>
      </c>
      <c r="E17" s="15">
        <f t="shared" si="2"/>
        <v>56.25</v>
      </c>
      <c r="F17" s="15">
        <f>$B17*F7</f>
        <v>900</v>
      </c>
      <c r="G17" s="15">
        <f t="shared" si="0"/>
        <v>4387.5</v>
      </c>
      <c r="H17" s="45">
        <f t="shared" si="1"/>
        <v>84.375</v>
      </c>
      <c r="I17" s="15">
        <f t="shared" si="3"/>
        <v>60</v>
      </c>
      <c r="J17" s="1"/>
    </row>
    <row r="18" spans="2:11" x14ac:dyDescent="0.25">
      <c r="B18" s="15">
        <f>D11/D8</f>
        <v>23.4375</v>
      </c>
      <c r="C18" s="21" t="s">
        <v>5</v>
      </c>
      <c r="D18" s="16">
        <f>D8*B18</f>
        <v>9000</v>
      </c>
      <c r="E18" s="15">
        <f t="shared" si="2"/>
        <v>70.3125</v>
      </c>
      <c r="F18" s="15">
        <f>$B18*F8</f>
        <v>421.875</v>
      </c>
      <c r="G18" s="15">
        <f t="shared" si="0"/>
        <v>23.4375</v>
      </c>
      <c r="H18" s="45">
        <f t="shared" si="1"/>
        <v>140.625</v>
      </c>
      <c r="I18" s="15">
        <f t="shared" si="3"/>
        <v>30</v>
      </c>
      <c r="J18" s="14"/>
    </row>
    <row r="19" spans="2:11" x14ac:dyDescent="0.25">
      <c r="B19" s="17">
        <f>D11/D9</f>
        <v>56.25</v>
      </c>
      <c r="C19" s="28" t="s">
        <v>36</v>
      </c>
      <c r="D19" s="18">
        <f>B19*D9</f>
        <v>9000</v>
      </c>
      <c r="E19" s="15">
        <f t="shared" si="2"/>
        <v>112.5</v>
      </c>
      <c r="F19" s="15">
        <f>F9*B19</f>
        <v>675</v>
      </c>
      <c r="G19" s="17">
        <f t="shared" si="0"/>
        <v>56.25</v>
      </c>
      <c r="H19" s="47">
        <f t="shared" si="1"/>
        <v>98.4375</v>
      </c>
      <c r="I19" s="15">
        <f t="shared" si="3"/>
        <v>80</v>
      </c>
    </row>
    <row r="20" spans="2:11" ht="15.75" thickBot="1" x14ac:dyDescent="0.3">
      <c r="H20" s="29"/>
    </row>
    <row r="21" spans="2:11" ht="15.75" thickBot="1" x14ac:dyDescent="0.3">
      <c r="C21" s="25" t="s">
        <v>42</v>
      </c>
      <c r="D21" s="26">
        <v>200</v>
      </c>
      <c r="E21" s="27" t="s">
        <v>41</v>
      </c>
      <c r="H21" s="29"/>
    </row>
    <row r="22" spans="2:11" x14ac:dyDescent="0.25">
      <c r="H22" s="29"/>
    </row>
    <row r="23" spans="2:11" x14ac:dyDescent="0.25">
      <c r="B23" s="14"/>
      <c r="C23" s="14"/>
      <c r="D23" s="16" t="s">
        <v>0</v>
      </c>
      <c r="E23" s="16" t="s">
        <v>41</v>
      </c>
      <c r="F23" s="16" t="s">
        <v>1</v>
      </c>
      <c r="G23" s="16" t="s">
        <v>2</v>
      </c>
      <c r="H23" s="45" t="s">
        <v>10</v>
      </c>
      <c r="I23" s="16" t="s">
        <v>8</v>
      </c>
    </row>
    <row r="24" spans="2:11" x14ac:dyDescent="0.25">
      <c r="B24" s="15">
        <f>D$21/E4</f>
        <v>200</v>
      </c>
      <c r="C24" s="20" t="s">
        <v>3</v>
      </c>
      <c r="D24" s="16">
        <f>$B$24*D4</f>
        <v>25600</v>
      </c>
      <c r="E24" s="16">
        <f>$B24*E4</f>
        <v>200</v>
      </c>
      <c r="F24" s="16">
        <f t="shared" ref="F24:G24" si="4">$B$24*F4</f>
        <v>6400</v>
      </c>
      <c r="G24" s="16">
        <f t="shared" si="4"/>
        <v>5200</v>
      </c>
      <c r="H24" s="45">
        <f>$B$24*H4</f>
        <v>180</v>
      </c>
      <c r="I24" s="15">
        <f>I14</f>
        <v>60</v>
      </c>
      <c r="J24" s="29"/>
      <c r="K24" s="30"/>
    </row>
    <row r="25" spans="2:11" x14ac:dyDescent="0.25">
      <c r="B25" s="15">
        <f t="shared" ref="B25:B29" si="5">D$21/E5</f>
        <v>200</v>
      </c>
      <c r="C25" s="20" t="s">
        <v>35</v>
      </c>
      <c r="D25" s="16">
        <f t="shared" ref="D25:D28" si="6">B25*D5</f>
        <v>51200</v>
      </c>
      <c r="E25" s="16">
        <f>$B$25*E5</f>
        <v>200</v>
      </c>
      <c r="F25" s="16">
        <f t="shared" ref="F25:G25" si="7">$B$25*F5</f>
        <v>12000</v>
      </c>
      <c r="G25" s="16">
        <f t="shared" si="7"/>
        <v>9100</v>
      </c>
      <c r="H25" s="45">
        <f>$B$25*H5</f>
        <v>600</v>
      </c>
      <c r="I25" s="15">
        <f t="shared" ref="I25:I29" si="8">I15</f>
        <v>50</v>
      </c>
      <c r="J25" s="29"/>
    </row>
    <row r="26" spans="2:11" x14ac:dyDescent="0.25">
      <c r="B26" s="15">
        <f t="shared" si="5"/>
        <v>100</v>
      </c>
      <c r="C26" s="19" t="s">
        <v>4</v>
      </c>
      <c r="D26" s="16">
        <f t="shared" si="6"/>
        <v>32800</v>
      </c>
      <c r="E26" s="16">
        <f>$B$26*E6</f>
        <v>200</v>
      </c>
      <c r="F26" s="16">
        <f t="shared" ref="F26:H26" si="9">$B$26*F6</f>
        <v>6160</v>
      </c>
      <c r="G26" s="16">
        <f t="shared" si="9"/>
        <v>11050</v>
      </c>
      <c r="H26" s="45">
        <f t="shared" si="9"/>
        <v>409.99999999999994</v>
      </c>
      <c r="I26" s="15">
        <f t="shared" si="8"/>
        <v>90</v>
      </c>
      <c r="J26" s="29"/>
      <c r="K26" s="30"/>
    </row>
    <row r="27" spans="2:11" x14ac:dyDescent="0.25">
      <c r="B27" s="15">
        <f t="shared" si="5"/>
        <v>200</v>
      </c>
      <c r="C27" s="19" t="s">
        <v>40</v>
      </c>
      <c r="D27" s="16">
        <f t="shared" si="6"/>
        <v>32000</v>
      </c>
      <c r="E27" s="16">
        <f>$B$27*E7</f>
        <v>200</v>
      </c>
      <c r="F27" s="16">
        <f t="shared" ref="F27:G27" si="10">$B$27*F7</f>
        <v>3200</v>
      </c>
      <c r="G27" s="16">
        <f t="shared" si="10"/>
        <v>15600</v>
      </c>
      <c r="H27" s="45">
        <f>$B$27*H7</f>
        <v>300</v>
      </c>
      <c r="I27" s="15">
        <f t="shared" si="8"/>
        <v>60</v>
      </c>
      <c r="J27" s="29"/>
    </row>
    <row r="28" spans="2:11" x14ac:dyDescent="0.25">
      <c r="B28" s="15">
        <f t="shared" si="5"/>
        <v>66.666666666666671</v>
      </c>
      <c r="C28" s="21" t="s">
        <v>5</v>
      </c>
      <c r="D28" s="16">
        <f t="shared" si="6"/>
        <v>25600</v>
      </c>
      <c r="E28" s="16">
        <f>$B$28*E8</f>
        <v>200</v>
      </c>
      <c r="F28" s="16">
        <f t="shared" ref="F28:H28" si="11">$B$28*F8</f>
        <v>1200</v>
      </c>
      <c r="G28" s="16">
        <f t="shared" si="11"/>
        <v>66.666666666666671</v>
      </c>
      <c r="H28" s="45">
        <f t="shared" si="11"/>
        <v>400</v>
      </c>
      <c r="I28" s="15">
        <f t="shared" si="8"/>
        <v>30</v>
      </c>
      <c r="J28" s="29"/>
    </row>
    <row r="29" spans="2:11" x14ac:dyDescent="0.25">
      <c r="B29" s="15">
        <f t="shared" si="5"/>
        <v>100</v>
      </c>
      <c r="C29" s="28" t="s">
        <v>36</v>
      </c>
      <c r="D29" s="16">
        <f>B29*D9</f>
        <v>16000</v>
      </c>
      <c r="E29" s="16">
        <f>$B$29*E9</f>
        <v>200</v>
      </c>
      <c r="F29" s="16">
        <f t="shared" ref="F29:H29" si="12">$B$29*F9</f>
        <v>1200</v>
      </c>
      <c r="G29" s="16">
        <f t="shared" si="12"/>
        <v>100</v>
      </c>
      <c r="H29" s="45">
        <f t="shared" si="12"/>
        <v>175</v>
      </c>
      <c r="I29" s="15">
        <f t="shared" si="8"/>
        <v>80</v>
      </c>
      <c r="J29" s="29"/>
    </row>
  </sheetData>
  <conditionalFormatting sqref="F14:F1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{AFC33B2B-FE20-4ADD-A055-B63843D39E0E}</x14:id>
        </ext>
      </extLst>
    </cfRule>
  </conditionalFormatting>
  <conditionalFormatting sqref="G14:G19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{F6C176E9-D79E-4FDD-BB72-064AA77B2EA4}</x14:id>
        </ext>
      </extLst>
    </cfRule>
  </conditionalFormatting>
  <conditionalFormatting sqref="H14:H19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{A396167E-C86D-424C-8AD4-9929BCBCDCF3}</x14:id>
        </ext>
      </extLst>
    </cfRule>
  </conditionalFormatting>
  <conditionalFormatting sqref="I14:I19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{5DB14E55-D55C-4D5F-8635-8FA16B103177}</x14:id>
        </ext>
      </extLst>
    </cfRule>
  </conditionalFormatting>
  <conditionalFormatting sqref="B14:B19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{B7B92030-00D1-41CA-BC6F-576549C2A50D}</x14:id>
        </ext>
      </extLst>
    </cfRule>
  </conditionalFormatting>
  <conditionalFormatting sqref="I24:I2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{7185BFC0-6A01-4787-ABB0-D58CD94D7B6D}</x14:id>
        </ext>
      </extLst>
    </cfRule>
  </conditionalFormatting>
  <conditionalFormatting sqref="B24:B29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{628ACAE9-2D0F-40F2-AD82-70B593E128EC}</x14:id>
        </ext>
      </extLst>
    </cfRule>
  </conditionalFormatting>
  <conditionalFormatting sqref="D24:D2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{4CE5AB91-2D4E-4B5D-84E2-4769220C033F}</x14:id>
        </ext>
      </extLst>
    </cfRule>
  </conditionalFormatting>
  <conditionalFormatting sqref="F24:F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{F0032F38-DBC0-4596-82FF-1CC77D80F75B}</x14:id>
        </ext>
      </extLst>
    </cfRule>
  </conditionalFormatting>
  <conditionalFormatting sqref="G24:G2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{85BB8DAF-9397-488D-9E4C-C6DBF1375802}</x14:id>
        </ext>
      </extLst>
    </cfRule>
  </conditionalFormatting>
  <conditionalFormatting sqref="H24:H2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{4CB24186-A77E-4E34-93AF-FD08517134F0}</x14:id>
        </ext>
      </extLst>
    </cfRule>
  </conditionalFormatting>
  <conditionalFormatting sqref="J24:J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{F456EBD8-6768-4FD7-8C30-F2A908742113}</x14:id>
        </ext>
      </extLst>
    </cfRule>
  </conditionalFormatting>
  <conditionalFormatting sqref="E14:E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{5464AF1F-2547-4B6A-B6A0-96ACE7572AB6}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C33B2B-FE20-4ADD-A055-B63843D39E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F14:F19</xm:sqref>
        </x14:conditionalFormatting>
        <x14:conditionalFormatting xmlns:xm="http://schemas.microsoft.com/office/excel/2006/main">
          <x14:cfRule type="dataBar" id="{F6C176E9-D79E-4FDD-BB72-064AA77B2E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G14:G19</xm:sqref>
        </x14:conditionalFormatting>
        <x14:conditionalFormatting xmlns:xm="http://schemas.microsoft.com/office/excel/2006/main">
          <x14:cfRule type="dataBar" id="{A396167E-C86D-424C-8AD4-9929BCBCDC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H14:H19</xm:sqref>
        </x14:conditionalFormatting>
        <x14:conditionalFormatting xmlns:xm="http://schemas.microsoft.com/office/excel/2006/main">
          <x14:cfRule type="dataBar" id="{5DB14E55-D55C-4D5F-8635-8FA16B1031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I14:I19</xm:sqref>
        </x14:conditionalFormatting>
        <x14:conditionalFormatting xmlns:xm="http://schemas.microsoft.com/office/excel/2006/main">
          <x14:cfRule type="dataBar" id="{B7B92030-00D1-41CA-BC6F-576549C2A5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B14:B19</xm:sqref>
        </x14:conditionalFormatting>
        <x14:conditionalFormatting xmlns:xm="http://schemas.microsoft.com/office/excel/2006/main">
          <x14:cfRule type="dataBar" id="{7185BFC0-6A01-4787-ABB0-D58CD94D7B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I24:I29</xm:sqref>
        </x14:conditionalFormatting>
        <x14:conditionalFormatting xmlns:xm="http://schemas.microsoft.com/office/excel/2006/main">
          <x14:cfRule type="dataBar" id="{628ACAE9-2D0F-40F2-AD82-70B593E128E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B24:B29</xm:sqref>
        </x14:conditionalFormatting>
        <x14:conditionalFormatting xmlns:xm="http://schemas.microsoft.com/office/excel/2006/main">
          <x14:cfRule type="dataBar" id="{4CE5AB91-2D4E-4B5D-84E2-4769220C03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D24:D29</xm:sqref>
        </x14:conditionalFormatting>
        <x14:conditionalFormatting xmlns:xm="http://schemas.microsoft.com/office/excel/2006/main">
          <x14:cfRule type="dataBar" id="{F0032F38-DBC0-4596-82FF-1CC77D80F7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F24:F29</xm:sqref>
        </x14:conditionalFormatting>
        <x14:conditionalFormatting xmlns:xm="http://schemas.microsoft.com/office/excel/2006/main">
          <x14:cfRule type="dataBar" id="{85BB8DAF-9397-488D-9E4C-C6DBF13758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G24:G29</xm:sqref>
        </x14:conditionalFormatting>
        <x14:conditionalFormatting xmlns:xm="http://schemas.microsoft.com/office/excel/2006/main">
          <x14:cfRule type="dataBar" id="{4CB24186-A77E-4E34-93AF-FD08517134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H24:H29</xm:sqref>
        </x14:conditionalFormatting>
        <x14:conditionalFormatting xmlns:xm="http://schemas.microsoft.com/office/excel/2006/main">
          <x14:cfRule type="dataBar" id="{F456EBD8-6768-4FD7-8C30-F2A9087421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J24:J29</xm:sqref>
        </x14:conditionalFormatting>
        <x14:conditionalFormatting xmlns:xm="http://schemas.microsoft.com/office/excel/2006/main">
          <x14:cfRule type="dataBar" id="{5464AF1F-2547-4B6A-B6A0-96ACE7572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E14:E19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DFBE-E0CD-444E-9C48-EAF49AA577DB}">
  <dimension ref="B3:G23"/>
  <sheetViews>
    <sheetView zoomScale="140" zoomScaleNormal="140" workbookViewId="0">
      <selection activeCell="B17" sqref="B17:F23"/>
    </sheetView>
  </sheetViews>
  <sheetFormatPr baseColWidth="10" defaultRowHeight="15" x14ac:dyDescent="0.25"/>
  <cols>
    <col min="5" max="5" width="13.42578125" customWidth="1"/>
  </cols>
  <sheetData>
    <row r="3" spans="2:7" ht="15.75" x14ac:dyDescent="0.25">
      <c r="B3" s="74" t="s">
        <v>60</v>
      </c>
      <c r="C3" s="74"/>
      <c r="D3" s="74"/>
      <c r="E3" s="74"/>
      <c r="F3" s="74"/>
      <c r="G3" s="13"/>
    </row>
    <row r="4" spans="2:7" x14ac:dyDescent="0.25">
      <c r="B4" s="73" t="s">
        <v>29</v>
      </c>
      <c r="C4" s="73"/>
      <c r="D4" s="73"/>
      <c r="E4" s="73"/>
      <c r="F4" s="58">
        <v>5</v>
      </c>
    </row>
    <row r="5" spans="2:7" x14ac:dyDescent="0.25">
      <c r="B5" s="73" t="s">
        <v>31</v>
      </c>
      <c r="C5" s="73"/>
      <c r="D5" s="73"/>
      <c r="E5" s="73"/>
      <c r="F5" s="58">
        <v>1</v>
      </c>
    </row>
    <row r="6" spans="2:7" x14ac:dyDescent="0.25">
      <c r="B6" s="73" t="s">
        <v>30</v>
      </c>
      <c r="C6" s="73"/>
      <c r="D6" s="73"/>
      <c r="E6" s="73"/>
      <c r="F6" s="58">
        <v>6</v>
      </c>
    </row>
    <row r="7" spans="2:7" x14ac:dyDescent="0.25">
      <c r="B7" s="73" t="s">
        <v>17</v>
      </c>
      <c r="C7" s="73"/>
      <c r="D7" s="73"/>
      <c r="E7" s="73"/>
      <c r="F7" s="58">
        <v>5</v>
      </c>
    </row>
    <row r="8" spans="2:7" x14ac:dyDescent="0.25">
      <c r="B8" s="73" t="s">
        <v>18</v>
      </c>
      <c r="C8" s="73"/>
      <c r="D8" s="73"/>
      <c r="E8" s="73"/>
      <c r="F8" s="58">
        <v>5</v>
      </c>
    </row>
    <row r="9" spans="2:7" ht="30" customHeight="1" x14ac:dyDescent="0.25">
      <c r="B9" s="75" t="s">
        <v>32</v>
      </c>
      <c r="C9" s="73"/>
      <c r="D9" s="73"/>
      <c r="E9" s="73"/>
      <c r="F9" s="58">
        <v>250</v>
      </c>
    </row>
    <row r="10" spans="2:7" x14ac:dyDescent="0.25">
      <c r="B10" s="73" t="s">
        <v>61</v>
      </c>
      <c r="C10" s="73"/>
      <c r="D10" s="73"/>
      <c r="E10" s="73"/>
      <c r="F10" s="58">
        <v>1</v>
      </c>
    </row>
    <row r="11" spans="2:7" ht="30" customHeight="1" x14ac:dyDescent="0.25">
      <c r="B11" s="75" t="s">
        <v>62</v>
      </c>
      <c r="C11" s="73"/>
      <c r="D11" s="73"/>
      <c r="E11" s="73"/>
      <c r="F11" s="58">
        <v>2</v>
      </c>
    </row>
    <row r="12" spans="2:7" x14ac:dyDescent="0.25">
      <c r="B12" s="73" t="s">
        <v>19</v>
      </c>
      <c r="C12" s="73"/>
      <c r="D12" s="73"/>
      <c r="E12" s="73"/>
      <c r="F12" s="58">
        <v>20</v>
      </c>
    </row>
    <row r="13" spans="2:7" x14ac:dyDescent="0.25">
      <c r="B13" s="73" t="s">
        <v>21</v>
      </c>
      <c r="C13" s="73"/>
      <c r="D13" s="73"/>
      <c r="E13" s="73"/>
      <c r="F13" s="35">
        <v>10</v>
      </c>
    </row>
    <row r="14" spans="2:7" x14ac:dyDescent="0.25">
      <c r="B14" s="73" t="s">
        <v>20</v>
      </c>
      <c r="C14" s="73"/>
      <c r="D14" s="73"/>
      <c r="E14" s="73"/>
      <c r="F14" s="35">
        <v>0</v>
      </c>
    </row>
    <row r="15" spans="2:7" x14ac:dyDescent="0.25">
      <c r="B15" s="73" t="s">
        <v>22</v>
      </c>
      <c r="C15" s="73"/>
      <c r="D15" s="73"/>
      <c r="E15" s="73"/>
      <c r="F15" s="35">
        <v>5</v>
      </c>
    </row>
    <row r="16" spans="2:7" x14ac:dyDescent="0.25">
      <c r="B16" s="73" t="s">
        <v>23</v>
      </c>
      <c r="C16" s="73"/>
      <c r="D16" s="73"/>
      <c r="E16" s="73"/>
      <c r="F16" s="35">
        <v>20</v>
      </c>
    </row>
    <row r="17" spans="2:6" x14ac:dyDescent="0.25">
      <c r="B17" s="73" t="s">
        <v>24</v>
      </c>
      <c r="C17" s="73"/>
      <c r="D17" s="73"/>
      <c r="E17" s="73"/>
      <c r="F17" s="59">
        <v>0.9</v>
      </c>
    </row>
    <row r="18" spans="2:6" x14ac:dyDescent="0.25">
      <c r="B18" s="73" t="s">
        <v>25</v>
      </c>
      <c r="C18" s="73"/>
      <c r="D18" s="73"/>
      <c r="E18" s="73"/>
      <c r="F18" s="35">
        <v>3</v>
      </c>
    </row>
    <row r="19" spans="2:6" x14ac:dyDescent="0.25">
      <c r="B19" s="73" t="s">
        <v>28</v>
      </c>
      <c r="C19" s="73"/>
      <c r="D19" s="73"/>
      <c r="E19" s="73"/>
      <c r="F19" s="60">
        <v>0.33333333333333331</v>
      </c>
    </row>
    <row r="20" spans="2:6" x14ac:dyDescent="0.25">
      <c r="B20" s="73" t="s">
        <v>26</v>
      </c>
      <c r="C20" s="73"/>
      <c r="D20" s="73"/>
      <c r="E20" s="73"/>
      <c r="F20" s="35">
        <v>12</v>
      </c>
    </row>
    <row r="21" spans="2:6" x14ac:dyDescent="0.25">
      <c r="B21" s="73" t="s">
        <v>33</v>
      </c>
      <c r="C21" s="73"/>
      <c r="D21" s="73"/>
      <c r="E21" s="73"/>
      <c r="F21" s="35">
        <v>3</v>
      </c>
    </row>
    <row r="22" spans="2:6" x14ac:dyDescent="0.25">
      <c r="B22" s="73" t="s">
        <v>27</v>
      </c>
      <c r="C22" s="73"/>
      <c r="D22" s="73"/>
      <c r="E22" s="73"/>
      <c r="F22" s="35">
        <v>4</v>
      </c>
    </row>
    <row r="23" spans="2:6" x14ac:dyDescent="0.25">
      <c r="B23" s="73" t="s">
        <v>34</v>
      </c>
      <c r="C23" s="73"/>
      <c r="D23" s="73"/>
      <c r="E23" s="73"/>
      <c r="F23" s="35">
        <v>1</v>
      </c>
    </row>
  </sheetData>
  <mergeCells count="21">
    <mergeCell ref="B21:E21"/>
    <mergeCell ref="B22:E22"/>
    <mergeCell ref="B19:E19"/>
    <mergeCell ref="B5:E5"/>
    <mergeCell ref="B23:E23"/>
    <mergeCell ref="B14:E14"/>
    <mergeCell ref="B15:E15"/>
    <mergeCell ref="B16:E16"/>
    <mergeCell ref="B17:E17"/>
    <mergeCell ref="B18:E18"/>
    <mergeCell ref="B20:E20"/>
    <mergeCell ref="B8:E8"/>
    <mergeCell ref="B9:E9"/>
    <mergeCell ref="B10:E10"/>
    <mergeCell ref="B11:E11"/>
    <mergeCell ref="B12:E12"/>
    <mergeCell ref="B13:E13"/>
    <mergeCell ref="B3:F3"/>
    <mergeCell ref="B4:E4"/>
    <mergeCell ref="B6:E6"/>
    <mergeCell ref="B7:E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574A-592A-4C40-9736-421EE2E19A0C}">
  <dimension ref="A2:Z28"/>
  <sheetViews>
    <sheetView topLeftCell="L3" zoomScale="140" zoomScaleNormal="140" workbookViewId="0">
      <selection activeCell="S4" sqref="S4:X25"/>
    </sheetView>
  </sheetViews>
  <sheetFormatPr baseColWidth="10" defaultRowHeight="15" x14ac:dyDescent="0.25"/>
  <cols>
    <col min="7" max="7" width="18.140625" bestFit="1" customWidth="1"/>
    <col min="8" max="8" width="16" bestFit="1" customWidth="1"/>
    <col min="9" max="9" width="13" customWidth="1"/>
    <col min="10" max="10" width="13.140625" customWidth="1"/>
  </cols>
  <sheetData>
    <row r="2" spans="1:26" x14ac:dyDescent="0.25">
      <c r="E2">
        <v>10</v>
      </c>
      <c r="S2" t="s">
        <v>57</v>
      </c>
      <c r="T2" s="42">
        <v>0</v>
      </c>
      <c r="U2" s="42">
        <v>1</v>
      </c>
      <c r="V2" s="42">
        <v>1</v>
      </c>
      <c r="W2" s="42">
        <v>2</v>
      </c>
      <c r="X2" s="42">
        <v>5</v>
      </c>
      <c r="Z2" s="70"/>
    </row>
    <row r="3" spans="1:26" x14ac:dyDescent="0.25">
      <c r="B3" t="s">
        <v>47</v>
      </c>
      <c r="C3" t="s">
        <v>48</v>
      </c>
      <c r="D3" t="s">
        <v>49</v>
      </c>
      <c r="E3" t="s">
        <v>52</v>
      </c>
      <c r="F3" t="s">
        <v>56</v>
      </c>
      <c r="G3" t="s">
        <v>53</v>
      </c>
      <c r="H3" t="s">
        <v>55</v>
      </c>
      <c r="L3" t="s">
        <v>59</v>
      </c>
      <c r="M3" s="42">
        <v>200</v>
      </c>
      <c r="N3" s="42">
        <v>300</v>
      </c>
      <c r="O3" s="42">
        <v>250</v>
      </c>
      <c r="P3" s="42">
        <v>100</v>
      </c>
      <c r="Q3" s="42">
        <v>200</v>
      </c>
      <c r="S3" t="s">
        <v>58</v>
      </c>
      <c r="T3" s="42">
        <v>4</v>
      </c>
      <c r="U3" s="42">
        <v>4</v>
      </c>
      <c r="V3" s="42">
        <v>3</v>
      </c>
      <c r="W3" s="42">
        <v>2</v>
      </c>
      <c r="X3" s="42">
        <v>5</v>
      </c>
    </row>
    <row r="4" spans="1:26" x14ac:dyDescent="0.25">
      <c r="A4" s="18" t="s">
        <v>44</v>
      </c>
      <c r="B4" s="18" t="s">
        <v>43</v>
      </c>
      <c r="C4" s="18" t="s">
        <v>45</v>
      </c>
      <c r="D4" s="18" t="s">
        <v>46</v>
      </c>
      <c r="E4" s="35" t="s">
        <v>51</v>
      </c>
      <c r="F4" s="35" t="s">
        <v>51</v>
      </c>
      <c r="G4" s="35" t="s">
        <v>51</v>
      </c>
      <c r="H4" s="35" t="s">
        <v>54</v>
      </c>
      <c r="I4" s="1"/>
      <c r="J4" s="1" t="s">
        <v>50</v>
      </c>
      <c r="L4" s="36" t="s">
        <v>44</v>
      </c>
      <c r="M4" s="36" t="s">
        <v>45</v>
      </c>
      <c r="N4" s="36" t="s">
        <v>46</v>
      </c>
      <c r="O4" s="44" t="s">
        <v>51</v>
      </c>
      <c r="P4" s="36" t="s">
        <v>54</v>
      </c>
      <c r="Q4" s="36" t="s">
        <v>43</v>
      </c>
      <c r="S4" s="36" t="s">
        <v>44</v>
      </c>
      <c r="T4" s="36" t="s">
        <v>45</v>
      </c>
      <c r="U4" s="36" t="s">
        <v>46</v>
      </c>
      <c r="V4" s="36" t="s">
        <v>51</v>
      </c>
      <c r="W4" s="36" t="s">
        <v>54</v>
      </c>
      <c r="X4" s="36" t="s">
        <v>43</v>
      </c>
    </row>
    <row r="5" spans="1:26" x14ac:dyDescent="0.25">
      <c r="A5" s="18">
        <v>0</v>
      </c>
      <c r="B5" s="33">
        <v>1</v>
      </c>
      <c r="C5" s="34"/>
      <c r="D5" s="34"/>
      <c r="E5" s="34"/>
      <c r="F5" s="34"/>
      <c r="G5" s="34"/>
      <c r="H5" s="18">
        <v>0</v>
      </c>
      <c r="I5" s="1" t="s">
        <v>3</v>
      </c>
      <c r="J5" s="1">
        <v>20</v>
      </c>
      <c r="L5" s="1">
        <v>0</v>
      </c>
      <c r="M5" s="34"/>
      <c r="N5" s="34"/>
      <c r="O5" s="38"/>
      <c r="P5" s="39">
        <f>100 + L6*L6*L6*L6 / 4</f>
        <v>100.25</v>
      </c>
      <c r="Q5" s="17">
        <f>200*L6 + L5*L5*(L5/2)</f>
        <v>200</v>
      </c>
      <c r="S5" s="1">
        <v>0</v>
      </c>
      <c r="T5" s="34"/>
      <c r="U5" s="34"/>
      <c r="V5" s="38"/>
      <c r="W5" s="39">
        <v>2</v>
      </c>
      <c r="X5" s="17">
        <v>5</v>
      </c>
    </row>
    <row r="6" spans="1:26" x14ac:dyDescent="0.25">
      <c r="A6" s="18">
        <v>1</v>
      </c>
      <c r="B6" s="18">
        <f>B5+0.05</f>
        <v>1.05</v>
      </c>
      <c r="C6" s="31">
        <v>1</v>
      </c>
      <c r="D6" s="17">
        <f>80+12*A6</f>
        <v>92</v>
      </c>
      <c r="E6" s="49">
        <f>$E$2+A6*$E$2+EXP(A6/4)</f>
        <v>21.28402541668774</v>
      </c>
      <c r="F6" s="17">
        <f>E6*60</f>
        <v>1277.0415250012643</v>
      </c>
      <c r="G6" s="49">
        <f>100-EXP(A6/7)-A6*2</f>
        <v>96.846435005104894</v>
      </c>
      <c r="H6" s="49">
        <f>(A6*A6/2)+A6</f>
        <v>1.5</v>
      </c>
      <c r="I6" s="1" t="s">
        <v>4</v>
      </c>
      <c r="J6" s="1">
        <v>10</v>
      </c>
      <c r="L6" s="1">
        <v>1</v>
      </c>
      <c r="M6" s="40">
        <f>200*L8+L8*L8*L8*L8/7-0.11</f>
        <v>611.46142857142854</v>
      </c>
      <c r="N6" s="18">
        <f>300*L6+L7*L7*L8</f>
        <v>312</v>
      </c>
      <c r="O6" s="43">
        <f>250*L6+L6*L6*L6</f>
        <v>251</v>
      </c>
      <c r="P6" s="39">
        <f t="shared" ref="P6:P15" si="0">100 + L7*L7*L7*L7 / 4</f>
        <v>104</v>
      </c>
      <c r="Q6" s="17">
        <f t="shared" ref="Q6:Q25" si="1">200*L7 + L6*L6*(L6/2)</f>
        <v>400.5</v>
      </c>
      <c r="R6" s="30">
        <f>V6*G6/100</f>
        <v>3.8738574002041957</v>
      </c>
      <c r="S6" s="1">
        <v>1</v>
      </c>
      <c r="T6" s="40">
        <v>4</v>
      </c>
      <c r="U6" s="37">
        <v>5</v>
      </c>
      <c r="V6" s="41">
        <v>4</v>
      </c>
      <c r="W6" s="39">
        <v>4</v>
      </c>
      <c r="X6" s="17">
        <v>10</v>
      </c>
    </row>
    <row r="7" spans="1:26" x14ac:dyDescent="0.25">
      <c r="A7" s="18">
        <v>2</v>
      </c>
      <c r="B7" s="18">
        <f>B6+0.05</f>
        <v>1.1000000000000001</v>
      </c>
      <c r="C7" s="31">
        <v>1</v>
      </c>
      <c r="D7" s="17">
        <f t="shared" ref="D7:D15" si="2">80+12*A7</f>
        <v>104</v>
      </c>
      <c r="E7" s="49">
        <f t="shared" ref="E7:E25" si="3">$E$2+A7*$E$2+EXP(A7/4)</f>
        <v>31.648721270700129</v>
      </c>
      <c r="F7" s="17">
        <f t="shared" ref="F7:F25" si="4">E7*60</f>
        <v>1898.9232762420077</v>
      </c>
      <c r="G7" s="49">
        <f t="shared" ref="G7:G25" si="5">100-EXP(A7/7)-A7*2</f>
        <v>94.669287802552645</v>
      </c>
      <c r="H7" s="49">
        <f t="shared" ref="H7:H15" si="6">A7*(A7/2)+A7</f>
        <v>4</v>
      </c>
      <c r="I7" s="1" t="s">
        <v>5</v>
      </c>
      <c r="J7" s="1">
        <v>0</v>
      </c>
      <c r="K7" s="30"/>
      <c r="L7" s="1">
        <v>2</v>
      </c>
      <c r="M7" s="40">
        <f t="shared" ref="M7:M15" si="7">200*L9+L9*L9*L9*L9/7-0.11</f>
        <v>836.46142857142854</v>
      </c>
      <c r="N7" s="18">
        <f t="shared" ref="N7:N15" si="8">300*L7+L8*L8*L9</f>
        <v>636</v>
      </c>
      <c r="O7" s="43">
        <f t="shared" ref="O7:O25" si="9">250*L7+L7*L7*L7</f>
        <v>508</v>
      </c>
      <c r="P7" s="39">
        <f t="shared" si="0"/>
        <v>120.25</v>
      </c>
      <c r="Q7" s="17">
        <f t="shared" si="1"/>
        <v>604</v>
      </c>
      <c r="R7" s="30">
        <f t="shared" ref="R7:R25" si="10">V7*G7/100</f>
        <v>6.6268501461786853</v>
      </c>
      <c r="S7" s="1">
        <v>2</v>
      </c>
      <c r="T7" s="40">
        <v>8</v>
      </c>
      <c r="U7" s="37">
        <v>9</v>
      </c>
      <c r="V7" s="41">
        <v>7</v>
      </c>
      <c r="W7" s="39">
        <v>6</v>
      </c>
      <c r="X7" s="17">
        <v>15</v>
      </c>
    </row>
    <row r="8" spans="1:26" x14ac:dyDescent="0.25">
      <c r="A8" s="18">
        <v>3</v>
      </c>
      <c r="B8" s="18">
        <f t="shared" ref="B8:B15" si="11">B7+0.05</f>
        <v>1.1500000000000001</v>
      </c>
      <c r="C8" s="31">
        <v>2</v>
      </c>
      <c r="D8" s="17">
        <f t="shared" si="2"/>
        <v>116</v>
      </c>
      <c r="E8" s="49">
        <f t="shared" si="3"/>
        <v>42.117000016612678</v>
      </c>
      <c r="F8" s="17">
        <f t="shared" si="4"/>
        <v>2527.0200009967607</v>
      </c>
      <c r="G8" s="49">
        <f t="shared" si="5"/>
        <v>92.464936990744789</v>
      </c>
      <c r="H8" s="49">
        <f t="shared" si="6"/>
        <v>7.5</v>
      </c>
      <c r="I8" s="1" t="s">
        <v>40</v>
      </c>
      <c r="J8" s="1">
        <v>10</v>
      </c>
      <c r="K8" s="30"/>
      <c r="L8" s="1">
        <v>3</v>
      </c>
      <c r="M8" s="40">
        <f t="shared" si="7"/>
        <v>1089.1757142857143</v>
      </c>
      <c r="N8" s="18">
        <f t="shared" si="8"/>
        <v>980</v>
      </c>
      <c r="O8" s="43">
        <f t="shared" si="9"/>
        <v>777</v>
      </c>
      <c r="P8" s="39">
        <f t="shared" si="0"/>
        <v>164</v>
      </c>
      <c r="Q8" s="17">
        <f t="shared" si="1"/>
        <v>813.5</v>
      </c>
      <c r="R8" s="30">
        <f t="shared" si="10"/>
        <v>9.2464936990744793</v>
      </c>
      <c r="S8" s="1">
        <v>3</v>
      </c>
      <c r="T8" s="40">
        <v>12</v>
      </c>
      <c r="U8" s="37">
        <v>13</v>
      </c>
      <c r="V8" s="41">
        <v>10</v>
      </c>
      <c r="W8" s="39">
        <v>8</v>
      </c>
      <c r="X8" s="17">
        <v>20</v>
      </c>
    </row>
    <row r="9" spans="1:26" x14ac:dyDescent="0.25">
      <c r="A9" s="18">
        <v>4</v>
      </c>
      <c r="B9" s="18">
        <f t="shared" si="11"/>
        <v>1.2000000000000002</v>
      </c>
      <c r="C9" s="31">
        <v>2</v>
      </c>
      <c r="D9" s="17">
        <f t="shared" si="2"/>
        <v>128</v>
      </c>
      <c r="E9" s="49">
        <f t="shared" si="3"/>
        <v>52.718281828459048</v>
      </c>
      <c r="F9" s="17">
        <f t="shared" si="4"/>
        <v>3163.0969097075431</v>
      </c>
      <c r="G9" s="49">
        <f t="shared" si="5"/>
        <v>90.229205047564847</v>
      </c>
      <c r="H9" s="49">
        <f t="shared" si="6"/>
        <v>12</v>
      </c>
      <c r="I9" s="1" t="s">
        <v>35</v>
      </c>
      <c r="J9" s="1">
        <v>10</v>
      </c>
      <c r="K9" s="30"/>
      <c r="L9" s="1">
        <v>4</v>
      </c>
      <c r="M9" s="40">
        <f t="shared" si="7"/>
        <v>1385.0328571428572</v>
      </c>
      <c r="N9" s="18">
        <f t="shared" si="8"/>
        <v>1350</v>
      </c>
      <c r="O9" s="43">
        <f t="shared" si="9"/>
        <v>1064</v>
      </c>
      <c r="P9" s="39">
        <f t="shared" si="0"/>
        <v>256.25</v>
      </c>
      <c r="Q9" s="17">
        <f t="shared" si="1"/>
        <v>1032</v>
      </c>
      <c r="R9" s="30">
        <f t="shared" si="10"/>
        <v>11.72979665618343</v>
      </c>
      <c r="S9" s="1">
        <v>4</v>
      </c>
      <c r="T9" s="40">
        <v>16</v>
      </c>
      <c r="U9" s="37">
        <v>17</v>
      </c>
      <c r="V9" s="41">
        <v>13</v>
      </c>
      <c r="W9" s="39">
        <v>10</v>
      </c>
      <c r="X9" s="17">
        <v>25</v>
      </c>
    </row>
    <row r="10" spans="1:26" x14ac:dyDescent="0.25">
      <c r="A10" s="18">
        <v>5</v>
      </c>
      <c r="B10" s="18">
        <f t="shared" si="11"/>
        <v>1.2500000000000002</v>
      </c>
      <c r="C10" s="31">
        <v>3</v>
      </c>
      <c r="D10" s="17">
        <f t="shared" si="2"/>
        <v>140</v>
      </c>
      <c r="E10" s="49">
        <f t="shared" si="3"/>
        <v>63.490342957461841</v>
      </c>
      <c r="F10" s="17">
        <f t="shared" si="4"/>
        <v>3809.4205774477105</v>
      </c>
      <c r="G10" s="49">
        <f t="shared" si="5"/>
        <v>87.957272929733861</v>
      </c>
      <c r="H10" s="49">
        <f t="shared" si="6"/>
        <v>17.5</v>
      </c>
      <c r="I10" s="1" t="s">
        <v>36</v>
      </c>
      <c r="J10" s="1">
        <v>0</v>
      </c>
      <c r="K10" s="30"/>
      <c r="L10" s="1">
        <v>5</v>
      </c>
      <c r="M10" s="40">
        <f t="shared" si="7"/>
        <v>1742.89</v>
      </c>
      <c r="N10" s="18">
        <f t="shared" si="8"/>
        <v>1752</v>
      </c>
      <c r="O10" s="43">
        <f t="shared" si="9"/>
        <v>1375</v>
      </c>
      <c r="P10" s="39">
        <f t="shared" si="0"/>
        <v>424</v>
      </c>
      <c r="Q10" s="17">
        <f t="shared" si="1"/>
        <v>1262.5</v>
      </c>
      <c r="R10" s="30">
        <f t="shared" si="10"/>
        <v>14.073163668757418</v>
      </c>
      <c r="S10" s="1">
        <v>5</v>
      </c>
      <c r="T10" s="40">
        <v>20</v>
      </c>
      <c r="U10" s="37">
        <v>21</v>
      </c>
      <c r="V10" s="41">
        <v>16</v>
      </c>
      <c r="W10" s="39">
        <v>12</v>
      </c>
      <c r="X10" s="17">
        <v>30</v>
      </c>
    </row>
    <row r="11" spans="1:26" x14ac:dyDescent="0.25">
      <c r="A11" s="18">
        <v>6</v>
      </c>
      <c r="B11" s="18">
        <f t="shared" si="11"/>
        <v>1.3000000000000003</v>
      </c>
      <c r="C11" s="31">
        <v>3</v>
      </c>
      <c r="D11" s="17">
        <f t="shared" si="2"/>
        <v>152</v>
      </c>
      <c r="E11" s="49">
        <f t="shared" si="3"/>
        <v>74.481689070338064</v>
      </c>
      <c r="F11" s="17">
        <f t="shared" si="4"/>
        <v>4468.901344220284</v>
      </c>
      <c r="G11" s="49">
        <f t="shared" si="5"/>
        <v>85.643581557616344</v>
      </c>
      <c r="H11" s="49">
        <f t="shared" si="6"/>
        <v>24</v>
      </c>
      <c r="I11" s="1"/>
      <c r="J11" s="1">
        <f>J5+J6*2+J7*3+J8+J9+J10*2</f>
        <v>60</v>
      </c>
      <c r="K11" s="30"/>
      <c r="L11" s="1">
        <v>6</v>
      </c>
      <c r="M11" s="40">
        <f t="shared" si="7"/>
        <v>2185.0328571428568</v>
      </c>
      <c r="N11" s="18">
        <f t="shared" si="8"/>
        <v>2192</v>
      </c>
      <c r="O11" s="43">
        <f t="shared" si="9"/>
        <v>1716</v>
      </c>
      <c r="P11" s="39">
        <f t="shared" si="0"/>
        <v>700.25</v>
      </c>
      <c r="Q11" s="17">
        <f t="shared" si="1"/>
        <v>1508</v>
      </c>
      <c r="R11" s="30">
        <f t="shared" si="10"/>
        <v>16.272280495947104</v>
      </c>
      <c r="S11" s="1">
        <v>6</v>
      </c>
      <c r="T11" s="40">
        <v>24</v>
      </c>
      <c r="U11" s="37">
        <v>25</v>
      </c>
      <c r="V11" s="41">
        <v>19</v>
      </c>
      <c r="W11" s="39">
        <v>14</v>
      </c>
      <c r="X11" s="17">
        <v>35</v>
      </c>
    </row>
    <row r="12" spans="1:26" x14ac:dyDescent="0.25">
      <c r="A12" s="18">
        <v>7</v>
      </c>
      <c r="B12" s="18">
        <f t="shared" si="11"/>
        <v>1.3500000000000003</v>
      </c>
      <c r="C12" s="31">
        <v>4</v>
      </c>
      <c r="D12" s="17">
        <f t="shared" si="2"/>
        <v>164</v>
      </c>
      <c r="E12" s="49">
        <f t="shared" si="3"/>
        <v>85.754602676005732</v>
      </c>
      <c r="F12" s="17">
        <f t="shared" si="4"/>
        <v>5145.2761605603437</v>
      </c>
      <c r="G12" s="49">
        <f t="shared" si="5"/>
        <v>83.281718171540959</v>
      </c>
      <c r="H12" s="49">
        <f t="shared" si="6"/>
        <v>31.5</v>
      </c>
      <c r="K12" s="30"/>
      <c r="L12" s="1">
        <v>7</v>
      </c>
      <c r="M12" s="40">
        <f t="shared" si="7"/>
        <v>2737.1757142857141</v>
      </c>
      <c r="N12" s="18">
        <f t="shared" si="8"/>
        <v>2676</v>
      </c>
      <c r="O12" s="43">
        <f t="shared" si="9"/>
        <v>2093</v>
      </c>
      <c r="P12" s="39">
        <f t="shared" si="0"/>
        <v>1124</v>
      </c>
      <c r="Q12" s="17">
        <f t="shared" si="1"/>
        <v>1771.5</v>
      </c>
      <c r="R12" s="30">
        <f t="shared" si="10"/>
        <v>18.321977997739012</v>
      </c>
      <c r="S12" s="1">
        <v>7</v>
      </c>
      <c r="T12" s="40">
        <v>28</v>
      </c>
      <c r="U12" s="37">
        <v>29</v>
      </c>
      <c r="V12" s="41">
        <v>22</v>
      </c>
      <c r="W12" s="39">
        <v>16</v>
      </c>
      <c r="X12" s="17">
        <v>40</v>
      </c>
    </row>
    <row r="13" spans="1:26" x14ac:dyDescent="0.25">
      <c r="A13" s="18">
        <v>8</v>
      </c>
      <c r="B13" s="18">
        <f t="shared" si="11"/>
        <v>1.4000000000000004</v>
      </c>
      <c r="C13" s="31">
        <v>4</v>
      </c>
      <c r="D13" s="17">
        <f t="shared" si="2"/>
        <v>176</v>
      </c>
      <c r="E13" s="49">
        <f t="shared" si="3"/>
        <v>97.389056098930652</v>
      </c>
      <c r="F13" s="17">
        <f t="shared" si="4"/>
        <v>5843.3433659358388</v>
      </c>
      <c r="G13" s="49">
        <f t="shared" si="5"/>
        <v>80.864285236430177</v>
      </c>
      <c r="H13" s="49">
        <f t="shared" si="6"/>
        <v>40</v>
      </c>
      <c r="I13" s="1"/>
      <c r="J13" s="1"/>
      <c r="K13" s="30"/>
      <c r="L13" s="1">
        <v>8</v>
      </c>
      <c r="M13" s="40">
        <f t="shared" si="7"/>
        <v>3428.4614285714283</v>
      </c>
      <c r="N13" s="18">
        <f t="shared" si="8"/>
        <v>3210</v>
      </c>
      <c r="O13" s="43">
        <f t="shared" si="9"/>
        <v>2512</v>
      </c>
      <c r="P13" s="39">
        <f t="shared" si="0"/>
        <v>1740.25</v>
      </c>
      <c r="Q13" s="17">
        <f t="shared" si="1"/>
        <v>2056</v>
      </c>
      <c r="R13" s="30">
        <f t="shared" si="10"/>
        <v>20.216071309107544</v>
      </c>
      <c r="S13" s="1">
        <v>8</v>
      </c>
      <c r="T13" s="40">
        <v>32</v>
      </c>
      <c r="U13" s="37">
        <v>33</v>
      </c>
      <c r="V13" s="41">
        <v>25</v>
      </c>
      <c r="W13" s="39">
        <v>18</v>
      </c>
      <c r="X13" s="17">
        <v>45</v>
      </c>
    </row>
    <row r="14" spans="1:26" x14ac:dyDescent="0.25">
      <c r="A14" s="18">
        <v>9</v>
      </c>
      <c r="B14" s="18">
        <f t="shared" si="11"/>
        <v>1.4500000000000004</v>
      </c>
      <c r="C14" s="31">
        <v>5</v>
      </c>
      <c r="D14" s="17">
        <f t="shared" si="2"/>
        <v>188</v>
      </c>
      <c r="E14" s="49">
        <f t="shared" si="3"/>
        <v>109.48773583635852</v>
      </c>
      <c r="F14" s="17">
        <f t="shared" si="4"/>
        <v>6569.2641501815115</v>
      </c>
      <c r="G14" s="49">
        <f t="shared" si="5"/>
        <v>78.382749214770058</v>
      </c>
      <c r="H14" s="49">
        <f t="shared" si="6"/>
        <v>49.5</v>
      </c>
      <c r="I14" s="1"/>
      <c r="J14" s="1"/>
      <c r="K14" s="30"/>
      <c r="L14" s="1">
        <v>9</v>
      </c>
      <c r="M14" s="40">
        <f t="shared" si="7"/>
        <v>4291.4614285714288</v>
      </c>
      <c r="N14" s="18">
        <f t="shared" si="8"/>
        <v>3800</v>
      </c>
      <c r="O14" s="43">
        <f t="shared" si="9"/>
        <v>2979</v>
      </c>
      <c r="P14" s="39">
        <f t="shared" si="0"/>
        <v>2600</v>
      </c>
      <c r="Q14" s="17">
        <f t="shared" si="1"/>
        <v>2364.5</v>
      </c>
      <c r="R14" s="30">
        <f t="shared" si="10"/>
        <v>21.947169780135617</v>
      </c>
      <c r="S14" s="1">
        <v>9</v>
      </c>
      <c r="T14" s="40">
        <v>36</v>
      </c>
      <c r="U14" s="37">
        <v>37</v>
      </c>
      <c r="V14" s="41">
        <v>28</v>
      </c>
      <c r="W14" s="39">
        <v>20</v>
      </c>
      <c r="X14" s="17">
        <v>50</v>
      </c>
    </row>
    <row r="15" spans="1:26" x14ac:dyDescent="0.25">
      <c r="A15" s="18">
        <v>10</v>
      </c>
      <c r="B15" s="18">
        <f t="shared" si="11"/>
        <v>1.5000000000000004</v>
      </c>
      <c r="C15" s="31">
        <v>6</v>
      </c>
      <c r="D15" s="17">
        <f t="shared" si="2"/>
        <v>200</v>
      </c>
      <c r="E15" s="49">
        <f t="shared" si="3"/>
        <v>122.18249396070347</v>
      </c>
      <c r="F15" s="17">
        <f t="shared" si="4"/>
        <v>7330.9496376422085</v>
      </c>
      <c r="G15" s="49">
        <f t="shared" si="5"/>
        <v>75.827266116401901</v>
      </c>
      <c r="H15" s="49">
        <f t="shared" si="6"/>
        <v>60</v>
      </c>
      <c r="I15" s="1"/>
      <c r="J15" s="1"/>
      <c r="K15" s="30"/>
      <c r="L15" s="1">
        <v>10</v>
      </c>
      <c r="M15" s="40">
        <f t="shared" si="7"/>
        <v>5362.1757142857141</v>
      </c>
      <c r="N15" s="18">
        <f t="shared" si="8"/>
        <v>4452</v>
      </c>
      <c r="O15" s="43">
        <f t="shared" si="9"/>
        <v>3500</v>
      </c>
      <c r="P15" s="39">
        <f t="shared" si="0"/>
        <v>3760.25</v>
      </c>
      <c r="Q15" s="17">
        <f t="shared" si="1"/>
        <v>2700</v>
      </c>
      <c r="R15" s="30">
        <f t="shared" si="10"/>
        <v>23.506452496084588</v>
      </c>
      <c r="S15" s="1">
        <v>10</v>
      </c>
      <c r="T15" s="40">
        <v>40</v>
      </c>
      <c r="U15" s="37">
        <v>41</v>
      </c>
      <c r="V15" s="41">
        <v>31</v>
      </c>
      <c r="W15" s="39">
        <v>22</v>
      </c>
      <c r="X15" s="17">
        <v>55</v>
      </c>
    </row>
    <row r="16" spans="1:26" x14ac:dyDescent="0.25">
      <c r="A16" s="18">
        <v>11</v>
      </c>
      <c r="B16" s="18">
        <f>B15+0.15</f>
        <v>1.6500000000000004</v>
      </c>
      <c r="C16" s="34"/>
      <c r="D16" s="48"/>
      <c r="E16" s="49">
        <f t="shared" si="3"/>
        <v>135.64263188418818</v>
      </c>
      <c r="F16" s="17">
        <f t="shared" si="4"/>
        <v>8138.5579130512906</v>
      </c>
      <c r="G16" s="49">
        <f t="shared" si="5"/>
        <v>73.186480258868514</v>
      </c>
      <c r="I16" s="1"/>
      <c r="J16" s="1"/>
      <c r="K16" s="30"/>
      <c r="L16" s="1">
        <v>11</v>
      </c>
      <c r="M16" s="1"/>
      <c r="N16" s="2"/>
      <c r="O16" s="43">
        <f t="shared" si="9"/>
        <v>4081</v>
      </c>
      <c r="P16" s="1"/>
      <c r="Q16" s="17">
        <f t="shared" si="1"/>
        <v>3065.5</v>
      </c>
      <c r="R16" s="30">
        <f t="shared" si="10"/>
        <v>24.883403288015291</v>
      </c>
      <c r="S16" s="1">
        <v>11</v>
      </c>
      <c r="T16" s="1"/>
      <c r="U16" s="2"/>
      <c r="V16" s="41">
        <v>34</v>
      </c>
      <c r="W16" s="1"/>
      <c r="X16" s="17">
        <v>60</v>
      </c>
    </row>
    <row r="17" spans="1:24" x14ac:dyDescent="0.25">
      <c r="A17" s="18">
        <v>12</v>
      </c>
      <c r="B17" s="18">
        <f>B16+0.15</f>
        <v>1.8000000000000003</v>
      </c>
      <c r="C17" s="34"/>
      <c r="D17" s="48"/>
      <c r="E17" s="49">
        <f t="shared" si="3"/>
        <v>150.08553692318768</v>
      </c>
      <c r="F17" s="17">
        <f t="shared" si="4"/>
        <v>9005.1322153912606</v>
      </c>
      <c r="G17" s="49">
        <f t="shared" si="5"/>
        <v>70.447292124394167</v>
      </c>
      <c r="I17" s="1"/>
      <c r="J17" s="1"/>
      <c r="K17" s="30"/>
      <c r="L17" s="1">
        <v>12</v>
      </c>
      <c r="M17" s="1"/>
      <c r="N17" s="2"/>
      <c r="O17" s="43">
        <f t="shared" si="9"/>
        <v>4728</v>
      </c>
      <c r="P17" s="1"/>
      <c r="Q17" s="17">
        <f t="shared" si="1"/>
        <v>3464</v>
      </c>
      <c r="R17" s="30">
        <f t="shared" si="10"/>
        <v>26.065498086025841</v>
      </c>
      <c r="S17" s="1">
        <v>12</v>
      </c>
      <c r="T17" s="1"/>
      <c r="U17" s="2"/>
      <c r="V17" s="41">
        <v>37</v>
      </c>
      <c r="W17" s="1"/>
      <c r="X17" s="17">
        <v>65</v>
      </c>
    </row>
    <row r="18" spans="1:24" x14ac:dyDescent="0.25">
      <c r="A18" s="18">
        <v>13</v>
      </c>
      <c r="B18" s="18">
        <f t="shared" ref="B18:B25" si="12">B17+0.15</f>
        <v>1.9500000000000002</v>
      </c>
      <c r="C18" s="34"/>
      <c r="D18" s="48"/>
      <c r="E18" s="49">
        <f t="shared" si="3"/>
        <v>165.79033991719305</v>
      </c>
      <c r="F18" s="17">
        <f t="shared" si="4"/>
        <v>9947.4203950315823</v>
      </c>
      <c r="G18" s="49">
        <f t="shared" si="5"/>
        <v>67.594590567822735</v>
      </c>
      <c r="I18" s="1"/>
      <c r="J18" s="1"/>
      <c r="K18" s="30"/>
      <c r="L18" s="1">
        <v>13</v>
      </c>
      <c r="M18" s="1"/>
      <c r="N18" s="2"/>
      <c r="O18" s="43">
        <f t="shared" si="9"/>
        <v>5447</v>
      </c>
      <c r="P18" s="1"/>
      <c r="Q18" s="17">
        <f t="shared" si="1"/>
        <v>3898.5</v>
      </c>
      <c r="R18" s="30">
        <f t="shared" si="10"/>
        <v>27.037836227129091</v>
      </c>
      <c r="S18" s="1">
        <v>13</v>
      </c>
      <c r="T18" s="1"/>
      <c r="U18" s="2"/>
      <c r="V18" s="41">
        <v>40</v>
      </c>
      <c r="W18" s="1"/>
      <c r="X18" s="17">
        <v>70</v>
      </c>
    </row>
    <row r="19" spans="1:24" x14ac:dyDescent="0.25">
      <c r="A19" s="18">
        <v>14</v>
      </c>
      <c r="B19" s="18">
        <f t="shared" si="12"/>
        <v>2.1</v>
      </c>
      <c r="C19" s="34"/>
      <c r="D19" s="48"/>
      <c r="E19" s="49">
        <f t="shared" si="3"/>
        <v>183.11545195869232</v>
      </c>
      <c r="F19" s="17">
        <f t="shared" si="4"/>
        <v>10986.92711752154</v>
      </c>
      <c r="G19" s="49">
        <f t="shared" si="5"/>
        <v>64.610943901069348</v>
      </c>
      <c r="I19" s="1"/>
      <c r="J19" s="1"/>
      <c r="K19" s="30"/>
      <c r="L19" s="1">
        <v>14</v>
      </c>
      <c r="M19" s="1"/>
      <c r="N19" s="2"/>
      <c r="O19" s="43">
        <f t="shared" si="9"/>
        <v>6244</v>
      </c>
      <c r="P19" s="1"/>
      <c r="Q19" s="17">
        <f t="shared" si="1"/>
        <v>4372</v>
      </c>
      <c r="R19" s="30">
        <f t="shared" si="10"/>
        <v>27.782705877459822</v>
      </c>
      <c r="S19" s="1">
        <v>14</v>
      </c>
      <c r="T19" s="1"/>
      <c r="U19" s="2"/>
      <c r="V19" s="41">
        <v>43</v>
      </c>
      <c r="W19" s="1"/>
      <c r="X19" s="17">
        <v>75</v>
      </c>
    </row>
    <row r="20" spans="1:24" x14ac:dyDescent="0.25">
      <c r="A20" s="18">
        <v>15</v>
      </c>
      <c r="B20" s="18">
        <f t="shared" si="12"/>
        <v>2.25</v>
      </c>
      <c r="C20" s="34"/>
      <c r="D20" s="48"/>
      <c r="E20" s="49">
        <f t="shared" si="3"/>
        <v>202.52108200006279</v>
      </c>
      <c r="F20" s="17">
        <f t="shared" si="4"/>
        <v>12151.264920003767</v>
      </c>
      <c r="G20" s="49">
        <f t="shared" si="5"/>
        <v>61.476243538957405</v>
      </c>
      <c r="I20" s="1"/>
      <c r="J20" s="1"/>
      <c r="K20" s="30"/>
      <c r="L20" s="1">
        <v>15</v>
      </c>
      <c r="M20" s="1"/>
      <c r="N20" s="2"/>
      <c r="O20" s="43">
        <f t="shared" si="9"/>
        <v>7125</v>
      </c>
      <c r="P20" s="1"/>
      <c r="Q20" s="17">
        <f t="shared" si="1"/>
        <v>4887.5</v>
      </c>
      <c r="R20" s="30">
        <f t="shared" si="10"/>
        <v>28.279072027920407</v>
      </c>
      <c r="S20" s="1">
        <v>15</v>
      </c>
      <c r="T20" s="1"/>
      <c r="U20" s="2"/>
      <c r="V20" s="41">
        <v>46</v>
      </c>
      <c r="W20" s="1"/>
      <c r="X20" s="17">
        <v>80</v>
      </c>
    </row>
    <row r="21" spans="1:24" x14ac:dyDescent="0.25">
      <c r="A21" s="18">
        <v>16</v>
      </c>
      <c r="B21" s="18">
        <f t="shared" si="12"/>
        <v>2.4</v>
      </c>
      <c r="C21" s="34"/>
      <c r="D21" s="48"/>
      <c r="E21" s="49">
        <f t="shared" si="3"/>
        <v>224.59815003314424</v>
      </c>
      <c r="F21" s="17">
        <f t="shared" si="4"/>
        <v>13475.889001988655</v>
      </c>
      <c r="G21" s="49">
        <f t="shared" si="5"/>
        <v>58.167292921530247</v>
      </c>
      <c r="K21" s="30"/>
      <c r="L21" s="1">
        <v>16</v>
      </c>
      <c r="M21" s="1"/>
      <c r="N21" s="2"/>
      <c r="O21" s="43">
        <f t="shared" si="9"/>
        <v>8096</v>
      </c>
      <c r="P21" s="1"/>
      <c r="Q21" s="17">
        <f t="shared" si="1"/>
        <v>5448</v>
      </c>
      <c r="R21" s="30">
        <f t="shared" si="10"/>
        <v>28.501973531549819</v>
      </c>
      <c r="S21" s="1">
        <v>16</v>
      </c>
      <c r="T21" s="1"/>
      <c r="U21" s="2"/>
      <c r="V21" s="41">
        <v>49</v>
      </c>
      <c r="W21" s="1"/>
      <c r="X21" s="17">
        <v>85</v>
      </c>
    </row>
    <row r="22" spans="1:24" x14ac:dyDescent="0.25">
      <c r="A22" s="18">
        <v>17</v>
      </c>
      <c r="B22" s="18">
        <f t="shared" si="12"/>
        <v>2.5499999999999998</v>
      </c>
      <c r="C22" s="34"/>
      <c r="D22" s="48"/>
      <c r="E22" s="49">
        <f t="shared" si="3"/>
        <v>250.10541234668784</v>
      </c>
      <c r="F22" s="17">
        <f t="shared" si="4"/>
        <v>15006.32474080127</v>
      </c>
      <c r="G22" s="49">
        <f t="shared" si="5"/>
        <v>54.65733330921995</v>
      </c>
      <c r="K22" s="30"/>
      <c r="L22" s="1">
        <v>17</v>
      </c>
      <c r="M22" s="1"/>
      <c r="N22" s="2"/>
      <c r="O22" s="43">
        <f t="shared" si="9"/>
        <v>9163</v>
      </c>
      <c r="P22" s="1"/>
      <c r="Q22" s="17">
        <f t="shared" si="1"/>
        <v>6056.5</v>
      </c>
      <c r="R22" s="30">
        <f t="shared" si="10"/>
        <v>28.421813320794371</v>
      </c>
      <c r="S22" s="1">
        <v>17</v>
      </c>
      <c r="T22" s="1"/>
      <c r="U22" s="2"/>
      <c r="V22" s="41">
        <v>52</v>
      </c>
      <c r="W22" s="1"/>
      <c r="X22" s="17">
        <v>90</v>
      </c>
    </row>
    <row r="23" spans="1:24" x14ac:dyDescent="0.25">
      <c r="A23" s="18">
        <v>18</v>
      </c>
      <c r="B23" s="18">
        <f t="shared" si="12"/>
        <v>2.6999999999999997</v>
      </c>
      <c r="C23" s="34"/>
      <c r="D23" s="48"/>
      <c r="E23" s="49">
        <f t="shared" si="3"/>
        <v>280.01713130052178</v>
      </c>
      <c r="F23" s="17">
        <f t="shared" si="4"/>
        <v>16801.027878031306</v>
      </c>
      <c r="G23" s="49">
        <f t="shared" si="5"/>
        <v>50.915496756753413</v>
      </c>
      <c r="K23" s="30"/>
      <c r="L23" s="1">
        <v>18</v>
      </c>
      <c r="M23" s="1"/>
      <c r="N23" s="2"/>
      <c r="O23" s="43">
        <f t="shared" si="9"/>
        <v>10332</v>
      </c>
      <c r="P23" s="1"/>
      <c r="Q23" s="17">
        <f t="shared" si="1"/>
        <v>6716</v>
      </c>
      <c r="R23" s="30">
        <f t="shared" si="10"/>
        <v>28.003523216214376</v>
      </c>
      <c r="S23" s="1">
        <v>18</v>
      </c>
      <c r="T23" s="1"/>
      <c r="U23" s="2"/>
      <c r="V23" s="41">
        <v>55</v>
      </c>
      <c r="W23" s="1"/>
      <c r="X23" s="17">
        <v>95</v>
      </c>
    </row>
    <row r="24" spans="1:24" x14ac:dyDescent="0.25">
      <c r="A24" s="18">
        <v>19</v>
      </c>
      <c r="B24" s="18">
        <f t="shared" si="12"/>
        <v>2.8499999999999996</v>
      </c>
      <c r="C24" s="34"/>
      <c r="D24" s="48"/>
      <c r="E24" s="49">
        <f t="shared" si="3"/>
        <v>315.58428452718766</v>
      </c>
      <c r="F24" s="17">
        <f t="shared" si="4"/>
        <v>18935.057071631261</v>
      </c>
      <c r="G24" s="49">
        <f t="shared" si="5"/>
        <v>46.906175082999226</v>
      </c>
      <c r="K24" s="30"/>
      <c r="L24" s="1">
        <v>19</v>
      </c>
      <c r="M24" s="1"/>
      <c r="N24" s="2"/>
      <c r="O24" s="43">
        <f t="shared" si="9"/>
        <v>11609</v>
      </c>
      <c r="P24" s="1"/>
      <c r="Q24" s="17">
        <f t="shared" si="1"/>
        <v>7429.5</v>
      </c>
      <c r="R24" s="30">
        <f t="shared" si="10"/>
        <v>27.205581548139552</v>
      </c>
      <c r="S24" s="1">
        <v>19</v>
      </c>
      <c r="T24" s="1"/>
      <c r="U24" s="2"/>
      <c r="V24" s="41">
        <v>58</v>
      </c>
      <c r="W24" s="1"/>
      <c r="X24" s="17">
        <v>100</v>
      </c>
    </row>
    <row r="25" spans="1:24" x14ac:dyDescent="0.25">
      <c r="A25" s="18">
        <v>20</v>
      </c>
      <c r="B25" s="18">
        <f t="shared" si="12"/>
        <v>2.9999999999999996</v>
      </c>
      <c r="C25" s="34"/>
      <c r="D25" s="48"/>
      <c r="E25" s="49">
        <f t="shared" si="3"/>
        <v>358.41315910257663</v>
      </c>
      <c r="F25" s="17">
        <f t="shared" si="4"/>
        <v>21504.7895461546</v>
      </c>
      <c r="G25" s="49">
        <f t="shared" si="5"/>
        <v>42.588291936672348</v>
      </c>
      <c r="K25" s="30"/>
      <c r="L25" s="1">
        <v>20</v>
      </c>
      <c r="M25" s="1"/>
      <c r="N25" s="2"/>
      <c r="O25" s="43">
        <f t="shared" si="9"/>
        <v>13000</v>
      </c>
      <c r="P25" s="1"/>
      <c r="Q25" s="17">
        <f t="shared" si="1"/>
        <v>8200</v>
      </c>
      <c r="R25" s="30">
        <f t="shared" si="10"/>
        <v>25.978858081370131</v>
      </c>
      <c r="S25" s="1">
        <v>20</v>
      </c>
      <c r="T25" s="1"/>
      <c r="U25" s="2"/>
      <c r="V25" s="41">
        <v>61</v>
      </c>
      <c r="W25" s="1"/>
      <c r="X25" s="17">
        <v>105</v>
      </c>
    </row>
    <row r="26" spans="1:24" x14ac:dyDescent="0.25">
      <c r="L26" s="1">
        <v>21</v>
      </c>
      <c r="O26" s="36"/>
      <c r="S26" s="1">
        <v>21</v>
      </c>
      <c r="T26" s="69"/>
      <c r="U26" s="69"/>
      <c r="V26" s="69"/>
      <c r="W26" s="69"/>
      <c r="X26" s="69"/>
    </row>
    <row r="27" spans="1:24" x14ac:dyDescent="0.25">
      <c r="L27" s="1">
        <v>22</v>
      </c>
      <c r="S27" s="1">
        <v>22</v>
      </c>
    </row>
    <row r="28" spans="1:24" x14ac:dyDescent="0.25">
      <c r="R28" s="3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4F8CF-86B3-4F28-A0B3-CE987373175F}">
  <dimension ref="B1:P73"/>
  <sheetViews>
    <sheetView tabSelected="1" topLeftCell="A51" zoomScale="130" zoomScaleNormal="130" workbookViewId="0">
      <selection activeCell="L65" sqref="L65"/>
    </sheetView>
  </sheetViews>
  <sheetFormatPr baseColWidth="10" defaultRowHeight="15" x14ac:dyDescent="0.25"/>
  <cols>
    <col min="3" max="3" width="20.42578125" customWidth="1"/>
    <col min="4" max="4" width="20.28515625" customWidth="1"/>
    <col min="5" max="5" width="22.5703125" customWidth="1"/>
    <col min="6" max="7" width="21.28515625" customWidth="1"/>
    <col min="8" max="8" width="20" customWidth="1"/>
    <col min="9" max="9" width="11.42578125" customWidth="1"/>
    <col min="12" max="12" width="23.85546875" customWidth="1"/>
  </cols>
  <sheetData>
    <row r="1" spans="2:16" x14ac:dyDescent="0.25">
      <c r="D1" s="1">
        <v>10</v>
      </c>
      <c r="E1" s="1"/>
      <c r="F1" s="1">
        <v>80</v>
      </c>
      <c r="G1" s="1">
        <v>12</v>
      </c>
      <c r="H1" s="1"/>
    </row>
    <row r="3" spans="2:16" ht="38.25" customHeight="1" x14ac:dyDescent="0.25">
      <c r="B3" s="53" t="s">
        <v>63</v>
      </c>
      <c r="C3" s="53" t="s">
        <v>65</v>
      </c>
      <c r="D3" s="53" t="s">
        <v>64</v>
      </c>
      <c r="E3" s="53" t="s">
        <v>69</v>
      </c>
      <c r="F3" s="53" t="s">
        <v>66</v>
      </c>
      <c r="G3" s="53" t="s">
        <v>67</v>
      </c>
      <c r="H3" s="53" t="s">
        <v>68</v>
      </c>
      <c r="I3" s="14"/>
      <c r="J3" s="14"/>
      <c r="K3" s="14"/>
      <c r="L3" s="14"/>
      <c r="M3" s="14"/>
    </row>
    <row r="4" spans="2:16" x14ac:dyDescent="0.25">
      <c r="B4" s="16">
        <v>0</v>
      </c>
      <c r="C4" s="16">
        <v>1</v>
      </c>
      <c r="D4" s="62"/>
      <c r="E4" s="63"/>
      <c r="F4" s="63"/>
      <c r="G4" s="63"/>
      <c r="H4" s="16">
        <v>0</v>
      </c>
      <c r="I4" s="14"/>
      <c r="J4" s="14"/>
      <c r="K4" s="14"/>
      <c r="L4" s="14"/>
      <c r="M4" s="14"/>
    </row>
    <row r="5" spans="2:16" x14ac:dyDescent="0.25">
      <c r="B5" s="16">
        <v>1</v>
      </c>
      <c r="C5" s="16">
        <v>1.05</v>
      </c>
      <c r="D5" s="61">
        <f>$D$1+B5*$D$1+EXP(B5/4)</f>
        <v>21.28402541668774</v>
      </c>
      <c r="E5" s="45">
        <f>(100-EXP(B5/7)-B5*2)/100</f>
        <v>0.96846435005104892</v>
      </c>
      <c r="F5" s="16">
        <f>F1+G1</f>
        <v>92</v>
      </c>
      <c r="G5" s="16">
        <v>1</v>
      </c>
      <c r="H5" s="15">
        <f>B5*B5/2+B5-0.02</f>
        <v>1.48</v>
      </c>
      <c r="I5" s="14"/>
      <c r="J5" s="14"/>
      <c r="K5" s="14"/>
      <c r="L5" s="77" t="s">
        <v>74</v>
      </c>
      <c r="M5" s="77"/>
      <c r="N5" s="77"/>
      <c r="O5" s="77"/>
      <c r="P5" s="77"/>
    </row>
    <row r="6" spans="2:16" x14ac:dyDescent="0.25">
      <c r="B6" s="16">
        <v>2</v>
      </c>
      <c r="C6" s="16">
        <v>1.1000000000000001</v>
      </c>
      <c r="D6" s="61">
        <f t="shared" ref="D6:D24" si="0">$D$1+B6*$D$1+EXP(B6/4)</f>
        <v>31.648721270700129</v>
      </c>
      <c r="E6" s="45">
        <f t="shared" ref="E6:E24" si="1">(100-EXP(B6/7)-B6*2)/100</f>
        <v>0.94669287802552649</v>
      </c>
      <c r="F6" s="16">
        <f>F5+G1</f>
        <v>104</v>
      </c>
      <c r="G6" s="16">
        <v>1</v>
      </c>
      <c r="H6" s="15">
        <f t="shared" ref="H6:H14" si="2">B6*B6/2+B6-0.02</f>
        <v>3.98</v>
      </c>
      <c r="I6" s="14"/>
      <c r="J6" s="14"/>
      <c r="K6" s="14"/>
      <c r="L6" s="76" t="s">
        <v>29</v>
      </c>
      <c r="M6" s="76"/>
      <c r="N6" s="76"/>
      <c r="O6" s="76"/>
      <c r="P6" s="16">
        <v>5</v>
      </c>
    </row>
    <row r="7" spans="2:16" x14ac:dyDescent="0.25">
      <c r="B7" s="16">
        <v>3</v>
      </c>
      <c r="C7" s="16">
        <v>1.1499999999999999</v>
      </c>
      <c r="D7" s="61">
        <f t="shared" si="0"/>
        <v>42.117000016612678</v>
      </c>
      <c r="E7" s="45">
        <f t="shared" si="1"/>
        <v>0.92464936990744784</v>
      </c>
      <c r="F7" s="16">
        <f>F6+$G$1</f>
        <v>116</v>
      </c>
      <c r="G7" s="16">
        <v>2</v>
      </c>
      <c r="H7" s="15">
        <f t="shared" si="2"/>
        <v>7.48</v>
      </c>
      <c r="I7" s="14"/>
      <c r="J7" s="14"/>
      <c r="K7" s="14"/>
      <c r="L7" s="76" t="s">
        <v>70</v>
      </c>
      <c r="M7" s="76"/>
      <c r="N7" s="76"/>
      <c r="O7" s="76"/>
      <c r="P7" s="16">
        <v>1</v>
      </c>
    </row>
    <row r="8" spans="2:16" x14ac:dyDescent="0.25">
      <c r="B8" s="16">
        <v>4</v>
      </c>
      <c r="C8" s="16">
        <v>1.2</v>
      </c>
      <c r="D8" s="61">
        <f t="shared" si="0"/>
        <v>52.718281828459048</v>
      </c>
      <c r="E8" s="45">
        <f t="shared" si="1"/>
        <v>0.90229205047564842</v>
      </c>
      <c r="F8" s="16">
        <f t="shared" ref="F8:F14" si="3">F7+$G$1</f>
        <v>128</v>
      </c>
      <c r="G8" s="16">
        <v>2</v>
      </c>
      <c r="H8" s="15">
        <f t="shared" si="2"/>
        <v>11.98</v>
      </c>
      <c r="I8" s="14"/>
      <c r="J8" s="14"/>
      <c r="K8" s="14"/>
      <c r="L8" s="76" t="s">
        <v>30</v>
      </c>
      <c r="M8" s="76"/>
      <c r="N8" s="76"/>
      <c r="O8" s="76"/>
      <c r="P8" s="16">
        <v>6</v>
      </c>
    </row>
    <row r="9" spans="2:16" x14ac:dyDescent="0.25">
      <c r="B9" s="16">
        <v>5</v>
      </c>
      <c r="C9" s="16">
        <v>1.25</v>
      </c>
      <c r="D9" s="61">
        <f t="shared" si="0"/>
        <v>63.490342957461841</v>
      </c>
      <c r="E9" s="45">
        <f t="shared" si="1"/>
        <v>0.87957272929733865</v>
      </c>
      <c r="F9" s="16">
        <f t="shared" si="3"/>
        <v>140</v>
      </c>
      <c r="G9" s="16">
        <v>3</v>
      </c>
      <c r="H9" s="15">
        <f t="shared" si="2"/>
        <v>17.48</v>
      </c>
      <c r="I9" s="14"/>
      <c r="J9" s="14"/>
      <c r="K9" s="14"/>
      <c r="L9" s="76" t="s">
        <v>19</v>
      </c>
      <c r="M9" s="76"/>
      <c r="N9" s="76"/>
      <c r="O9" s="76"/>
      <c r="P9" s="16">
        <v>20</v>
      </c>
    </row>
    <row r="10" spans="2:16" x14ac:dyDescent="0.25">
      <c r="B10" s="16">
        <v>6</v>
      </c>
      <c r="C10" s="16">
        <v>1.3</v>
      </c>
      <c r="D10" s="61">
        <f t="shared" si="0"/>
        <v>74.481689070338064</v>
      </c>
      <c r="E10" s="45">
        <f t="shared" si="1"/>
        <v>0.85643581557616344</v>
      </c>
      <c r="F10" s="16">
        <f t="shared" si="3"/>
        <v>152</v>
      </c>
      <c r="G10" s="16">
        <v>3</v>
      </c>
      <c r="H10" s="15">
        <f t="shared" si="2"/>
        <v>23.98</v>
      </c>
      <c r="I10" s="14"/>
      <c r="J10" s="14"/>
      <c r="K10" s="14"/>
      <c r="L10" s="76" t="s">
        <v>21</v>
      </c>
      <c r="M10" s="76"/>
      <c r="N10" s="76"/>
      <c r="O10" s="76"/>
      <c r="P10" s="16">
        <v>10</v>
      </c>
    </row>
    <row r="11" spans="2:16" x14ac:dyDescent="0.25">
      <c r="B11" s="16">
        <v>7</v>
      </c>
      <c r="C11" s="16">
        <v>1.35</v>
      </c>
      <c r="D11" s="61">
        <f t="shared" si="0"/>
        <v>85.754602676005732</v>
      </c>
      <c r="E11" s="45">
        <f t="shared" si="1"/>
        <v>0.83281718171540964</v>
      </c>
      <c r="F11" s="16">
        <f t="shared" si="3"/>
        <v>164</v>
      </c>
      <c r="G11" s="16">
        <v>4</v>
      </c>
      <c r="H11" s="15">
        <f t="shared" si="2"/>
        <v>31.48</v>
      </c>
      <c r="I11" s="14"/>
      <c r="J11" s="14"/>
      <c r="K11" s="14"/>
      <c r="L11" s="76" t="s">
        <v>20</v>
      </c>
      <c r="M11" s="76"/>
      <c r="N11" s="76"/>
      <c r="O11" s="76"/>
      <c r="P11" s="16">
        <v>0</v>
      </c>
    </row>
    <row r="12" spans="2:16" x14ac:dyDescent="0.25">
      <c r="B12" s="16">
        <v>8</v>
      </c>
      <c r="C12" s="16">
        <v>1.4</v>
      </c>
      <c r="D12" s="61">
        <f t="shared" si="0"/>
        <v>97.389056098930652</v>
      </c>
      <c r="E12" s="45">
        <f t="shared" si="1"/>
        <v>0.80864285236430178</v>
      </c>
      <c r="F12" s="66">
        <f t="shared" si="3"/>
        <v>176</v>
      </c>
      <c r="G12" s="16">
        <v>4</v>
      </c>
      <c r="H12" s="15">
        <f t="shared" si="2"/>
        <v>39.979999999999997</v>
      </c>
      <c r="I12" s="14"/>
      <c r="J12" s="14"/>
      <c r="K12" s="14"/>
      <c r="L12" s="76" t="s">
        <v>71</v>
      </c>
      <c r="M12" s="76"/>
      <c r="N12" s="76"/>
      <c r="O12" s="76"/>
      <c r="P12" s="16">
        <v>10</v>
      </c>
    </row>
    <row r="13" spans="2:16" x14ac:dyDescent="0.25">
      <c r="B13" s="16">
        <v>9</v>
      </c>
      <c r="C13" s="16">
        <v>1.45</v>
      </c>
      <c r="D13" s="61">
        <f t="shared" si="0"/>
        <v>109.48773583635852</v>
      </c>
      <c r="E13" s="45">
        <f t="shared" si="1"/>
        <v>0.78382749214770053</v>
      </c>
      <c r="F13" s="66">
        <f t="shared" si="3"/>
        <v>188</v>
      </c>
      <c r="G13" s="16">
        <v>5</v>
      </c>
      <c r="H13" s="15">
        <f t="shared" si="2"/>
        <v>49.48</v>
      </c>
      <c r="I13" s="14"/>
      <c r="J13" s="14"/>
      <c r="K13" s="14"/>
      <c r="L13" s="76" t="s">
        <v>72</v>
      </c>
      <c r="M13" s="76"/>
      <c r="N13" s="76"/>
      <c r="O13" s="76"/>
      <c r="P13" s="16">
        <v>10</v>
      </c>
    </row>
    <row r="14" spans="2:16" x14ac:dyDescent="0.25">
      <c r="B14" s="16">
        <v>10</v>
      </c>
      <c r="C14" s="16">
        <v>1.5</v>
      </c>
      <c r="D14" s="61">
        <f t="shared" si="0"/>
        <v>122.18249396070347</v>
      </c>
      <c r="E14" s="45">
        <f t="shared" si="1"/>
        <v>0.75827266116401904</v>
      </c>
      <c r="F14" s="16">
        <f t="shared" si="3"/>
        <v>200</v>
      </c>
      <c r="G14" s="16">
        <v>6</v>
      </c>
      <c r="H14" s="15">
        <f t="shared" si="2"/>
        <v>59.98</v>
      </c>
      <c r="I14" s="14"/>
      <c r="J14" s="14"/>
      <c r="K14" s="14"/>
      <c r="L14" s="76" t="s">
        <v>73</v>
      </c>
      <c r="M14" s="76"/>
      <c r="N14" s="76"/>
      <c r="O14" s="76"/>
      <c r="P14" s="16">
        <v>0</v>
      </c>
    </row>
    <row r="15" spans="2:16" x14ac:dyDescent="0.25">
      <c r="B15" s="16">
        <v>11</v>
      </c>
      <c r="C15" s="16">
        <v>1.65</v>
      </c>
      <c r="D15" s="61">
        <f t="shared" si="0"/>
        <v>135.64263188418818</v>
      </c>
      <c r="E15" s="45">
        <f t="shared" si="1"/>
        <v>0.73186480258868514</v>
      </c>
      <c r="F15" s="65"/>
      <c r="G15" s="14"/>
      <c r="H15" s="14"/>
      <c r="I15" s="14"/>
      <c r="J15" s="14"/>
      <c r="K15" s="14"/>
      <c r="L15" s="73" t="s">
        <v>24</v>
      </c>
      <c r="M15" s="73"/>
      <c r="N15" s="73"/>
      <c r="O15" s="73"/>
      <c r="P15" s="59">
        <v>0.66</v>
      </c>
    </row>
    <row r="16" spans="2:16" x14ac:dyDescent="0.25">
      <c r="B16" s="16">
        <v>12</v>
      </c>
      <c r="C16" s="16">
        <v>1.8</v>
      </c>
      <c r="D16" s="61">
        <f t="shared" si="0"/>
        <v>150.08553692318768</v>
      </c>
      <c r="E16" s="45">
        <f t="shared" si="1"/>
        <v>0.70447292124394167</v>
      </c>
      <c r="F16" s="65"/>
      <c r="G16" s="14"/>
      <c r="H16" s="14"/>
      <c r="I16" s="14"/>
      <c r="J16" s="14"/>
      <c r="K16" s="14"/>
      <c r="L16" s="73" t="s">
        <v>25</v>
      </c>
      <c r="M16" s="73"/>
      <c r="N16" s="73"/>
      <c r="O16" s="73"/>
      <c r="P16" s="35">
        <v>3</v>
      </c>
    </row>
    <row r="17" spans="2:16" x14ac:dyDescent="0.25">
      <c r="B17" s="16">
        <v>13</v>
      </c>
      <c r="C17" s="16">
        <v>1.95</v>
      </c>
      <c r="D17" s="61">
        <f t="shared" si="0"/>
        <v>165.79033991719305</v>
      </c>
      <c r="E17" s="45">
        <f t="shared" si="1"/>
        <v>0.67594590567822732</v>
      </c>
      <c r="F17" s="65"/>
      <c r="G17" s="14"/>
      <c r="H17" s="14"/>
      <c r="I17" s="14"/>
      <c r="J17" s="14"/>
      <c r="K17" s="14"/>
      <c r="L17" s="73" t="s">
        <v>28</v>
      </c>
      <c r="M17" s="73"/>
      <c r="N17" s="73"/>
      <c r="O17" s="73"/>
      <c r="P17" s="60">
        <v>0.33333333333333331</v>
      </c>
    </row>
    <row r="18" spans="2:16" x14ac:dyDescent="0.25">
      <c r="B18" s="16">
        <v>14</v>
      </c>
      <c r="C18" s="16">
        <v>2.1</v>
      </c>
      <c r="D18" s="61">
        <f t="shared" si="0"/>
        <v>183.11545195869232</v>
      </c>
      <c r="E18" s="45">
        <f t="shared" si="1"/>
        <v>0.64610943901069351</v>
      </c>
      <c r="F18" s="65"/>
      <c r="G18" s="14"/>
      <c r="H18" s="14"/>
      <c r="I18" s="14"/>
      <c r="J18" s="14"/>
      <c r="K18" s="14"/>
      <c r="L18" s="73" t="s">
        <v>26</v>
      </c>
      <c r="M18" s="73"/>
      <c r="N18" s="73"/>
      <c r="O18" s="73"/>
      <c r="P18" s="35">
        <v>12</v>
      </c>
    </row>
    <row r="19" spans="2:16" x14ac:dyDescent="0.25">
      <c r="B19" s="16">
        <v>15</v>
      </c>
      <c r="C19" s="16">
        <v>2.25</v>
      </c>
      <c r="D19" s="61">
        <f t="shared" si="0"/>
        <v>202.52108200006279</v>
      </c>
      <c r="E19" s="45">
        <f t="shared" si="1"/>
        <v>0.61476243538957409</v>
      </c>
      <c r="F19" s="65"/>
      <c r="G19" s="14"/>
      <c r="H19" s="14"/>
      <c r="I19" s="14"/>
      <c r="J19" s="14"/>
      <c r="K19" s="14"/>
      <c r="L19" s="73" t="s">
        <v>33</v>
      </c>
      <c r="M19" s="73"/>
      <c r="N19" s="73"/>
      <c r="O19" s="73"/>
      <c r="P19" s="35">
        <v>3</v>
      </c>
    </row>
    <row r="20" spans="2:16" x14ac:dyDescent="0.25">
      <c r="B20" s="16">
        <v>16</v>
      </c>
      <c r="C20" s="16">
        <v>2.4</v>
      </c>
      <c r="D20" s="61">
        <f t="shared" si="0"/>
        <v>224.59815003314424</v>
      </c>
      <c r="E20" s="45">
        <f t="shared" si="1"/>
        <v>0.58167292921530245</v>
      </c>
      <c r="F20" s="65"/>
      <c r="G20" s="14"/>
      <c r="H20" s="14"/>
      <c r="I20" s="14"/>
      <c r="J20" s="14"/>
      <c r="K20" s="14"/>
      <c r="L20" s="73" t="s">
        <v>27</v>
      </c>
      <c r="M20" s="73"/>
      <c r="N20" s="73"/>
      <c r="O20" s="73"/>
      <c r="P20" s="35">
        <v>4</v>
      </c>
    </row>
    <row r="21" spans="2:16" x14ac:dyDescent="0.25">
      <c r="B21" s="16">
        <v>17</v>
      </c>
      <c r="C21" s="16">
        <v>2.5499999999999998</v>
      </c>
      <c r="D21" s="61">
        <f t="shared" si="0"/>
        <v>250.10541234668784</v>
      </c>
      <c r="E21" s="45">
        <f t="shared" si="1"/>
        <v>0.54657333309219946</v>
      </c>
      <c r="F21" s="65"/>
      <c r="G21" s="14"/>
      <c r="H21" s="14"/>
      <c r="I21" s="14"/>
      <c r="J21" s="14"/>
      <c r="K21" s="14"/>
      <c r="L21" s="73" t="s">
        <v>34</v>
      </c>
      <c r="M21" s="73"/>
      <c r="N21" s="73"/>
      <c r="O21" s="73"/>
      <c r="P21" s="35">
        <v>1</v>
      </c>
    </row>
    <row r="22" spans="2:16" x14ac:dyDescent="0.25">
      <c r="B22" s="16">
        <v>18</v>
      </c>
      <c r="C22" s="16">
        <v>2.7</v>
      </c>
      <c r="D22" s="61">
        <f t="shared" si="0"/>
        <v>280.01713130052178</v>
      </c>
      <c r="E22" s="45">
        <f t="shared" si="1"/>
        <v>0.50915496756753409</v>
      </c>
      <c r="F22" s="65"/>
      <c r="G22" s="14"/>
      <c r="H22" s="14"/>
      <c r="I22" s="14"/>
      <c r="J22" s="14"/>
      <c r="K22" s="14"/>
      <c r="L22" s="14"/>
      <c r="M22" s="14"/>
    </row>
    <row r="23" spans="2:16" x14ac:dyDescent="0.25">
      <c r="B23" s="16">
        <v>19</v>
      </c>
      <c r="C23" s="16">
        <v>2.85</v>
      </c>
      <c r="D23" s="61">
        <f t="shared" si="0"/>
        <v>315.58428452718766</v>
      </c>
      <c r="E23" s="45">
        <f t="shared" si="1"/>
        <v>0.46906175082999224</v>
      </c>
      <c r="F23" s="65"/>
      <c r="G23" s="14"/>
      <c r="H23" s="14"/>
      <c r="I23" s="14"/>
      <c r="J23" s="14"/>
      <c r="K23" s="14"/>
      <c r="L23" s="14"/>
      <c r="M23" s="14"/>
    </row>
    <row r="24" spans="2:16" x14ac:dyDescent="0.25">
      <c r="B24" s="16">
        <v>20</v>
      </c>
      <c r="C24" s="16">
        <v>3</v>
      </c>
      <c r="D24" s="61">
        <f t="shared" si="0"/>
        <v>358.41315910257663</v>
      </c>
      <c r="E24" s="45">
        <f t="shared" si="1"/>
        <v>0.42588291936672351</v>
      </c>
      <c r="F24" s="65"/>
      <c r="G24" s="14"/>
      <c r="H24" s="14"/>
      <c r="I24" s="14"/>
      <c r="J24" s="14"/>
      <c r="K24" s="14"/>
      <c r="L24" s="14"/>
      <c r="M24" s="14"/>
    </row>
    <row r="25" spans="2:16" x14ac:dyDescent="0.2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2:16" x14ac:dyDescent="0.25">
      <c r="E26" s="64"/>
    </row>
    <row r="27" spans="2:16" ht="33" customHeight="1" x14ac:dyDescent="0.25">
      <c r="B27" s="53" t="s">
        <v>63</v>
      </c>
      <c r="C27" s="53" t="s">
        <v>80</v>
      </c>
      <c r="D27" s="53" t="s">
        <v>81</v>
      </c>
      <c r="E27" s="53" t="s">
        <v>82</v>
      </c>
      <c r="F27" s="53" t="s">
        <v>83</v>
      </c>
      <c r="G27" s="53" t="s">
        <v>84</v>
      </c>
    </row>
    <row r="28" spans="2:16" x14ac:dyDescent="0.25">
      <c r="B28" s="18">
        <v>1</v>
      </c>
      <c r="C28" s="17">
        <f>200*B28 +0 *0*(0/2)</f>
        <v>200</v>
      </c>
      <c r="D28" s="34"/>
      <c r="E28" s="34"/>
      <c r="F28" s="34"/>
      <c r="G28" s="17">
        <f t="shared" ref="G28:G38" si="4">100 + B28*B28*B28*B28 / 4</f>
        <v>100.25</v>
      </c>
    </row>
    <row r="29" spans="2:16" x14ac:dyDescent="0.25">
      <c r="B29" s="18">
        <v>2</v>
      </c>
      <c r="C29" s="17">
        <f t="shared" ref="C29:C47" si="5">200*B29 + B28*B28*(B28/2)</f>
        <v>400.5</v>
      </c>
      <c r="D29" s="35">
        <f t="shared" ref="D29:D47" si="6">250*B28+B28*B28*B28</f>
        <v>251</v>
      </c>
      <c r="E29" s="17">
        <f t="shared" ref="E29:E38" si="7">200*B30+B30*B30*B30*B30/7-0.11</f>
        <v>611.46142857142854</v>
      </c>
      <c r="F29" s="18">
        <f t="shared" ref="F29:F38" si="8">300*B28+B29*B29*B30</f>
        <v>312</v>
      </c>
      <c r="G29" s="17">
        <f t="shared" si="4"/>
        <v>104</v>
      </c>
    </row>
    <row r="30" spans="2:16" x14ac:dyDescent="0.25">
      <c r="B30" s="18">
        <v>3</v>
      </c>
      <c r="C30" s="17">
        <f t="shared" si="5"/>
        <v>604</v>
      </c>
      <c r="D30" s="35">
        <f t="shared" si="6"/>
        <v>508</v>
      </c>
      <c r="E30" s="17">
        <f t="shared" si="7"/>
        <v>836.46142857142854</v>
      </c>
      <c r="F30" s="18">
        <f t="shared" si="8"/>
        <v>636</v>
      </c>
      <c r="G30" s="17">
        <f t="shared" si="4"/>
        <v>120.25</v>
      </c>
    </row>
    <row r="31" spans="2:16" x14ac:dyDescent="0.25">
      <c r="B31" s="18">
        <v>4</v>
      </c>
      <c r="C31" s="17">
        <f t="shared" si="5"/>
        <v>813.5</v>
      </c>
      <c r="D31" s="35">
        <f t="shared" si="6"/>
        <v>777</v>
      </c>
      <c r="E31" s="17">
        <f t="shared" si="7"/>
        <v>1089.1757142857143</v>
      </c>
      <c r="F31" s="18">
        <f t="shared" si="8"/>
        <v>980</v>
      </c>
      <c r="G31" s="17">
        <f t="shared" si="4"/>
        <v>164</v>
      </c>
    </row>
    <row r="32" spans="2:16" x14ac:dyDescent="0.25">
      <c r="B32" s="18">
        <v>5</v>
      </c>
      <c r="C32" s="17">
        <f t="shared" si="5"/>
        <v>1032</v>
      </c>
      <c r="D32" s="35">
        <f t="shared" si="6"/>
        <v>1064</v>
      </c>
      <c r="E32" s="17">
        <f t="shared" si="7"/>
        <v>1385.0328571428572</v>
      </c>
      <c r="F32" s="18">
        <f t="shared" si="8"/>
        <v>1350</v>
      </c>
      <c r="G32" s="17">
        <f t="shared" si="4"/>
        <v>256.25</v>
      </c>
    </row>
    <row r="33" spans="2:10" x14ac:dyDescent="0.25">
      <c r="B33" s="18">
        <v>6</v>
      </c>
      <c r="C33" s="17">
        <f t="shared" si="5"/>
        <v>1262.5</v>
      </c>
      <c r="D33" s="35">
        <f t="shared" si="6"/>
        <v>1375</v>
      </c>
      <c r="E33" s="17">
        <f t="shared" si="7"/>
        <v>1742.89</v>
      </c>
      <c r="F33" s="18">
        <f t="shared" si="8"/>
        <v>1752</v>
      </c>
      <c r="G33" s="17">
        <f t="shared" si="4"/>
        <v>424</v>
      </c>
    </row>
    <row r="34" spans="2:10" x14ac:dyDescent="0.25">
      <c r="B34" s="18">
        <v>7</v>
      </c>
      <c r="C34" s="17">
        <f t="shared" si="5"/>
        <v>1508</v>
      </c>
      <c r="D34" s="35">
        <f t="shared" si="6"/>
        <v>1716</v>
      </c>
      <c r="E34" s="17">
        <f t="shared" si="7"/>
        <v>2185.0328571428568</v>
      </c>
      <c r="F34" s="18">
        <f t="shared" si="8"/>
        <v>2192</v>
      </c>
      <c r="G34" s="17">
        <f t="shared" si="4"/>
        <v>700.25</v>
      </c>
    </row>
    <row r="35" spans="2:10" x14ac:dyDescent="0.25">
      <c r="B35" s="18">
        <v>8</v>
      </c>
      <c r="C35" s="17">
        <f t="shared" si="5"/>
        <v>1771.5</v>
      </c>
      <c r="D35" s="35">
        <f t="shared" si="6"/>
        <v>2093</v>
      </c>
      <c r="E35" s="17">
        <f t="shared" si="7"/>
        <v>2737.1757142857141</v>
      </c>
      <c r="F35" s="18">
        <f t="shared" si="8"/>
        <v>2676</v>
      </c>
      <c r="G35" s="17">
        <f t="shared" si="4"/>
        <v>1124</v>
      </c>
    </row>
    <row r="36" spans="2:10" x14ac:dyDescent="0.25">
      <c r="B36" s="18">
        <v>9</v>
      </c>
      <c r="C36" s="17">
        <f t="shared" si="5"/>
        <v>2056</v>
      </c>
      <c r="D36" s="35">
        <f t="shared" si="6"/>
        <v>2512</v>
      </c>
      <c r="E36" s="17">
        <f t="shared" si="7"/>
        <v>3428.4614285714283</v>
      </c>
      <c r="F36" s="18">
        <f t="shared" si="8"/>
        <v>3210</v>
      </c>
      <c r="G36" s="17">
        <f t="shared" si="4"/>
        <v>1740.25</v>
      </c>
    </row>
    <row r="37" spans="2:10" x14ac:dyDescent="0.25">
      <c r="B37" s="18">
        <v>10</v>
      </c>
      <c r="C37" s="17">
        <f t="shared" si="5"/>
        <v>2364.5</v>
      </c>
      <c r="D37" s="35">
        <f t="shared" si="6"/>
        <v>2979</v>
      </c>
      <c r="E37" s="17">
        <f t="shared" si="7"/>
        <v>4291.4614285714288</v>
      </c>
      <c r="F37" s="18">
        <f t="shared" si="8"/>
        <v>3800</v>
      </c>
      <c r="G37" s="17">
        <f t="shared" si="4"/>
        <v>2600</v>
      </c>
    </row>
    <row r="38" spans="2:10" x14ac:dyDescent="0.25">
      <c r="B38" s="18">
        <v>11</v>
      </c>
      <c r="C38" s="17">
        <f t="shared" si="5"/>
        <v>2700</v>
      </c>
      <c r="D38" s="35">
        <f t="shared" si="6"/>
        <v>3500</v>
      </c>
      <c r="E38" s="17">
        <f t="shared" si="7"/>
        <v>5362.1757142857141</v>
      </c>
      <c r="F38" s="18">
        <f t="shared" si="8"/>
        <v>4452</v>
      </c>
      <c r="G38" s="17">
        <f t="shared" si="4"/>
        <v>3760.25</v>
      </c>
      <c r="I38" s="1"/>
      <c r="J38" s="2"/>
    </row>
    <row r="39" spans="2:10" x14ac:dyDescent="0.25">
      <c r="B39" s="18">
        <v>12</v>
      </c>
      <c r="C39" s="67">
        <f t="shared" si="5"/>
        <v>3065.5</v>
      </c>
      <c r="D39" s="68">
        <f t="shared" si="6"/>
        <v>4081</v>
      </c>
      <c r="F39" s="1"/>
    </row>
    <row r="40" spans="2:10" x14ac:dyDescent="0.25">
      <c r="B40" s="18">
        <v>13</v>
      </c>
      <c r="C40" s="17">
        <f t="shared" si="5"/>
        <v>3464</v>
      </c>
      <c r="D40" s="35">
        <f t="shared" si="6"/>
        <v>4728</v>
      </c>
      <c r="F40" s="1"/>
    </row>
    <row r="41" spans="2:10" x14ac:dyDescent="0.25">
      <c r="B41" s="18">
        <v>14</v>
      </c>
      <c r="C41" s="17">
        <f t="shared" si="5"/>
        <v>3898.5</v>
      </c>
      <c r="D41" s="35">
        <f t="shared" si="6"/>
        <v>5447</v>
      </c>
      <c r="F41" s="1"/>
    </row>
    <row r="42" spans="2:10" x14ac:dyDescent="0.25">
      <c r="B42" s="18">
        <v>15</v>
      </c>
      <c r="C42" s="17">
        <f t="shared" si="5"/>
        <v>4372</v>
      </c>
      <c r="D42" s="35">
        <f t="shared" si="6"/>
        <v>6244</v>
      </c>
      <c r="F42" s="1"/>
    </row>
    <row r="43" spans="2:10" x14ac:dyDescent="0.25">
      <c r="B43" s="18">
        <v>16</v>
      </c>
      <c r="C43" s="17">
        <f t="shared" si="5"/>
        <v>4887.5</v>
      </c>
      <c r="D43" s="35">
        <f t="shared" si="6"/>
        <v>7125</v>
      </c>
      <c r="F43" s="1"/>
    </row>
    <row r="44" spans="2:10" x14ac:dyDescent="0.25">
      <c r="B44" s="18">
        <v>17</v>
      </c>
      <c r="C44" s="17">
        <f t="shared" si="5"/>
        <v>5448</v>
      </c>
      <c r="D44" s="35">
        <f t="shared" si="6"/>
        <v>8096</v>
      </c>
      <c r="F44" s="1"/>
    </row>
    <row r="45" spans="2:10" x14ac:dyDescent="0.25">
      <c r="B45" s="18">
        <v>18</v>
      </c>
      <c r="C45" s="17">
        <f t="shared" si="5"/>
        <v>6056.5</v>
      </c>
      <c r="D45" s="35">
        <f t="shared" si="6"/>
        <v>9163</v>
      </c>
      <c r="F45" s="1"/>
    </row>
    <row r="46" spans="2:10" x14ac:dyDescent="0.25">
      <c r="B46" s="18">
        <v>19</v>
      </c>
      <c r="C46" s="17">
        <f t="shared" si="5"/>
        <v>6716</v>
      </c>
      <c r="D46" s="35">
        <f t="shared" si="6"/>
        <v>10332</v>
      </c>
      <c r="F46" s="1"/>
    </row>
    <row r="47" spans="2:10" x14ac:dyDescent="0.25">
      <c r="B47" s="18">
        <v>20</v>
      </c>
      <c r="C47" s="17">
        <f t="shared" si="5"/>
        <v>7429.5</v>
      </c>
      <c r="D47" s="35">
        <f t="shared" si="6"/>
        <v>11609</v>
      </c>
      <c r="F47" s="1"/>
    </row>
    <row r="48" spans="2:10" x14ac:dyDescent="0.25">
      <c r="B48" s="1">
        <v>21</v>
      </c>
      <c r="E48" s="36"/>
    </row>
    <row r="49" spans="2:7" x14ac:dyDescent="0.25">
      <c r="B49" s="1">
        <v>22</v>
      </c>
    </row>
    <row r="52" spans="2:7" ht="45" x14ac:dyDescent="0.25">
      <c r="B52" s="53" t="s">
        <v>63</v>
      </c>
      <c r="C52" s="53" t="s">
        <v>79</v>
      </c>
      <c r="D52" s="53" t="s">
        <v>77</v>
      </c>
      <c r="E52" s="53" t="s">
        <v>75</v>
      </c>
      <c r="F52" s="53" t="s">
        <v>76</v>
      </c>
      <c r="G52" s="53" t="s">
        <v>78</v>
      </c>
    </row>
    <row r="53" spans="2:7" x14ac:dyDescent="0.25">
      <c r="B53" s="18">
        <v>0</v>
      </c>
      <c r="C53" s="17">
        <v>5</v>
      </c>
      <c r="D53" s="34"/>
      <c r="E53" s="78"/>
      <c r="F53" s="78"/>
      <c r="G53" s="17">
        <v>2</v>
      </c>
    </row>
    <row r="54" spans="2:7" x14ac:dyDescent="0.25">
      <c r="B54" s="18">
        <v>1</v>
      </c>
      <c r="C54" s="17">
        <v>10</v>
      </c>
      <c r="D54" s="41">
        <v>4</v>
      </c>
      <c r="E54" s="40">
        <v>4</v>
      </c>
      <c r="F54" s="37">
        <v>5</v>
      </c>
      <c r="G54" s="17">
        <v>4</v>
      </c>
    </row>
    <row r="55" spans="2:7" x14ac:dyDescent="0.25">
      <c r="B55" s="18">
        <v>2</v>
      </c>
      <c r="C55" s="17">
        <v>15</v>
      </c>
      <c r="D55" s="41">
        <v>7</v>
      </c>
      <c r="E55" s="40">
        <v>8</v>
      </c>
      <c r="F55" s="37">
        <v>9</v>
      </c>
      <c r="G55" s="17">
        <v>6</v>
      </c>
    </row>
    <row r="56" spans="2:7" x14ac:dyDescent="0.25">
      <c r="B56" s="18">
        <v>3</v>
      </c>
      <c r="C56" s="17">
        <v>20</v>
      </c>
      <c r="D56" s="41">
        <v>10</v>
      </c>
      <c r="E56" s="40">
        <v>12</v>
      </c>
      <c r="F56" s="37">
        <v>13</v>
      </c>
      <c r="G56" s="17">
        <v>8</v>
      </c>
    </row>
    <row r="57" spans="2:7" x14ac:dyDescent="0.25">
      <c r="B57" s="18">
        <v>4</v>
      </c>
      <c r="C57" s="17">
        <v>25</v>
      </c>
      <c r="D57" s="41">
        <v>13</v>
      </c>
      <c r="E57" s="40">
        <v>16</v>
      </c>
      <c r="F57" s="37">
        <v>17</v>
      </c>
      <c r="G57" s="17">
        <v>10</v>
      </c>
    </row>
    <row r="58" spans="2:7" x14ac:dyDescent="0.25">
      <c r="B58" s="18">
        <v>5</v>
      </c>
      <c r="C58" s="17">
        <v>30</v>
      </c>
      <c r="D58" s="41">
        <v>16</v>
      </c>
      <c r="E58" s="40">
        <v>20</v>
      </c>
      <c r="F58" s="37">
        <v>21</v>
      </c>
      <c r="G58" s="17">
        <v>12</v>
      </c>
    </row>
    <row r="59" spans="2:7" x14ac:dyDescent="0.25">
      <c r="B59" s="18">
        <v>6</v>
      </c>
      <c r="C59" s="17">
        <v>35</v>
      </c>
      <c r="D59" s="41">
        <v>19</v>
      </c>
      <c r="E59" s="40">
        <v>24</v>
      </c>
      <c r="F59" s="37">
        <v>25</v>
      </c>
      <c r="G59" s="17">
        <v>14</v>
      </c>
    </row>
    <row r="60" spans="2:7" x14ac:dyDescent="0.25">
      <c r="B60" s="18">
        <v>7</v>
      </c>
      <c r="C60" s="17">
        <v>40</v>
      </c>
      <c r="D60" s="41">
        <v>22</v>
      </c>
      <c r="E60" s="40">
        <v>28</v>
      </c>
      <c r="F60" s="37">
        <v>29</v>
      </c>
      <c r="G60" s="17">
        <v>16</v>
      </c>
    </row>
    <row r="61" spans="2:7" x14ac:dyDescent="0.25">
      <c r="B61" s="18">
        <v>8</v>
      </c>
      <c r="C61" s="17">
        <v>45</v>
      </c>
      <c r="D61" s="41">
        <v>25</v>
      </c>
      <c r="E61" s="40">
        <v>32</v>
      </c>
      <c r="F61" s="37">
        <v>33</v>
      </c>
      <c r="G61" s="17">
        <v>18</v>
      </c>
    </row>
    <row r="62" spans="2:7" x14ac:dyDescent="0.25">
      <c r="B62" s="18">
        <v>9</v>
      </c>
      <c r="C62" s="17">
        <v>50</v>
      </c>
      <c r="D62" s="41">
        <v>28</v>
      </c>
      <c r="E62" s="40">
        <v>36</v>
      </c>
      <c r="F62" s="37">
        <v>37</v>
      </c>
      <c r="G62" s="17">
        <v>20</v>
      </c>
    </row>
    <row r="63" spans="2:7" x14ac:dyDescent="0.25">
      <c r="B63" s="18">
        <v>10</v>
      </c>
      <c r="C63" s="17">
        <v>55</v>
      </c>
      <c r="D63" s="41">
        <v>31</v>
      </c>
      <c r="E63" s="40">
        <v>40</v>
      </c>
      <c r="F63" s="37">
        <v>41</v>
      </c>
      <c r="G63" s="17">
        <v>22</v>
      </c>
    </row>
    <row r="64" spans="2:7" x14ac:dyDescent="0.25">
      <c r="B64" s="18">
        <v>11</v>
      </c>
      <c r="C64" s="17">
        <v>60</v>
      </c>
      <c r="D64" s="41">
        <v>34</v>
      </c>
    </row>
    <row r="65" spans="2:4" x14ac:dyDescent="0.25">
      <c r="B65" s="18">
        <v>12</v>
      </c>
      <c r="C65" s="17">
        <v>65</v>
      </c>
      <c r="D65" s="41">
        <v>37</v>
      </c>
    </row>
    <row r="66" spans="2:4" x14ac:dyDescent="0.25">
      <c r="B66" s="18">
        <v>13</v>
      </c>
      <c r="C66" s="17">
        <v>70</v>
      </c>
      <c r="D66" s="41">
        <v>40</v>
      </c>
    </row>
    <row r="67" spans="2:4" x14ac:dyDescent="0.25">
      <c r="B67" s="18">
        <v>14</v>
      </c>
      <c r="C67" s="17">
        <v>75</v>
      </c>
      <c r="D67" s="41">
        <v>43</v>
      </c>
    </row>
    <row r="68" spans="2:4" x14ac:dyDescent="0.25">
      <c r="B68" s="18">
        <v>15</v>
      </c>
      <c r="C68" s="17">
        <v>80</v>
      </c>
      <c r="D68" s="41">
        <v>46</v>
      </c>
    </row>
    <row r="69" spans="2:4" x14ac:dyDescent="0.25">
      <c r="B69" s="18">
        <v>16</v>
      </c>
      <c r="C69" s="17">
        <v>85</v>
      </c>
      <c r="D69" s="41">
        <v>49</v>
      </c>
    </row>
    <row r="70" spans="2:4" x14ac:dyDescent="0.25">
      <c r="B70" s="18">
        <v>17</v>
      </c>
      <c r="C70" s="17">
        <v>90</v>
      </c>
      <c r="D70" s="41">
        <v>52</v>
      </c>
    </row>
    <row r="71" spans="2:4" x14ac:dyDescent="0.25">
      <c r="B71" s="18">
        <v>18</v>
      </c>
      <c r="C71" s="17">
        <v>95</v>
      </c>
      <c r="D71" s="41">
        <v>55</v>
      </c>
    </row>
    <row r="72" spans="2:4" x14ac:dyDescent="0.25">
      <c r="B72" s="18">
        <v>19</v>
      </c>
      <c r="C72" s="17">
        <v>100</v>
      </c>
      <c r="D72" s="41">
        <v>58</v>
      </c>
    </row>
    <row r="73" spans="2:4" x14ac:dyDescent="0.25">
      <c r="B73" s="18">
        <v>20</v>
      </c>
      <c r="C73" s="17">
        <v>105</v>
      </c>
      <c r="D73" s="41">
        <v>61</v>
      </c>
    </row>
  </sheetData>
  <mergeCells count="17">
    <mergeCell ref="L5:P5"/>
    <mergeCell ref="L20:O20"/>
    <mergeCell ref="L21:O21"/>
    <mergeCell ref="L6:O6"/>
    <mergeCell ref="L7:O7"/>
    <mergeCell ref="L8:O8"/>
    <mergeCell ref="L9:O9"/>
    <mergeCell ref="L10:O10"/>
    <mergeCell ref="L11:O11"/>
    <mergeCell ref="L12:O12"/>
    <mergeCell ref="L13:O13"/>
    <mergeCell ref="L15:O15"/>
    <mergeCell ref="L16:O16"/>
    <mergeCell ref="L17:O17"/>
    <mergeCell ref="L18:O18"/>
    <mergeCell ref="L19:O19"/>
    <mergeCell ref="L14:O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Equi V.1</vt:lpstr>
      <vt:lpstr>Equi V.2</vt:lpstr>
      <vt:lpstr>Param V.1</vt:lpstr>
      <vt:lpstr>Param V.2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Dubois</dc:creator>
  <cp:lastModifiedBy>Gabriel Dubois</cp:lastModifiedBy>
  <dcterms:created xsi:type="dcterms:W3CDTF">2015-06-05T18:19:34Z</dcterms:created>
  <dcterms:modified xsi:type="dcterms:W3CDTF">2020-01-06T15:02:30Z</dcterms:modified>
</cp:coreProperties>
</file>