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SP_DEV\Workspace\ODFCr\"/>
    </mc:Choice>
  </mc:AlternateContent>
  <bookViews>
    <workbookView xWindow="0" yWindow="0" windowWidth="22380" windowHeight="11505"/>
  </bookViews>
  <sheets>
    <sheet name="ResourceMassPerE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J21" i="1"/>
  <c r="J19" i="1"/>
  <c r="J17" i="1"/>
  <c r="J16" i="1"/>
  <c r="J15" i="1"/>
  <c r="J12" i="1"/>
  <c r="J10" i="1"/>
  <c r="J9" i="1"/>
  <c r="J8" i="1"/>
  <c r="H23" i="1"/>
  <c r="H22" i="1"/>
  <c r="H21" i="1"/>
  <c r="H19" i="1"/>
  <c r="H17" i="1"/>
  <c r="H16" i="1"/>
  <c r="H15" i="1"/>
  <c r="H12" i="1"/>
  <c r="H10" i="1"/>
  <c r="H9" i="1"/>
  <c r="H8" i="1"/>
  <c r="H4" i="1"/>
  <c r="J40" i="1" l="1"/>
  <c r="J39" i="1"/>
  <c r="J38" i="1"/>
  <c r="D57" i="1"/>
  <c r="C40" i="1"/>
  <c r="D42" i="1" s="1"/>
  <c r="E42" i="1" s="1"/>
  <c r="E83" i="1" s="1"/>
  <c r="C34" i="1"/>
  <c r="D35" i="1" s="1"/>
  <c r="C31" i="1"/>
  <c r="D49" i="1" s="1"/>
  <c r="D29" i="1"/>
  <c r="E29" i="1" s="1"/>
  <c r="E61" i="1" s="1"/>
  <c r="D28" i="1"/>
  <c r="E28" i="1" s="1"/>
  <c r="E60" i="1" s="1"/>
  <c r="C9" i="1"/>
  <c r="D38" i="1" l="1"/>
  <c r="E38" i="1" s="1"/>
  <c r="E74" i="1" s="1"/>
  <c r="D66" i="1"/>
  <c r="D41" i="1"/>
  <c r="E41" i="1" s="1"/>
  <c r="E82" i="1" s="1"/>
  <c r="D79" i="1"/>
  <c r="D31" i="1"/>
  <c r="E31" i="1" s="1"/>
  <c r="E52" i="1" s="1"/>
  <c r="E8" i="1"/>
  <c r="F8" i="1"/>
  <c r="L8" i="1"/>
  <c r="D9" i="1"/>
  <c r="I9" i="1"/>
  <c r="D10" i="1"/>
  <c r="G8" i="1" s="1"/>
  <c r="K8" i="1" s="1"/>
  <c r="I10" i="1"/>
  <c r="I15" i="1" s="1"/>
  <c r="E12" i="1"/>
  <c r="F12" i="1"/>
  <c r="I12" i="1"/>
  <c r="K12" i="1"/>
  <c r="F19" i="1"/>
  <c r="I19" i="1"/>
  <c r="K19" i="1"/>
  <c r="E21" i="1"/>
  <c r="D23" i="1" s="1"/>
  <c r="G21" i="1" s="1"/>
  <c r="F21" i="1"/>
  <c r="D22" i="1"/>
  <c r="L21" i="1" s="1"/>
  <c r="I22" i="1"/>
  <c r="I21" i="1" s="1"/>
  <c r="I23" i="1"/>
  <c r="K21" i="1" l="1"/>
  <c r="I8" i="1"/>
  <c r="E15" i="1"/>
  <c r="D17" i="1" s="1"/>
  <c r="I16" i="1"/>
  <c r="E35" i="1"/>
  <c r="E69" i="1" s="1"/>
  <c r="I17" i="1"/>
  <c r="F15" i="1" l="1"/>
  <c r="D19" i="1"/>
  <c r="D16" i="1"/>
  <c r="G15" i="1" s="1"/>
  <c r="L15" i="1"/>
  <c r="D36" i="1"/>
  <c r="E36" i="1" s="1"/>
  <c r="E70" i="1" s="1"/>
  <c r="K15" i="1" l="1"/>
</calcChain>
</file>

<file path=xl/comments1.xml><?xml version="1.0" encoding="utf-8"?>
<comments xmlns="http://schemas.openxmlformats.org/spreadsheetml/2006/main">
  <authors>
    <author>Windows User</author>
  </authors>
  <commentList>
    <comment ref="B27" authorId="0" shapeId="0">
      <text>
        <r>
          <rPr>
            <b/>
            <sz val="9"/>
            <color indexed="81"/>
            <rFont val="Tahoma"/>
            <family val="2"/>
          </rPr>
          <t>Modifier (%)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EC/s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<sst xmlns="http://schemas.openxmlformats.org/spreadsheetml/2006/main" count="90" uniqueCount="57">
  <si>
    <t>FD = 1 / (F1c+F2c+f3c)</t>
  </si>
  <si>
    <t>Unit of Fuel is the sum of it parts so LF+O, MP, LF + IA, H+O</t>
  </si>
  <si>
    <t>Fuel Density represents the amount of EC produced by a unit of fuel</t>
  </si>
  <si>
    <t>Written explaination and definitions:</t>
  </si>
  <si>
    <t>Intake Air</t>
  </si>
  <si>
    <t>Liquid Fuel</t>
  </si>
  <si>
    <t>LFIA</t>
  </si>
  <si>
    <t>produced</t>
  </si>
  <si>
    <t>Water</t>
  </si>
  <si>
    <t>Oxygen</t>
  </si>
  <si>
    <t>Hydrogen</t>
  </si>
  <si>
    <t>HO</t>
  </si>
  <si>
    <t>MonoProp</t>
  </si>
  <si>
    <t>MP</t>
  </si>
  <si>
    <t>Oxidizer</t>
  </si>
  <si>
    <t>LFO</t>
  </si>
  <si>
    <t>per unit</t>
  </si>
  <si>
    <t>kg/unit</t>
  </si>
  <si>
    <t>1 hr</t>
  </si>
  <si>
    <t>storage</t>
  </si>
  <si>
    <t>Effeciency</t>
  </si>
  <si>
    <t>cost</t>
  </si>
  <si>
    <t>volume</t>
  </si>
  <si>
    <t>Liters</t>
  </si>
  <si>
    <t>EC/kg</t>
  </si>
  <si>
    <t>kgperEC</t>
  </si>
  <si>
    <t>units per kg</t>
  </si>
  <si>
    <t>density</t>
  </si>
  <si>
    <t>ECper1Unit</t>
  </si>
  <si>
    <t>consumptionPerEC</t>
  </si>
  <si>
    <t>component</t>
  </si>
  <si>
    <t>fuel</t>
  </si>
  <si>
    <t>license: CC-BY-NC-SA-4.0</t>
  </si>
  <si>
    <t>author: zer0Kerbal</t>
  </si>
  <si>
    <t>goal: to create a simple formula / lookup for consumption/production for easy comparison and game balance</t>
  </si>
  <si>
    <t>consumption converter</t>
  </si>
  <si>
    <t>MODE</t>
  </si>
  <si>
    <t>{</t>
  </si>
  <si>
    <t>FUELS</t>
  </si>
  <si>
    <t>}</t>
  </si>
  <si>
    <t>MODULE {</t>
  </si>
  <si>
    <t>name = ODFC</t>
  </si>
  <si>
    <t>MODE:NEEDS[CommunityResourcePack]</t>
  </si>
  <si>
    <t>BYPRODUCTS</t>
  </si>
  <si>
    <t>select these columns</t>
  </si>
  <si>
    <t>\t\r\n</t>
  </si>
  <si>
    <t>MonoPropellant</t>
  </si>
  <si>
    <t>IntakeAir</t>
  </si>
  <si>
    <t>LiquidFuel</t>
  </si>
  <si>
    <t>Oxygen = 0.16788377319816400000</t>
  </si>
  <si>
    <t xml:space="preserve">Hydrogen = </t>
  </si>
  <si>
    <t xml:space="preserve">Oxygen = </t>
  </si>
  <si>
    <t xml:space="preserve">Water = </t>
  </si>
  <si>
    <t>20 EC/kg</t>
  </si>
  <si>
    <t xml:space="preserve">battery capacity per unit mass at 20,000 EC per tonne. </t>
  </si>
  <si>
    <t>stock LFO tanks have a wet-to-dry mass ratio of 9,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</si>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</sst>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00000000000000"/>
    <numFmt numFmtId="166" formatCode="0.0000000000000000"/>
    <numFmt numFmtId="167" formatCode="0.0000000000"/>
    <numFmt numFmtId="168" formatCode="0.00000000000000000"/>
    <numFmt numFmtId="169" formatCode="0.0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0" borderId="2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0" xfId="0" applyBorder="1" applyProtection="1">
      <protection locked="0"/>
    </xf>
    <xf numFmtId="4" fontId="0" fillId="0" borderId="0" xfId="0" applyNumberForma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165" fontId="0" fillId="0" borderId="7" xfId="0" applyNumberFormat="1" applyBorder="1" applyProtection="1">
      <protection locked="0"/>
    </xf>
    <xf numFmtId="164" fontId="0" fillId="0" borderId="7" xfId="0" applyNumberFormat="1" applyBorder="1" applyProtection="1">
      <protection locked="0"/>
    </xf>
    <xf numFmtId="168" fontId="0" fillId="0" borderId="0" xfId="0" applyNumberFormat="1" applyBorder="1" applyProtection="1">
      <protection locked="0"/>
    </xf>
    <xf numFmtId="2" fontId="0" fillId="0" borderId="0" xfId="0" applyNumberFormat="1" applyProtection="1">
      <protection locked="0"/>
    </xf>
    <xf numFmtId="165" fontId="0" fillId="0" borderId="0" xfId="0" applyNumberFormat="1" applyBorder="1" applyProtection="1">
      <protection locked="0"/>
    </xf>
    <xf numFmtId="167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Border="1" applyProtection="1">
      <protection locked="0"/>
    </xf>
    <xf numFmtId="167" fontId="0" fillId="0" borderId="0" xfId="0" applyNumberFormat="1" applyBorder="1" applyProtection="1">
      <protection locked="0"/>
    </xf>
    <xf numFmtId="0" fontId="0" fillId="0" borderId="0" xfId="0" quotePrefix="1" applyProtection="1">
      <protection locked="0"/>
    </xf>
    <xf numFmtId="0" fontId="0" fillId="3" borderId="8" xfId="0" applyFill="1" applyBorder="1" applyProtection="1"/>
    <xf numFmtId="0" fontId="0" fillId="3" borderId="7" xfId="0" applyFill="1" applyBorder="1" applyProtection="1"/>
    <xf numFmtId="0" fontId="0" fillId="3" borderId="6" xfId="0" applyFill="1" applyBorder="1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4" xfId="0" applyFill="1" applyBorder="1" applyProtection="1"/>
    <xf numFmtId="0" fontId="0" fillId="3" borderId="3" xfId="0" applyFill="1" applyBorder="1" applyProtection="1"/>
    <xf numFmtId="0" fontId="0" fillId="3" borderId="2" xfId="0" applyFill="1" applyBorder="1" applyProtection="1"/>
    <xf numFmtId="0" fontId="0" fillId="3" borderId="1" xfId="0" applyFill="1" applyBorder="1" applyProtection="1"/>
    <xf numFmtId="9" fontId="0" fillId="0" borderId="7" xfId="1" applyFont="1" applyBorder="1" applyProtection="1">
      <protection locked="0"/>
    </xf>
    <xf numFmtId="169" fontId="0" fillId="0" borderId="0" xfId="0" applyNumberFormat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88</xdr:row>
      <xdr:rowOff>152399</xdr:rowOff>
    </xdr:from>
    <xdr:to>
      <xdr:col>7</xdr:col>
      <xdr:colOff>485775</xdr:colOff>
      <xdr:row>122</xdr:row>
      <xdr:rowOff>104774</xdr:rowOff>
    </xdr:to>
    <xdr:sp macro="" textlink="">
      <xdr:nvSpPr>
        <xdr:cNvPr id="2" name="TextBox 1"/>
        <xdr:cNvSpPr txBox="1"/>
      </xdr:nvSpPr>
      <xdr:spPr>
        <a:xfrm>
          <a:off x="142875" y="16916399"/>
          <a:ext cx="6496050" cy="6429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MODULE 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 = ODFC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MaxEC = 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FUELS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MonoPropellant = 0.018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MaxEC = 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FUELS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LiquidFuel = 0.02025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Oxidizer = 0.055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MODE:NEEDS[CommunityResourcePack]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MaxEC = 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FUELS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Hydrogen = 3.75353458622189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Oxygen = 2.83903913718094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BYPRODUCTS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Water = 0.00303630919748661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MaxEC = 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FUELS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LiquidFuel = 0.00153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IntakeAir = 0.3672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6"/>
  <sheetViews>
    <sheetView tabSelected="1" topLeftCell="B1" workbookViewId="0">
      <selection activeCell="J23" sqref="J23"/>
    </sheetView>
  </sheetViews>
  <sheetFormatPr defaultRowHeight="15" x14ac:dyDescent="0.25"/>
  <cols>
    <col min="1" max="1" width="9.140625" style="1"/>
    <col min="2" max="2" width="11.140625" style="1" bestFit="1" customWidth="1"/>
    <col min="3" max="3" width="9.140625" style="1"/>
    <col min="4" max="4" width="9.5703125" style="1" bestFit="1" customWidth="1"/>
    <col min="5" max="5" width="19.85546875" style="1" bestFit="1" customWidth="1"/>
    <col min="6" max="6" width="12" style="1" bestFit="1" customWidth="1"/>
    <col min="7" max="7" width="21.42578125" style="1" customWidth="1"/>
    <col min="8" max="8" width="12" style="1" bestFit="1" customWidth="1"/>
    <col min="9" max="9" width="17.85546875" style="1" bestFit="1" customWidth="1"/>
    <col min="10" max="11" width="21.42578125" style="1" customWidth="1"/>
    <col min="12" max="12" width="9.140625" style="1"/>
    <col min="13" max="13" width="12" style="1" bestFit="1" customWidth="1"/>
    <col min="14" max="16" width="9" style="1" customWidth="1"/>
    <col min="17" max="16384" width="9.140625" style="1"/>
  </cols>
  <sheetData>
    <row r="1" spans="1:24" x14ac:dyDescent="0.25">
      <c r="A1" s="1" t="s">
        <v>34</v>
      </c>
    </row>
    <row r="3" spans="1:24" x14ac:dyDescent="0.25">
      <c r="A3" s="34" t="s">
        <v>33</v>
      </c>
      <c r="B3" s="34"/>
      <c r="C3" s="34"/>
    </row>
    <row r="4" spans="1:24" x14ac:dyDescent="0.25">
      <c r="A4" s="34" t="s">
        <v>32</v>
      </c>
      <c r="B4" s="34"/>
      <c r="C4" s="34"/>
      <c r="H4" s="1">
        <f>F8/(G8*1000)</f>
        <v>80</v>
      </c>
    </row>
    <row r="6" spans="1:24" x14ac:dyDescent="0.25">
      <c r="A6" s="2" t="s">
        <v>31</v>
      </c>
      <c r="B6" s="2" t="s">
        <v>30</v>
      </c>
      <c r="C6" s="2"/>
      <c r="D6" s="2"/>
      <c r="E6" s="2" t="s">
        <v>29</v>
      </c>
      <c r="F6" s="2" t="s">
        <v>28</v>
      </c>
      <c r="G6" s="2" t="s">
        <v>27</v>
      </c>
      <c r="H6" s="2" t="s">
        <v>26</v>
      </c>
      <c r="I6" s="2" t="s">
        <v>25</v>
      </c>
      <c r="J6" s="2" t="s">
        <v>24</v>
      </c>
      <c r="K6" s="2" t="s">
        <v>23</v>
      </c>
      <c r="L6" s="2" t="s">
        <v>22</v>
      </c>
      <c r="M6" s="2" t="s">
        <v>21</v>
      </c>
      <c r="N6" s="2" t="s">
        <v>20</v>
      </c>
      <c r="O6" s="2" t="s">
        <v>19</v>
      </c>
      <c r="P6" s="2" t="s">
        <v>18</v>
      </c>
      <c r="Q6" s="2">
        <v>0.5</v>
      </c>
      <c r="R6" s="2">
        <v>1</v>
      </c>
      <c r="S6" s="2">
        <v>1.5</v>
      </c>
      <c r="T6" s="2">
        <v>5</v>
      </c>
      <c r="U6" s="2">
        <v>10</v>
      </c>
      <c r="V6" s="2">
        <v>15</v>
      </c>
      <c r="W6" s="2">
        <v>30</v>
      </c>
      <c r="X6" s="2">
        <v>50</v>
      </c>
    </row>
    <row r="7" spans="1:24" x14ac:dyDescent="0.25">
      <c r="G7" s="3" t="s">
        <v>17</v>
      </c>
      <c r="H7" s="3"/>
      <c r="I7" s="3"/>
      <c r="J7" s="3"/>
      <c r="K7" s="3"/>
      <c r="L7" s="3"/>
      <c r="M7" s="1" t="s">
        <v>16</v>
      </c>
    </row>
    <row r="8" spans="1:24" x14ac:dyDescent="0.25">
      <c r="A8" s="4" t="s">
        <v>15</v>
      </c>
      <c r="B8" s="5"/>
      <c r="C8" s="5">
        <v>0.5</v>
      </c>
      <c r="D8" s="5">
        <v>1</v>
      </c>
      <c r="E8" s="5">
        <f>SUM(E9:E10)</f>
        <v>2.5000000000000001E-3</v>
      </c>
      <c r="F8" s="5">
        <f>D8/E8</f>
        <v>400</v>
      </c>
      <c r="G8" s="6">
        <f>(G9*D9)+(G10*D10)</f>
        <v>5.0000000000000001E-3</v>
      </c>
      <c r="H8" s="6">
        <f>G8*1000</f>
        <v>5</v>
      </c>
      <c r="I8" s="6">
        <f>SUM(I9:I10)</f>
        <v>1.2500000000000001E-5</v>
      </c>
      <c r="J8" s="7">
        <f>F8/H8</f>
        <v>80</v>
      </c>
      <c r="K8" s="7">
        <f>J8/L8</f>
        <v>16</v>
      </c>
      <c r="L8" s="6">
        <f>(D9*L9)+(D10*L10)</f>
        <v>5</v>
      </c>
      <c r="M8" s="5"/>
      <c r="N8" s="5">
        <v>0.25</v>
      </c>
      <c r="O8" s="5"/>
      <c r="P8" s="5"/>
      <c r="Q8" s="5"/>
      <c r="R8" s="5"/>
      <c r="S8" s="5"/>
      <c r="T8" s="5"/>
      <c r="U8" s="5"/>
      <c r="V8" s="5"/>
      <c r="W8" s="5"/>
      <c r="X8" s="8"/>
    </row>
    <row r="9" spans="1:24" x14ac:dyDescent="0.25">
      <c r="A9" s="9"/>
      <c r="B9" s="6" t="s">
        <v>5</v>
      </c>
      <c r="C9" s="6">
        <f>D8*C8</f>
        <v>0.5</v>
      </c>
      <c r="D9" s="1">
        <f>E9/E8</f>
        <v>0.44999999999999996</v>
      </c>
      <c r="E9" s="6">
        <v>1.1249999999999999E-3</v>
      </c>
      <c r="F9" s="6"/>
      <c r="G9" s="6">
        <v>5.0000000000000001E-3</v>
      </c>
      <c r="H9" s="6">
        <f>G9*1000</f>
        <v>5</v>
      </c>
      <c r="I9" s="6">
        <f>E9*G9</f>
        <v>5.6249999999999995E-6</v>
      </c>
      <c r="J9" s="7">
        <f>F9/H9</f>
        <v>0</v>
      </c>
      <c r="K9" s="6"/>
      <c r="L9" s="6">
        <v>5</v>
      </c>
      <c r="M9" s="6">
        <v>0.8</v>
      </c>
      <c r="N9" s="6"/>
      <c r="O9" s="6"/>
      <c r="P9" s="6"/>
      <c r="Q9" s="6"/>
      <c r="R9" s="6"/>
      <c r="S9" s="6"/>
      <c r="T9" s="6"/>
      <c r="U9" s="6"/>
      <c r="V9" s="6"/>
      <c r="W9" s="6"/>
      <c r="X9" s="10"/>
    </row>
    <row r="10" spans="1:24" x14ac:dyDescent="0.25">
      <c r="A10" s="9"/>
      <c r="B10" s="6" t="s">
        <v>14</v>
      </c>
      <c r="C10" s="6"/>
      <c r="D10" s="1">
        <f>E10/E8</f>
        <v>0.55000000000000004</v>
      </c>
      <c r="E10" s="6">
        <v>1.3750000000000001E-3</v>
      </c>
      <c r="F10" s="6"/>
      <c r="G10" s="6">
        <v>5.0000000000000001E-3</v>
      </c>
      <c r="H10" s="6">
        <f>G10*1000</f>
        <v>5</v>
      </c>
      <c r="I10" s="6">
        <f>E10*G10</f>
        <v>6.8750000000000011E-6</v>
      </c>
      <c r="J10" s="7">
        <f>F10/H10</f>
        <v>0</v>
      </c>
      <c r="K10" s="6"/>
      <c r="L10" s="6">
        <v>5</v>
      </c>
      <c r="M10" s="6">
        <v>0.18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10"/>
    </row>
    <row r="11" spans="1:24" x14ac:dyDescent="0.25">
      <c r="A11" s="1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12"/>
    </row>
    <row r="12" spans="1:24" x14ac:dyDescent="0.25">
      <c r="A12" s="4" t="s">
        <v>13</v>
      </c>
      <c r="B12" s="5"/>
      <c r="C12" s="5">
        <v>0.5</v>
      </c>
      <c r="D12" s="5">
        <v>1</v>
      </c>
      <c r="E12" s="5">
        <f>SUM(E13:E14)</f>
        <v>1E-3</v>
      </c>
      <c r="F12" s="5">
        <f>D12/E12</f>
        <v>1000</v>
      </c>
      <c r="G12" s="5">
        <v>4.0000000000000001E-3</v>
      </c>
      <c r="H12" s="6">
        <f>G12*1000</f>
        <v>4</v>
      </c>
      <c r="I12" s="6">
        <f>E12/G12</f>
        <v>0.25</v>
      </c>
      <c r="J12" s="7">
        <f>F12/H12</f>
        <v>250</v>
      </c>
      <c r="K12" s="7">
        <f>J12/L12</f>
        <v>50</v>
      </c>
      <c r="L12" s="5">
        <v>5</v>
      </c>
      <c r="M12" s="5">
        <v>1.2</v>
      </c>
      <c r="N12" s="5">
        <v>0.25</v>
      </c>
      <c r="O12" s="5"/>
      <c r="P12" s="5"/>
      <c r="Q12" s="5"/>
      <c r="R12" s="5"/>
      <c r="S12" s="5"/>
      <c r="T12" s="5"/>
      <c r="U12" s="5"/>
      <c r="V12" s="5"/>
      <c r="W12" s="5"/>
      <c r="X12" s="8"/>
    </row>
    <row r="13" spans="1:24" x14ac:dyDescent="0.25">
      <c r="A13" s="9"/>
      <c r="B13" s="6" t="s">
        <v>12</v>
      </c>
      <c r="C13" s="6"/>
      <c r="D13" s="1">
        <v>1</v>
      </c>
      <c r="E13" s="6">
        <v>1E-3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</row>
    <row r="14" spans="1:24" x14ac:dyDescent="0.25">
      <c r="A14" s="1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12"/>
    </row>
    <row r="15" spans="1:24" x14ac:dyDescent="0.25">
      <c r="A15" s="9" t="s">
        <v>11</v>
      </c>
      <c r="B15" s="5"/>
      <c r="C15" s="5">
        <v>1</v>
      </c>
      <c r="D15" s="6">
        <v>1</v>
      </c>
      <c r="E15" s="13">
        <f>SUM(E16:E17)</f>
        <v>0.31345705748340186</v>
      </c>
      <c r="F15" s="14">
        <f>D15/E15</f>
        <v>3.1902296538751624</v>
      </c>
      <c r="G15" s="15">
        <f>(G16*D16)+(G17*D17)</f>
        <v>5.317934023574977E-7</v>
      </c>
      <c r="H15" s="6">
        <f>G15*1000</f>
        <v>5.3179340235749771E-4</v>
      </c>
      <c r="I15" s="5">
        <f>SUM(I9:I10)</f>
        <v>1.2500000000000001E-5</v>
      </c>
      <c r="J15" s="7">
        <f>F15/H15</f>
        <v>5999.0019427328907</v>
      </c>
      <c r="K15" s="7">
        <f>J15/L15</f>
        <v>5999.0019427328907</v>
      </c>
      <c r="L15" s="6">
        <f>(D16*L16)+(D17*L17)</f>
        <v>1</v>
      </c>
      <c r="M15" s="5"/>
      <c r="N15" s="5">
        <v>0.25</v>
      </c>
      <c r="O15" s="5"/>
      <c r="P15" s="5"/>
      <c r="Q15" s="5"/>
      <c r="R15" s="5"/>
      <c r="S15" s="5"/>
      <c r="T15" s="5"/>
      <c r="U15" s="5"/>
      <c r="V15" s="5"/>
      <c r="W15" s="5"/>
      <c r="X15" s="8"/>
    </row>
    <row r="16" spans="1:24" x14ac:dyDescent="0.25">
      <c r="B16" s="6" t="s">
        <v>10</v>
      </c>
      <c r="C16" s="6"/>
      <c r="D16" s="16">
        <f>E16/E15</f>
        <v>0.66525763021172812</v>
      </c>
      <c r="E16" s="17">
        <v>0.20852969923454936</v>
      </c>
      <c r="F16" s="6"/>
      <c r="G16" s="18">
        <v>8.9900000000000004E-8</v>
      </c>
      <c r="H16" s="6">
        <f>G16*1000</f>
        <v>8.9900000000000003E-5</v>
      </c>
      <c r="I16" s="19">
        <f>E16*G16</f>
        <v>1.874681996118599E-8</v>
      </c>
      <c r="J16" s="7">
        <f>F16/H16</f>
        <v>0</v>
      </c>
      <c r="K16" s="20"/>
      <c r="L16" s="6">
        <v>1</v>
      </c>
      <c r="M16" s="6">
        <v>5.5835999999999999E-5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10"/>
    </row>
    <row r="17" spans="1:24" x14ac:dyDescent="0.25">
      <c r="A17" s="9"/>
      <c r="B17" s="6" t="s">
        <v>9</v>
      </c>
      <c r="C17" s="6"/>
      <c r="D17" s="16">
        <f>E17/E15</f>
        <v>0.33474236978827188</v>
      </c>
      <c r="E17" s="17">
        <v>0.10492735824885249</v>
      </c>
      <c r="F17" s="6"/>
      <c r="G17" s="21">
        <v>1.4100000000000001E-6</v>
      </c>
      <c r="H17" s="6">
        <f>G17*1000</f>
        <v>1.41E-3</v>
      </c>
      <c r="I17" s="17">
        <f>E17*G17</f>
        <v>1.4794757513088201E-7</v>
      </c>
      <c r="J17" s="7">
        <f>F17/H17</f>
        <v>0</v>
      </c>
      <c r="K17" s="20"/>
      <c r="L17" s="6">
        <v>1</v>
      </c>
      <c r="M17" s="6">
        <v>5.5835999999999999E-5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10"/>
    </row>
    <row r="18" spans="1:24" x14ac:dyDescent="0.25">
      <c r="A18" s="9"/>
      <c r="B18" s="6"/>
      <c r="C18" s="6"/>
      <c r="D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0"/>
    </row>
    <row r="19" spans="1:24" x14ac:dyDescent="0.25">
      <c r="A19" s="9"/>
      <c r="B19" s="6" t="s">
        <v>8</v>
      </c>
      <c r="C19" s="6" t="s">
        <v>7</v>
      </c>
      <c r="D19" s="6">
        <f>E19/E15</f>
        <v>5.381402022308718E-4</v>
      </c>
      <c r="E19" s="17">
        <v>1.6868384430481187E-4</v>
      </c>
      <c r="F19" s="6">
        <f>D15/E19</f>
        <v>5928.2499999999945</v>
      </c>
      <c r="G19" s="6">
        <v>1E-3</v>
      </c>
      <c r="H19" s="6">
        <f>G19*1000</f>
        <v>1</v>
      </c>
      <c r="I19" s="17">
        <f>E19*G19</f>
        <v>1.6868384430481187E-7</v>
      </c>
      <c r="J19" s="7">
        <f>F19/H19</f>
        <v>5928.2499999999945</v>
      </c>
      <c r="K19" s="17">
        <f>J19/L19</f>
        <v>5928.2499999999945</v>
      </c>
      <c r="L19" s="6">
        <v>1</v>
      </c>
      <c r="M19" s="6">
        <v>8.0000000000000004E-4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10"/>
    </row>
    <row r="20" spans="1:24" x14ac:dyDescent="0.25">
      <c r="A20" s="1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12"/>
    </row>
    <row r="21" spans="1:24" x14ac:dyDescent="0.25">
      <c r="A21" s="4" t="s">
        <v>6</v>
      </c>
      <c r="C21" s="5">
        <v>0.5</v>
      </c>
      <c r="D21" s="6">
        <v>1</v>
      </c>
      <c r="E21" s="13">
        <f>SUM(E22:E23)</f>
        <v>1.3600000000000001E-3</v>
      </c>
      <c r="F21" s="14">
        <f>D21/E21</f>
        <v>735.29411764705878</v>
      </c>
      <c r="G21" s="6">
        <f>(G22*D22)+(G23*D23)</f>
        <v>5.0000000000000001E-3</v>
      </c>
      <c r="H21" s="6">
        <f>G21*1000</f>
        <v>5</v>
      </c>
      <c r="I21" s="6">
        <f>SUM(I22:I23)</f>
        <v>6.800000000000001E-6</v>
      </c>
      <c r="J21" s="7">
        <f>F21/H21</f>
        <v>147.05882352941177</v>
      </c>
      <c r="K21" s="7">
        <f>J21/L21</f>
        <v>117.64705882352942</v>
      </c>
      <c r="L21" s="6">
        <f>(D22*L22)+(D23*L23)</f>
        <v>1.25</v>
      </c>
      <c r="M21" s="5"/>
      <c r="N21" s="5">
        <v>0.25</v>
      </c>
      <c r="O21" s="5"/>
      <c r="P21" s="5"/>
      <c r="Q21" s="5"/>
      <c r="R21" s="5"/>
      <c r="S21" s="5"/>
      <c r="T21" s="5"/>
      <c r="U21" s="5"/>
      <c r="V21" s="5"/>
      <c r="W21" s="5"/>
      <c r="X21" s="8"/>
    </row>
    <row r="22" spans="1:24" x14ac:dyDescent="0.25">
      <c r="A22" s="9"/>
      <c r="B22" s="6" t="s">
        <v>5</v>
      </c>
      <c r="C22" s="6"/>
      <c r="D22" s="1">
        <f>E22/E21</f>
        <v>6.25E-2</v>
      </c>
      <c r="E22" s="6">
        <v>8.5000000000000006E-5</v>
      </c>
      <c r="F22" s="6"/>
      <c r="G22" s="6">
        <v>5.0000000000000001E-3</v>
      </c>
      <c r="H22" s="6">
        <f>G22*1000</f>
        <v>5</v>
      </c>
      <c r="I22" s="6">
        <f>E22*G22</f>
        <v>4.2500000000000006E-7</v>
      </c>
      <c r="J22" s="7">
        <f>F22/H22</f>
        <v>0</v>
      </c>
      <c r="K22" s="6"/>
      <c r="L22" s="6">
        <v>5</v>
      </c>
      <c r="M22" s="6">
        <v>0.8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10"/>
    </row>
    <row r="23" spans="1:24" x14ac:dyDescent="0.25">
      <c r="B23" s="6" t="s">
        <v>4</v>
      </c>
      <c r="C23" s="6"/>
      <c r="D23" s="1">
        <f>E23/E21</f>
        <v>0.9375</v>
      </c>
      <c r="E23" s="6">
        <v>1.2750000000000001E-3</v>
      </c>
      <c r="F23" s="6"/>
      <c r="G23" s="6">
        <v>5.0000000000000001E-3</v>
      </c>
      <c r="H23" s="6">
        <f>G23*1000</f>
        <v>5</v>
      </c>
      <c r="I23" s="6">
        <f>E23*G23</f>
        <v>6.3750000000000008E-6</v>
      </c>
      <c r="J23" s="7">
        <f>F23/H23</f>
        <v>0</v>
      </c>
      <c r="K23" s="6"/>
      <c r="L23" s="6">
        <v>1</v>
      </c>
      <c r="M23" s="6">
        <v>0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10"/>
    </row>
    <row r="24" spans="1:24" x14ac:dyDescent="0.25">
      <c r="A24" s="1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12"/>
    </row>
    <row r="26" spans="1:24" x14ac:dyDescent="0.25">
      <c r="A26" s="1" t="s">
        <v>35</v>
      </c>
    </row>
    <row r="27" spans="1:24" x14ac:dyDescent="0.25">
      <c r="A27" s="4" t="s">
        <v>15</v>
      </c>
      <c r="B27" s="32">
        <v>1</v>
      </c>
      <c r="C27" s="5">
        <v>5</v>
      </c>
      <c r="G27" s="1">
        <v>0.33364751877527898</v>
      </c>
    </row>
    <row r="28" spans="1:24" x14ac:dyDescent="0.25">
      <c r="A28" s="9"/>
      <c r="B28" s="6" t="s">
        <v>48</v>
      </c>
      <c r="C28" s="6"/>
      <c r="D28" s="1">
        <f>C27/D8</f>
        <v>5</v>
      </c>
      <c r="E28" s="1">
        <f>E9*D28*B$27</f>
        <v>5.6249999999999998E-3</v>
      </c>
    </row>
    <row r="29" spans="1:24" x14ac:dyDescent="0.25">
      <c r="A29" s="9"/>
      <c r="B29" s="6" t="s">
        <v>14</v>
      </c>
      <c r="C29" s="6"/>
      <c r="D29" s="1">
        <f>C27/D9</f>
        <v>11.111111111111112</v>
      </c>
      <c r="E29" s="1">
        <f>E10*D29*B$27</f>
        <v>1.5277777777777781E-2</v>
      </c>
      <c r="G29" s="1">
        <v>0.17061520846463141</v>
      </c>
      <c r="I29" s="1" t="s">
        <v>3</v>
      </c>
    </row>
    <row r="30" spans="1:24" x14ac:dyDescent="0.25">
      <c r="A30" s="11"/>
      <c r="B30" s="3"/>
      <c r="C30" s="3"/>
      <c r="I30" s="1" t="s">
        <v>2</v>
      </c>
    </row>
    <row r="31" spans="1:24" x14ac:dyDescent="0.25">
      <c r="A31" s="4" t="s">
        <v>13</v>
      </c>
      <c r="B31" s="32">
        <v>1</v>
      </c>
      <c r="C31" s="5">
        <f>$C$27</f>
        <v>5</v>
      </c>
      <c r="D31" s="1">
        <f>C31/D12</f>
        <v>5</v>
      </c>
      <c r="E31" s="1">
        <f>E12*D31*B$31</f>
        <v>5.0000000000000001E-3</v>
      </c>
      <c r="I31" s="1" t="s">
        <v>1</v>
      </c>
    </row>
    <row r="32" spans="1:24" x14ac:dyDescent="0.25">
      <c r="A32" s="9"/>
      <c r="B32" s="6" t="s">
        <v>46</v>
      </c>
      <c r="C32" s="6"/>
      <c r="G32" s="17">
        <v>0.17061520846463141</v>
      </c>
    </row>
    <row r="33" spans="1:13" x14ac:dyDescent="0.25">
      <c r="A33" s="11"/>
      <c r="B33" s="3"/>
      <c r="C33" s="3"/>
      <c r="G33" s="17">
        <v>8.5849656749061198E-2</v>
      </c>
    </row>
    <row r="34" spans="1:13" x14ac:dyDescent="0.25">
      <c r="A34" s="9" t="s">
        <v>11</v>
      </c>
      <c r="B34" s="32">
        <v>1</v>
      </c>
      <c r="C34" s="5">
        <f>$C$27</f>
        <v>5</v>
      </c>
      <c r="G34" s="17">
        <v>1.3801405443121E-4</v>
      </c>
      <c r="J34" s="22" t="s">
        <v>0</v>
      </c>
    </row>
    <row r="35" spans="1:13" x14ac:dyDescent="0.25">
      <c r="B35" s="6" t="s">
        <v>10</v>
      </c>
      <c r="C35" s="6"/>
      <c r="D35" s="1">
        <f>C34/D15</f>
        <v>5</v>
      </c>
      <c r="E35" s="1">
        <f>E16*D35*B$34</f>
        <v>1.0426484961727469</v>
      </c>
    </row>
    <row r="36" spans="1:13" x14ac:dyDescent="0.25">
      <c r="A36" s="9"/>
      <c r="B36" s="6" t="s">
        <v>9</v>
      </c>
      <c r="C36" s="6"/>
      <c r="D36" s="1">
        <f>C34/D16</f>
        <v>7.5158852344296685</v>
      </c>
      <c r="E36" s="1">
        <f>E17*D36*B$34</f>
        <v>0.7886219825502625</v>
      </c>
    </row>
    <row r="37" spans="1:13" x14ac:dyDescent="0.25">
      <c r="A37" s="9"/>
      <c r="B37" s="6"/>
      <c r="C37" s="6"/>
    </row>
    <row r="38" spans="1:13" x14ac:dyDescent="0.25">
      <c r="A38" s="9"/>
      <c r="B38" s="6" t="s">
        <v>8</v>
      </c>
      <c r="C38" s="6" t="s">
        <v>7</v>
      </c>
      <c r="D38" s="1">
        <f>C34/D15</f>
        <v>5</v>
      </c>
      <c r="E38" s="33">
        <f>E19*D38*B$34</f>
        <v>8.4341922152405928E-4</v>
      </c>
      <c r="G38" s="1">
        <v>1.6</v>
      </c>
      <c r="H38" s="1" t="s">
        <v>50</v>
      </c>
      <c r="I38" s="1">
        <v>0.33364751877527898</v>
      </c>
      <c r="J38" s="1">
        <f>I38/G38</f>
        <v>0.20852969923454936</v>
      </c>
    </row>
    <row r="39" spans="1:13" x14ac:dyDescent="0.25">
      <c r="A39" s="11"/>
      <c r="B39" s="3"/>
      <c r="C39" s="3"/>
      <c r="H39" s="1" t="s">
        <v>51</v>
      </c>
      <c r="I39" s="1">
        <v>0.167883773198164</v>
      </c>
      <c r="J39" s="1">
        <f>I39/G38</f>
        <v>0.10492735824885249</v>
      </c>
      <c r="M39" s="1" t="s">
        <v>49</v>
      </c>
    </row>
    <row r="40" spans="1:13" x14ac:dyDescent="0.25">
      <c r="A40" s="4" t="s">
        <v>6</v>
      </c>
      <c r="B40" s="32">
        <v>1</v>
      </c>
      <c r="C40" s="5">
        <f>$C$27</f>
        <v>5</v>
      </c>
      <c r="H40" s="1" t="s">
        <v>52</v>
      </c>
      <c r="I40" s="1">
        <v>2.69894150887699E-4</v>
      </c>
      <c r="J40" s="1">
        <f>I40/G38</f>
        <v>1.6868384430481187E-4</v>
      </c>
    </row>
    <row r="41" spans="1:13" x14ac:dyDescent="0.25">
      <c r="A41" s="9"/>
      <c r="B41" s="6" t="s">
        <v>48</v>
      </c>
      <c r="C41" s="6"/>
      <c r="D41" s="1">
        <f>C40/D21</f>
        <v>5</v>
      </c>
      <c r="E41" s="1">
        <f>E22*D41*B$40</f>
        <v>4.2500000000000003E-4</v>
      </c>
    </row>
    <row r="42" spans="1:13" x14ac:dyDescent="0.25">
      <c r="B42" s="6" t="s">
        <v>47</v>
      </c>
      <c r="C42" s="6"/>
      <c r="D42" s="1">
        <f>C40/D22</f>
        <v>80</v>
      </c>
      <c r="E42" s="1">
        <f>E23*D42*B$40</f>
        <v>0.10200000000000001</v>
      </c>
    </row>
    <row r="43" spans="1:13" x14ac:dyDescent="0.25">
      <c r="A43" s="11"/>
      <c r="B43" s="3"/>
      <c r="C43" s="3"/>
    </row>
    <row r="44" spans="1:13" x14ac:dyDescent="0.25">
      <c r="A44" s="35" t="s">
        <v>44</v>
      </c>
      <c r="B44" s="35"/>
      <c r="C44" s="35"/>
      <c r="D44" s="35"/>
      <c r="E44" s="35"/>
      <c r="H44" s="1" t="s">
        <v>45</v>
      </c>
      <c r="I44" s="1">
        <v>0.20852969923454936</v>
      </c>
    </row>
    <row r="45" spans="1:13" x14ac:dyDescent="0.25">
      <c r="A45" s="23"/>
      <c r="B45" s="24" t="s">
        <v>40</v>
      </c>
      <c r="C45" s="24"/>
      <c r="D45" s="24"/>
      <c r="E45" s="24"/>
      <c r="F45" s="24"/>
      <c r="G45" s="25"/>
      <c r="I45" s="1">
        <v>0.10492735824885249</v>
      </c>
    </row>
    <row r="46" spans="1:13" x14ac:dyDescent="0.25">
      <c r="A46" s="26"/>
      <c r="B46" s="27"/>
      <c r="C46" s="27" t="s">
        <v>41</v>
      </c>
      <c r="D46" s="27"/>
      <c r="E46" s="27"/>
      <c r="F46" s="27"/>
      <c r="G46" s="28"/>
    </row>
    <row r="47" spans="1:13" x14ac:dyDescent="0.25">
      <c r="A47" s="26"/>
      <c r="B47" s="27"/>
      <c r="C47" s="27" t="s">
        <v>36</v>
      </c>
      <c r="D47" s="27"/>
      <c r="E47" s="27"/>
      <c r="F47" s="27"/>
      <c r="G47" s="28"/>
      <c r="I47" s="1">
        <v>1.6868384430481187E-4</v>
      </c>
    </row>
    <row r="48" spans="1:13" x14ac:dyDescent="0.25">
      <c r="A48" s="26"/>
      <c r="B48" s="27"/>
      <c r="C48" s="27" t="s">
        <v>37</v>
      </c>
      <c r="D48" s="27"/>
      <c r="E48" s="27"/>
      <c r="F48" s="27"/>
      <c r="G48" s="28"/>
    </row>
    <row r="49" spans="1:10" x14ac:dyDescent="0.25">
      <c r="A49" s="26"/>
      <c r="B49" s="27"/>
      <c r="C49" s="27"/>
      <c r="D49" s="27" t="str">
        <f xml:space="preserve"> "MaxEC = " &amp; $C$31</f>
        <v>MaxEC = 5</v>
      </c>
      <c r="E49" s="27"/>
      <c r="F49" s="27"/>
      <c r="G49" s="28"/>
      <c r="I49" s="1" t="s">
        <v>54</v>
      </c>
    </row>
    <row r="50" spans="1:10" x14ac:dyDescent="0.25">
      <c r="A50" s="26"/>
      <c r="B50" s="27"/>
      <c r="C50" s="27"/>
      <c r="D50" s="27" t="s">
        <v>38</v>
      </c>
      <c r="E50" s="27"/>
      <c r="F50" s="27"/>
      <c r="G50" s="28"/>
      <c r="I50" s="1" t="s">
        <v>55</v>
      </c>
    </row>
    <row r="51" spans="1:10" x14ac:dyDescent="0.25">
      <c r="A51" s="26"/>
      <c r="B51" s="27"/>
      <c r="C51" s="27"/>
      <c r="D51" s="27" t="s">
        <v>37</v>
      </c>
      <c r="E51" s="27"/>
      <c r="F51" s="27"/>
      <c r="G51" s="28"/>
      <c r="I51" s="1" t="s">
        <v>56</v>
      </c>
      <c r="J51" s="1" t="s">
        <v>53</v>
      </c>
    </row>
    <row r="52" spans="1:10" x14ac:dyDescent="0.25">
      <c r="A52" s="26"/>
      <c r="B52" s="27"/>
      <c r="C52" s="27"/>
      <c r="D52" s="27"/>
      <c r="E52" s="27" t="str">
        <f xml:space="preserve"> B32 &amp; " = " &amp; E31</f>
        <v>MonoPropellant = 0.005</v>
      </c>
      <c r="F52" s="27"/>
      <c r="G52" s="28"/>
    </row>
    <row r="53" spans="1:10" x14ac:dyDescent="0.25">
      <c r="A53" s="26"/>
      <c r="B53" s="27"/>
      <c r="C53" s="27"/>
      <c r="D53" s="27" t="s">
        <v>39</v>
      </c>
      <c r="E53" s="27"/>
      <c r="F53" s="27"/>
      <c r="G53" s="28"/>
    </row>
    <row r="54" spans="1:10" x14ac:dyDescent="0.25">
      <c r="A54" s="26"/>
      <c r="B54" s="27"/>
      <c r="C54" s="27" t="s">
        <v>39</v>
      </c>
      <c r="D54" s="27"/>
      <c r="E54" s="27"/>
      <c r="F54" s="27"/>
      <c r="G54" s="28"/>
    </row>
    <row r="55" spans="1:10" x14ac:dyDescent="0.25">
      <c r="A55" s="26"/>
      <c r="B55" s="27"/>
      <c r="C55" s="27" t="s">
        <v>36</v>
      </c>
      <c r="D55" s="27"/>
      <c r="E55" s="27"/>
      <c r="F55" s="27"/>
      <c r="G55" s="28"/>
    </row>
    <row r="56" spans="1:10" x14ac:dyDescent="0.25">
      <c r="A56" s="26"/>
      <c r="B56" s="27"/>
      <c r="C56" s="27" t="s">
        <v>37</v>
      </c>
      <c r="D56" s="27"/>
      <c r="E56" s="27"/>
      <c r="F56" s="27"/>
      <c r="G56" s="28"/>
    </row>
    <row r="57" spans="1:10" x14ac:dyDescent="0.25">
      <c r="A57" s="26"/>
      <c r="B57" s="27"/>
      <c r="C57" s="27"/>
      <c r="D57" s="27" t="str">
        <f xml:space="preserve"> "MaxEC = " &amp; $C$27</f>
        <v>MaxEC = 5</v>
      </c>
      <c r="E57" s="27"/>
      <c r="F57" s="27"/>
      <c r="G57" s="28"/>
    </row>
    <row r="58" spans="1:10" x14ac:dyDescent="0.25">
      <c r="A58" s="26"/>
      <c r="B58" s="27"/>
      <c r="C58" s="27"/>
      <c r="D58" s="27" t="s">
        <v>38</v>
      </c>
      <c r="E58" s="27"/>
      <c r="F58" s="27"/>
      <c r="G58" s="28"/>
    </row>
    <row r="59" spans="1:10" x14ac:dyDescent="0.25">
      <c r="A59" s="26"/>
      <c r="B59" s="27"/>
      <c r="C59" s="27"/>
      <c r="D59" s="27" t="s">
        <v>37</v>
      </c>
      <c r="E59" s="27"/>
      <c r="F59" s="27"/>
      <c r="G59" s="28"/>
    </row>
    <row r="60" spans="1:10" x14ac:dyDescent="0.25">
      <c r="A60" s="26"/>
      <c r="B60" s="27"/>
      <c r="C60" s="27"/>
      <c r="D60" s="27"/>
      <c r="E60" s="27" t="str">
        <f xml:space="preserve"> B28 &amp; " = " &amp; E28</f>
        <v>LiquidFuel = 0.005625</v>
      </c>
      <c r="F60" s="27"/>
      <c r="G60" s="28"/>
    </row>
    <row r="61" spans="1:10" x14ac:dyDescent="0.25">
      <c r="A61" s="26"/>
      <c r="B61" s="27"/>
      <c r="C61" s="27"/>
      <c r="D61" s="27"/>
      <c r="E61" s="27" t="str">
        <f xml:space="preserve"> B29 &amp; " = " &amp; E29</f>
        <v>Oxidizer = 0.0152777777777778</v>
      </c>
      <c r="F61" s="27"/>
      <c r="G61" s="28"/>
    </row>
    <row r="62" spans="1:10" x14ac:dyDescent="0.25">
      <c r="A62" s="26"/>
      <c r="B62" s="27"/>
      <c r="C62" s="27"/>
      <c r="D62" s="27" t="s">
        <v>39</v>
      </c>
      <c r="E62" s="27"/>
      <c r="F62" s="27"/>
      <c r="G62" s="28"/>
    </row>
    <row r="63" spans="1:10" x14ac:dyDescent="0.25">
      <c r="A63" s="26"/>
      <c r="B63" s="27"/>
      <c r="C63" s="27" t="s">
        <v>39</v>
      </c>
      <c r="D63" s="27"/>
      <c r="E63" s="27"/>
      <c r="F63" s="27"/>
      <c r="G63" s="28"/>
    </row>
    <row r="64" spans="1:10" x14ac:dyDescent="0.25">
      <c r="A64" s="26"/>
      <c r="B64" s="27"/>
      <c r="C64" s="27" t="s">
        <v>42</v>
      </c>
      <c r="D64" s="27"/>
      <c r="E64" s="27"/>
      <c r="F64" s="27"/>
      <c r="G64" s="28"/>
    </row>
    <row r="65" spans="1:7" x14ac:dyDescent="0.25">
      <c r="A65" s="26"/>
      <c r="B65" s="27"/>
      <c r="C65" s="27" t="s">
        <v>37</v>
      </c>
      <c r="D65" s="27"/>
      <c r="E65" s="27"/>
      <c r="F65" s="27"/>
      <c r="G65" s="28"/>
    </row>
    <row r="66" spans="1:7" x14ac:dyDescent="0.25">
      <c r="A66" s="26"/>
      <c r="B66" s="27"/>
      <c r="C66" s="27"/>
      <c r="D66" s="27" t="str">
        <f xml:space="preserve"> "MaxEC = " &amp; $C$34</f>
        <v>MaxEC = 5</v>
      </c>
      <c r="E66" s="27"/>
      <c r="F66" s="27"/>
      <c r="G66" s="28"/>
    </row>
    <row r="67" spans="1:7" x14ac:dyDescent="0.25">
      <c r="A67" s="26"/>
      <c r="B67" s="27"/>
      <c r="C67" s="27"/>
      <c r="D67" s="27" t="s">
        <v>38</v>
      </c>
      <c r="E67" s="27"/>
      <c r="F67" s="27"/>
      <c r="G67" s="28"/>
    </row>
    <row r="68" spans="1:7" x14ac:dyDescent="0.25">
      <c r="A68" s="26"/>
      <c r="B68" s="27"/>
      <c r="C68" s="27"/>
      <c r="D68" s="27" t="s">
        <v>37</v>
      </c>
      <c r="E68" s="27"/>
      <c r="F68" s="27"/>
      <c r="G68" s="28"/>
    </row>
    <row r="69" spans="1:7" x14ac:dyDescent="0.25">
      <c r="A69" s="26"/>
      <c r="B69" s="27"/>
      <c r="C69" s="27"/>
      <c r="D69" s="27"/>
      <c r="E69" s="27" t="str">
        <f xml:space="preserve"> B35 &amp; " = " &amp; E35</f>
        <v>Hydrogen = 1.04264849617275</v>
      </c>
      <c r="F69" s="27"/>
      <c r="G69" s="28"/>
    </row>
    <row r="70" spans="1:7" x14ac:dyDescent="0.25">
      <c r="A70" s="26"/>
      <c r="B70" s="27"/>
      <c r="C70" s="27"/>
      <c r="D70" s="27"/>
      <c r="E70" s="27" t="str">
        <f xml:space="preserve"> B36 &amp; " = " &amp; E36</f>
        <v>Oxygen = 0.788621982550263</v>
      </c>
      <c r="F70" s="27"/>
      <c r="G70" s="28"/>
    </row>
    <row r="71" spans="1:7" x14ac:dyDescent="0.25">
      <c r="A71" s="26"/>
      <c r="B71" s="27"/>
      <c r="C71" s="27"/>
      <c r="D71" s="27" t="s">
        <v>39</v>
      </c>
      <c r="E71" s="27"/>
      <c r="F71" s="27"/>
      <c r="G71" s="28"/>
    </row>
    <row r="72" spans="1:7" x14ac:dyDescent="0.25">
      <c r="A72" s="26"/>
      <c r="B72" s="27"/>
      <c r="C72" s="27"/>
      <c r="D72" s="27" t="s">
        <v>43</v>
      </c>
      <c r="E72" s="27"/>
      <c r="F72" s="27"/>
      <c r="G72" s="28"/>
    </row>
    <row r="73" spans="1:7" x14ac:dyDescent="0.25">
      <c r="A73" s="26"/>
      <c r="B73" s="27"/>
      <c r="C73" s="27"/>
      <c r="D73" s="27" t="s">
        <v>37</v>
      </c>
      <c r="E73" s="27"/>
      <c r="F73" s="27"/>
      <c r="G73" s="28"/>
    </row>
    <row r="74" spans="1:7" x14ac:dyDescent="0.25">
      <c r="A74" s="26"/>
      <c r="B74" s="27"/>
      <c r="C74" s="27"/>
      <c r="D74" s="27"/>
      <c r="E74" s="27" t="str">
        <f xml:space="preserve"> B38 &amp; " = " &amp; E38</f>
        <v>Water = 0.000843419221524059</v>
      </c>
      <c r="F74" s="27"/>
      <c r="G74" s="28"/>
    </row>
    <row r="75" spans="1:7" x14ac:dyDescent="0.25">
      <c r="A75" s="26"/>
      <c r="B75" s="27"/>
      <c r="C75" s="27"/>
      <c r="D75" s="27" t="s">
        <v>39</v>
      </c>
      <c r="E75" s="27"/>
      <c r="F75" s="27"/>
      <c r="G75" s="28"/>
    </row>
    <row r="76" spans="1:7" x14ac:dyDescent="0.25">
      <c r="A76" s="26"/>
      <c r="B76" s="27"/>
      <c r="C76" s="27" t="s">
        <v>39</v>
      </c>
      <c r="D76" s="27"/>
      <c r="E76" s="27"/>
      <c r="F76" s="27"/>
      <c r="G76" s="28"/>
    </row>
    <row r="77" spans="1:7" x14ac:dyDescent="0.25">
      <c r="A77" s="26"/>
      <c r="B77" s="27"/>
      <c r="C77" s="27" t="s">
        <v>36</v>
      </c>
      <c r="D77" s="27"/>
      <c r="E77" s="27"/>
      <c r="F77" s="27"/>
      <c r="G77" s="28"/>
    </row>
    <row r="78" spans="1:7" x14ac:dyDescent="0.25">
      <c r="A78" s="26"/>
      <c r="B78" s="27"/>
      <c r="C78" s="27" t="s">
        <v>37</v>
      </c>
      <c r="D78" s="27"/>
      <c r="E78" s="27"/>
      <c r="F78" s="27"/>
      <c r="G78" s="28"/>
    </row>
    <row r="79" spans="1:7" x14ac:dyDescent="0.25">
      <c r="A79" s="26"/>
      <c r="B79" s="27"/>
      <c r="C79" s="27"/>
      <c r="D79" s="27" t="str">
        <f xml:space="preserve"> "MaxEC = " &amp; $C$40</f>
        <v>MaxEC = 5</v>
      </c>
      <c r="E79" s="27"/>
      <c r="F79" s="27"/>
      <c r="G79" s="28"/>
    </row>
    <row r="80" spans="1:7" x14ac:dyDescent="0.25">
      <c r="A80" s="26"/>
      <c r="B80" s="27"/>
      <c r="C80" s="27"/>
      <c r="D80" s="27" t="s">
        <v>38</v>
      </c>
      <c r="E80" s="27"/>
      <c r="F80" s="27"/>
      <c r="G80" s="28"/>
    </row>
    <row r="81" spans="1:7" x14ac:dyDescent="0.25">
      <c r="A81" s="26"/>
      <c r="B81" s="27"/>
      <c r="C81" s="27"/>
      <c r="D81" s="27" t="s">
        <v>37</v>
      </c>
      <c r="E81" s="27"/>
      <c r="F81" s="27"/>
      <c r="G81" s="28"/>
    </row>
    <row r="82" spans="1:7" x14ac:dyDescent="0.25">
      <c r="A82" s="26"/>
      <c r="B82" s="27"/>
      <c r="C82" s="27"/>
      <c r="D82" s="27"/>
      <c r="E82" s="27" t="str">
        <f xml:space="preserve"> B41 &amp; " = " &amp; E41</f>
        <v>LiquidFuel = 0.000425</v>
      </c>
      <c r="F82" s="27"/>
      <c r="G82" s="28"/>
    </row>
    <row r="83" spans="1:7" x14ac:dyDescent="0.25">
      <c r="A83" s="26"/>
      <c r="B83" s="27"/>
      <c r="C83" s="27"/>
      <c r="D83" s="27"/>
      <c r="E83" s="27" t="str">
        <f xml:space="preserve"> B42 &amp; " = " &amp; E42</f>
        <v>IntakeAir = 0.102</v>
      </c>
      <c r="F83" s="27"/>
      <c r="G83" s="28"/>
    </row>
    <row r="84" spans="1:7" x14ac:dyDescent="0.25">
      <c r="A84" s="26"/>
      <c r="B84" s="27"/>
      <c r="C84" s="27"/>
      <c r="D84" s="27" t="s">
        <v>39</v>
      </c>
      <c r="E84" s="27"/>
      <c r="F84" s="27"/>
      <c r="G84" s="28"/>
    </row>
    <row r="85" spans="1:7" x14ac:dyDescent="0.25">
      <c r="A85" s="26"/>
      <c r="B85" s="27"/>
      <c r="C85" s="27" t="s">
        <v>39</v>
      </c>
      <c r="D85" s="27"/>
      <c r="E85" s="27"/>
      <c r="F85" s="27"/>
      <c r="G85" s="28"/>
    </row>
    <row r="86" spans="1:7" x14ac:dyDescent="0.25">
      <c r="A86" s="29"/>
      <c r="B86" s="30" t="s">
        <v>39</v>
      </c>
      <c r="C86" s="30"/>
      <c r="D86" s="30"/>
      <c r="E86" s="30"/>
      <c r="F86" s="30"/>
      <c r="G86" s="31"/>
    </row>
  </sheetData>
  <sheetProtection selectLockedCells="1"/>
  <mergeCells count="3">
    <mergeCell ref="A3:C3"/>
    <mergeCell ref="A4:C4"/>
    <mergeCell ref="A44:E44"/>
  </mergeCells>
  <pageMargins left="0.7" right="0.7" top="0.75" bottom="0.75" header="0.3" footer="0.3"/>
  <pageSetup orientation="portrait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ResourceMassPerEC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2019-09-01T23:27:31Z</dcterms:created>
  <dcterms:modified xsi:type="dcterms:W3CDTF">2019-09-04T05:10:07Z</dcterms:modified>
</cp:coreProperties>
</file>