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Blue-2019" sheetId="1" r:id="rId1"/>
    <sheet name="Ral-28-2009" sheetId="2" r:id="rId2"/>
    <sheet name="Ral-28-3003" sheetId="3" r:id="rId3"/>
    <sheet name="Ral-26-2009" sheetId="4" r:id="rId4"/>
    <sheet name="Zinc-28" sheetId="5" r:id="rId5"/>
    <sheet name="Zin-26" sheetId="6" r:id="rId6"/>
    <sheet name="Galva-28" sheetId="7" r:id="rId7"/>
    <sheet name="Tiraf63x76.2" sheetId="8" r:id="rId8"/>
    <sheet name="Tiraf63x63.5" sheetId="9" r:id="rId9"/>
    <sheet name="Ral28 3002" sheetId="10" r:id="rId10"/>
    <sheet name="ZINC 28 0.35X1200" sheetId="11" r:id="rId11"/>
  </sheets>
  <externalReferences>
    <externalReference r:id="rId12"/>
  </externalReferences>
  <definedNames>
    <definedName name="_xlnm.Print_Area" localSheetId="0">'Blue-2019'!$A$1:$N$33</definedName>
    <definedName name="_xlnm.Print_Area" localSheetId="6">'Galva-28'!$A$1:$N$27</definedName>
    <definedName name="_xlnm.Print_Area" localSheetId="3">'Ral-26-2009'!$A$1:$N$75</definedName>
    <definedName name="_xlnm.Print_Area" localSheetId="9">'Ral28 3002'!$A$1:$N$53</definedName>
    <definedName name="_xlnm.Print_Area" localSheetId="1">'Ral-28-2009'!$A$1:$N$60</definedName>
    <definedName name="_xlnm.Print_Area" localSheetId="2">'Ral-28-3003'!$A$1:$N$58</definedName>
    <definedName name="_xlnm.Print_Area" localSheetId="8">Tiraf63x63.5!$A$1:$N$54</definedName>
    <definedName name="_xlnm.Print_Area" localSheetId="7">Tiraf63x76.2!$A$1:$N$51</definedName>
    <definedName name="_xlnm.Print_Area" localSheetId="5">'Zin-26'!$A$1:$N$49</definedName>
    <definedName name="_xlnm.Print_Area" localSheetId="10">'ZINC 28 0.35X1200'!$A$1:$N$33</definedName>
    <definedName name="_xlnm.Print_Area" localSheetId="4">'Zinc-28'!$A$1:$O$101</definedName>
  </definedNames>
  <calcPr calcId="162913"/>
</workbook>
</file>

<file path=xl/calcChain.xml><?xml version="1.0" encoding="utf-8"?>
<calcChain xmlns="http://schemas.openxmlformats.org/spreadsheetml/2006/main">
  <c r="E11" i="3" l="1"/>
  <c r="E12" i="3" s="1"/>
  <c r="E13" i="3" s="1"/>
  <c r="E14" i="3" s="1"/>
  <c r="E15" i="3" s="1"/>
  <c r="E16" i="3" s="1"/>
  <c r="E17" i="3" s="1"/>
  <c r="E10" i="3"/>
  <c r="G11" i="3" s="1"/>
  <c r="E9" i="3"/>
  <c r="J11" i="3"/>
  <c r="J12" i="3" s="1"/>
  <c r="J10" i="3"/>
  <c r="J9" i="3"/>
  <c r="G10" i="3"/>
  <c r="F9" i="3"/>
  <c r="G18" i="2"/>
  <c r="G17" i="2"/>
  <c r="G16" i="2"/>
  <c r="G15" i="2"/>
  <c r="G14" i="2"/>
  <c r="G13" i="2"/>
  <c r="G12" i="2"/>
  <c r="G11" i="2"/>
  <c r="G10" i="2"/>
  <c r="G9" i="2"/>
  <c r="F9" i="2"/>
  <c r="J11" i="2"/>
  <c r="J12" i="2" s="1"/>
  <c r="J13" i="2" s="1"/>
  <c r="J14" i="2" s="1"/>
  <c r="J15" i="2" s="1"/>
  <c r="J16" i="2" s="1"/>
  <c r="J17" i="2" s="1"/>
  <c r="J18" i="2" s="1"/>
  <c r="J10" i="2"/>
  <c r="E11" i="2"/>
  <c r="E12" i="2" s="1"/>
  <c r="E13" i="2" s="1"/>
  <c r="E14" i="2" s="1"/>
  <c r="E15" i="2" s="1"/>
  <c r="E16" i="2" s="1"/>
  <c r="E17" i="2" s="1"/>
  <c r="E18" i="2" s="1"/>
  <c r="E10" i="2"/>
  <c r="E9" i="2"/>
  <c r="G13" i="3" l="1"/>
  <c r="J13" i="3"/>
  <c r="G12" i="3"/>
  <c r="G11" i="5"/>
  <c r="G10" i="5"/>
  <c r="I10" i="5" s="1"/>
  <c r="J10" i="5" s="1"/>
  <c r="F9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11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" i="5"/>
  <c r="E10" i="5" s="1"/>
  <c r="J14" i="3" l="1"/>
  <c r="G14" i="3"/>
  <c r="J11" i="5"/>
  <c r="G11" i="1"/>
  <c r="I11" i="1" s="1"/>
  <c r="J11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D11" i="1"/>
  <c r="D26" i="4"/>
  <c r="D25" i="4"/>
  <c r="D24" i="4"/>
  <c r="D11" i="10"/>
  <c r="G11" i="10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10" i="10"/>
  <c r="J10" i="10"/>
  <c r="I10" i="10"/>
  <c r="G10" i="10"/>
  <c r="E9" i="10"/>
  <c r="F9" i="10" s="1"/>
  <c r="J9" i="10"/>
  <c r="J15" i="3" l="1"/>
  <c r="G15" i="3"/>
  <c r="G12" i="5"/>
  <c r="I12" i="5" s="1"/>
  <c r="J12" i="5" s="1"/>
  <c r="G12" i="1"/>
  <c r="I12" i="1" s="1"/>
  <c r="J12" i="1" s="1"/>
  <c r="I11" i="10"/>
  <c r="J11" i="10" s="1"/>
  <c r="D21" i="4"/>
  <c r="D20" i="4"/>
  <c r="D19" i="4"/>
  <c r="D18" i="4"/>
  <c r="D10" i="1"/>
  <c r="D16" i="4"/>
  <c r="D15" i="4"/>
  <c r="D10" i="10"/>
  <c r="D13" i="4"/>
  <c r="D12" i="4"/>
  <c r="D11" i="4"/>
  <c r="D10" i="4"/>
  <c r="J16" i="3" l="1"/>
  <c r="G16" i="3"/>
  <c r="G13" i="5"/>
  <c r="I13" i="5" s="1"/>
  <c r="J13" i="5"/>
  <c r="J13" i="1"/>
  <c r="G13" i="1"/>
  <c r="I13" i="1" s="1"/>
  <c r="G12" i="10"/>
  <c r="I12" i="10" s="1"/>
  <c r="J12" i="10" s="1"/>
  <c r="G13" i="10" s="1"/>
  <c r="I13" i="10" s="1"/>
  <c r="J13" i="10" s="1"/>
  <c r="H9" i="11"/>
  <c r="J9" i="11" s="1"/>
  <c r="C9" i="1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H9" i="10"/>
  <c r="C9" i="10"/>
  <c r="H9" i="9"/>
  <c r="J9" i="9" s="1"/>
  <c r="C9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H9" i="8"/>
  <c r="C9" i="8"/>
  <c r="E9" i="8" s="1"/>
  <c r="E10" i="8" s="1"/>
  <c r="F9" i="4"/>
  <c r="J9" i="4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H9" i="4"/>
  <c r="C9" i="4"/>
  <c r="H9" i="1"/>
  <c r="J9" i="1" s="1"/>
  <c r="C9" i="1"/>
  <c r="E9" i="1" s="1"/>
  <c r="E10" i="1" s="1"/>
  <c r="J17" i="3" l="1"/>
  <c r="G17" i="3"/>
  <c r="G14" i="5"/>
  <c r="I14" i="5" s="1"/>
  <c r="J14" i="5" s="1"/>
  <c r="J14" i="1"/>
  <c r="G14" i="1"/>
  <c r="I14" i="1" s="1"/>
  <c r="G14" i="10"/>
  <c r="I14" i="10" s="1"/>
  <c r="J14" i="10" s="1"/>
  <c r="G10" i="9"/>
  <c r="I10" i="9" s="1"/>
  <c r="J10" i="9" s="1"/>
  <c r="G11" i="9" s="1"/>
  <c r="I11" i="9" s="1"/>
  <c r="J11" i="9" s="1"/>
  <c r="G12" i="9" s="1"/>
  <c r="I12" i="9" s="1"/>
  <c r="J12" i="9" s="1"/>
  <c r="G13" i="9" s="1"/>
  <c r="I13" i="9" s="1"/>
  <c r="J13" i="9" s="1"/>
  <c r="J10" i="1"/>
  <c r="G10" i="1"/>
  <c r="I10" i="1" s="1"/>
  <c r="G11" i="8"/>
  <c r="I11" i="8" s="1"/>
  <c r="E11" i="8"/>
  <c r="G10" i="4"/>
  <c r="I10" i="4" s="1"/>
  <c r="J10" i="4" s="1"/>
  <c r="G11" i="4" s="1"/>
  <c r="I11" i="4" s="1"/>
  <c r="J11" i="4" s="1"/>
  <c r="G12" i="4" s="1"/>
  <c r="I12" i="4" s="1"/>
  <c r="J12" i="4" s="1"/>
  <c r="G13" i="4" s="1"/>
  <c r="I13" i="4" s="1"/>
  <c r="J13" i="4" s="1"/>
  <c r="F9" i="9"/>
  <c r="G10" i="8"/>
  <c r="I10" i="8" s="1"/>
  <c r="G10" i="11"/>
  <c r="I10" i="11" s="1"/>
  <c r="J10" i="11" s="1"/>
  <c r="G11" i="11" s="1"/>
  <c r="I11" i="11" s="1"/>
  <c r="J11" i="11" s="1"/>
  <c r="G12" i="11" s="1"/>
  <c r="I12" i="11" s="1"/>
  <c r="J12" i="11" s="1"/>
  <c r="G13" i="11" s="1"/>
  <c r="I13" i="11" s="1"/>
  <c r="J13" i="11" s="1"/>
  <c r="F9" i="11"/>
  <c r="J9" i="8"/>
  <c r="J10" i="8" s="1"/>
  <c r="F9" i="8"/>
  <c r="G15" i="5" l="1"/>
  <c r="I15" i="5" s="1"/>
  <c r="J15" i="5" s="1"/>
  <c r="J15" i="1"/>
  <c r="G15" i="1"/>
  <c r="I15" i="1" s="1"/>
  <c r="G15" i="10"/>
  <c r="I15" i="10" s="1"/>
  <c r="J15" i="10" s="1"/>
  <c r="J11" i="8"/>
  <c r="G12" i="8"/>
  <c r="I12" i="8" s="1"/>
  <c r="E12" i="8"/>
  <c r="G14" i="9"/>
  <c r="I14" i="9" s="1"/>
  <c r="J14" i="9" s="1"/>
  <c r="G14" i="11"/>
  <c r="I14" i="11" s="1"/>
  <c r="J14" i="11" s="1"/>
  <c r="G14" i="4"/>
  <c r="I14" i="4" s="1"/>
  <c r="J14" i="4" s="1"/>
  <c r="H47" i="10"/>
  <c r="D47" i="10"/>
  <c r="H43" i="6"/>
  <c r="C43" i="6"/>
  <c r="C95" i="5"/>
  <c r="H68" i="4"/>
  <c r="D68" i="4"/>
  <c r="C68" i="4"/>
  <c r="H55" i="2"/>
  <c r="C55" i="2"/>
  <c r="G16" i="5" l="1"/>
  <c r="I16" i="5" s="1"/>
  <c r="J16" i="5" s="1"/>
  <c r="G16" i="1"/>
  <c r="I16" i="1" s="1"/>
  <c r="J16" i="1" s="1"/>
  <c r="G16" i="10"/>
  <c r="I16" i="10" s="1"/>
  <c r="J16" i="10" s="1"/>
  <c r="E13" i="8"/>
  <c r="G13" i="8"/>
  <c r="I13" i="8" s="1"/>
  <c r="J12" i="8"/>
  <c r="G15" i="9"/>
  <c r="I15" i="9" s="1"/>
  <c r="J15" i="9" s="1"/>
  <c r="G15" i="11"/>
  <c r="I15" i="11" s="1"/>
  <c r="J15" i="11" s="1"/>
  <c r="G15" i="4"/>
  <c r="I15" i="4" s="1"/>
  <c r="J15" i="4" s="1"/>
  <c r="C47" i="10"/>
  <c r="G17" i="5" l="1"/>
  <c r="I17" i="5" s="1"/>
  <c r="J17" i="5" s="1"/>
  <c r="G17" i="1"/>
  <c r="I17" i="1" s="1"/>
  <c r="J17" i="1" s="1"/>
  <c r="J17" i="10"/>
  <c r="G17" i="10"/>
  <c r="I17" i="10" s="1"/>
  <c r="J13" i="8"/>
  <c r="E14" i="8"/>
  <c r="G14" i="8"/>
  <c r="I14" i="8" s="1"/>
  <c r="J14" i="8" s="1"/>
  <c r="G16" i="9"/>
  <c r="I16" i="9" s="1"/>
  <c r="J16" i="9" s="1"/>
  <c r="G16" i="11"/>
  <c r="I16" i="11" s="1"/>
  <c r="J16" i="11" s="1"/>
  <c r="G16" i="4"/>
  <c r="I16" i="4" s="1"/>
  <c r="J16" i="4" s="1"/>
  <c r="J31" i="11"/>
  <c r="H27" i="11"/>
  <c r="C27" i="11"/>
  <c r="D27" i="11"/>
  <c r="G18" i="5" l="1"/>
  <c r="I18" i="5" s="1"/>
  <c r="J18" i="5" s="1"/>
  <c r="G18" i="1"/>
  <c r="I18" i="1" s="1"/>
  <c r="J18" i="1" s="1"/>
  <c r="G18" i="10"/>
  <c r="I18" i="10" s="1"/>
  <c r="J18" i="10" s="1"/>
  <c r="G15" i="8"/>
  <c r="I15" i="8" s="1"/>
  <c r="J15" i="8" s="1"/>
  <c r="E15" i="8"/>
  <c r="G17" i="9"/>
  <c r="I17" i="9" s="1"/>
  <c r="J17" i="9" s="1"/>
  <c r="G17" i="11"/>
  <c r="I17" i="11" s="1"/>
  <c r="J17" i="11" s="1"/>
  <c r="G17" i="4"/>
  <c r="I17" i="4" s="1"/>
  <c r="J17" i="4" s="1"/>
  <c r="M27" i="11"/>
  <c r="G19" i="5" l="1"/>
  <c r="I19" i="5" s="1"/>
  <c r="J19" i="5" s="1"/>
  <c r="G19" i="1"/>
  <c r="I19" i="1" s="1"/>
  <c r="J19" i="1" s="1"/>
  <c r="G19" i="10"/>
  <c r="I19" i="10" s="1"/>
  <c r="J19" i="10" s="1"/>
  <c r="E16" i="8"/>
  <c r="G16" i="8"/>
  <c r="I16" i="8" s="1"/>
  <c r="J16" i="8" s="1"/>
  <c r="G18" i="9"/>
  <c r="I18" i="9" s="1"/>
  <c r="J18" i="9" s="1"/>
  <c r="G18" i="11"/>
  <c r="I18" i="11" s="1"/>
  <c r="J18" i="11" s="1"/>
  <c r="G18" i="4"/>
  <c r="I18" i="4" s="1"/>
  <c r="J18" i="4" s="1"/>
  <c r="H95" i="5"/>
  <c r="G20" i="5" l="1"/>
  <c r="I20" i="5" s="1"/>
  <c r="J20" i="5" s="1"/>
  <c r="G20" i="1"/>
  <c r="I20" i="1" s="1"/>
  <c r="J20" i="1" s="1"/>
  <c r="G20" i="10"/>
  <c r="I20" i="10" s="1"/>
  <c r="J20" i="10" s="1"/>
  <c r="G17" i="8"/>
  <c r="I17" i="8" s="1"/>
  <c r="J17" i="8" s="1"/>
  <c r="E17" i="8"/>
  <c r="G19" i="9"/>
  <c r="I19" i="9" s="1"/>
  <c r="J19" i="9" s="1"/>
  <c r="G19" i="11"/>
  <c r="I19" i="11" s="1"/>
  <c r="J19" i="11" s="1"/>
  <c r="G19" i="4"/>
  <c r="I19" i="4" s="1"/>
  <c r="J19" i="4" s="1"/>
  <c r="J73" i="4"/>
  <c r="J49" i="8"/>
  <c r="G21" i="5" l="1"/>
  <c r="I21" i="5" s="1"/>
  <c r="J21" i="5" s="1"/>
  <c r="G21" i="1"/>
  <c r="I21" i="1" s="1"/>
  <c r="J21" i="1" s="1"/>
  <c r="G21" i="10"/>
  <c r="I21" i="10" s="1"/>
  <c r="E18" i="8"/>
  <c r="G18" i="8"/>
  <c r="I18" i="8" s="1"/>
  <c r="J18" i="8" s="1"/>
  <c r="G20" i="9"/>
  <c r="I20" i="9" s="1"/>
  <c r="J20" i="9" s="1"/>
  <c r="G20" i="11"/>
  <c r="I20" i="11" s="1"/>
  <c r="J20" i="11" s="1"/>
  <c r="G20" i="4"/>
  <c r="I20" i="4" s="1"/>
  <c r="J20" i="4" s="1"/>
  <c r="D55" i="2"/>
  <c r="J51" i="10"/>
  <c r="D95" i="5"/>
  <c r="J56" i="3"/>
  <c r="D43" i="6"/>
  <c r="G22" i="5" l="1"/>
  <c r="I22" i="5" s="1"/>
  <c r="J22" i="5" s="1"/>
  <c r="G22" i="1"/>
  <c r="I22" i="1" s="1"/>
  <c r="J22" i="1" s="1"/>
  <c r="J21" i="10"/>
  <c r="G19" i="8"/>
  <c r="I19" i="8" s="1"/>
  <c r="J19" i="8" s="1"/>
  <c r="E19" i="8"/>
  <c r="G21" i="9"/>
  <c r="I21" i="9" s="1"/>
  <c r="J21" i="9" s="1"/>
  <c r="G21" i="11"/>
  <c r="I21" i="11" s="1"/>
  <c r="J21" i="11" s="1"/>
  <c r="G21" i="4"/>
  <c r="I21" i="4" s="1"/>
  <c r="J21" i="4" s="1"/>
  <c r="J52" i="9"/>
  <c r="J99" i="5"/>
  <c r="G23" i="5" l="1"/>
  <c r="I23" i="5" s="1"/>
  <c r="J23" i="5" s="1"/>
  <c r="G23" i="1"/>
  <c r="I23" i="1" s="1"/>
  <c r="J23" i="1" s="1"/>
  <c r="G22" i="10"/>
  <c r="I22" i="10" s="1"/>
  <c r="G20" i="8"/>
  <c r="I20" i="8" s="1"/>
  <c r="J20" i="8" s="1"/>
  <c r="E20" i="8"/>
  <c r="G22" i="9"/>
  <c r="I22" i="9" s="1"/>
  <c r="J22" i="9" s="1"/>
  <c r="G22" i="11"/>
  <c r="I22" i="11" s="1"/>
  <c r="J22" i="11" s="1"/>
  <c r="G22" i="4"/>
  <c r="I22" i="4" s="1"/>
  <c r="J22" i="4" s="1"/>
  <c r="J47" i="6"/>
  <c r="H21" i="7"/>
  <c r="D21" i="7"/>
  <c r="J25" i="7" s="1"/>
  <c r="C21" i="7"/>
  <c r="G24" i="5" l="1"/>
  <c r="I24" i="5" s="1"/>
  <c r="J24" i="5" s="1"/>
  <c r="G24" i="1"/>
  <c r="I24" i="1" s="1"/>
  <c r="J24" i="1" s="1"/>
  <c r="J22" i="10"/>
  <c r="G21" i="8"/>
  <c r="I21" i="8" s="1"/>
  <c r="J21" i="8" s="1"/>
  <c r="E21" i="8"/>
  <c r="G23" i="9"/>
  <c r="I23" i="9" s="1"/>
  <c r="J23" i="9" s="1"/>
  <c r="G23" i="11"/>
  <c r="I23" i="11" s="1"/>
  <c r="J23" i="11" s="1"/>
  <c r="G23" i="4"/>
  <c r="I23" i="4" s="1"/>
  <c r="M68" i="4"/>
  <c r="G25" i="5" l="1"/>
  <c r="I25" i="5" s="1"/>
  <c r="J25" i="5" s="1"/>
  <c r="G25" i="1"/>
  <c r="I25" i="1" s="1"/>
  <c r="J25" i="1" s="1"/>
  <c r="G23" i="10"/>
  <c r="I23" i="10" s="1"/>
  <c r="J23" i="10" s="1"/>
  <c r="G22" i="8"/>
  <c r="I22" i="8" s="1"/>
  <c r="J22" i="8" s="1"/>
  <c r="E22" i="8"/>
  <c r="G24" i="9"/>
  <c r="I24" i="9" s="1"/>
  <c r="J24" i="9" s="1"/>
  <c r="G24" i="11"/>
  <c r="I24" i="11" s="1"/>
  <c r="J24" i="11" s="1"/>
  <c r="J23" i="4"/>
  <c r="G26" i="5" l="1"/>
  <c r="I26" i="5" s="1"/>
  <c r="J26" i="5" s="1"/>
  <c r="G26" i="1"/>
  <c r="I26" i="1" s="1"/>
  <c r="J26" i="1" s="1"/>
  <c r="G24" i="10"/>
  <c r="I24" i="10" s="1"/>
  <c r="J24" i="10" s="1"/>
  <c r="G23" i="8"/>
  <c r="I23" i="8" s="1"/>
  <c r="J23" i="8" s="1"/>
  <c r="E23" i="8"/>
  <c r="G25" i="9"/>
  <c r="I25" i="9" s="1"/>
  <c r="J25" i="9" s="1"/>
  <c r="G25" i="11"/>
  <c r="I25" i="11" s="1"/>
  <c r="J25" i="11" s="1"/>
  <c r="G24" i="4"/>
  <c r="I24" i="4" s="1"/>
  <c r="J31" i="1"/>
  <c r="G27" i="5" l="1"/>
  <c r="I27" i="5" s="1"/>
  <c r="J27" i="5" s="1"/>
  <c r="G27" i="1"/>
  <c r="I27" i="1" s="1"/>
  <c r="J27" i="1" s="1"/>
  <c r="G25" i="10"/>
  <c r="I25" i="10" s="1"/>
  <c r="J25" i="10" s="1"/>
  <c r="G24" i="8"/>
  <c r="I24" i="8" s="1"/>
  <c r="J24" i="8" s="1"/>
  <c r="E24" i="8"/>
  <c r="G26" i="9"/>
  <c r="I26" i="9" s="1"/>
  <c r="J26" i="9" s="1"/>
  <c r="G26" i="11"/>
  <c r="I26" i="11" s="1"/>
  <c r="J26" i="11" s="1"/>
  <c r="J32" i="11" s="1"/>
  <c r="J24" i="4"/>
  <c r="M21" i="7"/>
  <c r="I21" i="7"/>
  <c r="J26" i="7" s="1"/>
  <c r="G28" i="5" l="1"/>
  <c r="I28" i="5" s="1"/>
  <c r="J28" i="5" s="1"/>
  <c r="G28" i="1"/>
  <c r="I28" i="1" s="1"/>
  <c r="J28" i="1" s="1"/>
  <c r="G26" i="10"/>
  <c r="I26" i="10" s="1"/>
  <c r="J26" i="10" s="1"/>
  <c r="G25" i="8"/>
  <c r="I25" i="8" s="1"/>
  <c r="J25" i="8" s="1"/>
  <c r="E25" i="8"/>
  <c r="G27" i="9"/>
  <c r="I27" i="9" s="1"/>
  <c r="J27" i="9" s="1"/>
  <c r="G25" i="4"/>
  <c r="I25" i="4" s="1"/>
  <c r="J32" i="1"/>
  <c r="G29" i="5" l="1"/>
  <c r="I29" i="5" s="1"/>
  <c r="J29" i="5" s="1"/>
  <c r="G27" i="10"/>
  <c r="I27" i="10" s="1"/>
  <c r="J27" i="10" s="1"/>
  <c r="G26" i="8"/>
  <c r="I26" i="8" s="1"/>
  <c r="J26" i="8" s="1"/>
  <c r="E26" i="8"/>
  <c r="G28" i="9"/>
  <c r="I28" i="9" s="1"/>
  <c r="J28" i="9" s="1"/>
  <c r="J25" i="4"/>
  <c r="J27" i="7"/>
  <c r="G30" i="5" l="1"/>
  <c r="I30" i="5" s="1"/>
  <c r="J30" i="5" s="1"/>
  <c r="G28" i="10"/>
  <c r="I28" i="10" s="1"/>
  <c r="J28" i="10" s="1"/>
  <c r="E27" i="8"/>
  <c r="G27" i="8"/>
  <c r="I27" i="8" s="1"/>
  <c r="J27" i="8" s="1"/>
  <c r="G29" i="9"/>
  <c r="I29" i="9" s="1"/>
  <c r="J29" i="9" s="1"/>
  <c r="G26" i="4"/>
  <c r="I26" i="4" s="1"/>
  <c r="J26" i="4" s="1"/>
  <c r="J33" i="1"/>
  <c r="G31" i="5" l="1"/>
  <c r="I31" i="5" s="1"/>
  <c r="J31" i="5" s="1"/>
  <c r="G29" i="10"/>
  <c r="I29" i="10" s="1"/>
  <c r="J29" i="10" s="1"/>
  <c r="G28" i="8"/>
  <c r="I28" i="8" s="1"/>
  <c r="J28" i="8" s="1"/>
  <c r="E28" i="8"/>
  <c r="G30" i="9"/>
  <c r="I30" i="9" s="1"/>
  <c r="J30" i="9" s="1"/>
  <c r="G27" i="4"/>
  <c r="I27" i="4" s="1"/>
  <c r="J27" i="4" s="1"/>
  <c r="I27" i="11"/>
  <c r="G32" i="5" l="1"/>
  <c r="I32" i="5" s="1"/>
  <c r="J32" i="5" s="1"/>
  <c r="G30" i="10"/>
  <c r="I30" i="10" s="1"/>
  <c r="J30" i="10" s="1"/>
  <c r="G29" i="8"/>
  <c r="I29" i="8" s="1"/>
  <c r="J29" i="8" s="1"/>
  <c r="E29" i="8"/>
  <c r="G31" i="9"/>
  <c r="I31" i="9" s="1"/>
  <c r="J31" i="9" s="1"/>
  <c r="G28" i="4"/>
  <c r="I28" i="4" s="1"/>
  <c r="J28" i="4" s="1"/>
  <c r="J74" i="4"/>
  <c r="J33" i="11"/>
  <c r="G33" i="5" l="1"/>
  <c r="I33" i="5" s="1"/>
  <c r="J33" i="5" s="1"/>
  <c r="G31" i="10"/>
  <c r="I31" i="10" s="1"/>
  <c r="J31" i="10" s="1"/>
  <c r="G30" i="8"/>
  <c r="I30" i="8" s="1"/>
  <c r="J30" i="8" s="1"/>
  <c r="E30" i="8"/>
  <c r="G32" i="9"/>
  <c r="I32" i="9" s="1"/>
  <c r="J32" i="9" s="1"/>
  <c r="G29" i="4"/>
  <c r="I29" i="4" s="1"/>
  <c r="J29" i="4" s="1"/>
  <c r="M47" i="10"/>
  <c r="G34" i="5" l="1"/>
  <c r="I34" i="5" s="1"/>
  <c r="J34" i="5" s="1"/>
  <c r="G32" i="10"/>
  <c r="I32" i="10" s="1"/>
  <c r="J32" i="10" s="1"/>
  <c r="G31" i="8"/>
  <c r="I31" i="8" s="1"/>
  <c r="J31" i="8" s="1"/>
  <c r="E31" i="8"/>
  <c r="G33" i="9"/>
  <c r="I33" i="9" s="1"/>
  <c r="J33" i="9" s="1"/>
  <c r="G30" i="4"/>
  <c r="I30" i="4" s="1"/>
  <c r="J30" i="4" s="1"/>
  <c r="J52" i="10"/>
  <c r="J53" i="10" s="1"/>
  <c r="M43" i="6"/>
  <c r="J75" i="4"/>
  <c r="G35" i="5" l="1"/>
  <c r="I35" i="5" s="1"/>
  <c r="J35" i="5" s="1"/>
  <c r="G33" i="10"/>
  <c r="I33" i="10" s="1"/>
  <c r="I47" i="10" s="1"/>
  <c r="G32" i="8"/>
  <c r="I32" i="8" s="1"/>
  <c r="J32" i="8" s="1"/>
  <c r="E32" i="8"/>
  <c r="G34" i="9"/>
  <c r="I34" i="9" s="1"/>
  <c r="J34" i="9" s="1"/>
  <c r="G31" i="4"/>
  <c r="I31" i="4" s="1"/>
  <c r="J31" i="4" s="1"/>
  <c r="J50" i="8"/>
  <c r="J51" i="8" s="1"/>
  <c r="G36" i="5" l="1"/>
  <c r="I36" i="5" s="1"/>
  <c r="J36" i="5" s="1"/>
  <c r="J33" i="10"/>
  <c r="E33" i="8"/>
  <c r="G33" i="8"/>
  <c r="I33" i="8" s="1"/>
  <c r="J33" i="8" s="1"/>
  <c r="G35" i="9"/>
  <c r="I35" i="9" s="1"/>
  <c r="J35" i="9" s="1"/>
  <c r="G32" i="4"/>
  <c r="I32" i="4" s="1"/>
  <c r="J32" i="4" s="1"/>
  <c r="J53" i="9"/>
  <c r="J54" i="9" s="1"/>
  <c r="G37" i="5" l="1"/>
  <c r="I37" i="5" s="1"/>
  <c r="J37" i="5" s="1"/>
  <c r="G34" i="8"/>
  <c r="I34" i="8" s="1"/>
  <c r="J34" i="8" s="1"/>
  <c r="E34" i="8"/>
  <c r="G36" i="9"/>
  <c r="I36" i="9" s="1"/>
  <c r="J36" i="9" s="1"/>
  <c r="G33" i="4"/>
  <c r="I33" i="4" s="1"/>
  <c r="J33" i="4" s="1"/>
  <c r="J48" i="6"/>
  <c r="J49" i="6" s="1"/>
  <c r="J57" i="3"/>
  <c r="J58" i="3" s="1"/>
  <c r="G38" i="5" l="1"/>
  <c r="I38" i="5" s="1"/>
  <c r="J38" i="5" s="1"/>
  <c r="G35" i="8"/>
  <c r="I35" i="8" s="1"/>
  <c r="J35" i="8" s="1"/>
  <c r="E35" i="8"/>
  <c r="G37" i="9"/>
  <c r="I37" i="9" s="1"/>
  <c r="J37" i="9" s="1"/>
  <c r="G34" i="4"/>
  <c r="I34" i="4" s="1"/>
  <c r="J34" i="4" s="1"/>
  <c r="I43" i="6"/>
  <c r="G39" i="5" l="1"/>
  <c r="I39" i="5" s="1"/>
  <c r="J39" i="5" s="1"/>
  <c r="G36" i="8"/>
  <c r="I36" i="8" s="1"/>
  <c r="J36" i="8" s="1"/>
  <c r="E36" i="8"/>
  <c r="G38" i="9"/>
  <c r="I38" i="9" s="1"/>
  <c r="J38" i="9" s="1"/>
  <c r="G35" i="4"/>
  <c r="I35" i="4" s="1"/>
  <c r="I68" i="4" s="1"/>
  <c r="M95" i="5"/>
  <c r="G40" i="5" l="1"/>
  <c r="I40" i="5" s="1"/>
  <c r="J40" i="5" s="1"/>
  <c r="E37" i="8"/>
  <c r="G37" i="8"/>
  <c r="I37" i="8" s="1"/>
  <c r="J37" i="8" s="1"/>
  <c r="G39" i="9"/>
  <c r="I39" i="9" s="1"/>
  <c r="J39" i="9" s="1"/>
  <c r="J35" i="4"/>
  <c r="J58" i="2"/>
  <c r="G41" i="5" l="1"/>
  <c r="I41" i="5" s="1"/>
  <c r="J41" i="5" s="1"/>
  <c r="M55" i="2"/>
  <c r="I55" i="2"/>
  <c r="G42" i="5" l="1"/>
  <c r="I42" i="5" s="1"/>
  <c r="J42" i="5" s="1"/>
  <c r="J59" i="2"/>
  <c r="J60" i="2" s="1"/>
  <c r="G43" i="5" l="1"/>
  <c r="I43" i="5" s="1"/>
  <c r="J43" i="5" s="1"/>
  <c r="G44" i="5" l="1"/>
  <c r="I44" i="5" s="1"/>
  <c r="J100" i="5"/>
  <c r="J101" i="5" s="1"/>
  <c r="J44" i="5" l="1"/>
  <c r="G45" i="5" l="1"/>
  <c r="I45" i="5" s="1"/>
  <c r="J45" i="5" l="1"/>
  <c r="G46" i="5" l="1"/>
  <c r="I46" i="5" s="1"/>
  <c r="J46" i="5" l="1"/>
  <c r="G47" i="5" l="1"/>
  <c r="I47" i="5" s="1"/>
  <c r="J47" i="5" s="1"/>
  <c r="G48" i="5" l="1"/>
  <c r="I48" i="5" s="1"/>
  <c r="J48" i="5" s="1"/>
  <c r="G49" i="5" l="1"/>
  <c r="I49" i="5" s="1"/>
  <c r="J49" i="5" s="1"/>
  <c r="G50" i="5" l="1"/>
  <c r="I50" i="5" s="1"/>
  <c r="J50" i="5" s="1"/>
  <c r="G51" i="5" l="1"/>
  <c r="I51" i="5" s="1"/>
  <c r="J51" i="5" s="1"/>
  <c r="G52" i="5" l="1"/>
  <c r="I52" i="5" s="1"/>
  <c r="J52" i="5" s="1"/>
  <c r="G53" i="5" l="1"/>
  <c r="I53" i="5" s="1"/>
  <c r="J53" i="5" s="1"/>
  <c r="G54" i="5" l="1"/>
  <c r="I54" i="5" s="1"/>
  <c r="J54" i="5" s="1"/>
  <c r="G55" i="5" l="1"/>
  <c r="I55" i="5" s="1"/>
  <c r="J55" i="5" s="1"/>
  <c r="G56" i="5" l="1"/>
  <c r="I56" i="5" s="1"/>
  <c r="J56" i="5" s="1"/>
  <c r="G57" i="5" l="1"/>
  <c r="I57" i="5" s="1"/>
  <c r="J57" i="5" s="1"/>
  <c r="G58" i="5" l="1"/>
  <c r="I58" i="5" s="1"/>
  <c r="J58" i="5" s="1"/>
  <c r="G59" i="5" l="1"/>
  <c r="I59" i="5" s="1"/>
  <c r="J59" i="5" s="1"/>
  <c r="G60" i="5" l="1"/>
  <c r="I60" i="5" s="1"/>
  <c r="J60" i="5" s="1"/>
  <c r="J61" i="5" l="1"/>
  <c r="G61" i="5"/>
  <c r="I61" i="5" s="1"/>
  <c r="G62" i="5" l="1"/>
  <c r="I62" i="5" s="1"/>
  <c r="J62" i="5" s="1"/>
  <c r="G63" i="5" l="1"/>
  <c r="I63" i="5" s="1"/>
  <c r="J63" i="5" s="1"/>
  <c r="G64" i="5" l="1"/>
  <c r="I64" i="5" s="1"/>
  <c r="J64" i="5" s="1"/>
  <c r="G65" i="5" l="1"/>
  <c r="I65" i="5" s="1"/>
  <c r="J65" i="5" s="1"/>
  <c r="J66" i="5" l="1"/>
  <c r="G66" i="5"/>
  <c r="I66" i="5" s="1"/>
  <c r="G67" i="5" l="1"/>
  <c r="I67" i="5" s="1"/>
  <c r="J67" i="5" l="1"/>
  <c r="G68" i="5" l="1"/>
  <c r="I68" i="5" s="1"/>
  <c r="I95" i="5" s="1"/>
  <c r="J68" i="5" l="1"/>
</calcChain>
</file>

<file path=xl/sharedStrings.xml><?xml version="1.0" encoding="utf-8"?>
<sst xmlns="http://schemas.openxmlformats.org/spreadsheetml/2006/main" count="572" uniqueCount="167">
  <si>
    <t>FELIX DELGADILLO MEJIA</t>
  </si>
  <si>
    <t>Metodo:Promedio Ponderado</t>
  </si>
  <si>
    <t>NIT  358900018</t>
  </si>
  <si>
    <t>Mercaderia:Planchas Galvanizada Cortadas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</si>
  <si>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</si>
  <si>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</si>
  <si>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</si>
  <si>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</si>
  <si>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</si>
  <si>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</si>
  <si>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</si>
  <si>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</si>
  <si>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</si>
  <si>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</si>
  <si>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</si>
  <si>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</si>
  <si>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</si>
  <si>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</si>
  <si>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</si>
  <si>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</si>
  <si>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</si>
  <si>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>OBSERVACIONES</t>
  </si>
  <si>
    <t xml:space="preserve">Inventario Inicial </t>
  </si>
  <si>
    <t>VALORACIÓN INVENTARIO FINAL, PRECIO DE LAS FACTURAS DE COMPRAS (ULTIMAS COMPRAS) Art..9 del D.S. 24051</t>
  </si>
  <si>
    <t>INVENTARIO FINAL AL COSTO HISTORICO</t>
  </si>
  <si>
    <t>AJUSTE</t>
  </si>
  <si>
    <t>Mercaderia:Plancha 0.35*1000mm RAL2009</t>
  </si>
  <si>
    <t>Mercaderia:Plancha 0.35*1000mm RAL3003</t>
  </si>
  <si>
    <t>Mercaderia:Planchas 0.40*1000mm RAL2009</t>
  </si>
  <si>
    <t>Mercaderia:Planchas 0.35*1000mm</t>
  </si>
  <si>
    <t>Mercaderia:Planchas 0.40*1000mm</t>
  </si>
  <si>
    <t>Mercaderia:Tirafondos 63*76.2 c/junta de goma</t>
  </si>
  <si>
    <t>Mercaderia:Titafondos 63*63.5 c/ junta de goma</t>
  </si>
  <si>
    <t>Mercaderia:Plancha 0.35*1000mm RAL3002</t>
  </si>
  <si>
    <t>TOTAL</t>
  </si>
  <si>
    <t xml:space="preserve">                Practicado al 31 diciembre 2020</t>
  </si>
  <si>
    <t>INVENTARIO FINAL AL 31/12/2020</t>
  </si>
  <si>
    <t xml:space="preserve">Venta Calamina Galvanizada F- </t>
  </si>
  <si>
    <t xml:space="preserve">Venta Calamina 0.40*1000mm RAL2009 F- </t>
  </si>
  <si>
    <t xml:space="preserve">Mercaderia:Plancha 0.35*1200mm </t>
  </si>
  <si>
    <t>Mercaderia:SEA BLUE - 0.35x1000mm</t>
  </si>
  <si>
    <t xml:space="preserve">                Practicado al 31 diciembre 2021</t>
  </si>
  <si>
    <t>Venta Calamina  0.35x1000mm SEA BLUE F-</t>
  </si>
  <si>
    <t xml:space="preserve">Venta Tirafondos 63*76.2 c/gomas F- </t>
  </si>
  <si>
    <t xml:space="preserve">Venta Tirafondos 63*63.5 c/gomas F- </t>
  </si>
  <si>
    <t>Inv,INIC. 0.35*1000mmRAL3002</t>
  </si>
  <si>
    <t>Inv. INIC. Calamina 0.35x1200mm</t>
  </si>
  <si>
    <t xml:space="preserve">Venta Calamina  0.35*1200mm  F- </t>
  </si>
  <si>
    <t>Venta Calamina 0.40*1000mm RAL2009 F- 2</t>
  </si>
  <si>
    <t>Venta Calamina 0.40*1000mm RAL2009 F- 3</t>
  </si>
  <si>
    <t>Venta Calamina 0.40*1000mm RAL2009 F- 4</t>
  </si>
  <si>
    <t>Venta Tirafondos 63*76.2 c/gomas F- 4</t>
  </si>
  <si>
    <t>Venta Tirafondos 63*63.5 c/gomas F- 8</t>
  </si>
  <si>
    <t>Venta Calamina  0.35*1200mm  F- 10</t>
  </si>
  <si>
    <t>Venta Calamina 0.40*1000mm RAL2009 F- 11</t>
  </si>
  <si>
    <t>Venta Calamina 0.35x1000mm RAL3002 F-</t>
  </si>
  <si>
    <t>Venta Calamina 0.35x1000mm RAL3002 F-12</t>
  </si>
  <si>
    <t>Venta Tirafondos 63*63.5 c/gomas F- 13</t>
  </si>
  <si>
    <t>ANULADA F- 14</t>
  </si>
  <si>
    <t>Venta Calamina 0.40*1000mm RAL2009 F- 15</t>
  </si>
  <si>
    <t>Venta Tirafondos 63*63.5 c/gomas F- 15</t>
  </si>
  <si>
    <t>Venta Calamina 0.40*1000mm RAL2009 F- 16</t>
  </si>
  <si>
    <t>Venta Calamina 0.40*1000mm RAL2009 F- 18</t>
  </si>
  <si>
    <t>Venta Calamina  0.35x1000mm SEA BLUE F-19</t>
  </si>
  <si>
    <t>Venta Tirafondos 63*63.5 c/gomas F- 19</t>
  </si>
  <si>
    <t>Venta Calamina 0.40*1000mm RAL2009 F- 20</t>
  </si>
  <si>
    <t>Venta Tirafondos 63*76.2 c/gomas F- 20</t>
  </si>
  <si>
    <t>Venta Calamina 0.40*1000mm RAL2009 F- 22</t>
  </si>
  <si>
    <t>Venta Tirafondos 63*76.2 c/gomas F- 22</t>
  </si>
  <si>
    <t>Venta Calamina 0.40*1000mm RAL2009 F- 24</t>
  </si>
  <si>
    <t>Venta Calamina 0.40*1000mm RAL2009 F- 25</t>
  </si>
  <si>
    <t>Venta Calamina 0.40*1000mm RAL2009 F- 26</t>
  </si>
  <si>
    <t>Venta Tirafondos 63*63.5 c/gomas F- 28</t>
  </si>
  <si>
    <t>Venta Tirafondos 63*63.5 c/gomas F- 30</t>
  </si>
  <si>
    <t>Venta Calamina 0.35x1000mm RAL3002 F-31</t>
  </si>
  <si>
    <t>Venta Tirafondos 63*63.5 c/gomas F- 31</t>
  </si>
  <si>
    <t>Venta Calamina 0.35x1000mm RAL3002 F-33</t>
  </si>
  <si>
    <t>ANULADA F- 34</t>
  </si>
  <si>
    <t>Venta Calamina 0.40*1000mm RAL2009 F- 35</t>
  </si>
  <si>
    <t>Venta Calamina 0.40*1000mm RAL2009 F- 38</t>
  </si>
  <si>
    <t>Venta Calamina 0.35x1000mm RAL3002 F-39</t>
  </si>
  <si>
    <t>Venta Calamina 0.40*1000mm RAL2009 F- 43</t>
  </si>
  <si>
    <t>Venta Calamina  0.35x1000mm SEA BLUE F-44</t>
  </si>
  <si>
    <t>Venta Calamina 0.40*1000mm RAL2009 F- 45</t>
  </si>
  <si>
    <t>Venta Tirafondos 63*76.2 c/gomas F- 45</t>
  </si>
  <si>
    <t>Venta Tirafondos 63*63.5 c/gomas F- 46</t>
  </si>
  <si>
    <t>Venta Tirafondos 63*76.2 c/gomas F- 47</t>
  </si>
  <si>
    <t>Venta Calamina 0.40*1000mm RAL2009 F- 48</t>
  </si>
  <si>
    <t>Venta Tirafondos 63*63.5 c/gomas F- 49</t>
  </si>
  <si>
    <t>Venta Calamina 0.40*1000mm RAL2009 F- 51</t>
  </si>
  <si>
    <t>Venta Calamina 0.40*1000mm RAL2009 F- 53</t>
  </si>
  <si>
    <t>Venta Tirafondos 63*63.5 c/gomas F- 55</t>
  </si>
  <si>
    <t>Venta Tirafondos 63*63.5 c/gomas F- 63</t>
  </si>
  <si>
    <t>Venta Calamina  0.35x1000mm SEA BLUE F-64</t>
  </si>
  <si>
    <t xml:space="preserve">                Practicado al 31 diciembre 2023</t>
  </si>
  <si>
    <t>68 - Venta F-68</t>
  </si>
  <si>
    <t>69 - Venta F-69</t>
  </si>
  <si>
    <t>75 - Venta F-75</t>
  </si>
  <si>
    <t>77 - Venta F-77</t>
  </si>
  <si>
    <t>86 - Venta F-86</t>
  </si>
  <si>
    <t>87 - Venta F-87</t>
  </si>
  <si>
    <t>88 - Venta F-88</t>
  </si>
  <si>
    <t>95 - Venta F-95</t>
  </si>
  <si>
    <t>105 - Venta F-105</t>
  </si>
  <si>
    <t>107 - Venta F-107</t>
  </si>
  <si>
    <t>108 - Venta F-108</t>
  </si>
  <si>
    <t>112 - Venta F-112</t>
  </si>
  <si>
    <t>1-2 - Venta Anulada F-1-2</t>
  </si>
  <si>
    <t>8 - Venta F-8</t>
  </si>
  <si>
    <t>9 - Venta F-9</t>
  </si>
  <si>
    <t>10 - Venta F-10</t>
  </si>
  <si>
    <t>15 - Venta F-15</t>
  </si>
  <si>
    <t xml:space="preserve"> - Inventario Inicial Gestión 2023 con datos 2022</t>
  </si>
  <si>
    <t>318 - Venta F-318</t>
  </si>
  <si>
    <t>319 - Venta F-319</t>
  </si>
  <si>
    <t>320 - Venta F-320</t>
  </si>
  <si>
    <t>322 - Venta F-322</t>
  </si>
  <si>
    <t>323 - Venta F-323</t>
  </si>
  <si>
    <t>329 - Venta F-329</t>
  </si>
  <si>
    <t>334 - Venta F-334</t>
  </si>
  <si>
    <t>335 - Venta Anulada f-335</t>
  </si>
  <si>
    <t>339 - Venta F-339</t>
  </si>
  <si>
    <t>343 - Venta F-343</t>
  </si>
  <si>
    <t>346 - Venta F-346</t>
  </si>
  <si>
    <t>2 - Venta F-2</t>
  </si>
  <si>
    <t>3 - Venta F-3</t>
  </si>
  <si>
    <t>4 - Venta Anulada F-4</t>
  </si>
  <si>
    <t>5 - Venta Anulada F-5</t>
  </si>
  <si>
    <t>14 - Venta F-14</t>
  </si>
  <si>
    <t>17 - Venta F-17</t>
  </si>
  <si>
    <t>21 - Venta F-21</t>
  </si>
  <si>
    <t>23 - Venta F-23</t>
  </si>
  <si>
    <t>28 - Venta Anulada F-28</t>
  </si>
  <si>
    <t>32 - Venta F-32</t>
  </si>
  <si>
    <t>39 - Venta Anulada F-39</t>
  </si>
  <si>
    <t>40 - Venta Anulada F-40</t>
  </si>
  <si>
    <t>41 - Venta F-41</t>
  </si>
  <si>
    <t>42 - Venta F-42</t>
  </si>
  <si>
    <t>44 - Venta F-44</t>
  </si>
  <si>
    <t>45 - Venta F-45</t>
  </si>
  <si>
    <t>46 - Venta F-46</t>
  </si>
  <si>
    <t>47 - Venta F-47</t>
  </si>
  <si>
    <t>48 - Venta F-48</t>
  </si>
  <si>
    <t>49 - Venta Anulada F-49</t>
  </si>
  <si>
    <t>51 - Venta F-51</t>
  </si>
  <si>
    <t>53 - Venta F-53</t>
  </si>
  <si>
    <t>56 - Venta F-56</t>
  </si>
  <si>
    <t>57 - Venta F57</t>
  </si>
  <si>
    <t>59 - Venta F-59</t>
  </si>
  <si>
    <t>61 - Venta F-61</t>
  </si>
  <si>
    <t>67 - Venta F-67</t>
  </si>
  <si>
    <t>Venta F21</t>
  </si>
  <si>
    <t>344 - Venta F-344</t>
  </si>
  <si>
    <t>348 - Venta F-348</t>
  </si>
  <si>
    <t>1 - Venta F-1</t>
  </si>
  <si>
    <t>64 - Venta  Anulada F-64</t>
  </si>
  <si>
    <t>71 - Venta F-71</t>
  </si>
  <si>
    <t>78 - Venta F-78</t>
  </si>
  <si>
    <t>81 - Venta nulada F-81</t>
  </si>
  <si>
    <t>97 - Venta Anulada F-97</t>
  </si>
  <si>
    <t>5 - Venta F-5</t>
  </si>
  <si>
    <t>82 - Venta Anulada F-82</t>
  </si>
  <si>
    <t>83 - Venta F-83</t>
  </si>
  <si>
    <t>92 - Venta F-92</t>
  </si>
  <si>
    <t>12 - Venta F-12</t>
  </si>
  <si>
    <t>13 - Venta F-13</t>
  </si>
  <si>
    <t>18 - Venta F-18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</si>
</sst>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u/>
      <sz val="8"/>
      <name val="Arial"/>
      <family val="2"/>
    </font>
    <font>
      <b/>
      <sz val="6"/>
      <name val="Arial"/>
      <family val="2"/>
    </font>
    <font>
      <sz val="8"/>
      <color rgb="FFFF0000"/>
      <name val="Calibri"/>
      <family val="2"/>
      <scheme val="minor"/>
    </font>
    <font>
      <sz val="8"/>
      <color theme="1" tint="4.9989318521683403E-2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2" xfId="0" applyFont="1" applyBorder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4" fillId="0" borderId="1" xfId="0" applyFont="1" applyBorder="1"/>
    <xf numFmtId="0" fontId="2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5" fillId="0" borderId="9" xfId="0" applyNumberFormat="1" applyFont="1" applyBorder="1"/>
    <xf numFmtId="0" fontId="5" fillId="0" borderId="11" xfId="0" applyFont="1" applyBorder="1"/>
    <xf numFmtId="2" fontId="5" fillId="0" borderId="14" xfId="0" applyNumberFormat="1" applyFont="1" applyFill="1" applyBorder="1"/>
    <xf numFmtId="2" fontId="5" fillId="0" borderId="14" xfId="0" applyNumberFormat="1" applyFont="1" applyBorder="1"/>
    <xf numFmtId="2" fontId="5" fillId="0" borderId="14" xfId="0" applyNumberFormat="1" applyFont="1" applyBorder="1" applyAlignment="1">
      <alignment horizontal="right" vertical="center" wrapText="1"/>
    </xf>
    <xf numFmtId="2" fontId="4" fillId="0" borderId="14" xfId="0" applyNumberFormat="1" applyFont="1" applyBorder="1"/>
    <xf numFmtId="2" fontId="6" fillId="0" borderId="14" xfId="0" applyNumberFormat="1" applyFont="1" applyBorder="1"/>
    <xf numFmtId="0" fontId="4" fillId="0" borderId="2" xfId="0" applyFont="1" applyBorder="1"/>
    <xf numFmtId="14" fontId="3" fillId="0" borderId="9" xfId="0" applyNumberFormat="1" applyFont="1" applyBorder="1"/>
    <xf numFmtId="0" fontId="3" fillId="0" borderId="14" xfId="0" applyFont="1" applyBorder="1"/>
    <xf numFmtId="2" fontId="3" fillId="0" borderId="14" xfId="0" applyNumberFormat="1" applyFont="1" applyBorder="1"/>
    <xf numFmtId="0" fontId="3" fillId="0" borderId="15" xfId="0" applyFont="1" applyBorder="1"/>
    <xf numFmtId="2" fontId="9" fillId="0" borderId="0" xfId="0" applyNumberFormat="1" applyFont="1"/>
    <xf numFmtId="14" fontId="9" fillId="0" borderId="0" xfId="0" applyNumberFormat="1" applyFont="1"/>
    <xf numFmtId="0" fontId="1" fillId="0" borderId="0" xfId="0" applyFont="1"/>
    <xf numFmtId="14" fontId="9" fillId="0" borderId="16" xfId="0" applyNumberFormat="1" applyFont="1" applyBorder="1"/>
    <xf numFmtId="0" fontId="9" fillId="0" borderId="14" xfId="0" applyFont="1" applyBorder="1"/>
    <xf numFmtId="2" fontId="9" fillId="0" borderId="14" xfId="0" applyNumberFormat="1" applyFont="1" applyBorder="1"/>
    <xf numFmtId="2" fontId="5" fillId="0" borderId="14" xfId="0" applyNumberFormat="1" applyFont="1" applyBorder="1" applyAlignment="1">
      <alignment horizontal="right"/>
    </xf>
    <xf numFmtId="2" fontId="5" fillId="2" borderId="14" xfId="0" applyNumberFormat="1" applyFont="1" applyFill="1" applyBorder="1"/>
    <xf numFmtId="0" fontId="4" fillId="0" borderId="17" xfId="0" applyFont="1" applyBorder="1"/>
    <xf numFmtId="0" fontId="10" fillId="0" borderId="18" xfId="0" applyFont="1" applyFill="1" applyBorder="1"/>
    <xf numFmtId="2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2" fontId="4" fillId="0" borderId="0" xfId="0" applyNumberFormat="1" applyFont="1"/>
    <xf numFmtId="2" fontId="0" fillId="0" borderId="0" xfId="0" applyNumberFormat="1"/>
    <xf numFmtId="14" fontId="4" fillId="0" borderId="0" xfId="0" applyNumberFormat="1" applyFont="1" applyBorder="1"/>
    <xf numFmtId="4" fontId="4" fillId="0" borderId="0" xfId="0" applyNumberFormat="1" applyFont="1"/>
    <xf numFmtId="4" fontId="4" fillId="0" borderId="3" xfId="0" applyNumberFormat="1" applyFont="1" applyBorder="1"/>
    <xf numFmtId="4" fontId="4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22" xfId="0" applyFont="1" applyBorder="1"/>
    <xf numFmtId="0" fontId="4" fillId="0" borderId="22" xfId="0" applyFont="1" applyBorder="1"/>
    <xf numFmtId="0" fontId="5" fillId="0" borderId="22" xfId="0" applyFont="1" applyBorder="1"/>
    <xf numFmtId="0" fontId="6" fillId="0" borderId="23" xfId="0" applyFont="1" applyBorder="1"/>
    <xf numFmtId="0" fontId="5" fillId="2" borderId="14" xfId="0" applyFont="1" applyFill="1" applyBorder="1"/>
    <xf numFmtId="0" fontId="5" fillId="0" borderId="14" xfId="0" applyFont="1" applyBorder="1"/>
    <xf numFmtId="0" fontId="11" fillId="0" borderId="14" xfId="0" applyFont="1" applyBorder="1"/>
    <xf numFmtId="0" fontId="5" fillId="0" borderId="15" xfId="0" applyFont="1" applyBorder="1"/>
    <xf numFmtId="0" fontId="12" fillId="0" borderId="0" xfId="0" applyFont="1"/>
    <xf numFmtId="14" fontId="11" fillId="0" borderId="16" xfId="0" applyNumberFormat="1" applyFont="1" applyBorder="1"/>
    <xf numFmtId="2" fontId="5" fillId="0" borderId="11" xfId="0" applyNumberFormat="1" applyFont="1" applyBorder="1"/>
    <xf numFmtId="2" fontId="11" fillId="0" borderId="14" xfId="0" applyNumberFormat="1" applyFont="1" applyBorder="1"/>
    <xf numFmtId="14" fontId="5" fillId="0" borderId="14" xfId="0" applyNumberFormat="1" applyFont="1" applyBorder="1"/>
    <xf numFmtId="14" fontId="11" fillId="0" borderId="14" xfId="0" applyNumberFormat="1" applyFont="1" applyBorder="1"/>
    <xf numFmtId="2" fontId="3" fillId="0" borderId="14" xfId="0" applyNumberFormat="1" applyFont="1" applyBorder="1" applyAlignment="1">
      <alignment horizontal="right"/>
    </xf>
    <xf numFmtId="2" fontId="3" fillId="2" borderId="14" xfId="0" applyNumberFormat="1" applyFont="1" applyFill="1" applyBorder="1"/>
    <xf numFmtId="2" fontId="3" fillId="0" borderId="11" xfId="0" applyNumberFormat="1" applyFont="1" applyBorder="1"/>
    <xf numFmtId="0" fontId="1" fillId="0" borderId="0" xfId="0" applyFont="1" applyBorder="1"/>
    <xf numFmtId="0" fontId="12" fillId="0" borderId="0" xfId="0" applyFont="1" applyBorder="1"/>
    <xf numFmtId="0" fontId="4" fillId="0" borderId="14" xfId="0" applyFont="1" applyBorder="1"/>
    <xf numFmtId="14" fontId="4" fillId="0" borderId="14" xfId="0" applyNumberFormat="1" applyFont="1" applyBorder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0" fontId="0" fillId="0" borderId="14" xfId="0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3" fontId="2" fillId="2" borderId="26" xfId="0" applyNumberFormat="1" applyFont="1" applyFill="1" applyBorder="1" applyAlignment="1">
      <alignment horizontal="center"/>
    </xf>
    <xf numFmtId="2" fontId="2" fillId="2" borderId="26" xfId="0" applyNumberFormat="1" applyFont="1" applyFill="1" applyBorder="1" applyAlignment="1">
      <alignment horizontal="center"/>
    </xf>
    <xf numFmtId="4" fontId="2" fillId="2" borderId="26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4" fontId="11" fillId="0" borderId="0" xfId="0" applyNumberFormat="1" applyFont="1" applyBorder="1"/>
    <xf numFmtId="2" fontId="11" fillId="0" borderId="0" xfId="0" applyNumberFormat="1" applyFont="1" applyBorder="1"/>
    <xf numFmtId="2" fontId="5" fillId="0" borderId="0" xfId="0" applyNumberFormat="1" applyFont="1" applyBorder="1" applyAlignment="1">
      <alignment horizontal="right"/>
    </xf>
    <xf numFmtId="2" fontId="5" fillId="2" borderId="0" xfId="0" applyNumberFormat="1" applyFont="1" applyFill="1" applyBorder="1"/>
    <xf numFmtId="2" fontId="5" fillId="0" borderId="0" xfId="0" applyNumberFormat="1" applyFont="1" applyBorder="1"/>
    <xf numFmtId="0" fontId="11" fillId="0" borderId="0" xfId="0" applyFont="1" applyBorder="1"/>
    <xf numFmtId="0" fontId="9" fillId="0" borderId="0" xfId="0" applyFont="1"/>
    <xf numFmtId="2" fontId="9" fillId="0" borderId="3" xfId="0" applyNumberFormat="1" applyFont="1" applyBorder="1"/>
    <xf numFmtId="0" fontId="12" fillId="0" borderId="14" xfId="0" applyFont="1" applyBorder="1"/>
    <xf numFmtId="2" fontId="11" fillId="0" borderId="20" xfId="0" applyNumberFormat="1" applyFont="1" applyBorder="1"/>
    <xf numFmtId="4" fontId="11" fillId="0" borderId="0" xfId="0" applyNumberFormat="1" applyFont="1"/>
    <xf numFmtId="2" fontId="4" fillId="0" borderId="20" xfId="0" applyNumberFormat="1" applyFont="1" applyBorder="1"/>
    <xf numFmtId="2" fontId="0" fillId="0" borderId="0" xfId="0" applyNumberFormat="1" applyBorder="1"/>
    <xf numFmtId="2" fontId="4" fillId="0" borderId="0" xfId="0" applyNumberFormat="1" applyFont="1" applyBorder="1"/>
    <xf numFmtId="0" fontId="2" fillId="0" borderId="28" xfId="0" applyFont="1" applyBorder="1"/>
    <xf numFmtId="0" fontId="6" fillId="0" borderId="5" xfId="0" applyFont="1" applyBorder="1"/>
    <xf numFmtId="0" fontId="2" fillId="0" borderId="27" xfId="0" applyFont="1" applyBorder="1"/>
    <xf numFmtId="0" fontId="6" fillId="0" borderId="25" xfId="0" applyFont="1" applyBorder="1"/>
    <xf numFmtId="0" fontId="7" fillId="0" borderId="27" xfId="0" applyFont="1" applyBorder="1"/>
    <xf numFmtId="0" fontId="4" fillId="0" borderId="27" xfId="0" applyFont="1" applyBorder="1"/>
    <xf numFmtId="0" fontId="2" fillId="2" borderId="24" xfId="0" applyFont="1" applyFill="1" applyBorder="1" applyAlignment="1">
      <alignment horizontal="center"/>
    </xf>
    <xf numFmtId="0" fontId="0" fillId="0" borderId="25" xfId="0" applyBorder="1"/>
    <xf numFmtId="0" fontId="8" fillId="2" borderId="24" xfId="0" applyFont="1" applyFill="1" applyBorder="1" applyAlignment="1">
      <alignment horizontal="center"/>
    </xf>
    <xf numFmtId="14" fontId="5" fillId="0" borderId="11" xfId="0" applyNumberFormat="1" applyFont="1" applyBorder="1"/>
    <xf numFmtId="0" fontId="4" fillId="0" borderId="25" xfId="0" applyFont="1" applyBorder="1"/>
    <xf numFmtId="0" fontId="3" fillId="0" borderId="0" xfId="0" applyFont="1" applyBorder="1"/>
    <xf numFmtId="0" fontId="2" fillId="0" borderId="14" xfId="0" applyFont="1" applyBorder="1"/>
    <xf numFmtId="0" fontId="6" fillId="0" borderId="14" xfId="0" applyFont="1" applyBorder="1"/>
    <xf numFmtId="0" fontId="7" fillId="0" borderId="14" xfId="0" applyFont="1" applyBorder="1"/>
    <xf numFmtId="0" fontId="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0" fillId="0" borderId="11" xfId="0" applyBorder="1"/>
    <xf numFmtId="0" fontId="4" fillId="0" borderId="12" xfId="0" applyFont="1" applyBorder="1"/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10" xfId="0" applyFont="1" applyBorder="1"/>
    <xf numFmtId="0" fontId="11" fillId="0" borderId="25" xfId="0" applyFont="1" applyBorder="1"/>
    <xf numFmtId="2" fontId="11" fillId="0" borderId="3" xfId="0" applyNumberFormat="1" applyFont="1" applyBorder="1"/>
    <xf numFmtId="14" fontId="11" fillId="0" borderId="24" xfId="0" applyNumberFormat="1" applyFont="1" applyBorder="1"/>
    <xf numFmtId="2" fontId="11" fillId="0" borderId="24" xfId="0" applyNumberFormat="1" applyFont="1" applyBorder="1"/>
    <xf numFmtId="0" fontId="11" fillId="0" borderId="24" xfId="0" applyFont="1" applyBorder="1"/>
    <xf numFmtId="0" fontId="13" fillId="0" borderId="0" xfId="0" applyFont="1" applyFill="1" applyAlignment="1">
      <alignment horizontal="left"/>
    </xf>
    <xf numFmtId="164" fontId="13" fillId="0" borderId="14" xfId="0" applyNumberFormat="1" applyFont="1" applyFill="1" applyBorder="1" applyAlignment="1">
      <alignment horizontal="right"/>
    </xf>
    <xf numFmtId="4" fontId="13" fillId="0" borderId="14" xfId="0" applyNumberFormat="1" applyFont="1" applyFill="1" applyBorder="1" applyAlignment="1">
      <alignment horizontal="right"/>
    </xf>
    <xf numFmtId="4" fontId="13" fillId="0" borderId="14" xfId="0" applyNumberFormat="1" applyFont="1" applyFill="1" applyBorder="1" applyAlignment="1">
      <alignment horizontal="center"/>
    </xf>
    <xf numFmtId="14" fontId="0" fillId="0" borderId="14" xfId="0" applyNumberForma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vertical="center" wrapText="1"/>
    </xf>
    <xf numFmtId="164" fontId="13" fillId="0" borderId="0" xfId="0" applyNumberFormat="1" applyFont="1" applyFill="1" applyAlignment="1">
      <alignment horizontal="right"/>
    </xf>
    <xf numFmtId="4" fontId="13" fillId="0" borderId="0" xfId="0" applyNumberFormat="1" applyFont="1" applyFill="1" applyAlignment="1">
      <alignment horizontal="right"/>
    </xf>
    <xf numFmtId="4" fontId="13" fillId="0" borderId="0" xfId="0" applyNumberFormat="1" applyFont="1" applyFill="1" applyAlignment="1">
      <alignment horizontal="center"/>
    </xf>
    <xf numFmtId="0" fontId="13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elix%20Delgadillo\BALANCE%20FELIX%20FISCAL\FISCAL%20FELIX%202020\Inventario%20Felix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e-2019"/>
      <sheetName val="Ral-28-2009"/>
      <sheetName val="Ral-28-3003"/>
      <sheetName val="Ral-26-2009"/>
      <sheetName val="Zinc-28"/>
      <sheetName val="Zin-26"/>
      <sheetName val="Galva-28"/>
      <sheetName val="Tiraf63x76.2"/>
      <sheetName val="Tiraf63x63.5"/>
      <sheetName val="Ral28 3002"/>
      <sheetName val="ZINC 28 0.35X1200"/>
      <sheetName val="Perno Aut12x1"/>
      <sheetName val="Perno Aut12x2 AS"/>
      <sheetName val="Perno Aut 12x2 A.F."/>
    </sheetNames>
    <sheetDataSet>
      <sheetData sheetId="0">
        <row r="27">
          <cell r="E27">
            <v>16154.909999999998</v>
          </cell>
        </row>
        <row r="31">
          <cell r="J31">
            <v>394330.18941992079</v>
          </cell>
        </row>
      </sheetData>
      <sheetData sheetId="1">
        <row r="54">
          <cell r="E54">
            <v>6975.9000000000015</v>
          </cell>
        </row>
      </sheetData>
      <sheetData sheetId="2">
        <row r="52">
          <cell r="E52">
            <v>7332.1800000000048</v>
          </cell>
        </row>
      </sheetData>
      <sheetData sheetId="3">
        <row r="67">
          <cell r="E67">
            <v>30904.022499999988</v>
          </cell>
        </row>
        <row r="73">
          <cell r="J73">
            <v>695994.64951452345</v>
          </cell>
        </row>
      </sheetData>
      <sheetData sheetId="4">
        <row r="173">
          <cell r="E173">
            <v>32801.169999999976</v>
          </cell>
        </row>
      </sheetData>
      <sheetData sheetId="5">
        <row r="42">
          <cell r="E42">
            <v>7392.5800000000008</v>
          </cell>
        </row>
      </sheetData>
      <sheetData sheetId="6"/>
      <sheetData sheetId="7">
        <row r="44">
          <cell r="E44">
            <v>1024718</v>
          </cell>
        </row>
        <row r="49">
          <cell r="J49">
            <v>202611.47501850437</v>
          </cell>
        </row>
      </sheetData>
      <sheetData sheetId="8">
        <row r="48">
          <cell r="E48">
            <v>255452</v>
          </cell>
        </row>
        <row r="52">
          <cell r="J52">
            <v>44595.115851764036</v>
          </cell>
        </row>
      </sheetData>
      <sheetData sheetId="9">
        <row r="46">
          <cell r="E46">
            <v>12736.420000000004</v>
          </cell>
        </row>
        <row r="51">
          <cell r="J51">
            <v>262922.47187258257</v>
          </cell>
        </row>
      </sheetData>
      <sheetData sheetId="10">
        <row r="15">
          <cell r="E15">
            <v>1106.46</v>
          </cell>
        </row>
        <row r="20">
          <cell r="J20">
            <v>23502.634783604801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34"/>
  <sheetViews>
    <sheetView workbookViewId="0">
      <selection activeCell="D13" sqref="D13"/>
    </sheetView>
  </sheetViews>
  <sheetFormatPr baseColWidth="10" defaultRowHeight="14.4" x14ac:dyDescent="0.3"/>
  <cols>
    <col min="2" max="2" width="36.21875" customWidth="1"/>
    <col min="12" max="12" width="10.21875" customWidth="1"/>
    <col min="13" max="13" width="9.109375" customWidth="1"/>
    <col min="14" max="14" width="9.218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  <c r="L1" s="1"/>
      <c r="M1" s="1"/>
      <c r="N1" s="1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40</v>
      </c>
      <c r="I2" s="4"/>
      <c r="J2" s="4"/>
      <c r="K2" s="104"/>
      <c r="L2" s="1"/>
      <c r="M2" s="1"/>
      <c r="N2" s="1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  <c r="L3" s="1"/>
      <c r="M3" s="1"/>
      <c r="N3" s="1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  <c r="L4" s="1"/>
      <c r="M4" s="1"/>
      <c r="N4" s="1"/>
    </row>
    <row r="5" spans="1:14" x14ac:dyDescent="0.3">
      <c r="A5" s="106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104"/>
      <c r="L5" s="1"/>
      <c r="M5" s="1"/>
      <c r="N5" s="1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  <c r="L6" s="1"/>
      <c r="M6" s="1"/>
      <c r="N6" s="1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  <c r="L7" s="1"/>
      <c r="M7" s="1"/>
      <c r="N7" s="1"/>
    </row>
    <row r="8" spans="1:14" x14ac:dyDescent="0.3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09" t="s">
        <v>21</v>
      </c>
      <c r="L8" s="1"/>
      <c r="M8" s="1"/>
      <c r="N8" s="1"/>
    </row>
    <row r="9" spans="1:14" s="64" customFormat="1" x14ac:dyDescent="0.3">
      <c r="A9" s="110">
        <v>44198</v>
      </c>
      <c r="B9" s="24" t="s">
        <v>22</v>
      </c>
      <c r="C9" s="88">
        <f>+'[1]Blue-2019'!$E$27</f>
        <v>16154.909999999998</v>
      </c>
      <c r="D9" s="26"/>
      <c r="E9" s="25">
        <f>+C9</f>
        <v>16154.909999999998</v>
      </c>
      <c r="F9" s="26"/>
      <c r="G9" s="26"/>
      <c r="H9" s="67">
        <f>+'[1]Blue-2019'!$J$31</f>
        <v>394330.18941992079</v>
      </c>
      <c r="I9" s="26"/>
      <c r="J9" s="26">
        <f>+H9</f>
        <v>394330.18941992079</v>
      </c>
      <c r="K9" s="127"/>
      <c r="L9" s="79"/>
      <c r="M9" s="79"/>
      <c r="N9" s="79"/>
    </row>
    <row r="10" spans="1:14" s="64" customFormat="1" x14ac:dyDescent="0.3">
      <c r="A10" s="110">
        <v>44211</v>
      </c>
      <c r="B10" s="60" t="s">
        <v>63</v>
      </c>
      <c r="C10" s="26"/>
      <c r="D10" s="26">
        <f>5*5</f>
        <v>25</v>
      </c>
      <c r="E10" s="41">
        <f>+E9-D10</f>
        <v>16129.909999999998</v>
      </c>
      <c r="F10" s="42"/>
      <c r="G10" s="26">
        <f>+J9/E9</f>
        <v>24.4093089605526</v>
      </c>
      <c r="H10" s="42"/>
      <c r="I10" s="26">
        <f>+D10*G10</f>
        <v>610.23272401381496</v>
      </c>
      <c r="J10" s="26">
        <f>+J9-I10</f>
        <v>393719.95669590699</v>
      </c>
      <c r="K10" s="61"/>
      <c r="L10" s="77"/>
      <c r="M10" s="77"/>
      <c r="N10" s="78"/>
    </row>
    <row r="11" spans="1:14" s="64" customFormat="1" x14ac:dyDescent="0.3">
      <c r="A11" s="110">
        <v>44226</v>
      </c>
      <c r="B11" s="60" t="s">
        <v>82</v>
      </c>
      <c r="C11" s="26"/>
      <c r="D11" s="26">
        <f>4*3</f>
        <v>12</v>
      </c>
      <c r="E11" s="41">
        <f t="shared" ref="E11:E28" si="0">+E10-D11</f>
        <v>16117.909999999998</v>
      </c>
      <c r="F11" s="42"/>
      <c r="G11" s="26">
        <f t="shared" ref="G11:G28" si="1">+J10/E10</f>
        <v>24.409308960552604</v>
      </c>
      <c r="H11" s="42"/>
      <c r="I11" s="26">
        <f t="shared" ref="I11:I28" si="2">+D11*G11</f>
        <v>292.91170752663123</v>
      </c>
      <c r="J11" s="26">
        <f t="shared" ref="J11:J28" si="3">+J10-I11</f>
        <v>393427.04498838034</v>
      </c>
      <c r="K11" s="61"/>
      <c r="L11" s="77"/>
      <c r="M11" s="77"/>
      <c r="N11" s="78"/>
    </row>
    <row r="12" spans="1:14" s="64" customFormat="1" x14ac:dyDescent="0.3">
      <c r="A12" s="110">
        <v>44250</v>
      </c>
      <c r="B12" s="60" t="s">
        <v>93</v>
      </c>
      <c r="C12" s="26"/>
      <c r="D12" s="26">
        <v>76</v>
      </c>
      <c r="E12" s="41">
        <f t="shared" si="0"/>
        <v>16041.909999999998</v>
      </c>
      <c r="F12" s="42"/>
      <c r="G12" s="26">
        <f t="shared" si="1"/>
        <v>24.4093089605526</v>
      </c>
      <c r="H12" s="42"/>
      <c r="I12" s="26">
        <f t="shared" si="2"/>
        <v>1855.1074810019977</v>
      </c>
      <c r="J12" s="26">
        <f t="shared" si="3"/>
        <v>391571.93750737834</v>
      </c>
      <c r="K12" s="61"/>
      <c r="L12" s="77"/>
      <c r="M12" s="77"/>
      <c r="N12" s="78"/>
    </row>
    <row r="13" spans="1:14" s="64" customFormat="1" x14ac:dyDescent="0.3">
      <c r="A13" s="110"/>
      <c r="B13" s="60" t="s">
        <v>42</v>
      </c>
      <c r="C13" s="26"/>
      <c r="D13" s="26"/>
      <c r="E13" s="41">
        <f t="shared" si="0"/>
        <v>16041.909999999998</v>
      </c>
      <c r="F13" s="42"/>
      <c r="G13" s="26">
        <f t="shared" si="1"/>
        <v>24.4093089605526</v>
      </c>
      <c r="H13" s="42"/>
      <c r="I13" s="26">
        <f t="shared" si="2"/>
        <v>0</v>
      </c>
      <c r="J13" s="26">
        <f t="shared" si="3"/>
        <v>391571.93750737834</v>
      </c>
      <c r="K13" s="61"/>
      <c r="L13" s="77"/>
      <c r="M13" s="77"/>
      <c r="N13" s="78"/>
    </row>
    <row r="14" spans="1:14" s="64" customFormat="1" x14ac:dyDescent="0.3">
      <c r="A14" s="110"/>
      <c r="B14" s="60" t="s">
        <v>42</v>
      </c>
      <c r="C14" s="26"/>
      <c r="D14" s="26"/>
      <c r="E14" s="41">
        <f t="shared" si="0"/>
        <v>16041.909999999998</v>
      </c>
      <c r="F14" s="42"/>
      <c r="G14" s="26">
        <f t="shared" si="1"/>
        <v>24.4093089605526</v>
      </c>
      <c r="H14" s="42"/>
      <c r="I14" s="26">
        <f t="shared" si="2"/>
        <v>0</v>
      </c>
      <c r="J14" s="26">
        <f t="shared" si="3"/>
        <v>391571.93750737834</v>
      </c>
      <c r="K14" s="61"/>
      <c r="L14" s="77"/>
      <c r="M14" s="77"/>
      <c r="N14" s="78"/>
    </row>
    <row r="15" spans="1:14" s="64" customFormat="1" x14ac:dyDescent="0.3">
      <c r="A15" s="69"/>
      <c r="B15" s="60" t="s">
        <v>42</v>
      </c>
      <c r="C15" s="62"/>
      <c r="D15" s="67"/>
      <c r="E15" s="41">
        <f t="shared" si="0"/>
        <v>16041.909999999998</v>
      </c>
      <c r="F15" s="42"/>
      <c r="G15" s="26">
        <f t="shared" si="1"/>
        <v>24.4093089605526</v>
      </c>
      <c r="H15" s="42"/>
      <c r="I15" s="26">
        <f t="shared" si="2"/>
        <v>0</v>
      </c>
      <c r="J15" s="26">
        <f t="shared" si="3"/>
        <v>391571.93750737834</v>
      </c>
      <c r="K15" s="61"/>
      <c r="L15" s="77"/>
      <c r="M15" s="77"/>
      <c r="N15" s="78"/>
    </row>
    <row r="16" spans="1:14" s="64" customFormat="1" x14ac:dyDescent="0.3">
      <c r="A16" s="69"/>
      <c r="B16" s="60" t="s">
        <v>42</v>
      </c>
      <c r="C16" s="62"/>
      <c r="D16" s="67"/>
      <c r="E16" s="41">
        <f t="shared" si="0"/>
        <v>16041.909999999998</v>
      </c>
      <c r="F16" s="42"/>
      <c r="G16" s="26">
        <f t="shared" si="1"/>
        <v>24.4093089605526</v>
      </c>
      <c r="H16" s="42"/>
      <c r="I16" s="26">
        <f t="shared" si="2"/>
        <v>0</v>
      </c>
      <c r="J16" s="26">
        <f t="shared" si="3"/>
        <v>391571.93750737834</v>
      </c>
      <c r="K16" s="61"/>
      <c r="L16" s="77"/>
      <c r="M16" s="77"/>
      <c r="N16" s="78"/>
    </row>
    <row r="17" spans="1:14" s="64" customFormat="1" x14ac:dyDescent="0.3">
      <c r="A17" s="69"/>
      <c r="B17" s="60" t="s">
        <v>42</v>
      </c>
      <c r="C17" s="62"/>
      <c r="D17" s="67"/>
      <c r="E17" s="41">
        <f t="shared" si="0"/>
        <v>16041.909999999998</v>
      </c>
      <c r="F17" s="42"/>
      <c r="G17" s="26">
        <f t="shared" si="1"/>
        <v>24.4093089605526</v>
      </c>
      <c r="H17" s="42"/>
      <c r="I17" s="26">
        <f t="shared" si="2"/>
        <v>0</v>
      </c>
      <c r="J17" s="26">
        <f t="shared" si="3"/>
        <v>391571.93750737834</v>
      </c>
      <c r="K17" s="61"/>
      <c r="L17" s="77"/>
      <c r="M17" s="79"/>
      <c r="N17" s="78"/>
    </row>
    <row r="18" spans="1:14" s="64" customFormat="1" x14ac:dyDescent="0.3">
      <c r="A18" s="69"/>
      <c r="B18" s="60" t="s">
        <v>42</v>
      </c>
      <c r="C18" s="62"/>
      <c r="D18" s="67"/>
      <c r="E18" s="41">
        <f t="shared" si="0"/>
        <v>16041.909999999998</v>
      </c>
      <c r="F18" s="42"/>
      <c r="G18" s="26">
        <f t="shared" si="1"/>
        <v>24.4093089605526</v>
      </c>
      <c r="H18" s="42"/>
      <c r="I18" s="26">
        <f t="shared" si="2"/>
        <v>0</v>
      </c>
      <c r="J18" s="26">
        <f t="shared" si="3"/>
        <v>391571.93750737834</v>
      </c>
      <c r="K18" s="61"/>
      <c r="L18" s="77"/>
      <c r="M18" s="77"/>
      <c r="N18" s="78"/>
    </row>
    <row r="19" spans="1:14" s="64" customFormat="1" x14ac:dyDescent="0.3">
      <c r="A19" s="110"/>
      <c r="B19" s="60" t="s">
        <v>42</v>
      </c>
      <c r="C19" s="66"/>
      <c r="D19" s="66"/>
      <c r="E19" s="41">
        <f t="shared" si="0"/>
        <v>16041.909999999998</v>
      </c>
      <c r="F19" s="42"/>
      <c r="G19" s="26">
        <f t="shared" si="1"/>
        <v>24.4093089605526</v>
      </c>
      <c r="H19" s="42"/>
      <c r="I19" s="26">
        <f t="shared" si="2"/>
        <v>0</v>
      </c>
      <c r="J19" s="26">
        <f t="shared" si="3"/>
        <v>391571.93750737834</v>
      </c>
      <c r="K19" s="61"/>
      <c r="L19" s="77"/>
      <c r="M19" s="77"/>
      <c r="N19" s="78"/>
    </row>
    <row r="20" spans="1:14" s="64" customFormat="1" x14ac:dyDescent="0.3">
      <c r="A20" s="110"/>
      <c r="B20" s="60" t="s">
        <v>42</v>
      </c>
      <c r="C20" s="26"/>
      <c r="D20" s="26"/>
      <c r="E20" s="41">
        <f t="shared" si="0"/>
        <v>16041.909999999998</v>
      </c>
      <c r="F20" s="42"/>
      <c r="G20" s="26">
        <f t="shared" si="1"/>
        <v>24.4093089605526</v>
      </c>
      <c r="H20" s="42"/>
      <c r="I20" s="26">
        <f t="shared" si="2"/>
        <v>0</v>
      </c>
      <c r="J20" s="26">
        <f t="shared" si="3"/>
        <v>391571.93750737834</v>
      </c>
      <c r="K20" s="61"/>
      <c r="L20" s="77"/>
      <c r="M20" s="77"/>
      <c r="N20" s="78"/>
    </row>
    <row r="21" spans="1:14" s="64" customFormat="1" x14ac:dyDescent="0.3">
      <c r="A21" s="110"/>
      <c r="B21" s="60" t="s">
        <v>42</v>
      </c>
      <c r="C21" s="26"/>
      <c r="D21" s="26"/>
      <c r="E21" s="41">
        <f t="shared" si="0"/>
        <v>16041.909999999998</v>
      </c>
      <c r="F21" s="42"/>
      <c r="G21" s="26">
        <f t="shared" si="1"/>
        <v>24.4093089605526</v>
      </c>
      <c r="H21" s="42"/>
      <c r="I21" s="26">
        <f t="shared" si="2"/>
        <v>0</v>
      </c>
      <c r="J21" s="26">
        <f t="shared" si="3"/>
        <v>391571.93750737834</v>
      </c>
      <c r="K21" s="61"/>
      <c r="L21" s="77"/>
      <c r="M21" s="77"/>
      <c r="N21" s="78"/>
    </row>
    <row r="22" spans="1:14" s="64" customFormat="1" x14ac:dyDescent="0.3">
      <c r="A22" s="110"/>
      <c r="B22" s="60" t="s">
        <v>42</v>
      </c>
      <c r="C22" s="26"/>
      <c r="D22" s="26"/>
      <c r="E22" s="41">
        <f t="shared" si="0"/>
        <v>16041.909999999998</v>
      </c>
      <c r="F22" s="42"/>
      <c r="G22" s="26">
        <f t="shared" si="1"/>
        <v>24.4093089605526</v>
      </c>
      <c r="H22" s="42"/>
      <c r="I22" s="26">
        <f t="shared" si="2"/>
        <v>0</v>
      </c>
      <c r="J22" s="26">
        <f t="shared" si="3"/>
        <v>391571.93750737834</v>
      </c>
      <c r="K22" s="61"/>
      <c r="L22" s="77"/>
      <c r="M22" s="77"/>
      <c r="N22" s="78"/>
    </row>
    <row r="23" spans="1:14" s="64" customFormat="1" x14ac:dyDescent="0.3">
      <c r="A23" s="110"/>
      <c r="B23" s="60" t="s">
        <v>42</v>
      </c>
      <c r="C23" s="26"/>
      <c r="D23" s="26"/>
      <c r="E23" s="41">
        <f t="shared" si="0"/>
        <v>16041.909999999998</v>
      </c>
      <c r="F23" s="42"/>
      <c r="G23" s="26">
        <f t="shared" si="1"/>
        <v>24.4093089605526</v>
      </c>
      <c r="H23" s="42"/>
      <c r="I23" s="26">
        <f t="shared" si="2"/>
        <v>0</v>
      </c>
      <c r="J23" s="26">
        <f t="shared" si="3"/>
        <v>391571.93750737834</v>
      </c>
      <c r="K23" s="61"/>
      <c r="L23" s="77"/>
      <c r="M23" s="77"/>
      <c r="N23" s="78"/>
    </row>
    <row r="24" spans="1:14" s="64" customFormat="1" x14ac:dyDescent="0.3">
      <c r="A24" s="110"/>
      <c r="B24" s="60" t="s">
        <v>42</v>
      </c>
      <c r="C24" s="26"/>
      <c r="D24" s="26"/>
      <c r="E24" s="41">
        <f t="shared" si="0"/>
        <v>16041.909999999998</v>
      </c>
      <c r="F24" s="42"/>
      <c r="G24" s="26">
        <f t="shared" si="1"/>
        <v>24.4093089605526</v>
      </c>
      <c r="H24" s="42"/>
      <c r="I24" s="26">
        <f t="shared" si="2"/>
        <v>0</v>
      </c>
      <c r="J24" s="26">
        <f t="shared" si="3"/>
        <v>391571.93750737834</v>
      </c>
      <c r="K24" s="61"/>
      <c r="L24" s="77"/>
      <c r="M24" s="77"/>
      <c r="N24" s="78"/>
    </row>
    <row r="25" spans="1:14" s="64" customFormat="1" x14ac:dyDescent="0.3">
      <c r="A25" s="110"/>
      <c r="B25" s="60" t="s">
        <v>42</v>
      </c>
      <c r="C25" s="26"/>
      <c r="D25" s="26"/>
      <c r="E25" s="41">
        <f t="shared" si="0"/>
        <v>16041.909999999998</v>
      </c>
      <c r="F25" s="42"/>
      <c r="G25" s="26">
        <f t="shared" si="1"/>
        <v>24.4093089605526</v>
      </c>
      <c r="H25" s="42"/>
      <c r="I25" s="26">
        <f t="shared" si="2"/>
        <v>0</v>
      </c>
      <c r="J25" s="26">
        <f t="shared" si="3"/>
        <v>391571.93750737834</v>
      </c>
      <c r="K25" s="61"/>
      <c r="L25" s="77"/>
      <c r="M25" s="77"/>
      <c r="N25" s="78"/>
    </row>
    <row r="26" spans="1:14" s="64" customFormat="1" x14ac:dyDescent="0.3">
      <c r="A26" s="110"/>
      <c r="B26" s="60" t="s">
        <v>42</v>
      </c>
      <c r="C26" s="26"/>
      <c r="D26" s="26"/>
      <c r="E26" s="41">
        <f t="shared" si="0"/>
        <v>16041.909999999998</v>
      </c>
      <c r="F26" s="42"/>
      <c r="G26" s="26">
        <f t="shared" si="1"/>
        <v>24.4093089605526</v>
      </c>
      <c r="H26" s="42"/>
      <c r="I26" s="26">
        <f t="shared" si="2"/>
        <v>0</v>
      </c>
      <c r="J26" s="26">
        <f t="shared" si="3"/>
        <v>391571.93750737834</v>
      </c>
      <c r="K26" s="61"/>
      <c r="L26" s="77"/>
      <c r="M26" s="77"/>
      <c r="N26" s="78"/>
    </row>
    <row r="27" spans="1:14" s="64" customFormat="1" x14ac:dyDescent="0.3">
      <c r="A27" s="110"/>
      <c r="B27" s="60" t="s">
        <v>42</v>
      </c>
      <c r="C27" s="26"/>
      <c r="D27" s="26"/>
      <c r="E27" s="41">
        <f t="shared" si="0"/>
        <v>16041.909999999998</v>
      </c>
      <c r="F27" s="42"/>
      <c r="G27" s="26">
        <f t="shared" si="1"/>
        <v>24.4093089605526</v>
      </c>
      <c r="H27" s="42"/>
      <c r="I27" s="26">
        <f t="shared" si="2"/>
        <v>0</v>
      </c>
      <c r="J27" s="26">
        <f t="shared" si="3"/>
        <v>391571.93750737834</v>
      </c>
      <c r="K27" s="61"/>
      <c r="L27" s="77"/>
      <c r="M27" s="77"/>
      <c r="N27" s="78"/>
    </row>
    <row r="28" spans="1:14" s="64" customFormat="1" ht="15" thickBot="1" x14ac:dyDescent="0.35">
      <c r="A28" s="95"/>
      <c r="B28" s="62"/>
      <c r="C28" s="67"/>
      <c r="D28" s="67"/>
      <c r="E28" s="41">
        <f t="shared" si="0"/>
        <v>16041.909999999998</v>
      </c>
      <c r="F28" s="42"/>
      <c r="G28" s="26">
        <f t="shared" si="1"/>
        <v>24.4093089605526</v>
      </c>
      <c r="H28" s="42"/>
      <c r="I28" s="26">
        <f t="shared" si="2"/>
        <v>0</v>
      </c>
      <c r="J28" s="26">
        <f t="shared" si="3"/>
        <v>391571.93750737834</v>
      </c>
      <c r="K28" s="62"/>
      <c r="L28" s="77"/>
      <c r="M28" s="96"/>
      <c r="N28" s="77"/>
    </row>
    <row r="29" spans="1:14" s="64" customFormat="1" ht="15" thickTop="1" x14ac:dyDescent="0.3"/>
    <row r="30" spans="1:14" s="64" customFormat="1" x14ac:dyDescent="0.3">
      <c r="A30" s="87" t="s">
        <v>23</v>
      </c>
      <c r="B30" s="5"/>
      <c r="C30" s="92"/>
      <c r="D30" s="92"/>
      <c r="E30" s="92"/>
      <c r="F30" s="92"/>
      <c r="G30" s="79"/>
      <c r="H30" s="79"/>
      <c r="I30" s="79"/>
      <c r="J30" s="79"/>
    </row>
    <row r="31" spans="1:14" s="64" customFormat="1" x14ac:dyDescent="0.3">
      <c r="A31" s="87" t="s">
        <v>36</v>
      </c>
      <c r="B31" s="5"/>
      <c r="C31" s="92"/>
      <c r="D31" s="92"/>
      <c r="E31" s="92"/>
      <c r="F31" s="92"/>
      <c r="G31" s="79"/>
      <c r="H31" s="79"/>
      <c r="I31" s="79"/>
      <c r="J31" s="97">
        <f>+E27*F9</f>
        <v>0</v>
      </c>
    </row>
    <row r="32" spans="1:14" x14ac:dyDescent="0.3">
      <c r="A32" s="50" t="s">
        <v>24</v>
      </c>
      <c r="B32" s="5"/>
      <c r="C32" s="4"/>
      <c r="D32" s="4"/>
      <c r="E32" s="4"/>
      <c r="F32" s="4"/>
      <c r="G32" s="1"/>
      <c r="H32" s="1"/>
      <c r="I32" s="1"/>
      <c r="J32" s="52">
        <f>+J27</f>
        <v>391571.93750737834</v>
      </c>
    </row>
    <row r="33" spans="1:10" ht="15" thickBot="1" x14ac:dyDescent="0.35">
      <c r="A33" s="50"/>
      <c r="B33" s="5" t="s">
        <v>25</v>
      </c>
      <c r="C33" s="4"/>
      <c r="D33" s="4"/>
      <c r="E33" s="4"/>
      <c r="F33" s="4"/>
      <c r="G33" s="1"/>
      <c r="H33" s="1"/>
      <c r="I33" s="1"/>
      <c r="J33" s="53">
        <f>+J31-J32</f>
        <v>-391571.93750737834</v>
      </c>
    </row>
    <row r="34" spans="1:10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4"/>
  <sheetViews>
    <sheetView topLeftCell="A6" workbookViewId="0">
      <selection activeCell="D14" sqref="D14"/>
    </sheetView>
  </sheetViews>
  <sheetFormatPr baseColWidth="10" defaultRowHeight="14.4" x14ac:dyDescent="0.3"/>
  <cols>
    <col min="2" max="2" width="37.21875" customWidth="1"/>
    <col min="12" max="12" width="10.6640625" customWidth="1"/>
    <col min="13" max="13" width="10.33203125" customWidth="1"/>
    <col min="14" max="14" width="9.88671875" customWidth="1"/>
  </cols>
  <sheetData>
    <row r="1" spans="1:14" x14ac:dyDescent="0.3">
      <c r="A1" s="113" t="s">
        <v>0</v>
      </c>
      <c r="B1" s="113"/>
      <c r="C1" s="32"/>
      <c r="D1" s="75"/>
      <c r="E1" s="75"/>
      <c r="F1" s="75"/>
      <c r="G1" s="75"/>
      <c r="H1" s="61" t="s">
        <v>1</v>
      </c>
      <c r="I1" s="75"/>
      <c r="J1" s="75"/>
      <c r="K1" s="114"/>
      <c r="L1" s="1"/>
      <c r="M1" s="1"/>
      <c r="N1" s="1"/>
    </row>
    <row r="2" spans="1:14" x14ac:dyDescent="0.3">
      <c r="A2" s="113" t="s">
        <v>2</v>
      </c>
      <c r="B2" s="113"/>
      <c r="C2" s="75"/>
      <c r="D2" s="75"/>
      <c r="E2" s="75"/>
      <c r="F2" s="75"/>
      <c r="G2" s="75"/>
      <c r="H2" s="61" t="s">
        <v>33</v>
      </c>
      <c r="I2" s="75"/>
      <c r="J2" s="75"/>
      <c r="K2" s="114"/>
      <c r="L2" s="1"/>
      <c r="M2" s="1"/>
      <c r="N2" s="1"/>
    </row>
    <row r="3" spans="1:14" x14ac:dyDescent="0.3">
      <c r="A3" s="115" t="s">
        <v>4</v>
      </c>
      <c r="B3" s="115"/>
      <c r="C3" s="80"/>
      <c r="D3" s="75"/>
      <c r="E3" s="75"/>
      <c r="F3" s="75"/>
      <c r="G3" s="75"/>
      <c r="H3" s="61" t="s">
        <v>5</v>
      </c>
      <c r="I3" s="75"/>
      <c r="J3" s="75"/>
      <c r="K3" s="114"/>
      <c r="L3" s="1"/>
      <c r="M3" s="1"/>
      <c r="N3" s="1"/>
    </row>
    <row r="4" spans="1:14" x14ac:dyDescent="0.3">
      <c r="A4" s="75"/>
      <c r="B4" s="75"/>
      <c r="C4" s="75"/>
      <c r="D4" s="148" t="s">
        <v>6</v>
      </c>
      <c r="E4" s="148"/>
      <c r="F4" s="148"/>
      <c r="G4" s="148"/>
      <c r="H4" s="148"/>
      <c r="I4" s="75"/>
      <c r="J4" s="75"/>
      <c r="K4" s="114"/>
      <c r="L4" s="1"/>
      <c r="M4" s="1"/>
      <c r="N4" s="1"/>
    </row>
    <row r="5" spans="1:14" x14ac:dyDescent="0.3">
      <c r="A5" s="75"/>
      <c r="B5" s="116"/>
      <c r="C5" s="75"/>
      <c r="D5" s="149" t="s">
        <v>41</v>
      </c>
      <c r="E5" s="149"/>
      <c r="F5" s="149"/>
      <c r="G5" s="149"/>
      <c r="H5" s="75"/>
      <c r="I5" s="75"/>
      <c r="J5" s="75"/>
      <c r="K5" s="114"/>
      <c r="L5" s="1"/>
      <c r="M5" s="1"/>
      <c r="N5" s="1"/>
    </row>
    <row r="6" spans="1:14" x14ac:dyDescent="0.3">
      <c r="A6" s="75"/>
      <c r="B6" s="116"/>
      <c r="C6" s="75"/>
      <c r="D6" s="150" t="s">
        <v>7</v>
      </c>
      <c r="E6" s="150"/>
      <c r="F6" s="150"/>
      <c r="G6" s="150"/>
      <c r="H6" s="75"/>
      <c r="I6" s="75"/>
      <c r="J6" s="75"/>
      <c r="K6" s="114"/>
      <c r="L6" s="1"/>
      <c r="M6" s="1"/>
      <c r="N6" s="1"/>
    </row>
    <row r="7" spans="1:14" x14ac:dyDescent="0.3">
      <c r="A7" s="117" t="s">
        <v>8</v>
      </c>
      <c r="B7" s="117" t="s">
        <v>9</v>
      </c>
      <c r="C7" s="151" t="s">
        <v>10</v>
      </c>
      <c r="D7" s="151"/>
      <c r="E7" s="151"/>
      <c r="F7" s="152" t="s">
        <v>11</v>
      </c>
      <c r="G7" s="152"/>
      <c r="H7" s="153" t="s">
        <v>12</v>
      </c>
      <c r="I7" s="153"/>
      <c r="J7" s="153"/>
      <c r="K7" s="80"/>
      <c r="L7" s="1"/>
      <c r="M7" s="1"/>
      <c r="N7" s="1"/>
    </row>
    <row r="8" spans="1:14" x14ac:dyDescent="0.3">
      <c r="A8" s="117"/>
      <c r="B8" s="117"/>
      <c r="C8" s="117" t="s">
        <v>13</v>
      </c>
      <c r="D8" s="117" t="s">
        <v>14</v>
      </c>
      <c r="E8" s="118" t="s">
        <v>15</v>
      </c>
      <c r="F8" s="119" t="s">
        <v>16</v>
      </c>
      <c r="G8" s="119" t="s">
        <v>17</v>
      </c>
      <c r="H8" s="117" t="s">
        <v>18</v>
      </c>
      <c r="I8" s="120" t="s">
        <v>19</v>
      </c>
      <c r="J8" s="117" t="s">
        <v>20</v>
      </c>
      <c r="K8" s="121" t="s">
        <v>21</v>
      </c>
      <c r="L8" s="1"/>
      <c r="M8" s="1"/>
      <c r="N8" s="1"/>
    </row>
    <row r="9" spans="1:14" x14ac:dyDescent="0.3">
      <c r="A9" s="68">
        <v>44198</v>
      </c>
      <c r="B9" s="61" t="s">
        <v>45</v>
      </c>
      <c r="C9" s="25">
        <f>+'[1]Ral28 3002'!$E$46</f>
        <v>12736.420000000004</v>
      </c>
      <c r="D9" s="26"/>
      <c r="E9" s="27">
        <f>+C9</f>
        <v>12736.420000000004</v>
      </c>
      <c r="F9" s="26">
        <f>+J9/E9</f>
        <v>20.643357542589087</v>
      </c>
      <c r="G9" s="26"/>
      <c r="H9" s="28">
        <f>+'[1]Ral28 3002'!$J$51</f>
        <v>262922.47187258257</v>
      </c>
      <c r="I9" s="29"/>
      <c r="J9" s="29">
        <f>+H9</f>
        <v>262922.47187258257</v>
      </c>
      <c r="K9" s="75"/>
      <c r="L9" s="1"/>
      <c r="M9" s="1"/>
      <c r="N9" s="1"/>
    </row>
    <row r="10" spans="1:14" s="64" customFormat="1" x14ac:dyDescent="0.3">
      <c r="A10" s="68">
        <v>44205</v>
      </c>
      <c r="B10" s="61" t="s">
        <v>56</v>
      </c>
      <c r="C10" s="26"/>
      <c r="D10" s="26">
        <f>9*2.6+5*2.2+4*2.4</f>
        <v>44.000000000000007</v>
      </c>
      <c r="E10" s="41">
        <f>+E9-D10</f>
        <v>12692.420000000004</v>
      </c>
      <c r="F10" s="42"/>
      <c r="G10" s="26">
        <f>+J9/E9</f>
        <v>20.643357542589087</v>
      </c>
      <c r="H10" s="42"/>
      <c r="I10" s="26">
        <f>+D10*G10</f>
        <v>908.30773187391992</v>
      </c>
      <c r="J10" s="26">
        <f>+J9-I10</f>
        <v>262014.16414070866</v>
      </c>
      <c r="K10" s="61"/>
      <c r="L10" s="79"/>
      <c r="M10" s="79"/>
      <c r="N10" s="79"/>
    </row>
    <row r="11" spans="1:14" s="64" customFormat="1" x14ac:dyDescent="0.3">
      <c r="A11" s="68">
        <v>44218</v>
      </c>
      <c r="B11" s="61" t="s">
        <v>74</v>
      </c>
      <c r="C11" s="26"/>
      <c r="D11" s="26">
        <f>5*4.7</f>
        <v>23.5</v>
      </c>
      <c r="E11" s="41">
        <f t="shared" ref="E11:E33" si="0">+E10-D11</f>
        <v>12668.920000000004</v>
      </c>
      <c r="F11" s="42"/>
      <c r="G11" s="26">
        <f t="shared" ref="G11:G33" si="1">+J10/E10</f>
        <v>20.643357542589087</v>
      </c>
      <c r="H11" s="42"/>
      <c r="I11" s="26">
        <f t="shared" ref="I11:I33" si="2">+D11*G11</f>
        <v>485.11890225084352</v>
      </c>
      <c r="J11" s="26">
        <f t="shared" ref="J11:J33" si="3">+J10-I11</f>
        <v>261529.04523845782</v>
      </c>
      <c r="K11" s="61"/>
      <c r="L11" s="79"/>
      <c r="M11" s="79"/>
      <c r="N11" s="79"/>
    </row>
    <row r="12" spans="1:14" s="64" customFormat="1" x14ac:dyDescent="0.3">
      <c r="A12" s="68">
        <v>44218</v>
      </c>
      <c r="B12" s="61" t="s">
        <v>76</v>
      </c>
      <c r="C12" s="26"/>
      <c r="D12" s="26">
        <v>4.7</v>
      </c>
      <c r="E12" s="41">
        <f t="shared" si="0"/>
        <v>12664.220000000003</v>
      </c>
      <c r="F12" s="42"/>
      <c r="G12" s="26">
        <f t="shared" si="1"/>
        <v>20.643357542589087</v>
      </c>
      <c r="H12" s="42"/>
      <c r="I12" s="26">
        <f t="shared" si="2"/>
        <v>97.023780450168715</v>
      </c>
      <c r="J12" s="26">
        <f t="shared" si="3"/>
        <v>261432.02145800766</v>
      </c>
      <c r="K12" s="61"/>
      <c r="L12" s="77"/>
      <c r="M12" s="79"/>
      <c r="N12" s="78"/>
    </row>
    <row r="13" spans="1:14" s="37" customFormat="1" x14ac:dyDescent="0.3">
      <c r="A13" s="68">
        <v>44222</v>
      </c>
      <c r="B13" s="61" t="s">
        <v>80</v>
      </c>
      <c r="C13" s="26"/>
      <c r="D13" s="26">
        <v>29.65</v>
      </c>
      <c r="E13" s="41">
        <f t="shared" si="0"/>
        <v>12634.570000000003</v>
      </c>
      <c r="F13" s="42"/>
      <c r="G13" s="26">
        <f t="shared" si="1"/>
        <v>20.64335754258909</v>
      </c>
      <c r="H13" s="42"/>
      <c r="I13" s="26">
        <f t="shared" si="2"/>
        <v>612.07555113776652</v>
      </c>
      <c r="J13" s="26">
        <f t="shared" si="3"/>
        <v>260819.94590686989</v>
      </c>
      <c r="K13" s="61"/>
      <c r="L13" s="77"/>
      <c r="M13" s="79"/>
      <c r="N13" s="78"/>
    </row>
    <row r="14" spans="1:14" s="64" customFormat="1" x14ac:dyDescent="0.3">
      <c r="A14" s="69"/>
      <c r="B14" s="61" t="s">
        <v>55</v>
      </c>
      <c r="C14" s="62"/>
      <c r="D14" s="67"/>
      <c r="E14" s="41">
        <f t="shared" si="0"/>
        <v>12634.570000000003</v>
      </c>
      <c r="F14" s="42"/>
      <c r="G14" s="26">
        <f t="shared" si="1"/>
        <v>20.64335754258909</v>
      </c>
      <c r="H14" s="42"/>
      <c r="I14" s="26">
        <f t="shared" si="2"/>
        <v>0</v>
      </c>
      <c r="J14" s="26">
        <f t="shared" si="3"/>
        <v>260819.94590686989</v>
      </c>
      <c r="K14" s="61"/>
      <c r="L14" s="79"/>
      <c r="M14" s="79"/>
      <c r="N14" s="79"/>
    </row>
    <row r="15" spans="1:14" s="64" customFormat="1" x14ac:dyDescent="0.3">
      <c r="A15" s="69"/>
      <c r="B15" s="61" t="s">
        <v>55</v>
      </c>
      <c r="C15" s="62"/>
      <c r="D15" s="67"/>
      <c r="E15" s="41">
        <f t="shared" si="0"/>
        <v>12634.570000000003</v>
      </c>
      <c r="F15" s="42"/>
      <c r="G15" s="26">
        <f t="shared" si="1"/>
        <v>20.64335754258909</v>
      </c>
      <c r="H15" s="42"/>
      <c r="I15" s="26">
        <f t="shared" si="2"/>
        <v>0</v>
      </c>
      <c r="J15" s="26">
        <f t="shared" si="3"/>
        <v>260819.94590686989</v>
      </c>
      <c r="K15" s="61"/>
      <c r="L15" s="79"/>
      <c r="M15" s="79"/>
      <c r="N15" s="79"/>
    </row>
    <row r="16" spans="1:14" s="64" customFormat="1" x14ac:dyDescent="0.3">
      <c r="A16" s="69"/>
      <c r="B16" s="61" t="s">
        <v>55</v>
      </c>
      <c r="C16" s="62"/>
      <c r="D16" s="67"/>
      <c r="E16" s="41">
        <f t="shared" si="0"/>
        <v>12634.570000000003</v>
      </c>
      <c r="F16" s="42"/>
      <c r="G16" s="26">
        <f t="shared" si="1"/>
        <v>20.64335754258909</v>
      </c>
      <c r="H16" s="42"/>
      <c r="I16" s="26">
        <f t="shared" si="2"/>
        <v>0</v>
      </c>
      <c r="J16" s="26">
        <f t="shared" si="3"/>
        <v>260819.94590686989</v>
      </c>
      <c r="K16" s="61"/>
      <c r="L16" s="79"/>
      <c r="M16" s="79"/>
      <c r="N16" s="79"/>
    </row>
    <row r="17" spans="1:14" s="64" customFormat="1" x14ac:dyDescent="0.3">
      <c r="A17" s="69"/>
      <c r="B17" s="61" t="s">
        <v>55</v>
      </c>
      <c r="C17" s="62"/>
      <c r="D17" s="67"/>
      <c r="E17" s="41">
        <f t="shared" si="0"/>
        <v>12634.570000000003</v>
      </c>
      <c r="F17" s="42"/>
      <c r="G17" s="26">
        <f t="shared" si="1"/>
        <v>20.64335754258909</v>
      </c>
      <c r="H17" s="42"/>
      <c r="I17" s="26">
        <f t="shared" si="2"/>
        <v>0</v>
      </c>
      <c r="J17" s="26">
        <f t="shared" si="3"/>
        <v>260819.94590686989</v>
      </c>
      <c r="K17" s="61"/>
      <c r="L17" s="79"/>
      <c r="M17" s="79"/>
      <c r="N17" s="79"/>
    </row>
    <row r="18" spans="1:14" s="37" customFormat="1" x14ac:dyDescent="0.3">
      <c r="A18" s="69"/>
      <c r="B18" s="61" t="s">
        <v>55</v>
      </c>
      <c r="C18" s="62"/>
      <c r="D18" s="67"/>
      <c r="E18" s="41">
        <f t="shared" si="0"/>
        <v>12634.570000000003</v>
      </c>
      <c r="F18" s="42"/>
      <c r="G18" s="26">
        <f t="shared" si="1"/>
        <v>20.64335754258909</v>
      </c>
      <c r="H18" s="42"/>
      <c r="I18" s="26">
        <f t="shared" si="2"/>
        <v>0</v>
      </c>
      <c r="J18" s="26">
        <f t="shared" si="3"/>
        <v>260819.94590686989</v>
      </c>
      <c r="K18" s="61"/>
      <c r="L18" s="77"/>
      <c r="M18" s="77"/>
      <c r="N18" s="78"/>
    </row>
    <row r="19" spans="1:14" s="64" customFormat="1" x14ac:dyDescent="0.3">
      <c r="A19" s="68"/>
      <c r="B19" s="61" t="s">
        <v>55</v>
      </c>
      <c r="C19" s="26"/>
      <c r="D19" s="26"/>
      <c r="E19" s="41">
        <f t="shared" si="0"/>
        <v>12634.570000000003</v>
      </c>
      <c r="F19" s="42"/>
      <c r="G19" s="26">
        <f t="shared" si="1"/>
        <v>20.64335754258909</v>
      </c>
      <c r="H19" s="42"/>
      <c r="I19" s="26">
        <f t="shared" si="2"/>
        <v>0</v>
      </c>
      <c r="J19" s="26">
        <f t="shared" si="3"/>
        <v>260819.94590686989</v>
      </c>
      <c r="K19" s="61"/>
      <c r="L19" s="79"/>
      <c r="M19" s="79"/>
      <c r="N19" s="79"/>
    </row>
    <row r="20" spans="1:14" s="64" customFormat="1" x14ac:dyDescent="0.3">
      <c r="A20" s="68"/>
      <c r="B20" s="61" t="s">
        <v>55</v>
      </c>
      <c r="C20" s="26"/>
      <c r="D20" s="26"/>
      <c r="E20" s="41">
        <f t="shared" si="0"/>
        <v>12634.570000000003</v>
      </c>
      <c r="F20" s="42"/>
      <c r="G20" s="26">
        <f t="shared" si="1"/>
        <v>20.64335754258909</v>
      </c>
      <c r="H20" s="42"/>
      <c r="I20" s="26">
        <f t="shared" si="2"/>
        <v>0</v>
      </c>
      <c r="J20" s="26">
        <f t="shared" si="3"/>
        <v>260819.94590686989</v>
      </c>
      <c r="K20" s="61"/>
      <c r="L20" s="79"/>
      <c r="M20" s="79"/>
      <c r="N20" s="79"/>
    </row>
    <row r="21" spans="1:14" s="37" customFormat="1" x14ac:dyDescent="0.3">
      <c r="A21" s="68"/>
      <c r="B21" s="61" t="s">
        <v>55</v>
      </c>
      <c r="C21" s="26"/>
      <c r="D21" s="26"/>
      <c r="E21" s="41">
        <f t="shared" si="0"/>
        <v>12634.570000000003</v>
      </c>
      <c r="F21" s="42"/>
      <c r="G21" s="26">
        <f t="shared" si="1"/>
        <v>20.64335754258909</v>
      </c>
      <c r="H21" s="42"/>
      <c r="I21" s="26">
        <f t="shared" si="2"/>
        <v>0</v>
      </c>
      <c r="J21" s="26">
        <f t="shared" si="3"/>
        <v>260819.94590686989</v>
      </c>
      <c r="K21" s="61"/>
      <c r="L21" s="77"/>
      <c r="M21" s="77"/>
      <c r="N21" s="78"/>
    </row>
    <row r="22" spans="1:14" s="64" customFormat="1" x14ac:dyDescent="0.3">
      <c r="A22" s="68"/>
      <c r="B22" s="61" t="s">
        <v>55</v>
      </c>
      <c r="C22" s="26"/>
      <c r="D22" s="26"/>
      <c r="E22" s="41">
        <f t="shared" si="0"/>
        <v>12634.570000000003</v>
      </c>
      <c r="F22" s="42"/>
      <c r="G22" s="26">
        <f t="shared" si="1"/>
        <v>20.64335754258909</v>
      </c>
      <c r="H22" s="42"/>
      <c r="I22" s="26">
        <f t="shared" si="2"/>
        <v>0</v>
      </c>
      <c r="J22" s="26">
        <f t="shared" si="3"/>
        <v>260819.94590686989</v>
      </c>
      <c r="K22" s="61"/>
      <c r="L22" s="79"/>
      <c r="M22" s="79"/>
      <c r="N22" s="79"/>
    </row>
    <row r="23" spans="1:14" s="37" customFormat="1" x14ac:dyDescent="0.3">
      <c r="A23" s="68"/>
      <c r="B23" s="61" t="s">
        <v>55</v>
      </c>
      <c r="C23" s="26"/>
      <c r="D23" s="26"/>
      <c r="E23" s="41">
        <f t="shared" si="0"/>
        <v>12634.570000000003</v>
      </c>
      <c r="F23" s="42"/>
      <c r="G23" s="26">
        <f t="shared" si="1"/>
        <v>20.64335754258909</v>
      </c>
      <c r="H23" s="42"/>
      <c r="I23" s="26">
        <f t="shared" si="2"/>
        <v>0</v>
      </c>
      <c r="J23" s="26">
        <f t="shared" si="3"/>
        <v>260819.94590686989</v>
      </c>
      <c r="K23" s="61"/>
      <c r="L23" s="77"/>
      <c r="M23" s="77"/>
      <c r="N23" s="78"/>
    </row>
    <row r="24" spans="1:14" s="64" customFormat="1" x14ac:dyDescent="0.3">
      <c r="A24" s="68"/>
      <c r="B24" s="61" t="s">
        <v>55</v>
      </c>
      <c r="C24" s="26"/>
      <c r="D24" s="26"/>
      <c r="E24" s="41">
        <f t="shared" si="0"/>
        <v>12634.570000000003</v>
      </c>
      <c r="F24" s="42"/>
      <c r="G24" s="26">
        <f t="shared" si="1"/>
        <v>20.64335754258909</v>
      </c>
      <c r="H24" s="42"/>
      <c r="I24" s="26">
        <f t="shared" si="2"/>
        <v>0</v>
      </c>
      <c r="J24" s="26">
        <f t="shared" si="3"/>
        <v>260819.94590686989</v>
      </c>
      <c r="K24" s="61"/>
      <c r="L24" s="77"/>
      <c r="M24" s="79"/>
      <c r="N24" s="78"/>
    </row>
    <row r="25" spans="1:14" s="37" customFormat="1" x14ac:dyDescent="0.3">
      <c r="A25" s="68"/>
      <c r="B25" s="61" t="s">
        <v>55</v>
      </c>
      <c r="C25" s="26"/>
      <c r="D25" s="26"/>
      <c r="E25" s="41">
        <f t="shared" si="0"/>
        <v>12634.570000000003</v>
      </c>
      <c r="F25" s="42"/>
      <c r="G25" s="26">
        <f t="shared" si="1"/>
        <v>20.64335754258909</v>
      </c>
      <c r="H25" s="42"/>
      <c r="I25" s="26">
        <f t="shared" si="2"/>
        <v>0</v>
      </c>
      <c r="J25" s="26">
        <f t="shared" si="3"/>
        <v>260819.94590686989</v>
      </c>
      <c r="K25" s="61"/>
      <c r="L25" s="77"/>
      <c r="M25" s="77"/>
      <c r="N25" s="78"/>
    </row>
    <row r="26" spans="1:14" s="64" customFormat="1" x14ac:dyDescent="0.3">
      <c r="A26" s="68"/>
      <c r="B26" s="61" t="s">
        <v>55</v>
      </c>
      <c r="C26" s="26"/>
      <c r="D26" s="26"/>
      <c r="E26" s="41">
        <f t="shared" si="0"/>
        <v>12634.570000000003</v>
      </c>
      <c r="F26" s="42"/>
      <c r="G26" s="26">
        <f t="shared" si="1"/>
        <v>20.64335754258909</v>
      </c>
      <c r="H26" s="42"/>
      <c r="I26" s="26">
        <f t="shared" si="2"/>
        <v>0</v>
      </c>
      <c r="J26" s="26">
        <f t="shared" si="3"/>
        <v>260819.94590686989</v>
      </c>
      <c r="K26" s="61"/>
      <c r="L26" s="77"/>
      <c r="M26" s="77"/>
      <c r="N26" s="78"/>
    </row>
    <row r="27" spans="1:14" s="37" customFormat="1" x14ac:dyDescent="0.3">
      <c r="A27" s="68"/>
      <c r="B27" s="61" t="s">
        <v>55</v>
      </c>
      <c r="C27" s="26"/>
      <c r="D27" s="26"/>
      <c r="E27" s="41">
        <f t="shared" si="0"/>
        <v>12634.570000000003</v>
      </c>
      <c r="F27" s="42"/>
      <c r="G27" s="26">
        <f t="shared" si="1"/>
        <v>20.64335754258909</v>
      </c>
      <c r="H27" s="42"/>
      <c r="I27" s="26">
        <f t="shared" si="2"/>
        <v>0</v>
      </c>
      <c r="J27" s="26">
        <f t="shared" si="3"/>
        <v>260819.94590686989</v>
      </c>
      <c r="K27" s="61"/>
      <c r="L27" s="77"/>
      <c r="M27" s="77"/>
      <c r="N27" s="78"/>
    </row>
    <row r="28" spans="1:14" s="64" customFormat="1" x14ac:dyDescent="0.3">
      <c r="A28" s="68"/>
      <c r="B28" s="61" t="s">
        <v>55</v>
      </c>
      <c r="C28" s="26"/>
      <c r="D28" s="26"/>
      <c r="E28" s="41">
        <f t="shared" si="0"/>
        <v>12634.570000000003</v>
      </c>
      <c r="F28" s="42"/>
      <c r="G28" s="26">
        <f t="shared" si="1"/>
        <v>20.64335754258909</v>
      </c>
      <c r="H28" s="42"/>
      <c r="I28" s="26">
        <f t="shared" si="2"/>
        <v>0</v>
      </c>
      <c r="J28" s="26">
        <f t="shared" si="3"/>
        <v>260819.94590686989</v>
      </c>
      <c r="K28" s="61"/>
      <c r="L28" s="77"/>
      <c r="M28" s="77"/>
      <c r="N28" s="78"/>
    </row>
    <row r="29" spans="1:14" s="64" customFormat="1" x14ac:dyDescent="0.3">
      <c r="A29" s="68"/>
      <c r="B29" s="61" t="s">
        <v>55</v>
      </c>
      <c r="C29" s="26"/>
      <c r="D29" s="26"/>
      <c r="E29" s="41">
        <f t="shared" si="0"/>
        <v>12634.570000000003</v>
      </c>
      <c r="F29" s="42"/>
      <c r="G29" s="26">
        <f t="shared" si="1"/>
        <v>20.64335754258909</v>
      </c>
      <c r="H29" s="42"/>
      <c r="I29" s="26">
        <f t="shared" si="2"/>
        <v>0</v>
      </c>
      <c r="J29" s="26">
        <f t="shared" si="3"/>
        <v>260819.94590686989</v>
      </c>
      <c r="K29" s="61"/>
      <c r="L29" s="79"/>
      <c r="M29" s="79"/>
      <c r="N29" s="79"/>
    </row>
    <row r="30" spans="1:14" s="37" customFormat="1" x14ac:dyDescent="0.3">
      <c r="A30" s="68"/>
      <c r="B30" s="61" t="s">
        <v>55</v>
      </c>
      <c r="C30" s="26"/>
      <c r="D30" s="26"/>
      <c r="E30" s="41">
        <f t="shared" si="0"/>
        <v>12634.570000000003</v>
      </c>
      <c r="F30" s="42"/>
      <c r="G30" s="26">
        <f t="shared" si="1"/>
        <v>20.64335754258909</v>
      </c>
      <c r="H30" s="42"/>
      <c r="I30" s="26">
        <f t="shared" si="2"/>
        <v>0</v>
      </c>
      <c r="J30" s="26">
        <f t="shared" si="3"/>
        <v>260819.94590686989</v>
      </c>
      <c r="K30" s="61"/>
      <c r="L30" s="77"/>
      <c r="M30" s="77"/>
      <c r="N30" s="78"/>
    </row>
    <row r="31" spans="1:14" s="64" customFormat="1" x14ac:dyDescent="0.3">
      <c r="A31" s="68"/>
      <c r="B31" s="61" t="s">
        <v>55</v>
      </c>
      <c r="C31" s="26"/>
      <c r="D31" s="26"/>
      <c r="E31" s="41">
        <f t="shared" si="0"/>
        <v>12634.570000000003</v>
      </c>
      <c r="F31" s="42"/>
      <c r="G31" s="26">
        <f t="shared" si="1"/>
        <v>20.64335754258909</v>
      </c>
      <c r="H31" s="42"/>
      <c r="I31" s="26">
        <f t="shared" si="2"/>
        <v>0</v>
      </c>
      <c r="J31" s="26">
        <f t="shared" si="3"/>
        <v>260819.94590686989</v>
      </c>
      <c r="K31" s="61"/>
      <c r="L31" s="77"/>
      <c r="M31" s="79"/>
      <c r="N31" s="78"/>
    </row>
    <row r="32" spans="1:14" s="37" customFormat="1" x14ac:dyDescent="0.3">
      <c r="A32" s="68"/>
      <c r="B32" s="61" t="s">
        <v>55</v>
      </c>
      <c r="C32" s="26"/>
      <c r="D32" s="26"/>
      <c r="E32" s="41">
        <f t="shared" si="0"/>
        <v>12634.570000000003</v>
      </c>
      <c r="F32" s="42"/>
      <c r="G32" s="26">
        <f t="shared" si="1"/>
        <v>20.64335754258909</v>
      </c>
      <c r="H32" s="42"/>
      <c r="I32" s="26">
        <f t="shared" si="2"/>
        <v>0</v>
      </c>
      <c r="J32" s="26">
        <f t="shared" si="3"/>
        <v>260819.94590686989</v>
      </c>
      <c r="K32" s="61"/>
      <c r="L32" s="77"/>
      <c r="M32" s="79"/>
      <c r="N32" s="78"/>
    </row>
    <row r="33" spans="1:14" s="37" customFormat="1" x14ac:dyDescent="0.3">
      <c r="A33" s="68"/>
      <c r="B33" s="61" t="s">
        <v>55</v>
      </c>
      <c r="C33" s="26"/>
      <c r="D33" s="26"/>
      <c r="E33" s="41">
        <f t="shared" si="0"/>
        <v>12634.570000000003</v>
      </c>
      <c r="F33" s="42"/>
      <c r="G33" s="26">
        <f t="shared" si="1"/>
        <v>20.64335754258909</v>
      </c>
      <c r="H33" s="42"/>
      <c r="I33" s="26">
        <f t="shared" si="2"/>
        <v>0</v>
      </c>
      <c r="J33" s="26">
        <f t="shared" si="3"/>
        <v>260819.94590686989</v>
      </c>
      <c r="K33" s="61"/>
      <c r="L33" s="77"/>
      <c r="M33" s="77"/>
      <c r="N33" s="78"/>
    </row>
    <row r="34" spans="1:14" s="64" customFormat="1" x14ac:dyDescent="0.3">
      <c r="A34" s="68"/>
      <c r="B34" s="61" t="s">
        <v>55</v>
      </c>
      <c r="C34" s="26"/>
      <c r="D34" s="26"/>
      <c r="E34" s="41"/>
      <c r="F34" s="42"/>
      <c r="G34" s="26"/>
      <c r="H34" s="42"/>
      <c r="I34" s="26"/>
      <c r="J34" s="26"/>
      <c r="K34" s="61"/>
      <c r="L34" s="77"/>
      <c r="M34" s="77"/>
      <c r="N34" s="78"/>
    </row>
    <row r="35" spans="1:14" s="64" customFormat="1" x14ac:dyDescent="0.3">
      <c r="A35" s="68"/>
      <c r="B35" s="61" t="s">
        <v>55</v>
      </c>
      <c r="C35" s="26"/>
      <c r="D35" s="26"/>
      <c r="E35" s="41"/>
      <c r="F35" s="42"/>
      <c r="G35" s="26"/>
      <c r="H35" s="42"/>
      <c r="I35" s="26"/>
      <c r="J35" s="26"/>
      <c r="K35" s="61"/>
      <c r="L35" s="79"/>
      <c r="M35" s="79"/>
      <c r="N35" s="79"/>
    </row>
    <row r="36" spans="1:14" s="64" customFormat="1" x14ac:dyDescent="0.3">
      <c r="A36" s="68"/>
      <c r="B36" s="61" t="s">
        <v>55</v>
      </c>
      <c r="C36" s="26"/>
      <c r="D36" s="26"/>
      <c r="E36" s="41"/>
      <c r="F36" s="42"/>
      <c r="G36" s="26"/>
      <c r="H36" s="42"/>
      <c r="I36" s="26"/>
      <c r="J36" s="26"/>
      <c r="K36" s="61"/>
      <c r="L36" s="77"/>
      <c r="M36" s="88"/>
      <c r="N36" s="78"/>
    </row>
    <row r="37" spans="1:14" s="64" customFormat="1" x14ac:dyDescent="0.3">
      <c r="A37" s="68"/>
      <c r="B37" s="61" t="s">
        <v>55</v>
      </c>
      <c r="C37" s="26"/>
      <c r="D37" s="26"/>
      <c r="E37" s="41"/>
      <c r="F37" s="42"/>
      <c r="G37" s="26"/>
      <c r="H37" s="42"/>
      <c r="I37" s="26"/>
      <c r="J37" s="26"/>
      <c r="K37" s="61"/>
      <c r="L37" s="77"/>
      <c r="M37" s="88"/>
      <c r="N37" s="78"/>
    </row>
    <row r="38" spans="1:14" s="37" customFormat="1" x14ac:dyDescent="0.3">
      <c r="A38" s="68"/>
      <c r="B38" s="61" t="s">
        <v>55</v>
      </c>
      <c r="C38" s="26"/>
      <c r="D38" s="26"/>
      <c r="E38" s="41"/>
      <c r="F38" s="42"/>
      <c r="G38" s="26"/>
      <c r="H38" s="42"/>
      <c r="I38" s="26"/>
      <c r="J38" s="26"/>
      <c r="K38" s="61"/>
      <c r="L38" s="77"/>
      <c r="M38" s="88"/>
      <c r="N38" s="78"/>
    </row>
    <row r="39" spans="1:14" s="64" customFormat="1" x14ac:dyDescent="0.3">
      <c r="A39" s="68"/>
      <c r="B39" s="61" t="s">
        <v>55</v>
      </c>
      <c r="C39" s="26"/>
      <c r="D39" s="26"/>
      <c r="E39" s="41"/>
      <c r="F39" s="42"/>
      <c r="G39" s="26"/>
      <c r="H39" s="42"/>
      <c r="I39" s="26"/>
      <c r="J39" s="26"/>
      <c r="K39" s="61"/>
      <c r="L39" s="77"/>
      <c r="M39" s="88"/>
      <c r="N39" s="78"/>
    </row>
    <row r="40" spans="1:14" s="64" customFormat="1" x14ac:dyDescent="0.3">
      <c r="A40" s="68"/>
      <c r="B40" s="61" t="s">
        <v>55</v>
      </c>
      <c r="C40" s="26"/>
      <c r="D40" s="26"/>
      <c r="E40" s="41"/>
      <c r="F40" s="42"/>
      <c r="G40" s="26"/>
      <c r="H40" s="42"/>
      <c r="I40" s="26"/>
      <c r="J40" s="26"/>
      <c r="K40" s="61"/>
      <c r="L40" s="77"/>
      <c r="M40" s="88"/>
      <c r="N40" s="78"/>
    </row>
    <row r="41" spans="1:14" s="37" customFormat="1" x14ac:dyDescent="0.3">
      <c r="A41" s="68"/>
      <c r="B41" s="61" t="s">
        <v>55</v>
      </c>
      <c r="C41" s="26"/>
      <c r="D41" s="26"/>
      <c r="E41" s="41"/>
      <c r="F41" s="42"/>
      <c r="G41" s="26"/>
      <c r="H41" s="42"/>
      <c r="I41" s="26"/>
      <c r="J41" s="26"/>
      <c r="K41" s="61"/>
      <c r="L41" s="77"/>
      <c r="M41" s="88"/>
      <c r="N41" s="78"/>
    </row>
    <row r="42" spans="1:14" s="64" customFormat="1" x14ac:dyDescent="0.3">
      <c r="A42" s="68"/>
      <c r="B42" s="61" t="s">
        <v>55</v>
      </c>
      <c r="C42" s="26"/>
      <c r="D42" s="26"/>
      <c r="E42" s="41"/>
      <c r="F42" s="42"/>
      <c r="G42" s="26"/>
      <c r="H42" s="42"/>
      <c r="I42" s="26"/>
      <c r="J42" s="26"/>
      <c r="K42" s="61"/>
      <c r="L42" s="77"/>
      <c r="M42" s="88"/>
      <c r="N42" s="78"/>
    </row>
    <row r="43" spans="1:14" s="37" customFormat="1" x14ac:dyDescent="0.3">
      <c r="A43" s="68"/>
      <c r="B43" s="61" t="s">
        <v>55</v>
      </c>
      <c r="C43" s="26"/>
      <c r="D43" s="26"/>
      <c r="E43" s="41"/>
      <c r="F43" s="42"/>
      <c r="G43" s="26"/>
      <c r="H43" s="42"/>
      <c r="I43" s="26"/>
      <c r="J43" s="26"/>
      <c r="K43" s="61"/>
      <c r="L43" s="77"/>
      <c r="M43" s="88"/>
      <c r="N43" s="78"/>
    </row>
    <row r="44" spans="1:14" s="64" customFormat="1" x14ac:dyDescent="0.3">
      <c r="A44" s="68"/>
      <c r="B44" s="61" t="s">
        <v>55</v>
      </c>
      <c r="C44" s="26"/>
      <c r="D44" s="26"/>
      <c r="E44" s="41"/>
      <c r="F44" s="42"/>
      <c r="G44" s="26"/>
      <c r="H44" s="42"/>
      <c r="I44" s="26"/>
      <c r="J44" s="26"/>
      <c r="K44" s="61"/>
      <c r="L44" s="77"/>
      <c r="M44" s="88"/>
      <c r="N44" s="78"/>
    </row>
    <row r="45" spans="1:14" s="64" customFormat="1" x14ac:dyDescent="0.3">
      <c r="A45" s="68"/>
      <c r="B45" s="61" t="s">
        <v>55</v>
      </c>
      <c r="C45" s="26"/>
      <c r="D45" s="26"/>
      <c r="E45" s="41"/>
      <c r="F45" s="42"/>
      <c r="G45" s="26"/>
      <c r="H45" s="42"/>
      <c r="I45" s="26"/>
      <c r="J45" s="26"/>
      <c r="K45" s="61"/>
      <c r="L45" s="77"/>
      <c r="M45" s="88"/>
      <c r="N45" s="78"/>
    </row>
    <row r="46" spans="1:14" s="37" customFormat="1" x14ac:dyDescent="0.3">
      <c r="A46" s="68"/>
      <c r="B46" s="61"/>
      <c r="C46" s="26"/>
      <c r="D46" s="26"/>
      <c r="E46" s="41"/>
      <c r="F46" s="42"/>
      <c r="G46" s="26"/>
      <c r="H46" s="42"/>
      <c r="I46" s="26"/>
      <c r="J46" s="26"/>
      <c r="K46" s="61"/>
      <c r="L46" s="77"/>
      <c r="M46" s="88"/>
      <c r="N46" s="78"/>
    </row>
    <row r="47" spans="1:14" s="64" customFormat="1" ht="15" thickBot="1" x14ac:dyDescent="0.35">
      <c r="A47" s="68"/>
      <c r="B47" s="61" t="s">
        <v>34</v>
      </c>
      <c r="C47" s="26">
        <f>SUM(C9:C46)</f>
        <v>12736.420000000004</v>
      </c>
      <c r="D47" s="26">
        <f>SUM(D9:D46)</f>
        <v>101.85</v>
      </c>
      <c r="E47" s="41"/>
      <c r="F47" s="42"/>
      <c r="G47" s="26"/>
      <c r="H47" s="26">
        <f t="shared" ref="H47:I47" si="4">SUM(H9:H46)</f>
        <v>262922.47187258257</v>
      </c>
      <c r="I47" s="26">
        <f t="shared" si="4"/>
        <v>2102.525965712699</v>
      </c>
      <c r="J47" s="26"/>
      <c r="K47" s="61"/>
      <c r="L47" s="79"/>
      <c r="M47" s="96">
        <f>SUM(M13:M46)</f>
        <v>0</v>
      </c>
      <c r="N47" s="79"/>
    </row>
    <row r="48" spans="1:14" ht="15" thickTop="1" x14ac:dyDescent="0.3">
      <c r="L48" s="1"/>
      <c r="M48" s="48"/>
      <c r="N48" s="1"/>
    </row>
    <row r="49" spans="1:10" x14ac:dyDescent="0.3">
      <c r="I49" s="49"/>
      <c r="J49" s="49"/>
    </row>
    <row r="50" spans="1:10" x14ac:dyDescent="0.3">
      <c r="A50" s="50" t="s">
        <v>23</v>
      </c>
      <c r="B50" s="5"/>
      <c r="C50" s="4"/>
      <c r="D50" s="4"/>
      <c r="E50" s="4"/>
      <c r="F50" s="4"/>
      <c r="G50" s="1"/>
      <c r="H50" s="1"/>
      <c r="I50" s="1"/>
      <c r="J50" s="1"/>
    </row>
    <row r="51" spans="1:10" x14ac:dyDescent="0.3">
      <c r="A51" s="50" t="s">
        <v>36</v>
      </c>
      <c r="B51" s="5"/>
      <c r="C51" s="4"/>
      <c r="D51" s="4"/>
      <c r="E51" s="4"/>
      <c r="F51" s="4"/>
      <c r="G51" s="1"/>
      <c r="H51" s="1"/>
      <c r="I51" s="1"/>
      <c r="J51" s="51">
        <f>+E46*F26</f>
        <v>0</v>
      </c>
    </row>
    <row r="52" spans="1:10" x14ac:dyDescent="0.3">
      <c r="A52" s="50" t="s">
        <v>24</v>
      </c>
      <c r="B52" s="5"/>
      <c r="C52" s="4"/>
      <c r="D52" s="4"/>
      <c r="E52" s="4"/>
      <c r="F52" s="4"/>
      <c r="G52" s="1"/>
      <c r="H52" s="1"/>
      <c r="I52" s="1"/>
      <c r="J52" s="52">
        <f>+J46</f>
        <v>0</v>
      </c>
    </row>
    <row r="53" spans="1:10" ht="15" thickBot="1" x14ac:dyDescent="0.35">
      <c r="A53" s="50"/>
      <c r="B53" s="5" t="s">
        <v>25</v>
      </c>
      <c r="C53" s="4"/>
      <c r="D53" s="4"/>
      <c r="E53" s="4"/>
      <c r="F53" s="4"/>
      <c r="G53" s="1"/>
      <c r="H53" s="1"/>
      <c r="I53" s="1"/>
      <c r="J53" s="53">
        <f>+J51-J52</f>
        <v>0</v>
      </c>
    </row>
    <row r="54" spans="1:10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E11" sqref="E11:J26"/>
    </sheetView>
  </sheetViews>
  <sheetFormatPr baseColWidth="10" defaultRowHeight="14.4" x14ac:dyDescent="0.3"/>
  <cols>
    <col min="2" max="2" width="37.21875" customWidth="1"/>
    <col min="12" max="12" width="10.6640625" customWidth="1"/>
    <col min="13" max="13" width="10.33203125" customWidth="1"/>
    <col min="14" max="14" width="9.886718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  <c r="L1" s="1"/>
      <c r="M1" s="1"/>
      <c r="N1" s="1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39</v>
      </c>
      <c r="I2" s="4"/>
      <c r="J2" s="4"/>
      <c r="K2" s="104"/>
      <c r="L2" s="1"/>
      <c r="M2" s="1"/>
      <c r="N2" s="1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  <c r="L3" s="1"/>
      <c r="M3" s="1"/>
      <c r="N3" s="1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  <c r="L4" s="1"/>
      <c r="M4" s="1"/>
      <c r="N4" s="1"/>
    </row>
    <row r="5" spans="1:14" x14ac:dyDescent="0.3">
      <c r="A5" s="106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104"/>
      <c r="L5" s="1"/>
      <c r="M5" s="1"/>
      <c r="N5" s="1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  <c r="L6" s="1"/>
      <c r="M6" s="1"/>
      <c r="N6" s="1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  <c r="L7" s="1"/>
      <c r="M7" s="1"/>
      <c r="N7" s="1"/>
    </row>
    <row r="8" spans="1:14" x14ac:dyDescent="0.3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09" t="s">
        <v>21</v>
      </c>
      <c r="L8" s="1"/>
      <c r="M8" s="1"/>
      <c r="N8" s="1"/>
    </row>
    <row r="9" spans="1:14" x14ac:dyDescent="0.3">
      <c r="A9" s="110">
        <v>44197</v>
      </c>
      <c r="B9" s="61" t="s">
        <v>46</v>
      </c>
      <c r="C9" s="25">
        <f>+'[1]ZINC 28 0.35X1200'!$E$15</f>
        <v>1106.46</v>
      </c>
      <c r="D9" s="26"/>
      <c r="E9" s="27">
        <f>+C9</f>
        <v>1106.46</v>
      </c>
      <c r="F9" s="26">
        <f>+H9/C9</f>
        <v>21.241287334024548</v>
      </c>
      <c r="G9" s="26"/>
      <c r="H9" s="28">
        <f>+'[1]ZINC 28 0.35X1200'!$J$20</f>
        <v>23502.634783604801</v>
      </c>
      <c r="I9" s="29"/>
      <c r="J9" s="29">
        <f>+H9</f>
        <v>23502.634783604801</v>
      </c>
      <c r="K9" s="111"/>
      <c r="L9" s="1"/>
      <c r="M9" s="1"/>
      <c r="N9" s="1"/>
    </row>
    <row r="10" spans="1:14" s="64" customFormat="1" x14ac:dyDescent="0.3">
      <c r="A10" s="110">
        <v>44205</v>
      </c>
      <c r="B10" s="61" t="s">
        <v>53</v>
      </c>
      <c r="C10" s="26"/>
      <c r="D10" s="26">
        <v>10</v>
      </c>
      <c r="E10" s="41">
        <f>+E9-D10</f>
        <v>1096.46</v>
      </c>
      <c r="F10" s="42"/>
      <c r="G10" s="26">
        <f>+J9/E9</f>
        <v>21.241287334024548</v>
      </c>
      <c r="H10" s="42"/>
      <c r="I10" s="26">
        <f>+D10*G10</f>
        <v>212.41287334024548</v>
      </c>
      <c r="J10" s="26">
        <f>+J9-I10</f>
        <v>23290.221910264554</v>
      </c>
      <c r="K10" s="61"/>
      <c r="L10" s="79"/>
      <c r="M10" s="79"/>
      <c r="N10" s="79"/>
    </row>
    <row r="11" spans="1:14" s="64" customFormat="1" x14ac:dyDescent="0.3">
      <c r="A11" s="110"/>
      <c r="B11" s="61" t="s">
        <v>47</v>
      </c>
      <c r="C11" s="26"/>
      <c r="D11" s="26"/>
      <c r="E11" s="41">
        <f t="shared" ref="E11:E26" si="0">+E10-D11</f>
        <v>1096.46</v>
      </c>
      <c r="F11" s="42"/>
      <c r="G11" s="26">
        <f t="shared" ref="G11:G26" si="1">+J10/E10</f>
        <v>21.241287334024545</v>
      </c>
      <c r="H11" s="42"/>
      <c r="I11" s="26">
        <f t="shared" ref="I11:I26" si="2">+D11*G11</f>
        <v>0</v>
      </c>
      <c r="J11" s="26">
        <f t="shared" ref="J11:J26" si="3">+J10-I11</f>
        <v>23290.221910264554</v>
      </c>
      <c r="K11" s="61"/>
      <c r="L11" s="77"/>
      <c r="M11" s="77"/>
      <c r="N11" s="78"/>
    </row>
    <row r="12" spans="1:14" s="64" customFormat="1" x14ac:dyDescent="0.3">
      <c r="A12" s="110"/>
      <c r="B12" s="61" t="s">
        <v>47</v>
      </c>
      <c r="C12" s="26"/>
      <c r="D12" s="26"/>
      <c r="E12" s="41">
        <f t="shared" si="0"/>
        <v>1096.46</v>
      </c>
      <c r="F12" s="42"/>
      <c r="G12" s="26">
        <f t="shared" si="1"/>
        <v>21.241287334024545</v>
      </c>
      <c r="H12" s="42"/>
      <c r="I12" s="26">
        <f t="shared" si="2"/>
        <v>0</v>
      </c>
      <c r="J12" s="26">
        <f t="shared" si="3"/>
        <v>23290.221910264554</v>
      </c>
      <c r="K12" s="61"/>
      <c r="L12" s="77"/>
      <c r="M12" s="79"/>
      <c r="N12" s="78"/>
    </row>
    <row r="13" spans="1:14" s="64" customFormat="1" x14ac:dyDescent="0.3">
      <c r="A13" s="110"/>
      <c r="B13" s="61" t="s">
        <v>47</v>
      </c>
      <c r="C13" s="26"/>
      <c r="D13" s="26"/>
      <c r="E13" s="41">
        <f t="shared" si="0"/>
        <v>1096.46</v>
      </c>
      <c r="F13" s="42"/>
      <c r="G13" s="26">
        <f t="shared" si="1"/>
        <v>21.241287334024545</v>
      </c>
      <c r="H13" s="42"/>
      <c r="I13" s="26">
        <f t="shared" si="2"/>
        <v>0</v>
      </c>
      <c r="J13" s="26">
        <f t="shared" si="3"/>
        <v>23290.221910264554</v>
      </c>
      <c r="K13" s="61"/>
      <c r="L13" s="77"/>
      <c r="M13" s="79"/>
      <c r="N13" s="78"/>
    </row>
    <row r="14" spans="1:14" s="64" customFormat="1" x14ac:dyDescent="0.3">
      <c r="A14" s="69"/>
      <c r="B14" s="61" t="s">
        <v>47</v>
      </c>
      <c r="C14" s="62"/>
      <c r="D14" s="67"/>
      <c r="E14" s="41">
        <f t="shared" si="0"/>
        <v>1096.46</v>
      </c>
      <c r="F14" s="42"/>
      <c r="G14" s="26">
        <f t="shared" si="1"/>
        <v>21.241287334024545</v>
      </c>
      <c r="H14" s="42"/>
      <c r="I14" s="26">
        <f t="shared" si="2"/>
        <v>0</v>
      </c>
      <c r="J14" s="26">
        <f t="shared" si="3"/>
        <v>23290.221910264554</v>
      </c>
      <c r="K14" s="61"/>
      <c r="L14" s="77"/>
      <c r="M14" s="77"/>
      <c r="N14" s="78"/>
    </row>
    <row r="15" spans="1:14" s="64" customFormat="1" x14ac:dyDescent="0.3">
      <c r="A15" s="69"/>
      <c r="B15" s="61" t="s">
        <v>47</v>
      </c>
      <c r="C15" s="62"/>
      <c r="D15" s="67"/>
      <c r="E15" s="41">
        <f t="shared" si="0"/>
        <v>1096.46</v>
      </c>
      <c r="F15" s="42"/>
      <c r="G15" s="26">
        <f t="shared" si="1"/>
        <v>21.241287334024545</v>
      </c>
      <c r="H15" s="42"/>
      <c r="I15" s="26">
        <f t="shared" si="2"/>
        <v>0</v>
      </c>
      <c r="J15" s="26">
        <f t="shared" si="3"/>
        <v>23290.221910264554</v>
      </c>
      <c r="K15" s="61"/>
      <c r="L15" s="77"/>
      <c r="M15" s="77"/>
      <c r="N15" s="78"/>
    </row>
    <row r="16" spans="1:14" s="64" customFormat="1" x14ac:dyDescent="0.3">
      <c r="A16" s="69"/>
      <c r="B16" s="61" t="s">
        <v>47</v>
      </c>
      <c r="C16" s="62"/>
      <c r="D16" s="67"/>
      <c r="E16" s="41">
        <f t="shared" si="0"/>
        <v>1096.46</v>
      </c>
      <c r="F16" s="42"/>
      <c r="G16" s="26">
        <f t="shared" si="1"/>
        <v>21.241287334024545</v>
      </c>
      <c r="H16" s="42"/>
      <c r="I16" s="26">
        <f t="shared" si="2"/>
        <v>0</v>
      </c>
      <c r="J16" s="26">
        <f t="shared" si="3"/>
        <v>23290.221910264554</v>
      </c>
      <c r="K16" s="61"/>
      <c r="L16" s="77"/>
      <c r="M16" s="77"/>
      <c r="N16" s="78"/>
    </row>
    <row r="17" spans="1:14" s="64" customFormat="1" x14ac:dyDescent="0.3">
      <c r="A17" s="69"/>
      <c r="B17" s="61" t="s">
        <v>47</v>
      </c>
      <c r="C17" s="62"/>
      <c r="D17" s="67"/>
      <c r="E17" s="41">
        <f t="shared" si="0"/>
        <v>1096.46</v>
      </c>
      <c r="F17" s="42"/>
      <c r="G17" s="26">
        <f t="shared" si="1"/>
        <v>21.241287334024545</v>
      </c>
      <c r="H17" s="42"/>
      <c r="I17" s="26">
        <f t="shared" si="2"/>
        <v>0</v>
      </c>
      <c r="J17" s="26">
        <f t="shared" si="3"/>
        <v>23290.221910264554</v>
      </c>
      <c r="K17" s="61"/>
      <c r="L17" s="77"/>
      <c r="M17" s="77"/>
      <c r="N17" s="78"/>
    </row>
    <row r="18" spans="1:14" s="64" customFormat="1" x14ac:dyDescent="0.3">
      <c r="A18" s="69"/>
      <c r="B18" s="61" t="s">
        <v>47</v>
      </c>
      <c r="C18" s="62"/>
      <c r="D18" s="67"/>
      <c r="E18" s="41">
        <f t="shared" si="0"/>
        <v>1096.46</v>
      </c>
      <c r="F18" s="42"/>
      <c r="G18" s="26">
        <f t="shared" si="1"/>
        <v>21.241287334024545</v>
      </c>
      <c r="H18" s="42"/>
      <c r="I18" s="26">
        <f t="shared" si="2"/>
        <v>0</v>
      </c>
      <c r="J18" s="26">
        <f t="shared" si="3"/>
        <v>23290.221910264554</v>
      </c>
      <c r="K18" s="61"/>
      <c r="L18" s="77"/>
      <c r="M18" s="77"/>
      <c r="N18" s="78"/>
    </row>
    <row r="19" spans="1:14" s="64" customFormat="1" x14ac:dyDescent="0.3">
      <c r="A19" s="69"/>
      <c r="B19" s="61" t="s">
        <v>47</v>
      </c>
      <c r="C19" s="62"/>
      <c r="D19" s="67"/>
      <c r="E19" s="41">
        <f t="shared" si="0"/>
        <v>1096.46</v>
      </c>
      <c r="F19" s="42"/>
      <c r="G19" s="26">
        <f t="shared" si="1"/>
        <v>21.241287334024545</v>
      </c>
      <c r="H19" s="42"/>
      <c r="I19" s="26">
        <f t="shared" si="2"/>
        <v>0</v>
      </c>
      <c r="J19" s="26">
        <f t="shared" si="3"/>
        <v>23290.221910264554</v>
      </c>
      <c r="K19" s="61"/>
      <c r="L19" s="77"/>
      <c r="M19" s="77"/>
      <c r="N19" s="78"/>
    </row>
    <row r="20" spans="1:14" s="64" customFormat="1" x14ac:dyDescent="0.3">
      <c r="A20" s="69"/>
      <c r="B20" s="61" t="s">
        <v>47</v>
      </c>
      <c r="C20" s="62"/>
      <c r="D20" s="67"/>
      <c r="E20" s="41">
        <f t="shared" si="0"/>
        <v>1096.46</v>
      </c>
      <c r="F20" s="42"/>
      <c r="G20" s="26">
        <f t="shared" si="1"/>
        <v>21.241287334024545</v>
      </c>
      <c r="H20" s="42"/>
      <c r="I20" s="26">
        <f t="shared" si="2"/>
        <v>0</v>
      </c>
      <c r="J20" s="26">
        <f t="shared" si="3"/>
        <v>23290.221910264554</v>
      </c>
      <c r="K20" s="61"/>
      <c r="L20" s="77"/>
      <c r="M20" s="77"/>
      <c r="N20" s="78"/>
    </row>
    <row r="21" spans="1:14" s="64" customFormat="1" x14ac:dyDescent="0.3">
      <c r="A21" s="69"/>
      <c r="B21" s="61" t="s">
        <v>47</v>
      </c>
      <c r="C21" s="62"/>
      <c r="D21" s="67"/>
      <c r="E21" s="41">
        <f t="shared" si="0"/>
        <v>1096.46</v>
      </c>
      <c r="F21" s="42"/>
      <c r="G21" s="26">
        <f t="shared" si="1"/>
        <v>21.241287334024545</v>
      </c>
      <c r="H21" s="42"/>
      <c r="I21" s="26">
        <f t="shared" si="2"/>
        <v>0</v>
      </c>
      <c r="J21" s="26">
        <f t="shared" si="3"/>
        <v>23290.221910264554</v>
      </c>
      <c r="K21" s="61"/>
      <c r="L21" s="77"/>
      <c r="M21" s="77"/>
      <c r="N21" s="78"/>
    </row>
    <row r="22" spans="1:14" s="64" customFormat="1" x14ac:dyDescent="0.3">
      <c r="A22" s="69"/>
      <c r="B22" s="61" t="s">
        <v>47</v>
      </c>
      <c r="C22" s="62"/>
      <c r="D22" s="67"/>
      <c r="E22" s="41">
        <f t="shared" si="0"/>
        <v>1096.46</v>
      </c>
      <c r="F22" s="42"/>
      <c r="G22" s="26">
        <f t="shared" si="1"/>
        <v>21.241287334024545</v>
      </c>
      <c r="H22" s="42"/>
      <c r="I22" s="26">
        <f t="shared" si="2"/>
        <v>0</v>
      </c>
      <c r="J22" s="26">
        <f t="shared" si="3"/>
        <v>23290.221910264554</v>
      </c>
      <c r="K22" s="61"/>
      <c r="L22" s="77"/>
      <c r="M22" s="77"/>
      <c r="N22" s="78"/>
    </row>
    <row r="23" spans="1:14" s="64" customFormat="1" x14ac:dyDescent="0.3">
      <c r="A23" s="69"/>
      <c r="B23" s="61" t="s">
        <v>47</v>
      </c>
      <c r="C23" s="62"/>
      <c r="D23" s="67"/>
      <c r="E23" s="41">
        <f t="shared" si="0"/>
        <v>1096.46</v>
      </c>
      <c r="F23" s="42"/>
      <c r="G23" s="26">
        <f t="shared" si="1"/>
        <v>21.241287334024545</v>
      </c>
      <c r="H23" s="42"/>
      <c r="I23" s="26">
        <f t="shared" si="2"/>
        <v>0</v>
      </c>
      <c r="J23" s="26">
        <f t="shared" si="3"/>
        <v>23290.221910264554</v>
      </c>
      <c r="K23" s="61"/>
      <c r="L23" s="77"/>
      <c r="M23" s="77"/>
      <c r="N23" s="78"/>
    </row>
    <row r="24" spans="1:14" s="64" customFormat="1" x14ac:dyDescent="0.3">
      <c r="A24" s="69"/>
      <c r="B24" s="61" t="s">
        <v>47</v>
      </c>
      <c r="C24" s="62"/>
      <c r="D24" s="67"/>
      <c r="E24" s="41">
        <f t="shared" si="0"/>
        <v>1096.46</v>
      </c>
      <c r="F24" s="42"/>
      <c r="G24" s="26">
        <f t="shared" si="1"/>
        <v>21.241287334024545</v>
      </c>
      <c r="H24" s="42"/>
      <c r="I24" s="26">
        <f t="shared" si="2"/>
        <v>0</v>
      </c>
      <c r="J24" s="26">
        <f t="shared" si="3"/>
        <v>23290.221910264554</v>
      </c>
      <c r="K24" s="61"/>
      <c r="L24" s="77"/>
      <c r="M24" s="77"/>
      <c r="N24" s="78"/>
    </row>
    <row r="25" spans="1:14" s="64" customFormat="1" x14ac:dyDescent="0.3">
      <c r="A25" s="69"/>
      <c r="B25" s="61" t="s">
        <v>47</v>
      </c>
      <c r="C25" s="62"/>
      <c r="D25" s="67"/>
      <c r="E25" s="41">
        <f t="shared" si="0"/>
        <v>1096.46</v>
      </c>
      <c r="F25" s="42"/>
      <c r="G25" s="26">
        <f t="shared" si="1"/>
        <v>21.241287334024545</v>
      </c>
      <c r="H25" s="42"/>
      <c r="I25" s="26">
        <f t="shared" si="2"/>
        <v>0</v>
      </c>
      <c r="J25" s="26">
        <f t="shared" si="3"/>
        <v>23290.221910264554</v>
      </c>
      <c r="K25" s="61"/>
      <c r="L25" s="77"/>
      <c r="M25" s="77"/>
      <c r="N25" s="78"/>
    </row>
    <row r="26" spans="1:14" s="64" customFormat="1" x14ac:dyDescent="0.3">
      <c r="A26" s="69"/>
      <c r="B26" s="61" t="s">
        <v>47</v>
      </c>
      <c r="C26" s="62"/>
      <c r="D26" s="67"/>
      <c r="E26" s="41">
        <f t="shared" si="0"/>
        <v>1096.46</v>
      </c>
      <c r="F26" s="42"/>
      <c r="G26" s="26">
        <f t="shared" si="1"/>
        <v>21.241287334024545</v>
      </c>
      <c r="H26" s="42"/>
      <c r="I26" s="26">
        <f t="shared" si="2"/>
        <v>0</v>
      </c>
      <c r="J26" s="26">
        <f t="shared" si="3"/>
        <v>23290.221910264554</v>
      </c>
      <c r="K26" s="61"/>
      <c r="L26" s="77"/>
      <c r="M26" s="77"/>
      <c r="N26" s="78"/>
    </row>
    <row r="27" spans="1:14" s="64" customFormat="1" x14ac:dyDescent="0.3">
      <c r="A27" s="110"/>
      <c r="B27" s="61" t="s">
        <v>34</v>
      </c>
      <c r="C27" s="26">
        <f>SUM(C9:C26)</f>
        <v>1106.46</v>
      </c>
      <c r="D27" s="26">
        <f>SUM(D9:D26)</f>
        <v>10</v>
      </c>
      <c r="E27" s="41"/>
      <c r="F27" s="42"/>
      <c r="G27" s="26"/>
      <c r="H27" s="26">
        <f>SUM(H9:H26)</f>
        <v>23502.634783604801</v>
      </c>
      <c r="I27" s="26">
        <f>SUM(I9:I26)</f>
        <v>212.41287334024548</v>
      </c>
      <c r="J27" s="26"/>
      <c r="K27" s="61"/>
      <c r="L27" s="79"/>
      <c r="M27" s="77">
        <f>SUM(M11:M26)</f>
        <v>0</v>
      </c>
      <c r="N27" s="79"/>
    </row>
    <row r="28" spans="1:14" x14ac:dyDescent="0.3">
      <c r="L28" s="1"/>
      <c r="M28" s="48"/>
      <c r="N28" s="1"/>
    </row>
    <row r="29" spans="1:14" x14ac:dyDescent="0.3">
      <c r="I29" s="49"/>
      <c r="J29" s="49"/>
    </row>
    <row r="30" spans="1:14" x14ac:dyDescent="0.3">
      <c r="A30" s="50" t="s">
        <v>23</v>
      </c>
      <c r="B30" s="5"/>
      <c r="C30" s="4"/>
      <c r="D30" s="4"/>
      <c r="E30" s="4"/>
      <c r="F30" s="4"/>
      <c r="G30" s="1"/>
      <c r="H30" s="1"/>
      <c r="I30" s="1"/>
      <c r="J30" s="1"/>
    </row>
    <row r="31" spans="1:14" x14ac:dyDescent="0.3">
      <c r="A31" s="50" t="s">
        <v>36</v>
      </c>
      <c r="B31" s="5"/>
      <c r="C31" s="4"/>
      <c r="D31" s="4"/>
      <c r="E31" s="4"/>
      <c r="F31" s="4"/>
      <c r="G31" s="1"/>
      <c r="H31" s="1"/>
      <c r="I31" s="1"/>
      <c r="J31" s="51">
        <f>+E26*F9</f>
        <v>23290.221910264558</v>
      </c>
    </row>
    <row r="32" spans="1:14" x14ac:dyDescent="0.3">
      <c r="A32" s="50" t="s">
        <v>24</v>
      </c>
      <c r="B32" s="5"/>
      <c r="C32" s="4"/>
      <c r="D32" s="4"/>
      <c r="E32" s="4"/>
      <c r="F32" s="4"/>
      <c r="G32" s="1"/>
      <c r="H32" s="1"/>
      <c r="I32" s="1"/>
      <c r="J32" s="52">
        <f>+J26</f>
        <v>23290.221910264554</v>
      </c>
    </row>
    <row r="33" spans="1:10" ht="15" thickBot="1" x14ac:dyDescent="0.35">
      <c r="A33" s="50"/>
      <c r="B33" s="5" t="s">
        <v>25</v>
      </c>
      <c r="C33" s="4"/>
      <c r="D33" s="4"/>
      <c r="E33" s="4"/>
      <c r="F33" s="4"/>
      <c r="G33" s="1"/>
      <c r="H33" s="1"/>
      <c r="I33" s="1"/>
      <c r="J33" s="53">
        <f>+J31-J32</f>
        <v>0</v>
      </c>
    </row>
    <row r="34" spans="1:10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61"/>
  <sheetViews>
    <sheetView workbookViewId="0">
      <selection activeCell="G26" sqref="G26"/>
    </sheetView>
  </sheetViews>
  <sheetFormatPr baseColWidth="10" defaultRowHeight="14.4" x14ac:dyDescent="0.3"/>
  <cols>
    <col min="2" max="2" width="32.218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26</v>
      </c>
      <c r="I2" s="4"/>
      <c r="J2" s="4"/>
      <c r="K2" s="104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4" x14ac:dyDescent="0.3">
      <c r="A5" s="106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104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</row>
    <row r="8" spans="1:14" x14ac:dyDescent="0.3">
      <c r="A8" s="82"/>
      <c r="B8" s="81"/>
      <c r="C8" s="81" t="s">
        <v>13</v>
      </c>
      <c r="D8" s="82" t="s">
        <v>14</v>
      </c>
      <c r="E8" s="83" t="s">
        <v>15</v>
      </c>
      <c r="F8" s="84" t="s">
        <v>16</v>
      </c>
      <c r="G8" s="84" t="s">
        <v>17</v>
      </c>
      <c r="H8" s="82" t="s">
        <v>18</v>
      </c>
      <c r="I8" s="85" t="s">
        <v>19</v>
      </c>
      <c r="J8" s="86" t="s">
        <v>20</v>
      </c>
      <c r="K8" s="109" t="s">
        <v>21</v>
      </c>
    </row>
    <row r="9" spans="1:14" x14ac:dyDescent="0.3">
      <c r="A9" s="133">
        <v>44927</v>
      </c>
      <c r="B9" s="157" t="s">
        <v>112</v>
      </c>
      <c r="C9" s="134">
        <v>6239.08</v>
      </c>
      <c r="D9" s="134">
        <v>0</v>
      </c>
      <c r="E9" s="134">
        <f>+C9</f>
        <v>6239.08</v>
      </c>
      <c r="F9" s="26">
        <f>+J9/C9</f>
        <v>20.643442622950818</v>
      </c>
      <c r="G9" s="135">
        <f>+J9/E9</f>
        <v>20.643442622950818</v>
      </c>
      <c r="H9" s="134">
        <v>128796.09</v>
      </c>
      <c r="I9" s="134">
        <v>0</v>
      </c>
      <c r="J9" s="134">
        <v>128796.09</v>
      </c>
      <c r="K9" s="75"/>
      <c r="L9" s="1"/>
      <c r="M9" s="1"/>
      <c r="N9" s="1"/>
    </row>
    <row r="10" spans="1:14" s="64" customFormat="1" x14ac:dyDescent="0.3">
      <c r="A10" s="133">
        <v>44956</v>
      </c>
      <c r="B10" s="157" t="s">
        <v>152</v>
      </c>
      <c r="C10" s="134">
        <v>0</v>
      </c>
      <c r="D10" s="134">
        <v>135</v>
      </c>
      <c r="E10" s="134">
        <f>+E9-D10</f>
        <v>6104.08</v>
      </c>
      <c r="F10" s="42"/>
      <c r="G10" s="135">
        <f t="shared" ref="G10:G18" si="0">+J10/E10</f>
        <v>20.643443401790279</v>
      </c>
      <c r="H10" s="134">
        <v>0</v>
      </c>
      <c r="I10" s="134">
        <v>2786.86</v>
      </c>
      <c r="J10" s="134">
        <f>+J9-I10</f>
        <v>126009.23</v>
      </c>
      <c r="K10" s="61"/>
      <c r="L10" s="79"/>
      <c r="M10" s="79"/>
      <c r="N10" s="79"/>
    </row>
    <row r="11" spans="1:14" s="64" customFormat="1" x14ac:dyDescent="0.3">
      <c r="A11" s="133">
        <v>44958</v>
      </c>
      <c r="B11" s="157" t="s">
        <v>153</v>
      </c>
      <c r="C11" s="134">
        <v>0</v>
      </c>
      <c r="D11" s="134">
        <v>39.75</v>
      </c>
      <c r="E11" s="134">
        <f t="shared" ref="E11:E18" si="1">+E10-D11</f>
        <v>6064.33</v>
      </c>
      <c r="F11" s="42"/>
      <c r="G11" s="135">
        <f t="shared" si="0"/>
        <v>20.643442886518379</v>
      </c>
      <c r="H11" s="134">
        <v>0</v>
      </c>
      <c r="I11" s="134">
        <v>820.58</v>
      </c>
      <c r="J11" s="134">
        <f t="shared" ref="J11:J18" si="2">+J10-I11</f>
        <v>125188.65</v>
      </c>
      <c r="K11" s="61"/>
      <c r="L11" s="79"/>
      <c r="M11" s="79"/>
      <c r="N11" s="79"/>
    </row>
    <row r="12" spans="1:14" s="64" customFormat="1" x14ac:dyDescent="0.3">
      <c r="A12" s="133">
        <v>44963</v>
      </c>
      <c r="B12" s="157" t="s">
        <v>154</v>
      </c>
      <c r="C12" s="134">
        <v>0</v>
      </c>
      <c r="D12" s="134">
        <v>3.8</v>
      </c>
      <c r="E12" s="134">
        <f t="shared" si="1"/>
        <v>6060.53</v>
      </c>
      <c r="F12" s="42"/>
      <c r="G12" s="135">
        <f t="shared" si="0"/>
        <v>20.643443725218752</v>
      </c>
      <c r="H12" s="134">
        <v>0</v>
      </c>
      <c r="I12" s="134">
        <v>78.44</v>
      </c>
      <c r="J12" s="134">
        <f t="shared" si="2"/>
        <v>125110.20999999999</v>
      </c>
      <c r="K12" s="61"/>
      <c r="L12" s="79"/>
      <c r="M12" s="79"/>
      <c r="N12" s="79"/>
    </row>
    <row r="13" spans="1:14" s="64" customFormat="1" x14ac:dyDescent="0.3">
      <c r="A13" s="133">
        <v>45042</v>
      </c>
      <c r="B13" s="157" t="s">
        <v>155</v>
      </c>
      <c r="C13" s="134">
        <v>0</v>
      </c>
      <c r="D13" s="134">
        <v>0</v>
      </c>
      <c r="E13" s="134">
        <f t="shared" si="1"/>
        <v>6060.53</v>
      </c>
      <c r="F13" s="42"/>
      <c r="G13" s="135">
        <f t="shared" si="0"/>
        <v>20.643443725218752</v>
      </c>
      <c r="H13" s="134">
        <v>0</v>
      </c>
      <c r="I13" s="134">
        <v>0</v>
      </c>
      <c r="J13" s="134">
        <f t="shared" si="2"/>
        <v>125110.20999999999</v>
      </c>
      <c r="K13" s="61"/>
      <c r="L13" s="77"/>
      <c r="M13" s="79"/>
      <c r="N13" s="78"/>
    </row>
    <row r="14" spans="1:14" s="37" customFormat="1" x14ac:dyDescent="0.3">
      <c r="A14" s="133">
        <v>45056</v>
      </c>
      <c r="B14" s="157" t="s">
        <v>156</v>
      </c>
      <c r="C14" s="134">
        <v>0</v>
      </c>
      <c r="D14" s="134">
        <v>67.2</v>
      </c>
      <c r="E14" s="134">
        <f t="shared" si="1"/>
        <v>5993.33</v>
      </c>
      <c r="F14" s="42"/>
      <c r="G14" s="135">
        <f t="shared" si="0"/>
        <v>20.643443628166644</v>
      </c>
      <c r="H14" s="134">
        <v>0</v>
      </c>
      <c r="I14" s="134">
        <v>1387.24</v>
      </c>
      <c r="J14" s="134">
        <f t="shared" si="2"/>
        <v>123722.96999999999</v>
      </c>
      <c r="K14" s="61"/>
      <c r="L14" s="77"/>
      <c r="M14" s="79"/>
      <c r="N14" s="78"/>
    </row>
    <row r="15" spans="1:14" s="64" customFormat="1" x14ac:dyDescent="0.3">
      <c r="A15" s="133">
        <v>45075</v>
      </c>
      <c r="B15" s="157" t="s">
        <v>157</v>
      </c>
      <c r="C15" s="134">
        <v>0</v>
      </c>
      <c r="D15" s="134">
        <v>2.2000000000000002</v>
      </c>
      <c r="E15" s="134">
        <f t="shared" si="1"/>
        <v>5991.13</v>
      </c>
      <c r="F15" s="42"/>
      <c r="G15" s="135">
        <f t="shared" si="0"/>
        <v>20.643442889738662</v>
      </c>
      <c r="H15" s="134">
        <v>0</v>
      </c>
      <c r="I15" s="134">
        <v>45.42</v>
      </c>
      <c r="J15" s="134">
        <f t="shared" si="2"/>
        <v>123677.54999999999</v>
      </c>
      <c r="K15" s="61"/>
      <c r="L15" s="79"/>
      <c r="M15" s="79"/>
      <c r="N15" s="79"/>
    </row>
    <row r="16" spans="1:14" s="64" customFormat="1" x14ac:dyDescent="0.3">
      <c r="A16" s="133">
        <v>45077</v>
      </c>
      <c r="B16" s="157" t="s">
        <v>158</v>
      </c>
      <c r="C16" s="134">
        <v>0</v>
      </c>
      <c r="D16" s="134">
        <v>0</v>
      </c>
      <c r="E16" s="134">
        <f t="shared" si="1"/>
        <v>5991.13</v>
      </c>
      <c r="F16" s="42"/>
      <c r="G16" s="135">
        <f t="shared" si="0"/>
        <v>20.643442889738662</v>
      </c>
      <c r="H16" s="134">
        <v>0</v>
      </c>
      <c r="I16" s="134">
        <v>0</v>
      </c>
      <c r="J16" s="134">
        <f t="shared" si="2"/>
        <v>123677.54999999999</v>
      </c>
      <c r="K16" s="61"/>
      <c r="L16" s="79"/>
      <c r="M16" s="79"/>
      <c r="N16" s="79"/>
    </row>
    <row r="17" spans="1:14" s="64" customFormat="1" x14ac:dyDescent="0.3">
      <c r="A17" s="133">
        <v>45114</v>
      </c>
      <c r="B17" s="157" t="s">
        <v>159</v>
      </c>
      <c r="C17" s="134">
        <v>0</v>
      </c>
      <c r="D17" s="134">
        <v>0</v>
      </c>
      <c r="E17" s="134">
        <f t="shared" si="1"/>
        <v>5991.13</v>
      </c>
      <c r="F17" s="42"/>
      <c r="G17" s="135">
        <f t="shared" si="0"/>
        <v>20.643442889738662</v>
      </c>
      <c r="H17" s="134">
        <v>0</v>
      </c>
      <c r="I17" s="134">
        <v>0</v>
      </c>
      <c r="J17" s="134">
        <f t="shared" si="2"/>
        <v>123677.54999999999</v>
      </c>
      <c r="K17" s="61"/>
      <c r="L17" s="79"/>
      <c r="M17" s="79"/>
      <c r="N17" s="79"/>
    </row>
    <row r="18" spans="1:14" s="64" customFormat="1" x14ac:dyDescent="0.3">
      <c r="A18" s="133">
        <v>45155</v>
      </c>
      <c r="B18" s="157" t="s">
        <v>160</v>
      </c>
      <c r="C18" s="134">
        <v>0</v>
      </c>
      <c r="D18" s="134">
        <v>30.6</v>
      </c>
      <c r="E18" s="134">
        <f t="shared" si="1"/>
        <v>5960.53</v>
      </c>
      <c r="F18" s="42"/>
      <c r="G18" s="135">
        <f t="shared" si="0"/>
        <v>20.643442781094969</v>
      </c>
      <c r="H18" s="134">
        <v>0</v>
      </c>
      <c r="I18" s="134">
        <v>631.69000000000005</v>
      </c>
      <c r="J18" s="134">
        <f t="shared" si="2"/>
        <v>123045.85999999999</v>
      </c>
      <c r="K18" s="61"/>
      <c r="L18" s="77"/>
      <c r="M18" s="77"/>
      <c r="N18" s="78"/>
    </row>
    <row r="19" spans="1:14" s="64" customFormat="1" x14ac:dyDescent="0.3">
      <c r="A19" s="68"/>
      <c r="B19" s="61"/>
      <c r="C19" s="26"/>
      <c r="D19" s="26"/>
      <c r="E19" s="41"/>
      <c r="F19" s="42"/>
      <c r="G19" s="26"/>
      <c r="H19" s="42"/>
      <c r="I19" s="26"/>
      <c r="J19" s="26"/>
      <c r="K19" s="61"/>
      <c r="L19" s="77"/>
      <c r="M19" s="77"/>
      <c r="N19" s="78"/>
    </row>
    <row r="20" spans="1:14" s="37" customFormat="1" x14ac:dyDescent="0.3">
      <c r="A20" s="68"/>
      <c r="B20" s="61"/>
      <c r="C20" s="26"/>
      <c r="D20" s="26"/>
      <c r="E20" s="41"/>
      <c r="F20" s="42"/>
      <c r="G20" s="26"/>
      <c r="H20" s="42"/>
      <c r="I20" s="26"/>
      <c r="J20" s="26"/>
      <c r="K20" s="61"/>
      <c r="L20" s="77"/>
      <c r="M20" s="77"/>
      <c r="N20" s="78"/>
    </row>
    <row r="21" spans="1:14" s="64" customFormat="1" x14ac:dyDescent="0.3">
      <c r="A21" s="68"/>
      <c r="B21" s="61"/>
      <c r="C21" s="26"/>
      <c r="D21" s="26"/>
      <c r="E21" s="41"/>
      <c r="F21" s="42"/>
      <c r="G21" s="26"/>
      <c r="H21" s="42"/>
      <c r="I21" s="26"/>
      <c r="J21" s="26"/>
      <c r="K21" s="61"/>
      <c r="L21" s="79"/>
      <c r="M21" s="79"/>
      <c r="N21" s="79"/>
    </row>
    <row r="22" spans="1:14" s="37" customFormat="1" x14ac:dyDescent="0.3">
      <c r="A22" s="68"/>
      <c r="B22" s="61"/>
      <c r="C22" s="26"/>
      <c r="D22" s="26"/>
      <c r="E22" s="41"/>
      <c r="F22" s="42"/>
      <c r="G22" s="26"/>
      <c r="H22" s="42"/>
      <c r="I22" s="26"/>
      <c r="J22" s="26"/>
      <c r="K22" s="61"/>
      <c r="L22" s="77"/>
      <c r="M22" s="79"/>
      <c r="N22" s="78"/>
    </row>
    <row r="23" spans="1:14" s="64" customFormat="1" x14ac:dyDescent="0.3">
      <c r="A23" s="68"/>
      <c r="B23" s="61"/>
      <c r="C23" s="26"/>
      <c r="D23" s="26"/>
      <c r="E23" s="41"/>
      <c r="F23" s="42"/>
      <c r="G23" s="26"/>
      <c r="H23" s="42"/>
      <c r="I23" s="26"/>
      <c r="J23" s="26"/>
      <c r="K23" s="61"/>
      <c r="L23" s="79"/>
      <c r="M23" s="79"/>
      <c r="N23" s="79"/>
    </row>
    <row r="24" spans="1:14" s="64" customFormat="1" x14ac:dyDescent="0.3">
      <c r="A24" s="68"/>
      <c r="B24" s="61"/>
      <c r="C24" s="26"/>
      <c r="D24" s="26"/>
      <c r="E24" s="41"/>
      <c r="F24" s="42"/>
      <c r="G24" s="26"/>
      <c r="H24" s="42"/>
      <c r="I24" s="26"/>
      <c r="J24" s="26"/>
      <c r="K24" s="61"/>
      <c r="L24" s="79"/>
      <c r="M24" s="79"/>
      <c r="N24" s="79"/>
    </row>
    <row r="25" spans="1:14" s="64" customFormat="1" x14ac:dyDescent="0.3">
      <c r="A25" s="68"/>
      <c r="B25" s="61"/>
      <c r="C25" s="26"/>
      <c r="D25" s="26"/>
      <c r="E25" s="41"/>
      <c r="F25" s="42"/>
      <c r="G25" s="26"/>
      <c r="H25" s="42"/>
      <c r="I25" s="26"/>
      <c r="J25" s="26"/>
      <c r="K25" s="61"/>
      <c r="L25" s="79"/>
      <c r="M25" s="79"/>
      <c r="N25" s="79"/>
    </row>
    <row r="26" spans="1:14" s="37" customFormat="1" x14ac:dyDescent="0.3">
      <c r="A26" s="68"/>
      <c r="B26" s="61"/>
      <c r="C26" s="26"/>
      <c r="D26" s="26"/>
      <c r="E26" s="41"/>
      <c r="F26" s="42"/>
      <c r="G26" s="26"/>
      <c r="H26" s="42"/>
      <c r="I26" s="26"/>
      <c r="J26" s="26"/>
      <c r="K26" s="61"/>
      <c r="L26" s="77"/>
      <c r="M26" s="77"/>
      <c r="N26" s="78"/>
    </row>
    <row r="27" spans="1:14" s="64" customFormat="1" x14ac:dyDescent="0.3">
      <c r="A27" s="68"/>
      <c r="B27" s="61"/>
      <c r="C27" s="26"/>
      <c r="D27" s="26"/>
      <c r="E27" s="41"/>
      <c r="F27" s="42"/>
      <c r="G27" s="26"/>
      <c r="H27" s="42"/>
      <c r="I27" s="26"/>
      <c r="J27" s="26"/>
      <c r="K27" s="61"/>
      <c r="L27" s="77"/>
      <c r="M27" s="77"/>
      <c r="N27" s="78"/>
    </row>
    <row r="28" spans="1:14" s="37" customFormat="1" x14ac:dyDescent="0.3">
      <c r="A28" s="68"/>
      <c r="B28" s="61"/>
      <c r="C28" s="26"/>
      <c r="D28" s="26"/>
      <c r="E28" s="41"/>
      <c r="F28" s="42"/>
      <c r="G28" s="26"/>
      <c r="H28" s="42"/>
      <c r="I28" s="26"/>
      <c r="J28" s="26"/>
      <c r="K28" s="61"/>
      <c r="L28" s="77"/>
      <c r="M28" s="79"/>
      <c r="N28" s="78"/>
    </row>
    <row r="29" spans="1:14" s="64" customFormat="1" x14ac:dyDescent="0.3">
      <c r="A29" s="68"/>
      <c r="B29" s="61"/>
      <c r="C29" s="26"/>
      <c r="D29" s="26"/>
      <c r="E29" s="41"/>
      <c r="F29" s="42"/>
      <c r="G29" s="26"/>
      <c r="H29" s="42"/>
      <c r="I29" s="26"/>
      <c r="J29" s="26"/>
      <c r="K29" s="61"/>
      <c r="L29" s="79"/>
      <c r="M29" s="79"/>
      <c r="N29" s="79"/>
    </row>
    <row r="30" spans="1:14" s="37" customFormat="1" x14ac:dyDescent="0.3">
      <c r="A30" s="68"/>
      <c r="B30" s="61"/>
      <c r="C30" s="26"/>
      <c r="D30" s="26"/>
      <c r="E30" s="41"/>
      <c r="F30" s="42"/>
      <c r="G30" s="26"/>
      <c r="H30" s="42"/>
      <c r="I30" s="26"/>
      <c r="J30" s="26"/>
      <c r="K30" s="61"/>
      <c r="L30" s="77"/>
      <c r="M30" s="77"/>
      <c r="N30" s="78"/>
    </row>
    <row r="31" spans="1:14" s="37" customFormat="1" x14ac:dyDescent="0.3">
      <c r="A31" s="69"/>
      <c r="B31" s="61"/>
      <c r="C31" s="67"/>
      <c r="D31" s="67"/>
      <c r="E31" s="41"/>
      <c r="F31" s="42"/>
      <c r="G31" s="26"/>
      <c r="H31" s="42"/>
      <c r="I31" s="26"/>
      <c r="J31" s="26"/>
      <c r="K31" s="61"/>
      <c r="L31" s="77"/>
      <c r="M31" s="79"/>
      <c r="N31" s="78"/>
    </row>
    <row r="32" spans="1:14" s="64" customFormat="1" x14ac:dyDescent="0.3">
      <c r="A32" s="68"/>
      <c r="B32" s="61"/>
      <c r="C32" s="26"/>
      <c r="D32" s="26"/>
      <c r="E32" s="41"/>
      <c r="F32" s="42"/>
      <c r="G32" s="26"/>
      <c r="H32" s="42"/>
      <c r="I32" s="26"/>
      <c r="J32" s="26"/>
      <c r="K32" s="61"/>
      <c r="L32" s="79"/>
      <c r="M32" s="79"/>
      <c r="N32" s="79"/>
    </row>
    <row r="33" spans="1:14" s="64" customFormat="1" x14ac:dyDescent="0.3">
      <c r="A33" s="68"/>
      <c r="B33" s="61"/>
      <c r="C33" s="26"/>
      <c r="D33" s="26"/>
      <c r="E33" s="41"/>
      <c r="F33" s="42"/>
      <c r="G33" s="26"/>
      <c r="H33" s="42"/>
      <c r="I33" s="26"/>
      <c r="J33" s="26"/>
      <c r="K33" s="61"/>
      <c r="L33" s="79"/>
      <c r="M33" s="79"/>
      <c r="N33" s="79"/>
    </row>
    <row r="34" spans="1:14" s="64" customFormat="1" x14ac:dyDescent="0.3">
      <c r="A34" s="68"/>
      <c r="B34" s="61"/>
      <c r="C34" s="26"/>
      <c r="D34" s="26"/>
      <c r="E34" s="41"/>
      <c r="F34" s="42"/>
      <c r="G34" s="26"/>
      <c r="H34" s="42"/>
      <c r="I34" s="26"/>
      <c r="J34" s="26"/>
      <c r="K34" s="61"/>
      <c r="L34" s="79"/>
      <c r="M34" s="79"/>
      <c r="N34" s="79"/>
    </row>
    <row r="35" spans="1:14" s="64" customFormat="1" x14ac:dyDescent="0.3">
      <c r="A35" s="68"/>
      <c r="B35" s="61"/>
      <c r="C35" s="26"/>
      <c r="D35" s="26"/>
      <c r="E35" s="41"/>
      <c r="F35" s="42"/>
      <c r="G35" s="26"/>
      <c r="H35" s="42"/>
      <c r="I35" s="26"/>
      <c r="J35" s="26"/>
      <c r="K35" s="61"/>
      <c r="L35" s="79"/>
      <c r="M35" s="79"/>
      <c r="N35" s="79"/>
    </row>
    <row r="36" spans="1:14" s="64" customFormat="1" x14ac:dyDescent="0.3">
      <c r="A36" s="68"/>
      <c r="B36" s="61"/>
      <c r="C36" s="26"/>
      <c r="D36" s="26"/>
      <c r="E36" s="41"/>
      <c r="F36" s="42"/>
      <c r="G36" s="26"/>
      <c r="H36" s="42"/>
      <c r="I36" s="26"/>
      <c r="J36" s="26"/>
      <c r="K36" s="61"/>
      <c r="L36" s="79"/>
      <c r="M36" s="79"/>
      <c r="N36" s="79"/>
    </row>
    <row r="37" spans="1:14" s="64" customFormat="1" x14ac:dyDescent="0.3">
      <c r="A37" s="68"/>
      <c r="B37" s="61"/>
      <c r="C37" s="26"/>
      <c r="D37" s="26"/>
      <c r="E37" s="41"/>
      <c r="F37" s="42"/>
      <c r="G37" s="26"/>
      <c r="H37" s="42"/>
      <c r="I37" s="26"/>
      <c r="J37" s="26"/>
      <c r="K37" s="61"/>
      <c r="L37" s="79"/>
      <c r="M37" s="79"/>
      <c r="N37" s="79"/>
    </row>
    <row r="38" spans="1:14" s="64" customFormat="1" x14ac:dyDescent="0.3">
      <c r="A38" s="68"/>
      <c r="B38" s="61"/>
      <c r="C38" s="26"/>
      <c r="D38" s="26"/>
      <c r="E38" s="41"/>
      <c r="F38" s="42"/>
      <c r="G38" s="26"/>
      <c r="H38" s="42"/>
      <c r="I38" s="26"/>
      <c r="J38" s="26"/>
      <c r="K38" s="61"/>
      <c r="L38" s="79"/>
      <c r="M38" s="79"/>
      <c r="N38" s="79"/>
    </row>
    <row r="39" spans="1:14" s="37" customFormat="1" x14ac:dyDescent="0.3">
      <c r="A39" s="68"/>
      <c r="B39" s="61"/>
      <c r="C39" s="26"/>
      <c r="D39" s="26"/>
      <c r="E39" s="41"/>
      <c r="F39" s="42"/>
      <c r="G39" s="26"/>
      <c r="H39" s="42"/>
      <c r="I39" s="26"/>
      <c r="J39" s="26"/>
      <c r="K39" s="61"/>
      <c r="L39" s="77"/>
      <c r="M39" s="77"/>
      <c r="N39" s="78"/>
    </row>
    <row r="40" spans="1:14" s="64" customFormat="1" x14ac:dyDescent="0.3">
      <c r="A40" s="68"/>
      <c r="B40" s="61"/>
      <c r="C40" s="26"/>
      <c r="D40" s="26"/>
      <c r="E40" s="41"/>
      <c r="F40" s="42"/>
      <c r="G40" s="26"/>
      <c r="H40" s="42"/>
      <c r="I40" s="26"/>
      <c r="J40" s="26"/>
      <c r="K40" s="61"/>
      <c r="L40" s="79"/>
      <c r="M40" s="79"/>
      <c r="N40" s="79"/>
    </row>
    <row r="41" spans="1:14" s="64" customFormat="1" x14ac:dyDescent="0.3">
      <c r="A41" s="68"/>
      <c r="B41" s="61"/>
      <c r="C41" s="26"/>
      <c r="D41" s="26"/>
      <c r="E41" s="41"/>
      <c r="F41" s="42"/>
      <c r="G41" s="26"/>
      <c r="H41" s="42"/>
      <c r="I41" s="26"/>
      <c r="J41" s="26"/>
      <c r="K41" s="61"/>
      <c r="L41" s="77"/>
      <c r="M41" s="79"/>
      <c r="N41" s="78"/>
    </row>
    <row r="42" spans="1:14" s="37" customFormat="1" x14ac:dyDescent="0.3">
      <c r="A42" s="68"/>
      <c r="B42" s="61"/>
      <c r="C42" s="26"/>
      <c r="D42" s="26"/>
      <c r="E42" s="41"/>
      <c r="F42" s="42"/>
      <c r="G42" s="26"/>
      <c r="H42" s="42"/>
      <c r="I42" s="26"/>
      <c r="J42" s="26"/>
      <c r="K42" s="61"/>
      <c r="L42" s="77"/>
      <c r="M42" s="77"/>
      <c r="N42" s="78"/>
    </row>
    <row r="43" spans="1:14" s="37" customFormat="1" x14ac:dyDescent="0.3">
      <c r="A43" s="68"/>
      <c r="B43" s="61"/>
      <c r="C43" s="26"/>
      <c r="D43" s="26"/>
      <c r="E43" s="41"/>
      <c r="F43" s="42"/>
      <c r="G43" s="26"/>
      <c r="H43" s="42"/>
      <c r="I43" s="26"/>
      <c r="J43" s="26"/>
      <c r="K43" s="61"/>
      <c r="L43" s="77"/>
      <c r="M43" s="77"/>
      <c r="N43" s="78"/>
    </row>
    <row r="44" spans="1:14" s="64" customFormat="1" x14ac:dyDescent="0.3">
      <c r="A44" s="68"/>
      <c r="B44" s="61"/>
      <c r="C44" s="26"/>
      <c r="D44" s="26"/>
      <c r="E44" s="41"/>
      <c r="F44" s="42"/>
      <c r="G44" s="26"/>
      <c r="H44" s="42"/>
      <c r="I44" s="26"/>
      <c r="J44" s="26"/>
      <c r="K44" s="61"/>
      <c r="L44" s="77"/>
      <c r="M44" s="79"/>
      <c r="N44" s="78"/>
    </row>
    <row r="45" spans="1:14" s="37" customFormat="1" x14ac:dyDescent="0.3">
      <c r="A45" s="68"/>
      <c r="B45" s="61"/>
      <c r="C45" s="26"/>
      <c r="D45" s="26"/>
      <c r="E45" s="41"/>
      <c r="F45" s="42"/>
      <c r="G45" s="26"/>
      <c r="H45" s="42"/>
      <c r="I45" s="26"/>
      <c r="J45" s="26"/>
      <c r="K45" s="61"/>
      <c r="L45" s="77"/>
      <c r="M45" s="77"/>
      <c r="N45" s="78"/>
    </row>
    <row r="46" spans="1:14" s="64" customFormat="1" x14ac:dyDescent="0.3">
      <c r="A46" s="68"/>
      <c r="B46" s="61"/>
      <c r="C46" s="26"/>
      <c r="D46" s="26"/>
      <c r="E46" s="41"/>
      <c r="F46" s="42"/>
      <c r="G46" s="26"/>
      <c r="H46" s="42"/>
      <c r="I46" s="26"/>
      <c r="J46" s="26"/>
      <c r="K46" s="61"/>
      <c r="L46" s="79"/>
      <c r="M46" s="79"/>
      <c r="N46" s="79"/>
    </row>
    <row r="47" spans="1:14" s="37" customFormat="1" x14ac:dyDescent="0.3">
      <c r="A47" s="68"/>
      <c r="B47" s="61"/>
      <c r="C47" s="26"/>
      <c r="D47" s="26"/>
      <c r="E47" s="41"/>
      <c r="F47" s="42"/>
      <c r="G47" s="26"/>
      <c r="H47" s="42"/>
      <c r="I47" s="26"/>
      <c r="J47" s="26"/>
      <c r="K47" s="61"/>
      <c r="L47" s="77"/>
      <c r="M47" s="79"/>
      <c r="N47" s="78"/>
    </row>
    <row r="48" spans="1:14" s="37" customFormat="1" x14ac:dyDescent="0.3">
      <c r="A48" s="68"/>
      <c r="B48" s="61"/>
      <c r="C48" s="26"/>
      <c r="D48" s="26"/>
      <c r="E48" s="41"/>
      <c r="F48" s="42"/>
      <c r="G48" s="26"/>
      <c r="H48" s="42"/>
      <c r="I48" s="26"/>
      <c r="J48" s="26"/>
      <c r="K48" s="61"/>
      <c r="L48" s="77"/>
      <c r="M48" s="77"/>
      <c r="N48" s="78"/>
    </row>
    <row r="49" spans="1:14" s="37" customFormat="1" x14ac:dyDescent="0.3">
      <c r="A49" s="68"/>
      <c r="B49" s="61"/>
      <c r="C49" s="26"/>
      <c r="D49" s="26"/>
      <c r="E49" s="41"/>
      <c r="F49" s="42"/>
      <c r="G49" s="26"/>
      <c r="H49" s="42"/>
      <c r="I49" s="26"/>
      <c r="J49" s="26"/>
      <c r="K49" s="61"/>
      <c r="L49" s="77"/>
      <c r="M49" s="77"/>
      <c r="N49" s="78"/>
    </row>
    <row r="50" spans="1:14" s="64" customFormat="1" x14ac:dyDescent="0.3">
      <c r="A50" s="68"/>
      <c r="B50" s="61"/>
      <c r="C50" s="26"/>
      <c r="D50" s="26"/>
      <c r="E50" s="41"/>
      <c r="F50" s="42"/>
      <c r="G50" s="26"/>
      <c r="H50" s="42"/>
      <c r="I50" s="26"/>
      <c r="J50" s="26"/>
      <c r="K50" s="61"/>
      <c r="L50" s="79"/>
      <c r="M50" s="79"/>
      <c r="N50" s="79"/>
    </row>
    <row r="51" spans="1:14" s="37" customFormat="1" x14ac:dyDescent="0.3">
      <c r="A51" s="68"/>
      <c r="B51" s="61"/>
      <c r="C51" s="26"/>
      <c r="D51" s="26"/>
      <c r="E51" s="41"/>
      <c r="F51" s="42"/>
      <c r="G51" s="26"/>
      <c r="H51" s="42"/>
      <c r="I51" s="26"/>
      <c r="J51" s="26"/>
      <c r="K51" s="61"/>
      <c r="L51" s="77"/>
      <c r="M51" s="77"/>
      <c r="N51" s="78"/>
    </row>
    <row r="52" spans="1:14" s="64" customFormat="1" x14ac:dyDescent="0.3">
      <c r="A52" s="68"/>
      <c r="B52" s="61"/>
      <c r="C52" s="26"/>
      <c r="D52" s="26"/>
      <c r="E52" s="41"/>
      <c r="F52" s="42"/>
      <c r="G52" s="26"/>
      <c r="H52" s="42"/>
      <c r="I52" s="26"/>
      <c r="J52" s="26"/>
      <c r="K52" s="61"/>
      <c r="L52" s="79"/>
      <c r="M52" s="79"/>
      <c r="N52" s="79"/>
    </row>
    <row r="53" spans="1:14" s="64" customFormat="1" x14ac:dyDescent="0.3">
      <c r="A53" s="68"/>
      <c r="B53" s="61"/>
      <c r="C53" s="26"/>
      <c r="D53" s="26"/>
      <c r="E53" s="41"/>
      <c r="F53" s="42"/>
      <c r="G53" s="26"/>
      <c r="H53" s="42"/>
      <c r="I53" s="26"/>
      <c r="J53" s="26"/>
      <c r="K53" s="61"/>
      <c r="L53" s="79"/>
      <c r="M53" s="79"/>
      <c r="N53" s="79"/>
    </row>
    <row r="54" spans="1:14" s="37" customFormat="1" x14ac:dyDescent="0.3">
      <c r="A54" s="68"/>
      <c r="B54" s="61"/>
      <c r="C54" s="26"/>
      <c r="D54" s="26"/>
      <c r="E54" s="41"/>
      <c r="F54" s="42"/>
      <c r="G54" s="26"/>
      <c r="H54" s="42"/>
      <c r="I54" s="26"/>
      <c r="J54" s="26"/>
      <c r="K54" s="61"/>
      <c r="L54" s="77"/>
      <c r="M54" s="128"/>
      <c r="N54" s="78"/>
    </row>
    <row r="55" spans="1:14" ht="15" thickBot="1" x14ac:dyDescent="0.35">
      <c r="A55" s="76"/>
      <c r="B55" s="61"/>
      <c r="C55" s="26">
        <f>SUM(C9:C54)</f>
        <v>6239.08</v>
      </c>
      <c r="D55" s="26">
        <f>SUM(D9:D54)</f>
        <v>278.55</v>
      </c>
      <c r="E55" s="41"/>
      <c r="F55" s="42"/>
      <c r="G55" s="26"/>
      <c r="H55" s="26">
        <f t="shared" ref="H55:I55" si="3">SUM(H9:H54)</f>
        <v>128796.09</v>
      </c>
      <c r="I55" s="26">
        <f t="shared" si="3"/>
        <v>5750.23</v>
      </c>
      <c r="J55" s="26"/>
      <c r="K55" s="61"/>
      <c r="L55" s="1"/>
      <c r="M55" s="98">
        <f>SUM(M14:M54)</f>
        <v>0</v>
      </c>
      <c r="N55" s="1"/>
    </row>
    <row r="56" spans="1:14" ht="15" thickTop="1" x14ac:dyDescent="0.3">
      <c r="A56" s="50"/>
      <c r="B56" s="5"/>
      <c r="C56" s="91"/>
      <c r="D56" s="91"/>
      <c r="E56" s="89"/>
      <c r="F56" s="90"/>
      <c r="G56" s="91"/>
      <c r="H56" s="91"/>
      <c r="I56" s="91"/>
      <c r="J56" s="91"/>
      <c r="K56" s="5"/>
      <c r="L56" s="1"/>
      <c r="M56" s="100"/>
      <c r="N56" s="1"/>
    </row>
    <row r="57" spans="1:14" x14ac:dyDescent="0.3">
      <c r="A57" s="50" t="s">
        <v>23</v>
      </c>
      <c r="B57" s="5"/>
      <c r="C57" s="4"/>
      <c r="D57" s="4"/>
      <c r="E57" s="4"/>
      <c r="F57" s="4"/>
      <c r="G57" s="1"/>
      <c r="H57" s="1"/>
      <c r="I57" s="48"/>
      <c r="J57" s="1"/>
      <c r="M57" s="99"/>
    </row>
    <row r="58" spans="1:14" x14ac:dyDescent="0.3">
      <c r="A58" s="50" t="s">
        <v>36</v>
      </c>
      <c r="B58" s="5"/>
      <c r="C58" s="4"/>
      <c r="D58" s="4"/>
      <c r="E58" s="4"/>
      <c r="F58" s="4"/>
      <c r="G58" s="1"/>
      <c r="H58" s="1"/>
      <c r="I58" s="1"/>
      <c r="J58" s="51">
        <f>+E54*F34</f>
        <v>0</v>
      </c>
      <c r="M58" s="9"/>
    </row>
    <row r="59" spans="1:14" x14ac:dyDescent="0.3">
      <c r="A59" s="50" t="s">
        <v>24</v>
      </c>
      <c r="B59" s="5"/>
      <c r="C59" s="4"/>
      <c r="D59" s="4"/>
      <c r="E59" s="4"/>
      <c r="F59" s="4"/>
      <c r="G59" s="1"/>
      <c r="H59" s="1"/>
      <c r="I59" s="1"/>
      <c r="J59" s="52">
        <f>+J54</f>
        <v>0</v>
      </c>
    </row>
    <row r="60" spans="1:14" ht="15" thickBot="1" x14ac:dyDescent="0.35">
      <c r="A60" s="50"/>
      <c r="B60" s="5" t="s">
        <v>25</v>
      </c>
      <c r="C60" s="4"/>
      <c r="D60" s="4"/>
      <c r="E60" s="4"/>
      <c r="F60" s="4"/>
      <c r="G60" s="1"/>
      <c r="H60" s="1"/>
      <c r="I60" s="1"/>
      <c r="J60" s="53">
        <f>+J58-J59</f>
        <v>0</v>
      </c>
    </row>
    <row r="61" spans="1:14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59"/>
  <sheetViews>
    <sheetView tabSelected="1" workbookViewId="0">
      <selection activeCell="G3" sqref="G3"/>
    </sheetView>
  </sheetViews>
  <sheetFormatPr baseColWidth="10" defaultRowHeight="14.4" x14ac:dyDescent="0.3"/>
  <cols>
    <col min="2" max="2" width="37.21875" customWidth="1"/>
    <col min="12" max="13" width="9.109375" customWidth="1"/>
    <col min="14" max="14" width="11.1093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27</v>
      </c>
      <c r="I2" s="4"/>
      <c r="J2" s="4"/>
      <c r="K2" s="104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4" x14ac:dyDescent="0.3">
      <c r="A5" s="106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104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</row>
    <row r="8" spans="1:14" x14ac:dyDescent="0.3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09" t="s">
        <v>21</v>
      </c>
    </row>
    <row r="9" spans="1:14" x14ac:dyDescent="0.3">
      <c r="A9" s="154">
        <v>44927</v>
      </c>
      <c r="B9" s="132" t="s">
        <v>112</v>
      </c>
      <c r="C9" s="155">
        <v>6673.47</v>
      </c>
      <c r="D9" s="155">
        <v>0</v>
      </c>
      <c r="E9" s="155">
        <f>C9</f>
        <v>6673.47</v>
      </c>
      <c r="F9" s="26">
        <f>H9/C9</f>
        <v>20.294337128959896</v>
      </c>
      <c r="G9" s="156"/>
      <c r="H9" s="155">
        <v>135433.65</v>
      </c>
      <c r="I9" s="155">
        <v>0</v>
      </c>
      <c r="J9" s="155">
        <f>H9</f>
        <v>135433.65</v>
      </c>
      <c r="K9" s="111"/>
      <c r="L9" s="1"/>
      <c r="M9" s="1"/>
      <c r="N9" s="1"/>
    </row>
    <row r="10" spans="1:14" s="64" customFormat="1" x14ac:dyDescent="0.3">
      <c r="A10" s="154">
        <v>45079</v>
      </c>
      <c r="B10" s="132" t="s">
        <v>161</v>
      </c>
      <c r="C10" s="155">
        <v>0</v>
      </c>
      <c r="D10" s="155">
        <v>0</v>
      </c>
      <c r="E10" s="155">
        <f>E9-D10</f>
        <v>6673.47</v>
      </c>
      <c r="F10" s="42"/>
      <c r="G10" s="156">
        <f>J9/E9</f>
        <v>20.294337128959896</v>
      </c>
      <c r="H10" s="155">
        <v>0</v>
      </c>
      <c r="I10" s="155">
        <v>0</v>
      </c>
      <c r="J10" s="155">
        <f>J9-I10</f>
        <v>135433.65</v>
      </c>
      <c r="K10" s="61"/>
      <c r="L10" s="77"/>
      <c r="M10" s="79"/>
      <c r="N10" s="78"/>
    </row>
    <row r="11" spans="1:14" s="64" customFormat="1" x14ac:dyDescent="0.3">
      <c r="A11" s="154">
        <v>45080</v>
      </c>
      <c r="B11" s="132" t="s">
        <v>162</v>
      </c>
      <c r="C11" s="155">
        <v>0</v>
      </c>
      <c r="D11" s="155">
        <v>36.799999999999997</v>
      </c>
      <c r="E11" s="155">
        <f t="shared" ref="E11:E17" si="0">E10-D11</f>
        <v>6636.67</v>
      </c>
      <c r="F11" s="42"/>
      <c r="G11" s="156">
        <f t="shared" ref="G11:G17" si="1">J10/E10</f>
        <v>20.294337128959896</v>
      </c>
      <c r="H11" s="155">
        <v>0</v>
      </c>
      <c r="I11" s="155">
        <v>746.83</v>
      </c>
      <c r="J11" s="155">
        <f t="shared" ref="J11:J17" si="2">J10-I11</f>
        <v>134686.82</v>
      </c>
      <c r="K11" s="61"/>
      <c r="L11" s="79"/>
      <c r="M11" s="79"/>
      <c r="N11" s="79"/>
    </row>
    <row r="12" spans="1:14" s="64" customFormat="1" x14ac:dyDescent="0.3">
      <c r="A12" s="154">
        <v>45080</v>
      </c>
      <c r="B12" s="132" t="s">
        <v>162</v>
      </c>
      <c r="C12" s="155">
        <v>0</v>
      </c>
      <c r="D12" s="155">
        <v>6</v>
      </c>
      <c r="E12" s="155">
        <f t="shared" si="0"/>
        <v>6630.67</v>
      </c>
      <c r="F12" s="42"/>
      <c r="G12" s="156">
        <f t="shared" si="1"/>
        <v>20.294337371000818</v>
      </c>
      <c r="H12" s="155">
        <v>0</v>
      </c>
      <c r="I12" s="155">
        <v>121.77</v>
      </c>
      <c r="J12" s="155">
        <f t="shared" si="2"/>
        <v>134565.05000000002</v>
      </c>
      <c r="K12" s="61"/>
      <c r="L12" s="77"/>
      <c r="M12" s="79"/>
      <c r="N12" s="78"/>
    </row>
    <row r="13" spans="1:14" s="64" customFormat="1" x14ac:dyDescent="0.3">
      <c r="A13" s="154">
        <v>45106</v>
      </c>
      <c r="B13" s="132" t="s">
        <v>163</v>
      </c>
      <c r="C13" s="155">
        <v>0</v>
      </c>
      <c r="D13" s="155">
        <v>14.4</v>
      </c>
      <c r="E13" s="155">
        <f t="shared" si="0"/>
        <v>6616.27</v>
      </c>
      <c r="F13" s="42"/>
      <c r="G13" s="156">
        <f t="shared" si="1"/>
        <v>20.294336771397163</v>
      </c>
      <c r="H13" s="155">
        <v>0</v>
      </c>
      <c r="I13" s="155">
        <v>292.24</v>
      </c>
      <c r="J13" s="155">
        <f t="shared" si="2"/>
        <v>134272.81000000003</v>
      </c>
      <c r="K13" s="61"/>
      <c r="L13" s="79"/>
      <c r="M13" s="79"/>
      <c r="N13" s="79"/>
    </row>
    <row r="14" spans="1:14" s="64" customFormat="1" x14ac:dyDescent="0.3">
      <c r="A14" s="154">
        <v>45174</v>
      </c>
      <c r="B14" s="132" t="s">
        <v>164</v>
      </c>
      <c r="C14" s="155">
        <v>0</v>
      </c>
      <c r="D14" s="155">
        <v>116.23</v>
      </c>
      <c r="E14" s="155">
        <f t="shared" si="0"/>
        <v>6500.0400000000009</v>
      </c>
      <c r="F14" s="42"/>
      <c r="G14" s="156">
        <f t="shared" si="1"/>
        <v>20.294336537051848</v>
      </c>
      <c r="H14" s="155">
        <v>0</v>
      </c>
      <c r="I14" s="155">
        <v>2358.81</v>
      </c>
      <c r="J14" s="155">
        <f t="shared" si="2"/>
        <v>131914.00000000003</v>
      </c>
      <c r="K14" s="61"/>
      <c r="L14" s="77"/>
      <c r="M14" s="77"/>
      <c r="N14" s="78"/>
    </row>
    <row r="15" spans="1:14" s="64" customFormat="1" x14ac:dyDescent="0.3">
      <c r="A15" s="154">
        <v>45174</v>
      </c>
      <c r="B15" s="132" t="s">
        <v>165</v>
      </c>
      <c r="C15" s="155">
        <v>0</v>
      </c>
      <c r="D15" s="155">
        <v>4.5</v>
      </c>
      <c r="E15" s="155">
        <f t="shared" si="0"/>
        <v>6495.5400000000009</v>
      </c>
      <c r="F15" s="42"/>
      <c r="G15" s="156">
        <f t="shared" si="1"/>
        <v>20.294336650236001</v>
      </c>
      <c r="H15" s="155">
        <v>0</v>
      </c>
      <c r="I15" s="155">
        <v>91.32</v>
      </c>
      <c r="J15" s="155">
        <f t="shared" si="2"/>
        <v>131822.68000000002</v>
      </c>
      <c r="K15" s="61"/>
      <c r="L15" s="79"/>
      <c r="M15" s="79"/>
      <c r="N15" s="79"/>
    </row>
    <row r="16" spans="1:14" s="64" customFormat="1" x14ac:dyDescent="0.3">
      <c r="A16" s="154">
        <v>45181</v>
      </c>
      <c r="B16" s="132" t="s">
        <v>129</v>
      </c>
      <c r="C16" s="155">
        <v>0</v>
      </c>
      <c r="D16" s="155">
        <v>80.48</v>
      </c>
      <c r="E16" s="155">
        <f t="shared" si="0"/>
        <v>6415.0600000000013</v>
      </c>
      <c r="F16" s="42"/>
      <c r="G16" s="156">
        <f t="shared" si="1"/>
        <v>20.29433734531694</v>
      </c>
      <c r="H16" s="155">
        <v>0</v>
      </c>
      <c r="I16" s="155">
        <v>1633.29</v>
      </c>
      <c r="J16" s="155">
        <f t="shared" si="2"/>
        <v>130189.39000000003</v>
      </c>
      <c r="K16" s="61"/>
      <c r="L16" s="79"/>
      <c r="M16" s="79"/>
      <c r="N16" s="79"/>
    </row>
    <row r="17" spans="1:14" s="64" customFormat="1" x14ac:dyDescent="0.3">
      <c r="A17" s="154">
        <v>45190</v>
      </c>
      <c r="B17" s="132" t="s">
        <v>166</v>
      </c>
      <c r="C17" s="155">
        <v>0</v>
      </c>
      <c r="D17" s="155">
        <v>38.520000000000003</v>
      </c>
      <c r="E17" s="155">
        <f t="shared" si="0"/>
        <v>6376.5400000000009</v>
      </c>
      <c r="F17" s="42"/>
      <c r="G17" s="156">
        <f t="shared" si="1"/>
        <v>20.29433707556905</v>
      </c>
      <c r="H17" s="155">
        <v>0</v>
      </c>
      <c r="I17" s="155">
        <v>781.74</v>
      </c>
      <c r="J17" s="155">
        <f t="shared" si="2"/>
        <v>129407.65000000002</v>
      </c>
      <c r="K17" s="61"/>
      <c r="L17" s="79"/>
      <c r="M17" s="79"/>
      <c r="N17" s="79"/>
    </row>
    <row r="18" spans="1:14" s="64" customFormat="1" x14ac:dyDescent="0.3">
      <c r="A18" s="69"/>
      <c r="B18" s="61"/>
      <c r="C18" s="62"/>
      <c r="D18" s="26"/>
      <c r="E18" s="41"/>
      <c r="F18" s="42"/>
      <c r="G18" s="26"/>
      <c r="H18" s="42"/>
      <c r="I18" s="26"/>
      <c r="J18" s="26"/>
      <c r="K18" s="61"/>
      <c r="L18" s="77"/>
      <c r="M18" s="79"/>
      <c r="N18" s="78"/>
    </row>
    <row r="19" spans="1:14" s="64" customFormat="1" x14ac:dyDescent="0.3">
      <c r="A19" s="110"/>
      <c r="B19" s="61"/>
      <c r="C19" s="66"/>
      <c r="D19" s="26"/>
      <c r="E19" s="41"/>
      <c r="F19" s="42"/>
      <c r="G19" s="26"/>
      <c r="H19" s="42"/>
      <c r="I19" s="26"/>
      <c r="J19" s="26"/>
      <c r="K19" s="61"/>
      <c r="L19" s="79"/>
      <c r="M19" s="79"/>
      <c r="N19" s="79"/>
    </row>
    <row r="20" spans="1:14" s="64" customFormat="1" x14ac:dyDescent="0.3">
      <c r="A20" s="110"/>
      <c r="B20" s="61"/>
      <c r="C20" s="26"/>
      <c r="D20" s="26"/>
      <c r="E20" s="41"/>
      <c r="F20" s="42"/>
      <c r="G20" s="26"/>
      <c r="H20" s="42"/>
      <c r="I20" s="26"/>
      <c r="J20" s="26"/>
      <c r="K20" s="61"/>
      <c r="L20" s="79"/>
      <c r="M20" s="79"/>
      <c r="N20" s="79"/>
    </row>
    <row r="21" spans="1:14" s="64" customFormat="1" x14ac:dyDescent="0.3">
      <c r="A21" s="110"/>
      <c r="B21" s="61"/>
      <c r="C21" s="26"/>
      <c r="D21" s="26"/>
      <c r="E21" s="41"/>
      <c r="F21" s="42"/>
      <c r="G21" s="26"/>
      <c r="H21" s="42"/>
      <c r="I21" s="26"/>
      <c r="J21" s="26"/>
      <c r="K21" s="61"/>
      <c r="L21" s="79"/>
      <c r="M21" s="79"/>
      <c r="N21" s="79"/>
    </row>
    <row r="22" spans="1:14" s="64" customFormat="1" x14ac:dyDescent="0.3">
      <c r="A22" s="110"/>
      <c r="B22" s="61"/>
      <c r="C22" s="26"/>
      <c r="D22" s="26"/>
      <c r="E22" s="41"/>
      <c r="F22" s="42"/>
      <c r="G22" s="26"/>
      <c r="H22" s="42"/>
      <c r="I22" s="26"/>
      <c r="J22" s="26"/>
      <c r="K22" s="61"/>
      <c r="L22" s="79"/>
      <c r="M22" s="79"/>
      <c r="N22" s="79"/>
    </row>
    <row r="23" spans="1:14" s="64" customFormat="1" x14ac:dyDescent="0.3">
      <c r="A23" s="110"/>
      <c r="B23" s="61"/>
      <c r="C23" s="26"/>
      <c r="D23" s="26"/>
      <c r="E23" s="41"/>
      <c r="F23" s="42"/>
      <c r="G23" s="26"/>
      <c r="H23" s="42"/>
      <c r="I23" s="26"/>
      <c r="J23" s="26"/>
      <c r="K23" s="61"/>
      <c r="L23" s="77"/>
      <c r="M23" s="77"/>
      <c r="N23" s="78"/>
    </row>
    <row r="24" spans="1:14" s="64" customFormat="1" x14ac:dyDescent="0.3">
      <c r="A24" s="110"/>
      <c r="B24" s="61"/>
      <c r="C24" s="26"/>
      <c r="D24" s="26"/>
      <c r="E24" s="41"/>
      <c r="F24" s="42"/>
      <c r="G24" s="26"/>
      <c r="H24" s="42"/>
      <c r="I24" s="26"/>
      <c r="J24" s="26"/>
      <c r="K24" s="61"/>
      <c r="L24" s="77"/>
      <c r="M24" s="77"/>
      <c r="N24" s="78"/>
    </row>
    <row r="25" spans="1:14" s="64" customFormat="1" x14ac:dyDescent="0.3">
      <c r="A25" s="110"/>
      <c r="B25" s="61"/>
      <c r="C25" s="26"/>
      <c r="D25" s="26"/>
      <c r="E25" s="41"/>
      <c r="F25" s="42"/>
      <c r="G25" s="26"/>
      <c r="H25" s="42"/>
      <c r="I25" s="26"/>
      <c r="J25" s="26"/>
      <c r="K25" s="61"/>
      <c r="L25" s="79"/>
      <c r="M25" s="79"/>
      <c r="N25" s="79"/>
    </row>
    <row r="26" spans="1:14" s="64" customFormat="1" x14ac:dyDescent="0.3">
      <c r="A26" s="110"/>
      <c r="B26" s="61"/>
      <c r="C26" s="26"/>
      <c r="D26" s="26"/>
      <c r="E26" s="41"/>
      <c r="F26" s="42"/>
      <c r="G26" s="26"/>
      <c r="H26" s="42"/>
      <c r="I26" s="26"/>
      <c r="J26" s="26"/>
      <c r="K26" s="61"/>
      <c r="L26" s="77"/>
      <c r="M26" s="79"/>
      <c r="N26" s="78"/>
    </row>
    <row r="27" spans="1:14" s="64" customFormat="1" x14ac:dyDescent="0.3">
      <c r="A27" s="110"/>
      <c r="B27" s="61"/>
      <c r="C27" s="26"/>
      <c r="D27" s="26"/>
      <c r="E27" s="41"/>
      <c r="F27" s="42"/>
      <c r="G27" s="26"/>
      <c r="H27" s="42"/>
      <c r="I27" s="26"/>
      <c r="J27" s="26"/>
      <c r="K27" s="61"/>
      <c r="L27" s="79"/>
      <c r="M27" s="79"/>
      <c r="N27" s="79"/>
    </row>
    <row r="28" spans="1:14" s="64" customFormat="1" x14ac:dyDescent="0.3">
      <c r="A28" s="110"/>
      <c r="B28" s="61"/>
      <c r="C28" s="26"/>
      <c r="D28" s="26"/>
      <c r="E28" s="41"/>
      <c r="F28" s="42"/>
      <c r="G28" s="26"/>
      <c r="H28" s="42"/>
      <c r="I28" s="26"/>
      <c r="J28" s="26"/>
      <c r="K28" s="61"/>
      <c r="L28" s="79"/>
      <c r="M28" s="79"/>
      <c r="N28" s="79"/>
    </row>
    <row r="29" spans="1:14" s="64" customFormat="1" x14ac:dyDescent="0.3">
      <c r="A29" s="110"/>
      <c r="B29" s="61"/>
      <c r="C29" s="26"/>
      <c r="D29" s="26"/>
      <c r="E29" s="41"/>
      <c r="F29" s="42"/>
      <c r="G29" s="26"/>
      <c r="H29" s="42"/>
      <c r="I29" s="26"/>
      <c r="J29" s="26"/>
      <c r="K29" s="61"/>
      <c r="L29" s="79"/>
      <c r="M29" s="79"/>
      <c r="N29" s="79"/>
    </row>
    <row r="30" spans="1:14" s="64" customFormat="1" x14ac:dyDescent="0.3">
      <c r="A30" s="110"/>
      <c r="B30" s="61"/>
      <c r="C30" s="26"/>
      <c r="D30" s="26"/>
      <c r="E30" s="41"/>
      <c r="F30" s="42"/>
      <c r="G30" s="26"/>
      <c r="H30" s="42"/>
      <c r="I30" s="26"/>
      <c r="J30" s="26"/>
      <c r="K30" s="61"/>
      <c r="L30" s="77"/>
      <c r="M30" s="79"/>
      <c r="N30" s="78"/>
    </row>
    <row r="31" spans="1:14" s="64" customFormat="1" x14ac:dyDescent="0.3">
      <c r="A31" s="110"/>
      <c r="B31" s="61"/>
      <c r="C31" s="26"/>
      <c r="D31" s="26"/>
      <c r="E31" s="41"/>
      <c r="F31" s="42"/>
      <c r="G31" s="26"/>
      <c r="H31" s="42"/>
      <c r="I31" s="26"/>
      <c r="J31" s="26"/>
      <c r="K31" s="61"/>
      <c r="L31" s="77"/>
      <c r="M31" s="77"/>
      <c r="N31" s="78"/>
    </row>
    <row r="32" spans="1:14" s="64" customFormat="1" x14ac:dyDescent="0.3">
      <c r="A32" s="110"/>
      <c r="B32" s="61"/>
      <c r="C32" s="26"/>
      <c r="D32" s="26"/>
      <c r="E32" s="41"/>
      <c r="F32" s="42"/>
      <c r="G32" s="26"/>
      <c r="H32" s="42"/>
      <c r="I32" s="26"/>
      <c r="J32" s="26"/>
      <c r="K32" s="61"/>
      <c r="L32" s="79"/>
      <c r="M32" s="79"/>
      <c r="N32" s="79"/>
    </row>
    <row r="33" spans="1:14" s="64" customFormat="1" x14ac:dyDescent="0.3">
      <c r="A33" s="110"/>
      <c r="B33" s="61"/>
      <c r="C33" s="26"/>
      <c r="D33" s="26"/>
      <c r="E33" s="41"/>
      <c r="F33" s="42"/>
      <c r="G33" s="26"/>
      <c r="H33" s="42"/>
      <c r="I33" s="26"/>
      <c r="J33" s="26"/>
      <c r="K33" s="61"/>
      <c r="L33" s="77"/>
      <c r="M33" s="77"/>
      <c r="N33" s="78"/>
    </row>
    <row r="34" spans="1:14" s="64" customFormat="1" x14ac:dyDescent="0.3">
      <c r="A34" s="110"/>
      <c r="B34" s="61"/>
      <c r="C34" s="26"/>
      <c r="D34" s="26"/>
      <c r="E34" s="41"/>
      <c r="F34" s="42"/>
      <c r="G34" s="26"/>
      <c r="H34" s="42"/>
      <c r="I34" s="26"/>
      <c r="J34" s="26"/>
      <c r="K34" s="61"/>
      <c r="L34" s="79"/>
      <c r="M34" s="79"/>
      <c r="N34" s="79"/>
    </row>
    <row r="35" spans="1:14" s="64" customFormat="1" x14ac:dyDescent="0.3">
      <c r="A35" s="110"/>
      <c r="B35" s="61"/>
      <c r="C35" s="26"/>
      <c r="D35" s="26"/>
      <c r="E35" s="41"/>
      <c r="F35" s="42"/>
      <c r="G35" s="26"/>
      <c r="H35" s="42"/>
      <c r="I35" s="26"/>
      <c r="J35" s="26"/>
      <c r="K35" s="61"/>
      <c r="L35" s="79"/>
      <c r="M35" s="79"/>
      <c r="N35" s="79"/>
    </row>
    <row r="36" spans="1:14" s="64" customFormat="1" x14ac:dyDescent="0.3">
      <c r="A36" s="110"/>
      <c r="B36" s="61"/>
      <c r="C36" s="26"/>
      <c r="D36" s="26"/>
      <c r="E36" s="41"/>
      <c r="F36" s="42"/>
      <c r="G36" s="26"/>
      <c r="H36" s="42"/>
      <c r="I36" s="26"/>
      <c r="J36" s="26"/>
      <c r="K36" s="61"/>
      <c r="L36" s="79"/>
      <c r="M36" s="79"/>
      <c r="N36" s="79"/>
    </row>
    <row r="37" spans="1:14" s="64" customFormat="1" x14ac:dyDescent="0.3">
      <c r="A37" s="110"/>
      <c r="B37" s="61"/>
      <c r="C37" s="26"/>
      <c r="D37" s="26"/>
      <c r="E37" s="41"/>
      <c r="F37" s="42"/>
      <c r="G37" s="26"/>
      <c r="H37" s="42"/>
      <c r="I37" s="26"/>
      <c r="J37" s="26"/>
      <c r="K37" s="61"/>
      <c r="L37" s="79"/>
      <c r="M37" s="79"/>
      <c r="N37" s="79"/>
    </row>
    <row r="38" spans="1:14" s="64" customFormat="1" x14ac:dyDescent="0.3">
      <c r="A38" s="110"/>
      <c r="B38" s="61"/>
      <c r="C38" s="26"/>
      <c r="D38" s="26"/>
      <c r="E38" s="41"/>
      <c r="F38" s="42"/>
      <c r="G38" s="26"/>
      <c r="H38" s="42"/>
      <c r="I38" s="26"/>
      <c r="J38" s="26"/>
      <c r="K38" s="61"/>
      <c r="L38" s="79"/>
      <c r="M38" s="79"/>
      <c r="N38" s="79"/>
    </row>
    <row r="39" spans="1:14" s="37" customFormat="1" x14ac:dyDescent="0.3">
      <c r="A39" s="110"/>
      <c r="B39" s="61"/>
      <c r="C39" s="26"/>
      <c r="D39" s="26"/>
      <c r="E39" s="41"/>
      <c r="F39" s="42"/>
      <c r="G39" s="26"/>
      <c r="H39" s="42"/>
      <c r="I39" s="26"/>
      <c r="J39" s="26"/>
      <c r="K39" s="61"/>
      <c r="L39" s="77"/>
      <c r="M39" s="79"/>
      <c r="N39" s="78"/>
    </row>
    <row r="40" spans="1:14" s="64" customFormat="1" x14ac:dyDescent="0.3">
      <c r="A40" s="110"/>
      <c r="B40" s="61"/>
      <c r="C40" s="26"/>
      <c r="D40" s="26"/>
      <c r="E40" s="41"/>
      <c r="F40" s="42"/>
      <c r="G40" s="26"/>
      <c r="H40" s="42"/>
      <c r="I40" s="26"/>
      <c r="J40" s="26"/>
      <c r="K40" s="61"/>
      <c r="L40" s="77"/>
      <c r="M40" s="77"/>
      <c r="N40" s="78"/>
    </row>
    <row r="41" spans="1:14" s="37" customFormat="1" x14ac:dyDescent="0.3">
      <c r="A41" s="110"/>
      <c r="B41" s="61"/>
      <c r="C41" s="26"/>
      <c r="D41" s="26"/>
      <c r="E41" s="41"/>
      <c r="F41" s="42"/>
      <c r="G41" s="26"/>
      <c r="H41" s="42"/>
      <c r="I41" s="26"/>
      <c r="J41" s="26"/>
      <c r="K41" s="61"/>
      <c r="L41" s="77"/>
      <c r="M41" s="79"/>
      <c r="N41" s="78"/>
    </row>
    <row r="42" spans="1:14" s="64" customFormat="1" x14ac:dyDescent="0.3">
      <c r="A42" s="110"/>
      <c r="B42" s="61"/>
      <c r="C42" s="26"/>
      <c r="D42" s="26"/>
      <c r="E42" s="41"/>
      <c r="F42" s="42"/>
      <c r="G42" s="26"/>
      <c r="H42" s="42"/>
      <c r="I42" s="26"/>
      <c r="J42" s="26"/>
      <c r="K42" s="61"/>
      <c r="L42" s="79"/>
      <c r="M42" s="79"/>
      <c r="N42" s="79"/>
    </row>
    <row r="43" spans="1:14" s="64" customFormat="1" x14ac:dyDescent="0.3">
      <c r="A43" s="110"/>
      <c r="B43" s="61"/>
      <c r="C43" s="26"/>
      <c r="D43" s="26"/>
      <c r="E43" s="41"/>
      <c r="F43" s="42"/>
      <c r="G43" s="26"/>
      <c r="H43" s="42"/>
      <c r="I43" s="26"/>
      <c r="J43" s="26"/>
      <c r="K43" s="61"/>
      <c r="L43" s="77"/>
      <c r="M43" s="77"/>
      <c r="N43" s="78"/>
    </row>
    <row r="44" spans="1:14" s="37" customFormat="1" x14ac:dyDescent="0.3">
      <c r="A44" s="110"/>
      <c r="B44" s="61"/>
      <c r="C44" s="26"/>
      <c r="D44" s="26"/>
      <c r="E44" s="41"/>
      <c r="F44" s="42"/>
      <c r="G44" s="26"/>
      <c r="H44" s="42"/>
      <c r="I44" s="26"/>
      <c r="J44" s="26"/>
      <c r="K44" s="61"/>
      <c r="L44" s="77"/>
      <c r="M44" s="77"/>
      <c r="N44" s="78"/>
    </row>
    <row r="45" spans="1:14" s="37" customFormat="1" x14ac:dyDescent="0.3">
      <c r="A45" s="110"/>
      <c r="B45" s="61"/>
      <c r="C45" s="26"/>
      <c r="D45" s="26"/>
      <c r="E45" s="41"/>
      <c r="F45" s="42"/>
      <c r="G45" s="26"/>
      <c r="H45" s="42"/>
      <c r="I45" s="26"/>
      <c r="J45" s="26"/>
      <c r="K45" s="61"/>
      <c r="L45" s="77"/>
      <c r="M45" s="77"/>
      <c r="N45" s="78"/>
    </row>
    <row r="46" spans="1:14" s="37" customFormat="1" x14ac:dyDescent="0.3">
      <c r="A46" s="110"/>
      <c r="B46" s="61"/>
      <c r="C46" s="26"/>
      <c r="D46" s="26"/>
      <c r="E46" s="41"/>
      <c r="F46" s="42"/>
      <c r="G46" s="26"/>
      <c r="H46" s="42"/>
      <c r="I46" s="26"/>
      <c r="J46" s="26"/>
      <c r="K46" s="61"/>
      <c r="L46" s="77"/>
      <c r="M46" s="77"/>
      <c r="N46" s="78"/>
    </row>
    <row r="47" spans="1:14" s="37" customFormat="1" x14ac:dyDescent="0.3">
      <c r="A47" s="110"/>
      <c r="B47" s="61"/>
      <c r="C47" s="26"/>
      <c r="D47" s="26"/>
      <c r="E47" s="41"/>
      <c r="F47" s="42"/>
      <c r="G47" s="26"/>
      <c r="H47" s="42"/>
      <c r="I47" s="26"/>
      <c r="J47" s="26"/>
      <c r="K47" s="61"/>
      <c r="L47" s="77"/>
      <c r="M47" s="77"/>
      <c r="N47" s="78"/>
    </row>
    <row r="48" spans="1:14" s="64" customFormat="1" x14ac:dyDescent="0.3">
      <c r="A48" s="110"/>
      <c r="B48" s="61"/>
      <c r="C48" s="26"/>
      <c r="D48" s="26"/>
      <c r="E48" s="41"/>
      <c r="F48" s="42"/>
      <c r="G48" s="26"/>
      <c r="H48" s="42"/>
      <c r="I48" s="26"/>
      <c r="J48" s="26"/>
      <c r="K48" s="61"/>
      <c r="L48" s="79"/>
      <c r="M48" s="79"/>
      <c r="N48" s="79"/>
    </row>
    <row r="49" spans="1:14" s="64" customFormat="1" x14ac:dyDescent="0.3">
      <c r="A49" s="110"/>
      <c r="B49" s="61"/>
      <c r="C49" s="26"/>
      <c r="D49" s="26"/>
      <c r="E49" s="41"/>
      <c r="F49" s="42"/>
      <c r="G49" s="26"/>
      <c r="H49" s="42"/>
      <c r="I49" s="26"/>
      <c r="J49" s="26"/>
      <c r="K49" s="61"/>
      <c r="L49" s="79"/>
      <c r="M49" s="79"/>
      <c r="N49" s="79"/>
    </row>
    <row r="50" spans="1:14" s="64" customFormat="1" x14ac:dyDescent="0.3">
      <c r="A50" s="110"/>
      <c r="B50" s="61"/>
      <c r="C50" s="26"/>
      <c r="D50" s="26"/>
      <c r="E50" s="41"/>
      <c r="F50" s="42"/>
      <c r="G50" s="26"/>
      <c r="H50" s="42"/>
      <c r="I50" s="26"/>
      <c r="J50" s="26"/>
      <c r="K50" s="61"/>
      <c r="L50" s="79"/>
      <c r="M50" s="79"/>
      <c r="N50" s="79"/>
    </row>
    <row r="51" spans="1:14" s="64" customFormat="1" x14ac:dyDescent="0.3">
      <c r="A51" s="110"/>
      <c r="B51" s="61"/>
      <c r="C51" s="26"/>
      <c r="D51" s="26"/>
      <c r="E51" s="41"/>
      <c r="F51" s="42"/>
      <c r="G51" s="26"/>
      <c r="H51" s="42"/>
      <c r="I51" s="26"/>
      <c r="J51" s="26"/>
      <c r="K51" s="61"/>
      <c r="L51" s="79"/>
      <c r="M51" s="79"/>
      <c r="N51" s="79"/>
    </row>
    <row r="52" spans="1:14" s="37" customFormat="1" x14ac:dyDescent="0.3">
      <c r="A52" s="110"/>
      <c r="B52" s="61"/>
      <c r="C52" s="26"/>
      <c r="D52" s="26"/>
      <c r="E52" s="41"/>
      <c r="F52" s="42"/>
      <c r="G52" s="26"/>
      <c r="H52" s="42"/>
      <c r="I52" s="26"/>
      <c r="J52" s="26"/>
      <c r="K52" s="61"/>
      <c r="L52" s="77"/>
      <c r="M52" s="77"/>
      <c r="N52" s="78"/>
    </row>
    <row r="53" spans="1:14" ht="15" thickBot="1" x14ac:dyDescent="0.35">
      <c r="A53" s="75"/>
      <c r="B53" s="75"/>
      <c r="C53" s="28"/>
      <c r="D53" s="28"/>
      <c r="E53" s="75"/>
      <c r="F53" s="75"/>
      <c r="G53" s="75"/>
      <c r="H53" s="28"/>
      <c r="I53" s="28"/>
      <c r="J53" s="28"/>
      <c r="K53" s="75"/>
      <c r="L53" s="1"/>
      <c r="M53" s="98"/>
      <c r="N53" s="1"/>
    </row>
    <row r="54" spans="1:14" ht="15" thickTop="1" x14ac:dyDescent="0.3">
      <c r="C54" s="1"/>
      <c r="D54" s="1"/>
      <c r="E54" s="1"/>
      <c r="F54" s="1"/>
      <c r="G54" s="1"/>
      <c r="H54" s="1"/>
      <c r="I54" s="48"/>
      <c r="J54" s="48"/>
      <c r="K54" s="1"/>
      <c r="L54" s="1"/>
      <c r="M54" s="57"/>
      <c r="N54" s="1"/>
    </row>
    <row r="55" spans="1:14" x14ac:dyDescent="0.3">
      <c r="A55" s="50"/>
      <c r="B55" s="5"/>
      <c r="C55" s="4"/>
      <c r="D55" s="4"/>
      <c r="E55" s="4"/>
      <c r="F55" s="4"/>
      <c r="G55" s="1"/>
      <c r="H55" s="1"/>
      <c r="I55" s="1"/>
      <c r="J55" s="1"/>
      <c r="M55" s="9"/>
    </row>
    <row r="56" spans="1:14" x14ac:dyDescent="0.3">
      <c r="A56" s="50" t="s">
        <v>36</v>
      </c>
      <c r="B56" s="5"/>
      <c r="C56" s="4"/>
      <c r="D56" s="4"/>
      <c r="E56" s="4"/>
      <c r="F56" s="4"/>
      <c r="G56" s="1"/>
      <c r="H56" s="1"/>
      <c r="I56" s="1"/>
      <c r="J56" s="51">
        <f>+E52*F9</f>
        <v>0</v>
      </c>
    </row>
    <row r="57" spans="1:14" x14ac:dyDescent="0.3">
      <c r="A57" s="50" t="s">
        <v>24</v>
      </c>
      <c r="B57" s="5"/>
      <c r="C57" s="4"/>
      <c r="D57" s="4"/>
      <c r="E57" s="4"/>
      <c r="F57" s="4"/>
      <c r="G57" s="1"/>
      <c r="H57" s="1"/>
      <c r="I57" s="1"/>
      <c r="J57" s="52">
        <f>+J52</f>
        <v>0</v>
      </c>
    </row>
    <row r="58" spans="1:14" ht="15" thickBot="1" x14ac:dyDescent="0.35">
      <c r="A58" s="50"/>
      <c r="B58" s="5" t="s">
        <v>25</v>
      </c>
      <c r="C58" s="4"/>
      <c r="D58" s="4"/>
      <c r="E58" s="4"/>
      <c r="F58" s="4"/>
      <c r="G58" s="1"/>
      <c r="H58" s="1"/>
      <c r="I58" s="1"/>
      <c r="J58" s="53">
        <f>+J56-J57</f>
        <v>0</v>
      </c>
    </row>
    <row r="59" spans="1:14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76"/>
  <sheetViews>
    <sheetView topLeftCell="A21" workbookViewId="0">
      <selection activeCell="D31" sqref="D31"/>
    </sheetView>
  </sheetViews>
  <sheetFormatPr baseColWidth="10" defaultRowHeight="14.4" x14ac:dyDescent="0.3"/>
  <cols>
    <col min="2" max="2" width="34.33203125" customWidth="1"/>
    <col min="12" max="12" width="9.5546875" customWidth="1"/>
    <col min="13" max="13" width="9.33203125" customWidth="1"/>
    <col min="14" max="14" width="9.218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28</v>
      </c>
      <c r="I2" s="4"/>
      <c r="J2" s="4"/>
      <c r="K2" s="104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4" x14ac:dyDescent="0.3">
      <c r="A5" s="106"/>
      <c r="B5" s="11"/>
      <c r="C5" s="4"/>
      <c r="D5" s="138" t="s">
        <v>35</v>
      </c>
      <c r="E5" s="138"/>
      <c r="F5" s="138"/>
      <c r="G5" s="138"/>
      <c r="H5" s="4"/>
      <c r="I5" s="4"/>
      <c r="J5" s="4"/>
      <c r="K5" s="104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</row>
    <row r="8" spans="1:14" x14ac:dyDescent="0.3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09" t="s">
        <v>21</v>
      </c>
    </row>
    <row r="9" spans="1:14" x14ac:dyDescent="0.3">
      <c r="A9" s="110">
        <v>44198</v>
      </c>
      <c r="B9" s="24" t="s">
        <v>22</v>
      </c>
      <c r="C9" s="25">
        <f>+'[1]Ral-26-2009'!$E$67</f>
        <v>30904.022499999988</v>
      </c>
      <c r="D9" s="26"/>
      <c r="E9" s="27">
        <f>+C9</f>
        <v>30904.022499999988</v>
      </c>
      <c r="F9" s="26">
        <f>+H9/C9</f>
        <v>22.521166929467636</v>
      </c>
      <c r="G9" s="26"/>
      <c r="H9" s="28">
        <f>+'[1]Ral-26-2009'!$J$73</f>
        <v>695994.64951452345</v>
      </c>
      <c r="I9" s="29"/>
      <c r="J9" s="29">
        <f>+H9</f>
        <v>695994.64951452345</v>
      </c>
      <c r="K9" s="111"/>
      <c r="L9" s="1"/>
      <c r="M9" s="1"/>
      <c r="N9" s="1"/>
    </row>
    <row r="10" spans="1:14" s="64" customFormat="1" x14ac:dyDescent="0.3">
      <c r="A10" s="110">
        <v>44198</v>
      </c>
      <c r="B10" s="61" t="s">
        <v>48</v>
      </c>
      <c r="C10" s="26"/>
      <c r="D10" s="26">
        <f>2+2</f>
        <v>4</v>
      </c>
      <c r="E10" s="41">
        <f>+E9-D10</f>
        <v>30900.022499999988</v>
      </c>
      <c r="F10" s="42"/>
      <c r="G10" s="26">
        <f>+J9/E9</f>
        <v>22.521166929467636</v>
      </c>
      <c r="H10" s="42"/>
      <c r="I10" s="26">
        <f>+D10*G10</f>
        <v>90.084667717870545</v>
      </c>
      <c r="J10" s="26">
        <f>+J9-I10</f>
        <v>695904.56484680553</v>
      </c>
      <c r="K10" s="61"/>
      <c r="L10" s="77"/>
      <c r="M10" s="79"/>
      <c r="N10" s="78"/>
    </row>
    <row r="11" spans="1:14" s="64" customFormat="1" x14ac:dyDescent="0.3">
      <c r="A11" s="110">
        <v>44198</v>
      </c>
      <c r="B11" s="61" t="s">
        <v>49</v>
      </c>
      <c r="C11" s="26"/>
      <c r="D11" s="26">
        <f>13*4.3+10*4.5+5*3.8+6*4.8</f>
        <v>148.69999999999999</v>
      </c>
      <c r="E11" s="41">
        <f t="shared" ref="E11:E35" si="0">+E10-D11</f>
        <v>30751.322499999987</v>
      </c>
      <c r="F11" s="42"/>
      <c r="G11" s="26">
        <f t="shared" ref="G11:G35" si="1">+J10/E10</f>
        <v>22.521166929467633</v>
      </c>
      <c r="H11" s="42"/>
      <c r="I11" s="26">
        <f t="shared" ref="I11:I35" si="2">+D11*G11</f>
        <v>3348.8975224118367</v>
      </c>
      <c r="J11" s="26">
        <f t="shared" ref="J11:J35" si="3">+J10-I11</f>
        <v>692555.66732439364</v>
      </c>
      <c r="K11" s="61"/>
      <c r="L11" s="79"/>
      <c r="M11" s="79"/>
      <c r="N11" s="79"/>
    </row>
    <row r="12" spans="1:14" s="64" customFormat="1" x14ac:dyDescent="0.3">
      <c r="A12" s="110">
        <v>44200</v>
      </c>
      <c r="B12" s="61" t="s">
        <v>50</v>
      </c>
      <c r="C12" s="26"/>
      <c r="D12" s="26">
        <f>+(15*3.75+7*4.75)*1.05</f>
        <v>93.975000000000009</v>
      </c>
      <c r="E12" s="41">
        <f t="shared" si="0"/>
        <v>30657.347499999989</v>
      </c>
      <c r="F12" s="42"/>
      <c r="G12" s="26">
        <f t="shared" si="1"/>
        <v>22.521166929467633</v>
      </c>
      <c r="H12" s="42"/>
      <c r="I12" s="26">
        <f t="shared" si="2"/>
        <v>2116.4266621967208</v>
      </c>
      <c r="J12" s="26">
        <f t="shared" si="3"/>
        <v>690439.24066219688</v>
      </c>
      <c r="K12" s="61"/>
      <c r="L12" s="77"/>
      <c r="M12" s="77"/>
      <c r="N12" s="78"/>
    </row>
    <row r="13" spans="1:14" s="64" customFormat="1" x14ac:dyDescent="0.3">
      <c r="A13" s="110">
        <v>44205</v>
      </c>
      <c r="B13" s="61" t="s">
        <v>54</v>
      </c>
      <c r="C13" s="26"/>
      <c r="D13" s="26">
        <f>+(2*3.75)*1.05</f>
        <v>7.875</v>
      </c>
      <c r="E13" s="41">
        <f t="shared" si="0"/>
        <v>30649.472499999989</v>
      </c>
      <c r="F13" s="42"/>
      <c r="G13" s="26">
        <f t="shared" si="1"/>
        <v>22.521166929467629</v>
      </c>
      <c r="H13" s="42"/>
      <c r="I13" s="26">
        <f t="shared" si="2"/>
        <v>177.35418956955758</v>
      </c>
      <c r="J13" s="26">
        <f t="shared" si="3"/>
        <v>690261.88647262729</v>
      </c>
      <c r="K13" s="61"/>
      <c r="L13" s="79"/>
      <c r="M13" s="79"/>
      <c r="N13" s="79"/>
    </row>
    <row r="14" spans="1:14" s="37" customFormat="1" x14ac:dyDescent="0.3">
      <c r="A14" s="110">
        <v>44209</v>
      </c>
      <c r="B14" s="61" t="s">
        <v>58</v>
      </c>
      <c r="C14" s="26"/>
      <c r="D14" s="26">
        <v>0</v>
      </c>
      <c r="E14" s="41">
        <f t="shared" si="0"/>
        <v>30649.472499999989</v>
      </c>
      <c r="F14" s="42"/>
      <c r="G14" s="26">
        <f t="shared" si="1"/>
        <v>22.521166929467629</v>
      </c>
      <c r="H14" s="42"/>
      <c r="I14" s="26">
        <f t="shared" si="2"/>
        <v>0</v>
      </c>
      <c r="J14" s="26">
        <f t="shared" si="3"/>
        <v>690261.88647262729</v>
      </c>
      <c r="K14" s="61"/>
      <c r="L14" s="77"/>
      <c r="M14" s="79"/>
      <c r="N14" s="78"/>
    </row>
    <row r="15" spans="1:14" s="37" customFormat="1" x14ac:dyDescent="0.3">
      <c r="A15" s="69">
        <v>44209</v>
      </c>
      <c r="B15" s="61" t="s">
        <v>59</v>
      </c>
      <c r="C15" s="62"/>
      <c r="D15" s="67">
        <f>3.6+3+2*4.6+2*5.6+5.9+3.3</f>
        <v>36.199999999999996</v>
      </c>
      <c r="E15" s="41">
        <f t="shared" si="0"/>
        <v>30613.272499999988</v>
      </c>
      <c r="F15" s="42"/>
      <c r="G15" s="26">
        <f t="shared" si="1"/>
        <v>22.521166929467629</v>
      </c>
      <c r="H15" s="42"/>
      <c r="I15" s="26">
        <f t="shared" si="2"/>
        <v>815.26624284672812</v>
      </c>
      <c r="J15" s="26">
        <f t="shared" si="3"/>
        <v>689446.62022978056</v>
      </c>
      <c r="K15" s="61"/>
      <c r="L15" s="77"/>
      <c r="M15" s="77"/>
      <c r="N15" s="78"/>
    </row>
    <row r="16" spans="1:14" s="37" customFormat="1" x14ac:dyDescent="0.3">
      <c r="A16" s="69">
        <v>44209</v>
      </c>
      <c r="B16" s="61" t="s">
        <v>61</v>
      </c>
      <c r="C16" s="62"/>
      <c r="D16" s="67">
        <f>8*4.4</f>
        <v>35.200000000000003</v>
      </c>
      <c r="E16" s="41">
        <f t="shared" si="0"/>
        <v>30578.072499999987</v>
      </c>
      <c r="F16" s="42"/>
      <c r="G16" s="26">
        <f t="shared" si="1"/>
        <v>22.521166929467629</v>
      </c>
      <c r="H16" s="42"/>
      <c r="I16" s="26">
        <f t="shared" si="2"/>
        <v>792.74507591726058</v>
      </c>
      <c r="J16" s="26">
        <f t="shared" si="3"/>
        <v>688653.87515386334</v>
      </c>
      <c r="K16" s="61"/>
      <c r="L16" s="77"/>
      <c r="M16" s="77"/>
      <c r="N16" s="78"/>
    </row>
    <row r="17" spans="1:14" s="64" customFormat="1" x14ac:dyDescent="0.3">
      <c r="A17" s="69">
        <v>44210</v>
      </c>
      <c r="B17" s="61" t="s">
        <v>62</v>
      </c>
      <c r="C17" s="62"/>
      <c r="D17" s="67">
        <v>9</v>
      </c>
      <c r="E17" s="41">
        <f t="shared" si="0"/>
        <v>30569.072499999987</v>
      </c>
      <c r="F17" s="42"/>
      <c r="G17" s="26">
        <f t="shared" si="1"/>
        <v>22.521166929467633</v>
      </c>
      <c r="H17" s="42"/>
      <c r="I17" s="26">
        <f t="shared" si="2"/>
        <v>202.69050236520869</v>
      </c>
      <c r="J17" s="26">
        <f t="shared" si="3"/>
        <v>688451.1846514981</v>
      </c>
      <c r="K17" s="61"/>
      <c r="L17" s="79"/>
      <c r="M17" s="79"/>
      <c r="N17" s="79"/>
    </row>
    <row r="18" spans="1:14" s="37" customFormat="1" ht="13.8" customHeight="1" x14ac:dyDescent="0.3">
      <c r="A18" s="110">
        <v>44211</v>
      </c>
      <c r="B18" s="61" t="s">
        <v>65</v>
      </c>
      <c r="C18" s="66"/>
      <c r="D18" s="66">
        <f>60*1.05</f>
        <v>63</v>
      </c>
      <c r="E18" s="41">
        <f t="shared" si="0"/>
        <v>30506.072499999987</v>
      </c>
      <c r="F18" s="42"/>
      <c r="G18" s="26">
        <f t="shared" si="1"/>
        <v>22.521166929467629</v>
      </c>
      <c r="H18" s="42"/>
      <c r="I18" s="26">
        <f t="shared" si="2"/>
        <v>1418.8335165564606</v>
      </c>
      <c r="J18" s="26">
        <f t="shared" si="3"/>
        <v>687032.35113494168</v>
      </c>
      <c r="K18" s="61"/>
      <c r="L18" s="77"/>
      <c r="M18" s="77"/>
      <c r="N18" s="78"/>
    </row>
    <row r="19" spans="1:14" s="64" customFormat="1" x14ac:dyDescent="0.3">
      <c r="A19" s="110">
        <v>44212</v>
      </c>
      <c r="B19" s="61" t="s">
        <v>67</v>
      </c>
      <c r="C19" s="26"/>
      <c r="D19" s="26">
        <f>4*3.5</f>
        <v>14</v>
      </c>
      <c r="E19" s="41">
        <f t="shared" si="0"/>
        <v>30492.072499999987</v>
      </c>
      <c r="F19" s="42"/>
      <c r="G19" s="26">
        <f t="shared" si="1"/>
        <v>22.521166929467633</v>
      </c>
      <c r="H19" s="42"/>
      <c r="I19" s="26">
        <f t="shared" si="2"/>
        <v>315.29633701254687</v>
      </c>
      <c r="J19" s="26">
        <f t="shared" si="3"/>
        <v>686717.05479792913</v>
      </c>
      <c r="K19" s="61"/>
      <c r="L19" s="79"/>
      <c r="M19" s="79"/>
      <c r="N19" s="79"/>
    </row>
    <row r="20" spans="1:14" s="64" customFormat="1" x14ac:dyDescent="0.3">
      <c r="A20" s="110">
        <v>44214</v>
      </c>
      <c r="B20" s="61" t="s">
        <v>69</v>
      </c>
      <c r="C20" s="26"/>
      <c r="D20" s="26">
        <f>+(4*4.5+4*3.5)*1.05</f>
        <v>33.6</v>
      </c>
      <c r="E20" s="41">
        <f t="shared" si="0"/>
        <v>30458.472499999989</v>
      </c>
      <c r="F20" s="42"/>
      <c r="G20" s="26">
        <f t="shared" si="1"/>
        <v>22.521166929467633</v>
      </c>
      <c r="H20" s="42"/>
      <c r="I20" s="26">
        <f t="shared" si="2"/>
        <v>756.71120883011247</v>
      </c>
      <c r="J20" s="26">
        <f t="shared" si="3"/>
        <v>685960.34358909901</v>
      </c>
      <c r="K20" s="61"/>
      <c r="L20" s="79"/>
      <c r="M20" s="79"/>
      <c r="N20" s="79"/>
    </row>
    <row r="21" spans="1:14" s="64" customFormat="1" x14ac:dyDescent="0.3">
      <c r="A21" s="110">
        <v>44215</v>
      </c>
      <c r="B21" s="61" t="s">
        <v>70</v>
      </c>
      <c r="C21" s="26"/>
      <c r="D21" s="26">
        <f>20*1.05</f>
        <v>21</v>
      </c>
      <c r="E21" s="41">
        <f t="shared" si="0"/>
        <v>30437.472499999989</v>
      </c>
      <c r="F21" s="42"/>
      <c r="G21" s="26">
        <f t="shared" si="1"/>
        <v>22.521166929467629</v>
      </c>
      <c r="H21" s="42"/>
      <c r="I21" s="26">
        <f t="shared" si="2"/>
        <v>472.94450551882022</v>
      </c>
      <c r="J21" s="26">
        <f t="shared" si="3"/>
        <v>685487.39908358024</v>
      </c>
      <c r="K21" s="61"/>
      <c r="L21" s="79"/>
      <c r="M21" s="79"/>
      <c r="N21" s="79"/>
    </row>
    <row r="22" spans="1:14" s="64" customFormat="1" x14ac:dyDescent="0.3">
      <c r="A22" s="110">
        <v>44215</v>
      </c>
      <c r="B22" s="61" t="s">
        <v>71</v>
      </c>
      <c r="C22" s="26"/>
      <c r="D22" s="26">
        <v>3</v>
      </c>
      <c r="E22" s="41">
        <f t="shared" si="0"/>
        <v>30434.472499999989</v>
      </c>
      <c r="F22" s="42"/>
      <c r="G22" s="26">
        <f t="shared" si="1"/>
        <v>22.521166929467633</v>
      </c>
      <c r="H22" s="42"/>
      <c r="I22" s="26">
        <f t="shared" si="2"/>
        <v>67.563500788402905</v>
      </c>
      <c r="J22" s="26">
        <f t="shared" si="3"/>
        <v>685419.83558279183</v>
      </c>
      <c r="K22" s="61"/>
      <c r="L22" s="77"/>
      <c r="M22" s="77"/>
      <c r="N22" s="78"/>
    </row>
    <row r="23" spans="1:14" s="64" customFormat="1" x14ac:dyDescent="0.3">
      <c r="A23" s="110">
        <v>44221</v>
      </c>
      <c r="B23" s="61" t="s">
        <v>77</v>
      </c>
      <c r="C23" s="26"/>
      <c r="D23" s="26">
        <v>0</v>
      </c>
      <c r="E23" s="41">
        <f t="shared" si="0"/>
        <v>30434.472499999989</v>
      </c>
      <c r="F23" s="42"/>
      <c r="G23" s="26">
        <f t="shared" si="1"/>
        <v>22.521166929467633</v>
      </c>
      <c r="H23" s="42"/>
      <c r="I23" s="26">
        <f t="shared" si="2"/>
        <v>0</v>
      </c>
      <c r="J23" s="26">
        <f t="shared" si="3"/>
        <v>685419.83558279183</v>
      </c>
      <c r="K23" s="61"/>
      <c r="L23" s="79"/>
      <c r="M23" s="79"/>
      <c r="N23" s="79"/>
    </row>
    <row r="24" spans="1:14" s="64" customFormat="1" x14ac:dyDescent="0.3">
      <c r="A24" s="110">
        <v>44221</v>
      </c>
      <c r="B24" s="61" t="s">
        <v>78</v>
      </c>
      <c r="C24" s="26"/>
      <c r="D24" s="26">
        <f>5*1+3.25</f>
        <v>8.25</v>
      </c>
      <c r="E24" s="41">
        <f t="shared" si="0"/>
        <v>30426.222499999989</v>
      </c>
      <c r="F24" s="42"/>
      <c r="G24" s="26">
        <f t="shared" si="1"/>
        <v>22.521166929467633</v>
      </c>
      <c r="H24" s="42"/>
      <c r="I24" s="26">
        <f t="shared" si="2"/>
        <v>185.79962716810797</v>
      </c>
      <c r="J24" s="26">
        <f t="shared" si="3"/>
        <v>685234.03595562372</v>
      </c>
      <c r="K24" s="61"/>
      <c r="L24" s="77"/>
      <c r="M24" s="77"/>
      <c r="N24" s="78"/>
    </row>
    <row r="25" spans="1:14" s="37" customFormat="1" x14ac:dyDescent="0.3">
      <c r="A25" s="110">
        <v>44222</v>
      </c>
      <c r="B25" s="61" t="s">
        <v>79</v>
      </c>
      <c r="C25" s="26"/>
      <c r="D25" s="26">
        <f>4*1.5</f>
        <v>6</v>
      </c>
      <c r="E25" s="41">
        <f t="shared" si="0"/>
        <v>30420.222499999989</v>
      </c>
      <c r="F25" s="42"/>
      <c r="G25" s="26">
        <f t="shared" si="1"/>
        <v>22.521166929467633</v>
      </c>
      <c r="H25" s="42"/>
      <c r="I25" s="26">
        <f t="shared" si="2"/>
        <v>135.12700157680581</v>
      </c>
      <c r="J25" s="26">
        <f t="shared" si="3"/>
        <v>685098.9089540469</v>
      </c>
      <c r="K25" s="61"/>
      <c r="L25" s="77"/>
      <c r="M25" s="77"/>
      <c r="N25" s="78"/>
    </row>
    <row r="26" spans="1:14" s="37" customFormat="1" x14ac:dyDescent="0.3">
      <c r="A26" s="110">
        <v>44226</v>
      </c>
      <c r="B26" s="61" t="s">
        <v>81</v>
      </c>
      <c r="C26" s="26"/>
      <c r="D26" s="26">
        <f>8*2.75</f>
        <v>22</v>
      </c>
      <c r="E26" s="41">
        <f t="shared" si="0"/>
        <v>30398.222499999989</v>
      </c>
      <c r="F26" s="42"/>
      <c r="G26" s="26">
        <f t="shared" si="1"/>
        <v>22.521166929467633</v>
      </c>
      <c r="H26" s="42"/>
      <c r="I26" s="26">
        <f t="shared" si="2"/>
        <v>495.46567244828793</v>
      </c>
      <c r="J26" s="26">
        <f t="shared" si="3"/>
        <v>684603.44328159862</v>
      </c>
      <c r="K26" s="61"/>
      <c r="L26" s="77"/>
      <c r="M26" s="77"/>
      <c r="N26" s="78"/>
    </row>
    <row r="27" spans="1:14" s="64" customFormat="1" x14ac:dyDescent="0.3">
      <c r="A27" s="110">
        <v>44229</v>
      </c>
      <c r="B27" s="61" t="s">
        <v>83</v>
      </c>
      <c r="C27" s="26"/>
      <c r="D27" s="26">
        <v>19.5</v>
      </c>
      <c r="E27" s="41">
        <f t="shared" si="0"/>
        <v>30378.722499999989</v>
      </c>
      <c r="F27" s="42"/>
      <c r="G27" s="26">
        <f t="shared" si="1"/>
        <v>22.521166929467633</v>
      </c>
      <c r="H27" s="42"/>
      <c r="I27" s="26">
        <f t="shared" si="2"/>
        <v>439.16275512461885</v>
      </c>
      <c r="J27" s="26">
        <f t="shared" si="3"/>
        <v>684164.280526474</v>
      </c>
      <c r="K27" s="61"/>
      <c r="L27" s="79"/>
      <c r="M27" s="79"/>
      <c r="N27" s="79"/>
    </row>
    <row r="28" spans="1:14" s="37" customFormat="1" x14ac:dyDescent="0.3">
      <c r="A28" s="110">
        <v>44230</v>
      </c>
      <c r="B28" s="61" t="s">
        <v>87</v>
      </c>
      <c r="C28" s="26"/>
      <c r="D28" s="26">
        <v>31</v>
      </c>
      <c r="E28" s="41">
        <f t="shared" si="0"/>
        <v>30347.722499999989</v>
      </c>
      <c r="F28" s="42"/>
      <c r="G28" s="26">
        <f t="shared" si="1"/>
        <v>22.521166929467633</v>
      </c>
      <c r="H28" s="42"/>
      <c r="I28" s="26">
        <f t="shared" si="2"/>
        <v>698.15617481349659</v>
      </c>
      <c r="J28" s="26">
        <f t="shared" si="3"/>
        <v>683466.12435166049</v>
      </c>
      <c r="K28" s="61"/>
      <c r="L28" s="77"/>
      <c r="M28" s="79"/>
      <c r="N28" s="78"/>
    </row>
    <row r="29" spans="1:14" s="64" customFormat="1" x14ac:dyDescent="0.3">
      <c r="A29" s="110">
        <v>44231</v>
      </c>
      <c r="B29" s="61" t="s">
        <v>89</v>
      </c>
      <c r="C29" s="26"/>
      <c r="D29" s="26">
        <v>30</v>
      </c>
      <c r="E29" s="41">
        <f t="shared" si="0"/>
        <v>30317.722499999989</v>
      </c>
      <c r="F29" s="42"/>
      <c r="G29" s="26">
        <f t="shared" si="1"/>
        <v>22.521166929467633</v>
      </c>
      <c r="H29" s="42"/>
      <c r="I29" s="26">
        <f t="shared" si="2"/>
        <v>675.63500788402894</v>
      </c>
      <c r="J29" s="26">
        <f t="shared" si="3"/>
        <v>682790.48934377648</v>
      </c>
      <c r="K29" s="61"/>
      <c r="L29" s="79"/>
      <c r="M29" s="79"/>
      <c r="N29" s="79"/>
    </row>
    <row r="30" spans="1:14" s="64" customFormat="1" x14ac:dyDescent="0.3">
      <c r="A30" s="69">
        <v>44233</v>
      </c>
      <c r="B30" s="61" t="s">
        <v>90</v>
      </c>
      <c r="C30" s="67"/>
      <c r="D30" s="67">
        <v>5</v>
      </c>
      <c r="E30" s="41">
        <f t="shared" si="0"/>
        <v>30312.722499999989</v>
      </c>
      <c r="F30" s="42"/>
      <c r="G30" s="26">
        <f t="shared" si="1"/>
        <v>22.521166929467633</v>
      </c>
      <c r="H30" s="42"/>
      <c r="I30" s="26">
        <f t="shared" si="2"/>
        <v>112.60583464733816</v>
      </c>
      <c r="J30" s="26">
        <f t="shared" si="3"/>
        <v>682677.88350912917</v>
      </c>
      <c r="K30" s="61"/>
      <c r="L30" s="79"/>
      <c r="M30" s="79"/>
      <c r="N30" s="79"/>
    </row>
    <row r="31" spans="1:14" s="74" customFormat="1" x14ac:dyDescent="0.3">
      <c r="A31" s="69"/>
      <c r="B31" s="61" t="s">
        <v>38</v>
      </c>
      <c r="C31" s="67"/>
      <c r="D31" s="67"/>
      <c r="E31" s="41">
        <f t="shared" si="0"/>
        <v>30312.722499999989</v>
      </c>
      <c r="F31" s="42"/>
      <c r="G31" s="26">
        <f t="shared" si="1"/>
        <v>22.521166929467633</v>
      </c>
      <c r="H31" s="42"/>
      <c r="I31" s="26">
        <f t="shared" si="2"/>
        <v>0</v>
      </c>
      <c r="J31" s="26">
        <f t="shared" si="3"/>
        <v>682677.88350912917</v>
      </c>
      <c r="K31" s="61"/>
      <c r="L31" s="88"/>
      <c r="M31" s="92"/>
      <c r="N31" s="87"/>
    </row>
    <row r="32" spans="1:14" s="73" customFormat="1" x14ac:dyDescent="0.3">
      <c r="A32" s="69"/>
      <c r="B32" s="61" t="s">
        <v>38</v>
      </c>
      <c r="C32" s="67"/>
      <c r="D32" s="67"/>
      <c r="E32" s="41">
        <f t="shared" si="0"/>
        <v>30312.722499999989</v>
      </c>
      <c r="F32" s="42"/>
      <c r="G32" s="26">
        <f t="shared" si="1"/>
        <v>22.521166929467633</v>
      </c>
      <c r="H32" s="42"/>
      <c r="I32" s="26">
        <f t="shared" si="2"/>
        <v>0</v>
      </c>
      <c r="J32" s="26">
        <f t="shared" si="3"/>
        <v>682677.88350912917</v>
      </c>
      <c r="K32" s="61"/>
      <c r="L32" s="88"/>
      <c r="M32" s="88"/>
      <c r="N32" s="87"/>
    </row>
    <row r="33" spans="1:14" s="73" customFormat="1" x14ac:dyDescent="0.3">
      <c r="A33" s="69"/>
      <c r="B33" s="61" t="s">
        <v>38</v>
      </c>
      <c r="C33" s="67"/>
      <c r="D33" s="67"/>
      <c r="E33" s="41">
        <f t="shared" si="0"/>
        <v>30312.722499999989</v>
      </c>
      <c r="F33" s="42"/>
      <c r="G33" s="26">
        <f t="shared" si="1"/>
        <v>22.521166929467633</v>
      </c>
      <c r="H33" s="42"/>
      <c r="I33" s="26">
        <f t="shared" si="2"/>
        <v>0</v>
      </c>
      <c r="J33" s="26">
        <f t="shared" si="3"/>
        <v>682677.88350912917</v>
      </c>
      <c r="K33" s="61"/>
      <c r="L33" s="88"/>
      <c r="M33" s="88"/>
      <c r="N33" s="87"/>
    </row>
    <row r="34" spans="1:14" s="73" customFormat="1" x14ac:dyDescent="0.3">
      <c r="A34" s="69"/>
      <c r="B34" s="61" t="s">
        <v>38</v>
      </c>
      <c r="C34" s="67"/>
      <c r="D34" s="67"/>
      <c r="E34" s="41">
        <f t="shared" si="0"/>
        <v>30312.722499999989</v>
      </c>
      <c r="F34" s="42"/>
      <c r="G34" s="26">
        <f t="shared" si="1"/>
        <v>22.521166929467633</v>
      </c>
      <c r="H34" s="42"/>
      <c r="I34" s="26">
        <f t="shared" si="2"/>
        <v>0</v>
      </c>
      <c r="J34" s="26">
        <f t="shared" si="3"/>
        <v>682677.88350912917</v>
      </c>
      <c r="K34" s="61"/>
      <c r="L34" s="88"/>
      <c r="M34" s="88"/>
      <c r="N34" s="87"/>
    </row>
    <row r="35" spans="1:14" s="74" customFormat="1" x14ac:dyDescent="0.3">
      <c r="A35" s="69"/>
      <c r="B35" s="61" t="s">
        <v>38</v>
      </c>
      <c r="C35" s="67"/>
      <c r="D35" s="67"/>
      <c r="E35" s="41">
        <f t="shared" si="0"/>
        <v>30312.722499999989</v>
      </c>
      <c r="F35" s="42"/>
      <c r="G35" s="26">
        <f t="shared" si="1"/>
        <v>22.521166929467633</v>
      </c>
      <c r="H35" s="42"/>
      <c r="I35" s="26">
        <f t="shared" si="2"/>
        <v>0</v>
      </c>
      <c r="J35" s="26">
        <f t="shared" si="3"/>
        <v>682677.88350912917</v>
      </c>
      <c r="K35" s="61"/>
      <c r="L35" s="88"/>
      <c r="M35" s="88"/>
      <c r="N35" s="87"/>
    </row>
    <row r="36" spans="1:14" s="74" customFormat="1" x14ac:dyDescent="0.3">
      <c r="A36" s="69"/>
      <c r="B36" s="61" t="s">
        <v>38</v>
      </c>
      <c r="C36" s="67"/>
      <c r="D36" s="67"/>
      <c r="E36" s="41"/>
      <c r="F36" s="42"/>
      <c r="G36" s="26"/>
      <c r="H36" s="42"/>
      <c r="I36" s="26"/>
      <c r="J36" s="26"/>
      <c r="K36" s="61"/>
      <c r="L36" s="88"/>
      <c r="M36" s="92"/>
      <c r="N36" s="87"/>
    </row>
    <row r="37" spans="1:14" s="73" customFormat="1" x14ac:dyDescent="0.3">
      <c r="A37" s="69"/>
      <c r="B37" s="61" t="s">
        <v>38</v>
      </c>
      <c r="C37" s="67"/>
      <c r="D37" s="67"/>
      <c r="E37" s="41"/>
      <c r="F37" s="42"/>
      <c r="G37" s="26"/>
      <c r="H37" s="42"/>
      <c r="I37" s="26"/>
      <c r="J37" s="26"/>
      <c r="K37" s="61"/>
      <c r="L37" s="88"/>
      <c r="M37" s="88"/>
      <c r="N37" s="87"/>
    </row>
    <row r="38" spans="1:14" s="74" customFormat="1" x14ac:dyDescent="0.3">
      <c r="A38" s="69"/>
      <c r="B38" s="61" t="s">
        <v>38</v>
      </c>
      <c r="C38" s="67"/>
      <c r="D38" s="67"/>
      <c r="E38" s="41"/>
      <c r="F38" s="42"/>
      <c r="G38" s="26"/>
      <c r="H38" s="42"/>
      <c r="I38" s="26"/>
      <c r="J38" s="26"/>
      <c r="K38" s="61"/>
      <c r="L38" s="92"/>
      <c r="M38" s="92"/>
      <c r="N38" s="92"/>
    </row>
    <row r="39" spans="1:14" s="74" customFormat="1" x14ac:dyDescent="0.3">
      <c r="A39" s="69"/>
      <c r="B39" s="61" t="s">
        <v>38</v>
      </c>
      <c r="C39" s="67"/>
      <c r="D39" s="67"/>
      <c r="E39" s="41"/>
      <c r="F39" s="42"/>
      <c r="G39" s="26"/>
      <c r="H39" s="42"/>
      <c r="I39" s="26"/>
      <c r="J39" s="26"/>
      <c r="K39" s="61"/>
      <c r="L39" s="92"/>
      <c r="M39" s="92"/>
      <c r="N39" s="92"/>
    </row>
    <row r="40" spans="1:14" s="74" customFormat="1" x14ac:dyDescent="0.3">
      <c r="A40" s="69"/>
      <c r="B40" s="61" t="s">
        <v>38</v>
      </c>
      <c r="C40" s="67"/>
      <c r="D40" s="67"/>
      <c r="E40" s="41"/>
      <c r="F40" s="42"/>
      <c r="G40" s="26"/>
      <c r="H40" s="42"/>
      <c r="I40" s="26"/>
      <c r="J40" s="26"/>
      <c r="K40" s="61"/>
      <c r="L40" s="88"/>
      <c r="M40" s="88"/>
      <c r="N40" s="87"/>
    </row>
    <row r="41" spans="1:14" s="74" customFormat="1" x14ac:dyDescent="0.3">
      <c r="A41" s="69"/>
      <c r="B41" s="61" t="s">
        <v>38</v>
      </c>
      <c r="C41" s="67"/>
      <c r="D41" s="67"/>
      <c r="E41" s="41"/>
      <c r="F41" s="42"/>
      <c r="G41" s="26"/>
      <c r="H41" s="42"/>
      <c r="I41" s="26"/>
      <c r="J41" s="26"/>
      <c r="K41" s="61"/>
      <c r="L41" s="92"/>
      <c r="M41" s="92"/>
      <c r="N41" s="92"/>
    </row>
    <row r="42" spans="1:14" s="74" customFormat="1" x14ac:dyDescent="0.3">
      <c r="A42" s="69"/>
      <c r="B42" s="61" t="s">
        <v>38</v>
      </c>
      <c r="C42" s="67"/>
      <c r="D42" s="67"/>
      <c r="E42" s="41"/>
      <c r="F42" s="42"/>
      <c r="G42" s="26"/>
      <c r="H42" s="42"/>
      <c r="I42" s="26"/>
      <c r="J42" s="26"/>
      <c r="K42" s="61"/>
      <c r="L42" s="88"/>
      <c r="M42" s="88"/>
      <c r="N42" s="87"/>
    </row>
    <row r="43" spans="1:14" s="37" customFormat="1" x14ac:dyDescent="0.3">
      <c r="A43" s="69"/>
      <c r="B43" s="61" t="s">
        <v>38</v>
      </c>
      <c r="C43" s="67"/>
      <c r="D43" s="67"/>
      <c r="E43" s="41"/>
      <c r="F43" s="42"/>
      <c r="G43" s="26"/>
      <c r="H43" s="42"/>
      <c r="I43" s="26"/>
      <c r="J43" s="26"/>
      <c r="K43" s="61"/>
      <c r="L43" s="77"/>
      <c r="M43" s="77"/>
      <c r="N43" s="78"/>
    </row>
    <row r="44" spans="1:14" s="64" customFormat="1" x14ac:dyDescent="0.3">
      <c r="A44" s="69"/>
      <c r="B44" s="61" t="s">
        <v>38</v>
      </c>
      <c r="C44" s="67"/>
      <c r="D44" s="67"/>
      <c r="E44" s="41"/>
      <c r="F44" s="42"/>
      <c r="G44" s="26"/>
      <c r="H44" s="42"/>
      <c r="I44" s="26"/>
      <c r="J44" s="26"/>
      <c r="K44" s="61"/>
      <c r="L44" s="77"/>
      <c r="M44" s="77"/>
      <c r="N44" s="78"/>
    </row>
    <row r="45" spans="1:14" s="64" customFormat="1" x14ac:dyDescent="0.3">
      <c r="A45" s="69"/>
      <c r="B45" s="61" t="s">
        <v>38</v>
      </c>
      <c r="C45" s="67"/>
      <c r="D45" s="67"/>
      <c r="E45" s="41"/>
      <c r="F45" s="42"/>
      <c r="G45" s="26"/>
      <c r="H45" s="42"/>
      <c r="I45" s="26"/>
      <c r="J45" s="26"/>
      <c r="K45" s="61"/>
      <c r="L45" s="79"/>
      <c r="M45" s="79"/>
      <c r="N45" s="79"/>
    </row>
    <row r="46" spans="1:14" s="37" customFormat="1" x14ac:dyDescent="0.3">
      <c r="A46" s="69"/>
      <c r="B46" s="61" t="s">
        <v>38</v>
      </c>
      <c r="C46" s="67"/>
      <c r="D46" s="67"/>
      <c r="E46" s="41"/>
      <c r="F46" s="42"/>
      <c r="G46" s="26"/>
      <c r="H46" s="42"/>
      <c r="I46" s="26"/>
      <c r="J46" s="26"/>
      <c r="K46" s="61"/>
      <c r="L46" s="77"/>
      <c r="M46" s="77"/>
      <c r="N46" s="78"/>
    </row>
    <row r="47" spans="1:14" s="64" customFormat="1" x14ac:dyDescent="0.3">
      <c r="A47" s="69"/>
      <c r="B47" s="61" t="s">
        <v>38</v>
      </c>
      <c r="C47" s="67"/>
      <c r="D47" s="67"/>
      <c r="E47" s="41"/>
      <c r="F47" s="42"/>
      <c r="G47" s="26"/>
      <c r="H47" s="42"/>
      <c r="I47" s="26"/>
      <c r="J47" s="26"/>
      <c r="K47" s="61"/>
      <c r="L47" s="79"/>
      <c r="M47" s="79"/>
      <c r="N47" s="79"/>
    </row>
    <row r="48" spans="1:14" s="64" customFormat="1" x14ac:dyDescent="0.3">
      <c r="A48" s="69"/>
      <c r="B48" s="61" t="s">
        <v>38</v>
      </c>
      <c r="C48" s="67"/>
      <c r="D48" s="67"/>
      <c r="E48" s="41"/>
      <c r="F48" s="42"/>
      <c r="G48" s="26"/>
      <c r="H48" s="42"/>
      <c r="I48" s="26"/>
      <c r="J48" s="26"/>
      <c r="K48" s="61"/>
      <c r="L48" s="79"/>
      <c r="M48" s="79"/>
      <c r="N48" s="79"/>
    </row>
    <row r="49" spans="1:14" s="64" customFormat="1" x14ac:dyDescent="0.3">
      <c r="A49" s="69"/>
      <c r="B49" s="61"/>
      <c r="C49" s="67"/>
      <c r="D49" s="67"/>
      <c r="E49" s="41"/>
      <c r="F49" s="42"/>
      <c r="G49" s="26"/>
      <c r="H49" s="42"/>
      <c r="I49" s="26"/>
      <c r="J49" s="26"/>
      <c r="K49" s="61"/>
      <c r="L49" s="79"/>
      <c r="M49" s="79"/>
      <c r="N49" s="79"/>
    </row>
    <row r="50" spans="1:14" s="37" customFormat="1" x14ac:dyDescent="0.3">
      <c r="A50" s="69"/>
      <c r="B50" s="61"/>
      <c r="C50" s="67"/>
      <c r="D50" s="67"/>
      <c r="E50" s="41"/>
      <c r="F50" s="42"/>
      <c r="G50" s="26"/>
      <c r="H50" s="42"/>
      <c r="I50" s="26"/>
      <c r="J50" s="26"/>
      <c r="K50" s="61"/>
      <c r="L50" s="77"/>
      <c r="M50" s="77"/>
      <c r="N50" s="78"/>
    </row>
    <row r="51" spans="1:14" s="64" customFormat="1" x14ac:dyDescent="0.3">
      <c r="A51" s="69"/>
      <c r="B51" s="61"/>
      <c r="C51" s="67"/>
      <c r="D51" s="67"/>
      <c r="E51" s="41"/>
      <c r="F51" s="42"/>
      <c r="G51" s="26"/>
      <c r="H51" s="42"/>
      <c r="I51" s="26"/>
      <c r="J51" s="26"/>
      <c r="K51" s="61"/>
      <c r="L51" s="77"/>
      <c r="M51" s="79"/>
      <c r="N51" s="78"/>
    </row>
    <row r="52" spans="1:14" s="64" customFormat="1" x14ac:dyDescent="0.3">
      <c r="A52" s="69"/>
      <c r="B52" s="61"/>
      <c r="C52" s="67"/>
      <c r="D52" s="67"/>
      <c r="E52" s="41"/>
      <c r="F52" s="42"/>
      <c r="G52" s="26"/>
      <c r="H52" s="42"/>
      <c r="I52" s="26"/>
      <c r="J52" s="26"/>
      <c r="K52" s="61"/>
      <c r="L52" s="79"/>
      <c r="M52" s="79"/>
      <c r="N52" s="79"/>
    </row>
    <row r="53" spans="1:14" s="64" customFormat="1" x14ac:dyDescent="0.3">
      <c r="A53" s="69"/>
      <c r="B53" s="61"/>
      <c r="C53" s="67"/>
      <c r="D53" s="67"/>
      <c r="E53" s="41"/>
      <c r="F53" s="42"/>
      <c r="G53" s="26"/>
      <c r="H53" s="42"/>
      <c r="I53" s="26"/>
      <c r="J53" s="26"/>
      <c r="K53" s="61"/>
      <c r="L53" s="77"/>
      <c r="M53" s="88"/>
      <c r="N53" s="78"/>
    </row>
    <row r="54" spans="1:14" s="37" customFormat="1" x14ac:dyDescent="0.3">
      <c r="A54" s="69"/>
      <c r="B54" s="61"/>
      <c r="C54" s="67"/>
      <c r="D54" s="67"/>
      <c r="E54" s="41"/>
      <c r="F54" s="42"/>
      <c r="G54" s="26"/>
      <c r="H54" s="42"/>
      <c r="I54" s="26"/>
      <c r="J54" s="26"/>
      <c r="K54" s="61"/>
      <c r="L54" s="77"/>
      <c r="M54" s="88"/>
      <c r="N54" s="78"/>
    </row>
    <row r="55" spans="1:14" s="64" customFormat="1" x14ac:dyDescent="0.3">
      <c r="A55" s="69"/>
      <c r="B55" s="61"/>
      <c r="C55" s="67"/>
      <c r="D55" s="67"/>
      <c r="E55" s="41"/>
      <c r="F55" s="42"/>
      <c r="G55" s="26"/>
      <c r="H55" s="42"/>
      <c r="I55" s="26"/>
      <c r="J55" s="26"/>
      <c r="K55" s="61"/>
      <c r="L55" s="77"/>
      <c r="M55" s="88"/>
      <c r="N55" s="78"/>
    </row>
    <row r="56" spans="1:14" s="64" customFormat="1" x14ac:dyDescent="0.3">
      <c r="A56" s="69"/>
      <c r="B56" s="61"/>
      <c r="C56" s="67"/>
      <c r="D56" s="67"/>
      <c r="E56" s="41"/>
      <c r="F56" s="42"/>
      <c r="G56" s="26"/>
      <c r="H56" s="42"/>
      <c r="I56" s="26"/>
      <c r="J56" s="26"/>
      <c r="K56" s="61"/>
      <c r="L56" s="77"/>
      <c r="M56" s="88"/>
      <c r="N56" s="78"/>
    </row>
    <row r="57" spans="1:14" s="64" customFormat="1" x14ac:dyDescent="0.3">
      <c r="A57" s="69"/>
      <c r="B57" s="61"/>
      <c r="C57" s="67"/>
      <c r="D57" s="67"/>
      <c r="E57" s="41"/>
      <c r="F57" s="42"/>
      <c r="G57" s="26"/>
      <c r="H57" s="42"/>
      <c r="I57" s="26"/>
      <c r="J57" s="26"/>
      <c r="K57" s="61"/>
      <c r="L57" s="77"/>
      <c r="M57" s="88"/>
      <c r="N57" s="78"/>
    </row>
    <row r="58" spans="1:14" s="37" customFormat="1" x14ac:dyDescent="0.3">
      <c r="A58" s="69"/>
      <c r="B58" s="61"/>
      <c r="C58" s="67"/>
      <c r="D58" s="67"/>
      <c r="E58" s="41"/>
      <c r="F58" s="42"/>
      <c r="G58" s="26"/>
      <c r="H58" s="42"/>
      <c r="I58" s="26"/>
      <c r="J58" s="26"/>
      <c r="K58" s="61"/>
      <c r="L58" s="77"/>
      <c r="M58" s="88"/>
      <c r="N58" s="78"/>
    </row>
    <row r="59" spans="1:14" s="64" customFormat="1" x14ac:dyDescent="0.3">
      <c r="A59" s="69"/>
      <c r="B59" s="61"/>
      <c r="C59" s="67"/>
      <c r="D59" s="67"/>
      <c r="E59" s="41"/>
      <c r="F59" s="42"/>
      <c r="G59" s="26"/>
      <c r="H59" s="42"/>
      <c r="I59" s="26"/>
      <c r="J59" s="26"/>
      <c r="K59" s="61"/>
      <c r="L59" s="77"/>
      <c r="M59" s="88"/>
      <c r="N59" s="78"/>
    </row>
    <row r="60" spans="1:14" s="37" customFormat="1" x14ac:dyDescent="0.3">
      <c r="A60" s="69"/>
      <c r="B60" s="61"/>
      <c r="C60" s="67"/>
      <c r="D60" s="67"/>
      <c r="E60" s="41"/>
      <c r="F60" s="42"/>
      <c r="G60" s="26"/>
      <c r="H60" s="42"/>
      <c r="I60" s="26"/>
      <c r="J60" s="26"/>
      <c r="K60" s="61"/>
      <c r="L60" s="77"/>
      <c r="M60" s="88"/>
      <c r="N60" s="78"/>
    </row>
    <row r="61" spans="1:14" s="37" customFormat="1" x14ac:dyDescent="0.3">
      <c r="A61" s="69"/>
      <c r="B61" s="61"/>
      <c r="C61" s="67"/>
      <c r="D61" s="67"/>
      <c r="E61" s="41"/>
      <c r="F61" s="42"/>
      <c r="G61" s="26"/>
      <c r="H61" s="42"/>
      <c r="I61" s="26"/>
      <c r="J61" s="26"/>
      <c r="K61" s="61"/>
      <c r="L61" s="77"/>
      <c r="M61" s="88"/>
      <c r="N61" s="78"/>
    </row>
    <row r="62" spans="1:14" s="64" customFormat="1" ht="13.8" customHeight="1" x14ac:dyDescent="0.3">
      <c r="A62" s="69"/>
      <c r="B62" s="61"/>
      <c r="C62" s="67"/>
      <c r="D62" s="67"/>
      <c r="E62" s="41"/>
      <c r="F62" s="42"/>
      <c r="G62" s="26"/>
      <c r="H62" s="42"/>
      <c r="I62" s="26"/>
      <c r="J62" s="26"/>
      <c r="K62" s="61"/>
      <c r="L62" s="77"/>
      <c r="M62" s="88"/>
      <c r="N62" s="78"/>
    </row>
    <row r="63" spans="1:14" s="64" customFormat="1" hidden="1" x14ac:dyDescent="0.3">
      <c r="A63" s="69"/>
      <c r="B63" s="61"/>
      <c r="C63" s="67"/>
      <c r="D63" s="67"/>
      <c r="E63" s="41"/>
      <c r="F63" s="42"/>
      <c r="G63" s="26"/>
      <c r="H63" s="42"/>
      <c r="I63" s="26"/>
      <c r="J63" s="26"/>
      <c r="K63" s="61"/>
      <c r="L63" s="77"/>
      <c r="M63" s="88"/>
      <c r="N63" s="78"/>
    </row>
    <row r="64" spans="1:14" s="64" customFormat="1" x14ac:dyDescent="0.3">
      <c r="A64" s="69"/>
      <c r="B64" s="61"/>
      <c r="C64" s="67"/>
      <c r="D64" s="67"/>
      <c r="E64" s="41"/>
      <c r="F64" s="42"/>
      <c r="G64" s="26"/>
      <c r="H64" s="42"/>
      <c r="I64" s="26"/>
      <c r="J64" s="26"/>
      <c r="K64" s="61"/>
      <c r="L64" s="77"/>
      <c r="M64" s="88"/>
      <c r="N64" s="78"/>
    </row>
    <row r="65" spans="1:14" s="64" customFormat="1" x14ac:dyDescent="0.3">
      <c r="A65" s="69"/>
      <c r="B65" s="61"/>
      <c r="C65" s="67"/>
      <c r="D65" s="67"/>
      <c r="E65" s="41"/>
      <c r="F65" s="42"/>
      <c r="G65" s="26"/>
      <c r="H65" s="42"/>
      <c r="I65" s="26"/>
      <c r="J65" s="26"/>
      <c r="K65" s="61"/>
      <c r="L65" s="77"/>
      <c r="M65" s="88"/>
      <c r="N65" s="78"/>
    </row>
    <row r="66" spans="1:14" s="64" customFormat="1" x14ac:dyDescent="0.3">
      <c r="A66" s="69"/>
      <c r="B66" s="61"/>
      <c r="C66" s="67"/>
      <c r="D66" s="67"/>
      <c r="E66" s="41"/>
      <c r="F66" s="42"/>
      <c r="G66" s="26"/>
      <c r="H66" s="42"/>
      <c r="I66" s="26"/>
      <c r="J66" s="26"/>
      <c r="K66" s="61"/>
      <c r="L66" s="77"/>
      <c r="M66" s="88"/>
      <c r="N66" s="78"/>
    </row>
    <row r="67" spans="1:14" s="37" customFormat="1" x14ac:dyDescent="0.3">
      <c r="A67" s="69"/>
      <c r="B67" s="61"/>
      <c r="C67" s="67"/>
      <c r="D67" s="67"/>
      <c r="E67" s="41"/>
      <c r="F67" s="42"/>
      <c r="G67" s="26"/>
      <c r="H67" s="42"/>
      <c r="I67" s="26"/>
      <c r="J67" s="26"/>
      <c r="K67" s="61"/>
      <c r="L67" s="77"/>
      <c r="M67" s="88"/>
      <c r="N67" s="78"/>
    </row>
    <row r="68" spans="1:14" ht="15" thickBot="1" x14ac:dyDescent="0.35">
      <c r="A68" s="69"/>
      <c r="B68" s="61"/>
      <c r="C68" s="67">
        <f>SUM(C9:C67)</f>
        <v>30904.022499999988</v>
      </c>
      <c r="D68" s="67">
        <f>SUM(D9:D67)</f>
        <v>591.29999999999995</v>
      </c>
      <c r="E68" s="41"/>
      <c r="F68" s="42"/>
      <c r="G68" s="26"/>
      <c r="H68" s="67">
        <f t="shared" ref="H68:I68" si="4">SUM(H9:H67)</f>
        <v>695994.64951452345</v>
      </c>
      <c r="I68" s="67">
        <f t="shared" si="4"/>
        <v>13316.766005394215</v>
      </c>
      <c r="J68" s="26"/>
      <c r="K68" s="62"/>
      <c r="L68" s="1"/>
      <c r="M68" s="98">
        <f>SUM(M14:M67)</f>
        <v>0</v>
      </c>
      <c r="N68" s="1"/>
    </row>
    <row r="69" spans="1:14" ht="15" thickTop="1" x14ac:dyDescent="0.3">
      <c r="A69" s="87"/>
      <c r="B69" s="5"/>
      <c r="C69" s="88"/>
      <c r="D69" s="88"/>
      <c r="E69" s="89"/>
      <c r="F69" s="90"/>
      <c r="G69" s="91"/>
      <c r="H69" s="90"/>
      <c r="I69" s="91"/>
      <c r="J69" s="91"/>
      <c r="K69" s="92"/>
    </row>
    <row r="70" spans="1:14" x14ac:dyDescent="0.3">
      <c r="A70" s="87"/>
      <c r="B70" s="5"/>
      <c r="C70" s="88"/>
      <c r="D70" s="88"/>
      <c r="E70" s="89"/>
      <c r="F70" s="90"/>
      <c r="G70" s="91"/>
      <c r="H70" s="90"/>
      <c r="I70" s="91"/>
      <c r="J70" s="91"/>
      <c r="K70" s="92"/>
    </row>
    <row r="71" spans="1:14" x14ac:dyDescent="0.3">
      <c r="A71" s="87"/>
      <c r="B71" s="5"/>
      <c r="C71" s="88"/>
      <c r="D71" s="88"/>
      <c r="E71" s="89"/>
      <c r="F71" s="90"/>
      <c r="G71" s="91"/>
      <c r="H71" s="90"/>
      <c r="I71" s="91"/>
      <c r="J71" s="91"/>
      <c r="K71" s="92"/>
    </row>
    <row r="72" spans="1:14" x14ac:dyDescent="0.3">
      <c r="A72" s="50" t="s">
        <v>23</v>
      </c>
      <c r="B72" s="5"/>
      <c r="C72" s="4"/>
      <c r="D72" s="4"/>
      <c r="E72" s="4"/>
      <c r="F72" s="4"/>
      <c r="G72" s="1"/>
      <c r="H72" s="1"/>
      <c r="I72" s="1"/>
      <c r="J72" s="1"/>
      <c r="M72" s="49"/>
    </row>
    <row r="73" spans="1:14" x14ac:dyDescent="0.3">
      <c r="A73" s="50" t="s">
        <v>36</v>
      </c>
      <c r="B73" s="5"/>
      <c r="C73" s="4"/>
      <c r="D73" s="4"/>
      <c r="E73" s="4"/>
      <c r="F73" s="4"/>
      <c r="G73" s="1"/>
      <c r="H73" s="1"/>
      <c r="I73" s="1"/>
      <c r="J73" s="51">
        <f>+E67*F9</f>
        <v>0</v>
      </c>
    </row>
    <row r="74" spans="1:14" x14ac:dyDescent="0.3">
      <c r="A74" s="50" t="s">
        <v>24</v>
      </c>
      <c r="B74" s="5"/>
      <c r="C74" s="4"/>
      <c r="D74" s="4"/>
      <c r="E74" s="4"/>
      <c r="F74" s="4"/>
      <c r="G74" s="1"/>
      <c r="H74" s="1"/>
      <c r="I74" s="1"/>
      <c r="J74" s="52">
        <f>+J67</f>
        <v>0</v>
      </c>
    </row>
    <row r="75" spans="1:14" ht="15" thickBot="1" x14ac:dyDescent="0.35">
      <c r="A75" s="50"/>
      <c r="B75" s="5" t="s">
        <v>25</v>
      </c>
      <c r="C75" s="4"/>
      <c r="D75" s="4"/>
      <c r="E75" s="4"/>
      <c r="F75" s="4"/>
      <c r="G75" s="1"/>
      <c r="H75" s="1"/>
      <c r="I75" s="1"/>
      <c r="J75" s="53">
        <f>+J73-J74</f>
        <v>0</v>
      </c>
    </row>
    <row r="76" spans="1:14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N102"/>
  <sheetViews>
    <sheetView topLeftCell="A34" workbookViewId="0">
      <selection activeCell="B67" sqref="B67"/>
    </sheetView>
  </sheetViews>
  <sheetFormatPr baseColWidth="10" defaultRowHeight="14.4" x14ac:dyDescent="0.3"/>
  <cols>
    <col min="2" max="2" width="30.5546875" customWidth="1"/>
    <col min="12" max="12" width="10.44140625" customWidth="1"/>
    <col min="13" max="13" width="10" customWidth="1"/>
    <col min="14" max="14" width="9.218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29</v>
      </c>
      <c r="I2" s="4"/>
      <c r="J2" s="4"/>
      <c r="K2" s="104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4" x14ac:dyDescent="0.3">
      <c r="A5" s="106"/>
      <c r="B5" s="11"/>
      <c r="C5" s="4"/>
      <c r="D5" s="138" t="s">
        <v>94</v>
      </c>
      <c r="E5" s="138"/>
      <c r="F5" s="138"/>
      <c r="G5" s="138"/>
      <c r="H5" s="4"/>
      <c r="I5" s="4"/>
      <c r="J5" s="4"/>
      <c r="K5" s="104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</row>
    <row r="8" spans="1:14" x14ac:dyDescent="0.3">
      <c r="A8" s="82"/>
      <c r="B8" s="81"/>
      <c r="C8" s="81" t="s">
        <v>13</v>
      </c>
      <c r="D8" s="82" t="s">
        <v>14</v>
      </c>
      <c r="E8" s="83" t="s">
        <v>15</v>
      </c>
      <c r="F8" s="84" t="s">
        <v>16</v>
      </c>
      <c r="G8" s="84" t="s">
        <v>17</v>
      </c>
      <c r="H8" s="82" t="s">
        <v>18</v>
      </c>
      <c r="I8" s="85" t="s">
        <v>19</v>
      </c>
      <c r="J8" s="86" t="s">
        <v>20</v>
      </c>
      <c r="K8" s="109" t="s">
        <v>21</v>
      </c>
      <c r="L8" s="1"/>
      <c r="M8" s="1"/>
      <c r="N8" s="1"/>
    </row>
    <row r="9" spans="1:14" x14ac:dyDescent="0.3">
      <c r="A9" s="133">
        <v>44927</v>
      </c>
      <c r="B9" s="157" t="s">
        <v>112</v>
      </c>
      <c r="C9" s="134">
        <v>19671.77</v>
      </c>
      <c r="D9" s="134">
        <v>0</v>
      </c>
      <c r="E9" s="134">
        <f>+C9</f>
        <v>19671.77</v>
      </c>
      <c r="F9" s="26">
        <f>+H9/C9</f>
        <v>22.816393237619188</v>
      </c>
      <c r="G9" s="135"/>
      <c r="H9" s="134">
        <v>448838.84</v>
      </c>
      <c r="I9" s="134">
        <v>0</v>
      </c>
      <c r="J9" s="134">
        <v>448838.84</v>
      </c>
      <c r="K9" s="75"/>
      <c r="L9" s="1"/>
      <c r="M9" s="1"/>
      <c r="N9" s="1"/>
    </row>
    <row r="10" spans="1:14" s="64" customFormat="1" x14ac:dyDescent="0.3">
      <c r="A10" s="133">
        <v>44929</v>
      </c>
      <c r="B10" s="157" t="s">
        <v>113</v>
      </c>
      <c r="C10" s="134">
        <v>0</v>
      </c>
      <c r="D10" s="134">
        <v>3.5</v>
      </c>
      <c r="E10" s="134">
        <f>+E9-D10</f>
        <v>19668.27</v>
      </c>
      <c r="F10" s="42"/>
      <c r="G10" s="135">
        <f>+J9/E9</f>
        <v>22.816393237619188</v>
      </c>
      <c r="H10" s="134">
        <v>0</v>
      </c>
      <c r="I10" s="134">
        <f>+D10*G10</f>
        <v>79.857376331667155</v>
      </c>
      <c r="J10" s="134">
        <f>+J9-I10</f>
        <v>448758.98262366839</v>
      </c>
      <c r="K10" s="61"/>
      <c r="L10" s="79"/>
      <c r="M10" s="79"/>
      <c r="N10" s="79"/>
    </row>
    <row r="11" spans="1:14" s="64" customFormat="1" x14ac:dyDescent="0.3">
      <c r="A11" s="133">
        <v>44930</v>
      </c>
      <c r="B11" s="157" t="s">
        <v>114</v>
      </c>
      <c r="C11" s="134">
        <v>0</v>
      </c>
      <c r="D11" s="134">
        <v>44</v>
      </c>
      <c r="E11" s="134">
        <f t="shared" ref="E11:E74" si="0">+E10-D11</f>
        <v>19624.27</v>
      </c>
      <c r="F11" s="42"/>
      <c r="G11" s="135">
        <f t="shared" ref="G11:G67" si="1">+J10/E10</f>
        <v>22.816393237619188</v>
      </c>
      <c r="H11" s="134">
        <v>0</v>
      </c>
      <c r="I11" s="134">
        <f t="shared" ref="I11:I74" si="2">+D11*G11</f>
        <v>1003.9213024552442</v>
      </c>
      <c r="J11" s="134">
        <f t="shared" ref="J11:J67" si="3">+J10-I11</f>
        <v>447755.06132121314</v>
      </c>
      <c r="K11" s="61"/>
      <c r="L11" s="79"/>
      <c r="M11" s="79"/>
      <c r="N11" s="79"/>
    </row>
    <row r="12" spans="1:14" s="64" customFormat="1" x14ac:dyDescent="0.3">
      <c r="A12" s="133">
        <v>44935</v>
      </c>
      <c r="B12" s="157" t="s">
        <v>115</v>
      </c>
      <c r="C12" s="134">
        <v>0</v>
      </c>
      <c r="D12" s="134">
        <v>46.64</v>
      </c>
      <c r="E12" s="134">
        <f t="shared" si="0"/>
        <v>19577.63</v>
      </c>
      <c r="F12" s="42"/>
      <c r="G12" s="135">
        <f t="shared" si="1"/>
        <v>22.816393237619188</v>
      </c>
      <c r="H12" s="134">
        <v>0</v>
      </c>
      <c r="I12" s="134">
        <f t="shared" si="2"/>
        <v>1064.156580602559</v>
      </c>
      <c r="J12" s="134">
        <f t="shared" si="3"/>
        <v>446690.90474061057</v>
      </c>
      <c r="K12" s="61"/>
      <c r="L12" s="79"/>
      <c r="M12" s="79"/>
      <c r="N12" s="79"/>
    </row>
    <row r="13" spans="1:14" s="64" customFormat="1" x14ac:dyDescent="0.3">
      <c r="A13" s="133">
        <v>44935</v>
      </c>
      <c r="B13" s="157" t="s">
        <v>116</v>
      </c>
      <c r="C13" s="134">
        <v>0</v>
      </c>
      <c r="D13" s="134">
        <v>9</v>
      </c>
      <c r="E13" s="134">
        <f t="shared" si="0"/>
        <v>19568.63</v>
      </c>
      <c r="F13" s="42"/>
      <c r="G13" s="135">
        <f t="shared" si="1"/>
        <v>22.816393237619188</v>
      </c>
      <c r="H13" s="134">
        <v>0</v>
      </c>
      <c r="I13" s="134">
        <f t="shared" si="2"/>
        <v>205.3475391385727</v>
      </c>
      <c r="J13" s="134">
        <f t="shared" si="3"/>
        <v>446485.55720147199</v>
      </c>
      <c r="K13" s="61"/>
      <c r="L13" s="79"/>
      <c r="M13" s="79"/>
      <c r="N13" s="79"/>
    </row>
    <row r="14" spans="1:14" s="64" customFormat="1" x14ac:dyDescent="0.3">
      <c r="A14" s="133">
        <v>44936</v>
      </c>
      <c r="B14" s="157" t="s">
        <v>117</v>
      </c>
      <c r="C14" s="134">
        <v>0</v>
      </c>
      <c r="D14" s="134">
        <v>34.65</v>
      </c>
      <c r="E14" s="134">
        <f t="shared" si="0"/>
        <v>19533.98</v>
      </c>
      <c r="F14" s="42"/>
      <c r="G14" s="135">
        <f t="shared" si="1"/>
        <v>22.816393237619188</v>
      </c>
      <c r="H14" s="134">
        <v>0</v>
      </c>
      <c r="I14" s="134">
        <f t="shared" si="2"/>
        <v>790.58802568350484</v>
      </c>
      <c r="J14" s="134">
        <f t="shared" si="3"/>
        <v>445694.96917578852</v>
      </c>
      <c r="K14" s="61"/>
      <c r="L14" s="79"/>
      <c r="M14" s="79"/>
      <c r="N14" s="79"/>
    </row>
    <row r="15" spans="1:14" s="64" customFormat="1" x14ac:dyDescent="0.3">
      <c r="A15" s="133">
        <v>44939</v>
      </c>
      <c r="B15" s="157" t="s">
        <v>118</v>
      </c>
      <c r="C15" s="134">
        <v>0</v>
      </c>
      <c r="D15" s="134">
        <v>3.5</v>
      </c>
      <c r="E15" s="134">
        <f t="shared" si="0"/>
        <v>19530.48</v>
      </c>
      <c r="F15" s="42"/>
      <c r="G15" s="135">
        <f t="shared" si="1"/>
        <v>22.816393237619192</v>
      </c>
      <c r="H15" s="134">
        <v>0</v>
      </c>
      <c r="I15" s="134">
        <f t="shared" si="2"/>
        <v>79.857376331667169</v>
      </c>
      <c r="J15" s="134">
        <f t="shared" si="3"/>
        <v>445615.11179945688</v>
      </c>
      <c r="K15" s="61"/>
      <c r="L15" s="79"/>
      <c r="M15" s="79"/>
      <c r="N15" s="79"/>
    </row>
    <row r="16" spans="1:14" s="64" customFormat="1" x14ac:dyDescent="0.3">
      <c r="A16" s="133">
        <v>44947</v>
      </c>
      <c r="B16" s="157" t="s">
        <v>119</v>
      </c>
      <c r="C16" s="134">
        <v>0</v>
      </c>
      <c r="D16" s="134">
        <v>33.549999999999997</v>
      </c>
      <c r="E16" s="134">
        <f t="shared" si="0"/>
        <v>19496.93</v>
      </c>
      <c r="F16" s="42"/>
      <c r="G16" s="135">
        <f t="shared" si="1"/>
        <v>22.816393237619192</v>
      </c>
      <c r="H16" s="134">
        <v>0</v>
      </c>
      <c r="I16" s="134">
        <f t="shared" si="2"/>
        <v>765.48999312212379</v>
      </c>
      <c r="J16" s="134">
        <f t="shared" si="3"/>
        <v>444849.62180633476</v>
      </c>
      <c r="K16" s="61"/>
      <c r="L16" s="79"/>
      <c r="M16" s="79"/>
      <c r="N16" s="79"/>
    </row>
    <row r="17" spans="1:14" s="64" customFormat="1" x14ac:dyDescent="0.3">
      <c r="A17" s="133">
        <v>44947</v>
      </c>
      <c r="B17" s="157" t="s">
        <v>120</v>
      </c>
      <c r="C17" s="134">
        <v>0</v>
      </c>
      <c r="D17" s="134">
        <v>0</v>
      </c>
      <c r="E17" s="134">
        <f t="shared" si="0"/>
        <v>19496.93</v>
      </c>
      <c r="F17" s="42"/>
      <c r="G17" s="135">
        <f t="shared" si="1"/>
        <v>22.816393237619192</v>
      </c>
      <c r="H17" s="134">
        <v>0</v>
      </c>
      <c r="I17" s="134">
        <f t="shared" si="2"/>
        <v>0</v>
      </c>
      <c r="J17" s="134">
        <f t="shared" si="3"/>
        <v>444849.62180633476</v>
      </c>
      <c r="K17" s="61"/>
      <c r="L17" s="79"/>
      <c r="M17" s="79"/>
      <c r="N17" s="79"/>
    </row>
    <row r="18" spans="1:14" s="64" customFormat="1" x14ac:dyDescent="0.3">
      <c r="A18" s="133">
        <v>44953</v>
      </c>
      <c r="B18" s="157" t="s">
        <v>121</v>
      </c>
      <c r="C18" s="134">
        <v>0</v>
      </c>
      <c r="D18" s="134">
        <v>66</v>
      </c>
      <c r="E18" s="134">
        <f t="shared" si="0"/>
        <v>19430.93</v>
      </c>
      <c r="F18" s="42"/>
      <c r="G18" s="135">
        <f t="shared" si="1"/>
        <v>22.816393237619192</v>
      </c>
      <c r="H18" s="134">
        <v>0</v>
      </c>
      <c r="I18" s="134">
        <f t="shared" si="2"/>
        <v>1505.8819536828667</v>
      </c>
      <c r="J18" s="134">
        <f t="shared" si="3"/>
        <v>443343.7398526519</v>
      </c>
      <c r="K18" s="61"/>
      <c r="L18" s="79"/>
      <c r="M18" s="79"/>
      <c r="N18" s="79"/>
    </row>
    <row r="19" spans="1:14" s="64" customFormat="1" x14ac:dyDescent="0.3">
      <c r="A19" s="133">
        <v>44956</v>
      </c>
      <c r="B19" s="157" t="s">
        <v>122</v>
      </c>
      <c r="C19" s="134">
        <v>0</v>
      </c>
      <c r="D19" s="134">
        <v>5</v>
      </c>
      <c r="E19" s="134">
        <f t="shared" si="0"/>
        <v>19425.93</v>
      </c>
      <c r="F19" s="42"/>
      <c r="G19" s="135">
        <f t="shared" si="1"/>
        <v>22.816393237619192</v>
      </c>
      <c r="H19" s="134">
        <v>0</v>
      </c>
      <c r="I19" s="134">
        <f t="shared" si="2"/>
        <v>114.08196618809596</v>
      </c>
      <c r="J19" s="134">
        <f t="shared" si="3"/>
        <v>443229.6578864638</v>
      </c>
      <c r="K19" s="61"/>
      <c r="L19" s="79"/>
      <c r="M19" s="79"/>
      <c r="N19" s="79"/>
    </row>
    <row r="20" spans="1:14" s="64" customFormat="1" x14ac:dyDescent="0.3">
      <c r="A20" s="133">
        <v>44958</v>
      </c>
      <c r="B20" s="157" t="s">
        <v>123</v>
      </c>
      <c r="C20" s="134">
        <v>0</v>
      </c>
      <c r="D20" s="134">
        <v>0</v>
      </c>
      <c r="E20" s="134">
        <f t="shared" si="0"/>
        <v>19425.93</v>
      </c>
      <c r="F20" s="42"/>
      <c r="G20" s="135">
        <f t="shared" si="1"/>
        <v>22.816393237619192</v>
      </c>
      <c r="H20" s="134">
        <v>0</v>
      </c>
      <c r="I20" s="134">
        <f t="shared" si="2"/>
        <v>0</v>
      </c>
      <c r="J20" s="134">
        <f t="shared" si="3"/>
        <v>443229.6578864638</v>
      </c>
      <c r="K20" s="61"/>
      <c r="L20" s="79"/>
      <c r="M20" s="79"/>
      <c r="N20" s="79"/>
    </row>
    <row r="21" spans="1:14" s="64" customFormat="1" x14ac:dyDescent="0.3">
      <c r="A21" s="133">
        <v>44963</v>
      </c>
      <c r="B21" s="157" t="s">
        <v>124</v>
      </c>
      <c r="C21" s="134">
        <v>0</v>
      </c>
      <c r="D21" s="134">
        <v>6.8</v>
      </c>
      <c r="E21" s="134">
        <f t="shared" si="0"/>
        <v>19419.13</v>
      </c>
      <c r="F21" s="42"/>
      <c r="G21" s="135">
        <f t="shared" si="1"/>
        <v>22.816393237619192</v>
      </c>
      <c r="H21" s="134">
        <v>0</v>
      </c>
      <c r="I21" s="134">
        <f t="shared" si="2"/>
        <v>155.15147401581049</v>
      </c>
      <c r="J21" s="134">
        <f t="shared" si="3"/>
        <v>443074.50641244801</v>
      </c>
      <c r="K21" s="61"/>
      <c r="L21" s="79"/>
      <c r="M21" s="79"/>
      <c r="N21" s="79"/>
    </row>
    <row r="22" spans="1:14" s="64" customFormat="1" x14ac:dyDescent="0.3">
      <c r="A22" s="133">
        <v>44963</v>
      </c>
      <c r="B22" s="157" t="s">
        <v>125</v>
      </c>
      <c r="C22" s="134">
        <v>0</v>
      </c>
      <c r="D22" s="134">
        <v>3.5</v>
      </c>
      <c r="E22" s="134">
        <f t="shared" si="0"/>
        <v>19415.63</v>
      </c>
      <c r="F22" s="42"/>
      <c r="G22" s="135">
        <f t="shared" si="1"/>
        <v>22.816393237619192</v>
      </c>
      <c r="H22" s="134">
        <v>0</v>
      </c>
      <c r="I22" s="134">
        <f t="shared" si="2"/>
        <v>79.857376331667169</v>
      </c>
      <c r="J22" s="134">
        <f t="shared" si="3"/>
        <v>442994.64903611632</v>
      </c>
      <c r="K22" s="61"/>
      <c r="L22" s="79"/>
      <c r="M22" s="79"/>
      <c r="N22" s="79"/>
    </row>
    <row r="23" spans="1:14" s="64" customFormat="1" x14ac:dyDescent="0.3">
      <c r="A23" s="133">
        <v>44964</v>
      </c>
      <c r="B23" s="157" t="s">
        <v>126</v>
      </c>
      <c r="C23" s="134">
        <v>0</v>
      </c>
      <c r="D23" s="134">
        <v>0</v>
      </c>
      <c r="E23" s="134">
        <f t="shared" si="0"/>
        <v>19415.63</v>
      </c>
      <c r="F23" s="42"/>
      <c r="G23" s="135">
        <f t="shared" si="1"/>
        <v>22.816393237619192</v>
      </c>
      <c r="H23" s="134">
        <v>0</v>
      </c>
      <c r="I23" s="134">
        <f t="shared" si="2"/>
        <v>0</v>
      </c>
      <c r="J23" s="134">
        <f t="shared" si="3"/>
        <v>442994.64903611632</v>
      </c>
      <c r="K23" s="61"/>
      <c r="L23" s="77"/>
      <c r="M23" s="79"/>
      <c r="N23" s="78"/>
    </row>
    <row r="24" spans="1:14" s="64" customFormat="1" x14ac:dyDescent="0.3">
      <c r="A24" s="133">
        <v>44964</v>
      </c>
      <c r="B24" s="157" t="s">
        <v>127</v>
      </c>
      <c r="C24" s="134">
        <v>0</v>
      </c>
      <c r="D24" s="134">
        <v>0</v>
      </c>
      <c r="E24" s="134">
        <f t="shared" si="0"/>
        <v>19415.63</v>
      </c>
      <c r="F24" s="42"/>
      <c r="G24" s="135">
        <f t="shared" si="1"/>
        <v>22.816393237619192</v>
      </c>
      <c r="H24" s="134">
        <v>0</v>
      </c>
      <c r="I24" s="134">
        <f t="shared" si="2"/>
        <v>0</v>
      </c>
      <c r="J24" s="134">
        <f t="shared" si="3"/>
        <v>442994.64903611632</v>
      </c>
      <c r="K24" s="61"/>
      <c r="L24" s="79"/>
      <c r="M24" s="79"/>
      <c r="N24" s="79"/>
    </row>
    <row r="25" spans="1:14" s="64" customFormat="1" x14ac:dyDescent="0.3">
      <c r="A25" s="133">
        <v>44965</v>
      </c>
      <c r="B25" s="157" t="s">
        <v>108</v>
      </c>
      <c r="C25" s="134">
        <v>0</v>
      </c>
      <c r="D25" s="134">
        <v>0</v>
      </c>
      <c r="E25" s="134">
        <f t="shared" si="0"/>
        <v>19415.63</v>
      </c>
      <c r="F25" s="42"/>
      <c r="G25" s="135">
        <f t="shared" si="1"/>
        <v>22.816393237619192</v>
      </c>
      <c r="H25" s="134">
        <v>0</v>
      </c>
      <c r="I25" s="134">
        <f t="shared" si="2"/>
        <v>0</v>
      </c>
      <c r="J25" s="134">
        <f t="shared" si="3"/>
        <v>442994.64903611632</v>
      </c>
      <c r="K25" s="61"/>
      <c r="L25" s="79"/>
      <c r="M25" s="79"/>
      <c r="N25" s="79"/>
    </row>
    <row r="26" spans="1:14" s="64" customFormat="1" x14ac:dyDescent="0.3">
      <c r="A26" s="133">
        <v>44966</v>
      </c>
      <c r="B26" s="157" t="s">
        <v>128</v>
      </c>
      <c r="C26" s="134">
        <v>0</v>
      </c>
      <c r="D26" s="134">
        <v>4.4000000000000004</v>
      </c>
      <c r="E26" s="134">
        <f t="shared" si="0"/>
        <v>19411.23</v>
      </c>
      <c r="F26" s="42"/>
      <c r="G26" s="135">
        <f t="shared" si="1"/>
        <v>22.816393237619192</v>
      </c>
      <c r="H26" s="134">
        <v>0</v>
      </c>
      <c r="I26" s="134">
        <f t="shared" si="2"/>
        <v>100.39213024552446</v>
      </c>
      <c r="J26" s="134">
        <f t="shared" si="3"/>
        <v>442894.2569058708</v>
      </c>
      <c r="K26" s="61"/>
      <c r="L26" s="77"/>
      <c r="M26" s="79"/>
      <c r="N26" s="78"/>
    </row>
    <row r="27" spans="1:14" s="64" customFormat="1" x14ac:dyDescent="0.3">
      <c r="A27" s="133">
        <v>44971</v>
      </c>
      <c r="B27" s="157" t="s">
        <v>129</v>
      </c>
      <c r="C27" s="134">
        <v>0</v>
      </c>
      <c r="D27" s="134">
        <v>0.4</v>
      </c>
      <c r="E27" s="134">
        <f t="shared" si="0"/>
        <v>19410.829999999998</v>
      </c>
      <c r="F27" s="42"/>
      <c r="G27" s="135">
        <f t="shared" si="1"/>
        <v>22.816393237619192</v>
      </c>
      <c r="H27" s="134">
        <v>0</v>
      </c>
      <c r="I27" s="134">
        <f t="shared" si="2"/>
        <v>9.126557295047677</v>
      </c>
      <c r="J27" s="134">
        <f t="shared" si="3"/>
        <v>442885.13034857577</v>
      </c>
      <c r="K27" s="61"/>
      <c r="L27" s="79"/>
      <c r="M27" s="79"/>
      <c r="N27" s="79"/>
    </row>
    <row r="28" spans="1:14" s="64" customFormat="1" x14ac:dyDescent="0.3">
      <c r="A28" s="133">
        <v>44971</v>
      </c>
      <c r="B28" s="157" t="s">
        <v>129</v>
      </c>
      <c r="C28" s="134">
        <v>0</v>
      </c>
      <c r="D28" s="134">
        <v>6.93</v>
      </c>
      <c r="E28" s="134">
        <f t="shared" si="0"/>
        <v>19403.899999999998</v>
      </c>
      <c r="F28" s="42"/>
      <c r="G28" s="135">
        <f t="shared" si="1"/>
        <v>22.816393237619195</v>
      </c>
      <c r="H28" s="134">
        <v>0</v>
      </c>
      <c r="I28" s="134">
        <f t="shared" si="2"/>
        <v>158.117605136701</v>
      </c>
      <c r="J28" s="134">
        <f t="shared" si="3"/>
        <v>442727.01274343906</v>
      </c>
      <c r="K28" s="61"/>
      <c r="L28" s="79"/>
      <c r="M28" s="79"/>
      <c r="N28" s="79"/>
    </row>
    <row r="29" spans="1:14" s="64" customFormat="1" x14ac:dyDescent="0.3">
      <c r="A29" s="133">
        <v>44974</v>
      </c>
      <c r="B29" s="157" t="s">
        <v>130</v>
      </c>
      <c r="C29" s="134">
        <v>0</v>
      </c>
      <c r="D29" s="134">
        <v>0</v>
      </c>
      <c r="E29" s="134">
        <f t="shared" si="0"/>
        <v>19403.899999999998</v>
      </c>
      <c r="F29" s="42"/>
      <c r="G29" s="135">
        <f t="shared" si="1"/>
        <v>22.816393237619195</v>
      </c>
      <c r="H29" s="134">
        <v>0</v>
      </c>
      <c r="I29" s="134">
        <f t="shared" si="2"/>
        <v>0</v>
      </c>
      <c r="J29" s="134">
        <f t="shared" si="3"/>
        <v>442727.01274343906</v>
      </c>
      <c r="K29" s="61"/>
      <c r="L29" s="79"/>
      <c r="M29" s="79"/>
      <c r="N29" s="79"/>
    </row>
    <row r="30" spans="1:14" s="64" customFormat="1" x14ac:dyDescent="0.3">
      <c r="A30" s="133">
        <v>44975</v>
      </c>
      <c r="B30" s="157" t="s">
        <v>131</v>
      </c>
      <c r="C30" s="134">
        <v>0</v>
      </c>
      <c r="D30" s="134">
        <v>17.5</v>
      </c>
      <c r="E30" s="134">
        <f t="shared" si="0"/>
        <v>19386.399999999998</v>
      </c>
      <c r="F30" s="42"/>
      <c r="G30" s="135">
        <f t="shared" si="1"/>
        <v>22.816393237619195</v>
      </c>
      <c r="H30" s="134">
        <v>0</v>
      </c>
      <c r="I30" s="134">
        <f t="shared" si="2"/>
        <v>399.28688165833591</v>
      </c>
      <c r="J30" s="134">
        <f t="shared" si="3"/>
        <v>442327.72586178069</v>
      </c>
      <c r="K30" s="61"/>
      <c r="L30" s="79"/>
      <c r="M30" s="79"/>
      <c r="N30" s="79"/>
    </row>
    <row r="31" spans="1:14" s="64" customFormat="1" x14ac:dyDescent="0.3">
      <c r="A31" s="133">
        <v>44982</v>
      </c>
      <c r="B31" s="157" t="s">
        <v>132</v>
      </c>
      <c r="C31" s="134">
        <v>0</v>
      </c>
      <c r="D31" s="134">
        <v>0</v>
      </c>
      <c r="E31" s="134">
        <f t="shared" si="0"/>
        <v>19386.399999999998</v>
      </c>
      <c r="F31" s="42"/>
      <c r="G31" s="135">
        <f t="shared" si="1"/>
        <v>22.816393237619195</v>
      </c>
      <c r="H31" s="134">
        <v>0</v>
      </c>
      <c r="I31" s="134">
        <f t="shared" si="2"/>
        <v>0</v>
      </c>
      <c r="J31" s="134">
        <f t="shared" si="3"/>
        <v>442327.72586178069</v>
      </c>
      <c r="K31" s="61"/>
      <c r="L31" s="79"/>
      <c r="M31" s="79"/>
      <c r="N31" s="79"/>
    </row>
    <row r="32" spans="1:14" s="64" customFormat="1" x14ac:dyDescent="0.3">
      <c r="A32" s="133">
        <v>44984</v>
      </c>
      <c r="B32" s="157" t="s">
        <v>133</v>
      </c>
      <c r="C32" s="134">
        <v>0</v>
      </c>
      <c r="D32" s="134">
        <v>82.57</v>
      </c>
      <c r="E32" s="134">
        <f t="shared" si="0"/>
        <v>19303.829999999998</v>
      </c>
      <c r="F32" s="42"/>
      <c r="G32" s="135">
        <f t="shared" si="1"/>
        <v>22.816393237619195</v>
      </c>
      <c r="H32" s="134">
        <v>0</v>
      </c>
      <c r="I32" s="134">
        <f t="shared" si="2"/>
        <v>1883.9495896302167</v>
      </c>
      <c r="J32" s="134">
        <f t="shared" si="3"/>
        <v>440443.77627215046</v>
      </c>
      <c r="K32" s="61"/>
      <c r="L32" s="79"/>
      <c r="M32" s="79"/>
      <c r="N32" s="79"/>
    </row>
    <row r="33" spans="1:14" s="64" customFormat="1" x14ac:dyDescent="0.3">
      <c r="A33" s="133">
        <v>44999</v>
      </c>
      <c r="B33" s="157" t="s">
        <v>134</v>
      </c>
      <c r="C33" s="134">
        <v>0</v>
      </c>
      <c r="D33" s="134">
        <v>0</v>
      </c>
      <c r="E33" s="134">
        <f t="shared" si="0"/>
        <v>19303.829999999998</v>
      </c>
      <c r="F33" s="42"/>
      <c r="G33" s="135">
        <f t="shared" si="1"/>
        <v>22.816393237619192</v>
      </c>
      <c r="H33" s="134">
        <v>0</v>
      </c>
      <c r="I33" s="134">
        <f t="shared" si="2"/>
        <v>0</v>
      </c>
      <c r="J33" s="134">
        <f t="shared" si="3"/>
        <v>440443.77627215046</v>
      </c>
      <c r="K33" s="61"/>
      <c r="L33" s="79"/>
      <c r="M33" s="79"/>
      <c r="N33" s="79"/>
    </row>
    <row r="34" spans="1:14" s="64" customFormat="1" x14ac:dyDescent="0.3">
      <c r="A34" s="133">
        <v>44999</v>
      </c>
      <c r="B34" s="157" t="s">
        <v>135</v>
      </c>
      <c r="C34" s="134">
        <v>0</v>
      </c>
      <c r="D34" s="134">
        <v>0</v>
      </c>
      <c r="E34" s="134">
        <f t="shared" si="0"/>
        <v>19303.829999999998</v>
      </c>
      <c r="F34" s="42"/>
      <c r="G34" s="135">
        <f t="shared" si="1"/>
        <v>22.816393237619192</v>
      </c>
      <c r="H34" s="134">
        <v>0</v>
      </c>
      <c r="I34" s="134">
        <f t="shared" si="2"/>
        <v>0</v>
      </c>
      <c r="J34" s="134">
        <f t="shared" si="3"/>
        <v>440443.77627215046</v>
      </c>
      <c r="K34" s="61"/>
      <c r="L34" s="79"/>
      <c r="M34" s="79"/>
      <c r="N34" s="79"/>
    </row>
    <row r="35" spans="1:14" s="64" customFormat="1" x14ac:dyDescent="0.3">
      <c r="A35" s="133">
        <v>44999</v>
      </c>
      <c r="B35" s="157" t="s">
        <v>136</v>
      </c>
      <c r="C35" s="134">
        <v>0</v>
      </c>
      <c r="D35" s="134">
        <v>14.4</v>
      </c>
      <c r="E35" s="134">
        <f t="shared" si="0"/>
        <v>19289.429999999997</v>
      </c>
      <c r="F35" s="42"/>
      <c r="G35" s="135">
        <f t="shared" si="1"/>
        <v>22.816393237619192</v>
      </c>
      <c r="H35" s="134">
        <v>0</v>
      </c>
      <c r="I35" s="134">
        <f t="shared" si="2"/>
        <v>328.55606262171636</v>
      </c>
      <c r="J35" s="134">
        <f t="shared" si="3"/>
        <v>440115.22020952875</v>
      </c>
      <c r="K35" s="61"/>
      <c r="L35" s="79"/>
      <c r="M35" s="79"/>
      <c r="N35" s="79"/>
    </row>
    <row r="36" spans="1:14" s="64" customFormat="1" x14ac:dyDescent="0.3">
      <c r="A36" s="133">
        <v>45001</v>
      </c>
      <c r="B36" s="157" t="s">
        <v>137</v>
      </c>
      <c r="C36" s="134">
        <v>0</v>
      </c>
      <c r="D36" s="134">
        <v>13.5</v>
      </c>
      <c r="E36" s="134">
        <f t="shared" si="0"/>
        <v>19275.929999999997</v>
      </c>
      <c r="F36" s="42"/>
      <c r="G36" s="135">
        <f t="shared" si="1"/>
        <v>22.816393237619195</v>
      </c>
      <c r="H36" s="134">
        <v>0</v>
      </c>
      <c r="I36" s="134">
        <f t="shared" si="2"/>
        <v>308.02130870785913</v>
      </c>
      <c r="J36" s="134">
        <f t="shared" si="3"/>
        <v>439807.19890082092</v>
      </c>
      <c r="K36" s="61"/>
      <c r="L36" s="79"/>
      <c r="M36" s="79"/>
      <c r="N36" s="79"/>
    </row>
    <row r="37" spans="1:14" s="64" customFormat="1" x14ac:dyDescent="0.3">
      <c r="A37" s="133">
        <v>45001</v>
      </c>
      <c r="B37" s="157" t="s">
        <v>138</v>
      </c>
      <c r="C37" s="134">
        <v>0</v>
      </c>
      <c r="D37" s="134">
        <v>32</v>
      </c>
      <c r="E37" s="134">
        <f t="shared" si="0"/>
        <v>19243.929999999997</v>
      </c>
      <c r="F37" s="42"/>
      <c r="G37" s="135">
        <f t="shared" si="1"/>
        <v>22.816393237619195</v>
      </c>
      <c r="H37" s="134">
        <v>0</v>
      </c>
      <c r="I37" s="134">
        <f t="shared" si="2"/>
        <v>730.12458360381424</v>
      </c>
      <c r="J37" s="134">
        <f t="shared" si="3"/>
        <v>439077.07431721711</v>
      </c>
      <c r="K37" s="61"/>
      <c r="L37" s="79"/>
      <c r="M37" s="79"/>
      <c r="N37" s="79"/>
    </row>
    <row r="38" spans="1:14" s="64" customFormat="1" x14ac:dyDescent="0.3">
      <c r="A38" s="133">
        <v>45002</v>
      </c>
      <c r="B38" s="157" t="s">
        <v>139</v>
      </c>
      <c r="C38" s="134">
        <v>0</v>
      </c>
      <c r="D38" s="134">
        <v>41</v>
      </c>
      <c r="E38" s="134">
        <f t="shared" si="0"/>
        <v>19202.929999999997</v>
      </c>
      <c r="F38" s="42"/>
      <c r="G38" s="135">
        <f t="shared" si="1"/>
        <v>22.816393237619195</v>
      </c>
      <c r="H38" s="134">
        <v>0</v>
      </c>
      <c r="I38" s="134">
        <f t="shared" si="2"/>
        <v>935.472122742387</v>
      </c>
      <c r="J38" s="134">
        <f t="shared" si="3"/>
        <v>438141.60219447472</v>
      </c>
      <c r="K38" s="61"/>
      <c r="L38" s="77"/>
      <c r="M38" s="77"/>
      <c r="N38" s="78"/>
    </row>
    <row r="39" spans="1:14" s="64" customFormat="1" x14ac:dyDescent="0.3">
      <c r="A39" s="133">
        <v>45003</v>
      </c>
      <c r="B39" s="157" t="s">
        <v>140</v>
      </c>
      <c r="C39" s="134">
        <v>0</v>
      </c>
      <c r="D39" s="134">
        <v>11.81</v>
      </c>
      <c r="E39" s="134">
        <f t="shared" si="0"/>
        <v>19191.119999999995</v>
      </c>
      <c r="F39" s="42"/>
      <c r="G39" s="135">
        <f t="shared" si="1"/>
        <v>22.816393237619195</v>
      </c>
      <c r="H39" s="134">
        <v>0</v>
      </c>
      <c r="I39" s="134">
        <f t="shared" si="2"/>
        <v>269.46160413628269</v>
      </c>
      <c r="J39" s="134">
        <f t="shared" si="3"/>
        <v>437872.14059033844</v>
      </c>
      <c r="K39" s="61"/>
      <c r="L39" s="79"/>
      <c r="M39" s="79"/>
      <c r="N39" s="79"/>
    </row>
    <row r="40" spans="1:14" s="64" customFormat="1" x14ac:dyDescent="0.3">
      <c r="A40" s="133">
        <v>45005</v>
      </c>
      <c r="B40" s="157" t="s">
        <v>141</v>
      </c>
      <c r="C40" s="134">
        <v>0</v>
      </c>
      <c r="D40" s="134">
        <v>2</v>
      </c>
      <c r="E40" s="134">
        <f t="shared" si="0"/>
        <v>19189.119999999995</v>
      </c>
      <c r="F40" s="42"/>
      <c r="G40" s="135">
        <f t="shared" si="1"/>
        <v>22.816393237619199</v>
      </c>
      <c r="H40" s="134">
        <v>0</v>
      </c>
      <c r="I40" s="134">
        <f t="shared" si="2"/>
        <v>45.632786475238397</v>
      </c>
      <c r="J40" s="134">
        <f t="shared" si="3"/>
        <v>437826.50780386321</v>
      </c>
      <c r="K40" s="61"/>
      <c r="L40" s="79"/>
      <c r="M40" s="79"/>
      <c r="N40" s="79"/>
    </row>
    <row r="41" spans="1:14" s="64" customFormat="1" x14ac:dyDescent="0.3">
      <c r="A41" s="133">
        <v>45005</v>
      </c>
      <c r="B41" s="157" t="s">
        <v>142</v>
      </c>
      <c r="C41" s="134">
        <v>0</v>
      </c>
      <c r="D41" s="134">
        <v>12.41</v>
      </c>
      <c r="E41" s="134">
        <f t="shared" si="0"/>
        <v>19176.709999999995</v>
      </c>
      <c r="F41" s="42"/>
      <c r="G41" s="135">
        <f t="shared" si="1"/>
        <v>22.816393237619199</v>
      </c>
      <c r="H41" s="134">
        <v>0</v>
      </c>
      <c r="I41" s="134">
        <f t="shared" si="2"/>
        <v>283.15144007885425</v>
      </c>
      <c r="J41" s="134">
        <f t="shared" si="3"/>
        <v>437543.35636378435</v>
      </c>
      <c r="K41" s="61"/>
      <c r="L41" s="79"/>
      <c r="M41" s="79"/>
      <c r="N41" s="79"/>
    </row>
    <row r="42" spans="1:14" s="64" customFormat="1" x14ac:dyDescent="0.3">
      <c r="A42" s="133">
        <v>45005</v>
      </c>
      <c r="B42" s="157" t="s">
        <v>143</v>
      </c>
      <c r="C42" s="134">
        <v>0</v>
      </c>
      <c r="D42" s="134">
        <v>0</v>
      </c>
      <c r="E42" s="134">
        <f t="shared" si="0"/>
        <v>19176.709999999995</v>
      </c>
      <c r="F42" s="42"/>
      <c r="G42" s="135">
        <f t="shared" si="1"/>
        <v>22.816393237619199</v>
      </c>
      <c r="H42" s="134">
        <v>0</v>
      </c>
      <c r="I42" s="134">
        <f t="shared" si="2"/>
        <v>0</v>
      </c>
      <c r="J42" s="134">
        <f t="shared" si="3"/>
        <v>437543.35636378435</v>
      </c>
      <c r="K42" s="61"/>
      <c r="L42" s="79"/>
      <c r="M42" s="79"/>
      <c r="N42" s="79"/>
    </row>
    <row r="43" spans="1:14" s="64" customFormat="1" x14ac:dyDescent="0.3">
      <c r="A43" s="133">
        <v>45006</v>
      </c>
      <c r="B43" s="157" t="s">
        <v>144</v>
      </c>
      <c r="C43" s="134">
        <v>0</v>
      </c>
      <c r="D43" s="134">
        <v>24.71</v>
      </c>
      <c r="E43" s="134">
        <f t="shared" si="0"/>
        <v>19151.999999999996</v>
      </c>
      <c r="F43" s="42"/>
      <c r="G43" s="135">
        <f t="shared" si="1"/>
        <v>22.816393237619199</v>
      </c>
      <c r="H43" s="134">
        <v>0</v>
      </c>
      <c r="I43" s="134">
        <f t="shared" si="2"/>
        <v>563.79307690157043</v>
      </c>
      <c r="J43" s="134">
        <f t="shared" si="3"/>
        <v>436979.56328688277</v>
      </c>
      <c r="K43" s="61"/>
      <c r="L43" s="79"/>
      <c r="M43" s="79"/>
      <c r="N43" s="79"/>
    </row>
    <row r="44" spans="1:14" s="64" customFormat="1" x14ac:dyDescent="0.3">
      <c r="A44" s="133">
        <v>45010</v>
      </c>
      <c r="B44" s="157" t="s">
        <v>145</v>
      </c>
      <c r="C44" s="134">
        <v>0</v>
      </c>
      <c r="D44" s="134">
        <v>8.65</v>
      </c>
      <c r="E44" s="134">
        <f t="shared" si="0"/>
        <v>19143.349999999995</v>
      </c>
      <c r="F44" s="42"/>
      <c r="G44" s="135">
        <f t="shared" si="1"/>
        <v>22.816393237619195</v>
      </c>
      <c r="H44" s="134">
        <v>0</v>
      </c>
      <c r="I44" s="134">
        <f t="shared" si="2"/>
        <v>197.36180150540605</v>
      </c>
      <c r="J44" s="134">
        <f t="shared" si="3"/>
        <v>436782.20148537739</v>
      </c>
      <c r="K44" s="61"/>
      <c r="L44" s="79"/>
      <c r="M44" s="79"/>
      <c r="N44" s="79"/>
    </row>
    <row r="45" spans="1:14" s="64" customFormat="1" x14ac:dyDescent="0.3">
      <c r="A45" s="133">
        <v>45020</v>
      </c>
      <c r="B45" s="157" t="s">
        <v>146</v>
      </c>
      <c r="C45" s="134">
        <v>0</v>
      </c>
      <c r="D45" s="134">
        <v>4</v>
      </c>
      <c r="E45" s="134">
        <f t="shared" si="0"/>
        <v>19139.349999999995</v>
      </c>
      <c r="F45" s="42"/>
      <c r="G45" s="135">
        <f t="shared" si="1"/>
        <v>22.816393237619199</v>
      </c>
      <c r="H45" s="134">
        <v>0</v>
      </c>
      <c r="I45" s="134">
        <f t="shared" si="2"/>
        <v>91.265572950476795</v>
      </c>
      <c r="J45" s="134">
        <f t="shared" si="3"/>
        <v>436690.93591242691</v>
      </c>
      <c r="K45" s="61"/>
      <c r="L45" s="79"/>
      <c r="M45" s="79"/>
      <c r="N45" s="79"/>
    </row>
    <row r="46" spans="1:14" s="64" customFormat="1" x14ac:dyDescent="0.3">
      <c r="A46" s="133">
        <v>45020</v>
      </c>
      <c r="B46" s="157" t="s">
        <v>147</v>
      </c>
      <c r="C46" s="134">
        <v>0</v>
      </c>
      <c r="D46" s="134">
        <v>139.72999999999999</v>
      </c>
      <c r="E46" s="134">
        <f t="shared" si="0"/>
        <v>18999.619999999995</v>
      </c>
      <c r="F46" s="42"/>
      <c r="G46" s="135">
        <f t="shared" si="1"/>
        <v>22.816393237619199</v>
      </c>
      <c r="H46" s="134">
        <v>0</v>
      </c>
      <c r="I46" s="134">
        <f t="shared" si="2"/>
        <v>3188.1346270925305</v>
      </c>
      <c r="J46" s="134">
        <f t="shared" si="3"/>
        <v>433502.8012853344</v>
      </c>
      <c r="K46" s="61"/>
      <c r="L46" s="79"/>
      <c r="M46" s="79"/>
      <c r="N46" s="79"/>
    </row>
    <row r="47" spans="1:14" s="64" customFormat="1" x14ac:dyDescent="0.3">
      <c r="A47" s="133">
        <v>45024</v>
      </c>
      <c r="B47" s="157" t="s">
        <v>148</v>
      </c>
      <c r="C47" s="134">
        <v>0</v>
      </c>
      <c r="D47" s="134">
        <v>45.9</v>
      </c>
      <c r="E47" s="134">
        <f t="shared" si="0"/>
        <v>18953.719999999994</v>
      </c>
      <c r="F47" s="42"/>
      <c r="G47" s="135">
        <f t="shared" si="1"/>
        <v>22.816393237619199</v>
      </c>
      <c r="H47" s="134">
        <v>0</v>
      </c>
      <c r="I47" s="134">
        <f t="shared" si="2"/>
        <v>1047.2724496067212</v>
      </c>
      <c r="J47" s="134">
        <f t="shared" si="3"/>
        <v>432455.52883572766</v>
      </c>
      <c r="K47" s="61"/>
      <c r="L47" s="77"/>
      <c r="M47" s="79"/>
      <c r="N47" s="78"/>
    </row>
    <row r="48" spans="1:14" s="64" customFormat="1" x14ac:dyDescent="0.3">
      <c r="A48" s="133">
        <v>45031</v>
      </c>
      <c r="B48" s="157" t="s">
        <v>149</v>
      </c>
      <c r="C48" s="134">
        <v>0</v>
      </c>
      <c r="D48" s="134">
        <v>20</v>
      </c>
      <c r="E48" s="134">
        <f t="shared" si="0"/>
        <v>18933.719999999994</v>
      </c>
      <c r="F48" s="42"/>
      <c r="G48" s="135">
        <f t="shared" si="1"/>
        <v>22.816393237619202</v>
      </c>
      <c r="H48" s="134">
        <v>0</v>
      </c>
      <c r="I48" s="134">
        <f t="shared" si="2"/>
        <v>456.32786475238402</v>
      </c>
      <c r="J48" s="134">
        <f t="shared" si="3"/>
        <v>431999.20097097527</v>
      </c>
      <c r="K48" s="61"/>
      <c r="L48" s="79"/>
      <c r="M48" s="79"/>
      <c r="N48" s="79"/>
    </row>
    <row r="49" spans="1:14" s="64" customFormat="1" x14ac:dyDescent="0.3">
      <c r="A49" s="133">
        <v>45049</v>
      </c>
      <c r="B49" s="157" t="s">
        <v>150</v>
      </c>
      <c r="C49" s="134">
        <v>0</v>
      </c>
      <c r="D49" s="134">
        <v>33.25</v>
      </c>
      <c r="E49" s="134">
        <f t="shared" si="0"/>
        <v>18900.469999999994</v>
      </c>
      <c r="F49" s="42"/>
      <c r="G49" s="135">
        <f t="shared" si="1"/>
        <v>22.816393237619202</v>
      </c>
      <c r="H49" s="134">
        <v>0</v>
      </c>
      <c r="I49" s="134">
        <f t="shared" si="2"/>
        <v>758.64507515083847</v>
      </c>
      <c r="J49" s="134">
        <f t="shared" si="3"/>
        <v>431240.55589582445</v>
      </c>
      <c r="K49" s="61"/>
      <c r="L49" s="79"/>
      <c r="M49" s="79"/>
      <c r="N49" s="79"/>
    </row>
    <row r="50" spans="1:14" s="64" customFormat="1" x14ac:dyDescent="0.3">
      <c r="A50" s="133">
        <v>45049</v>
      </c>
      <c r="B50" s="157" t="s">
        <v>95</v>
      </c>
      <c r="C50" s="134">
        <v>0</v>
      </c>
      <c r="D50" s="134">
        <v>3.78</v>
      </c>
      <c r="E50" s="134">
        <f t="shared" si="0"/>
        <v>18896.689999999995</v>
      </c>
      <c r="F50" s="42"/>
      <c r="G50" s="135">
        <f t="shared" si="1"/>
        <v>22.816393237619202</v>
      </c>
      <c r="H50" s="134">
        <v>0</v>
      </c>
      <c r="I50" s="134">
        <f t="shared" si="2"/>
        <v>86.245966438200583</v>
      </c>
      <c r="J50" s="134">
        <f t="shared" si="3"/>
        <v>431154.30992938625</v>
      </c>
      <c r="K50" s="61"/>
      <c r="L50" s="79"/>
      <c r="M50" s="79"/>
      <c r="N50" s="79"/>
    </row>
    <row r="51" spans="1:14" s="64" customFormat="1" x14ac:dyDescent="0.3">
      <c r="A51" s="133">
        <v>45054</v>
      </c>
      <c r="B51" s="157" t="s">
        <v>96</v>
      </c>
      <c r="C51" s="134">
        <v>0</v>
      </c>
      <c r="D51" s="134">
        <v>14</v>
      </c>
      <c r="E51" s="134">
        <f t="shared" si="0"/>
        <v>18882.689999999995</v>
      </c>
      <c r="F51" s="42"/>
      <c r="G51" s="135">
        <f t="shared" si="1"/>
        <v>22.816393237619199</v>
      </c>
      <c r="H51" s="134">
        <v>0</v>
      </c>
      <c r="I51" s="134">
        <f t="shared" si="2"/>
        <v>319.42950532666879</v>
      </c>
      <c r="J51" s="134">
        <f t="shared" si="3"/>
        <v>430834.88042405958</v>
      </c>
      <c r="K51" s="61"/>
      <c r="L51" s="79"/>
      <c r="M51" s="79"/>
      <c r="N51" s="79"/>
    </row>
    <row r="52" spans="1:14" s="64" customFormat="1" x14ac:dyDescent="0.3">
      <c r="A52" s="133">
        <v>45054</v>
      </c>
      <c r="B52" s="157" t="s">
        <v>96</v>
      </c>
      <c r="C52" s="134">
        <v>0</v>
      </c>
      <c r="D52" s="134">
        <v>3.5</v>
      </c>
      <c r="E52" s="134">
        <f t="shared" si="0"/>
        <v>18879.189999999995</v>
      </c>
      <c r="F52" s="42"/>
      <c r="G52" s="135">
        <f t="shared" si="1"/>
        <v>22.816393237619199</v>
      </c>
      <c r="H52" s="134">
        <v>0</v>
      </c>
      <c r="I52" s="134">
        <f t="shared" si="2"/>
        <v>79.857376331667197</v>
      </c>
      <c r="J52" s="134">
        <f t="shared" si="3"/>
        <v>430755.02304772788</v>
      </c>
      <c r="K52" s="61"/>
      <c r="L52" s="79"/>
      <c r="M52" s="79"/>
      <c r="N52" s="79"/>
    </row>
    <row r="53" spans="1:14" s="64" customFormat="1" x14ac:dyDescent="0.3">
      <c r="A53" s="133">
        <v>45071</v>
      </c>
      <c r="B53" s="157" t="s">
        <v>97</v>
      </c>
      <c r="C53" s="134">
        <v>0</v>
      </c>
      <c r="D53" s="134">
        <v>25.8</v>
      </c>
      <c r="E53" s="134">
        <f t="shared" si="0"/>
        <v>18853.389999999996</v>
      </c>
      <c r="F53" s="42"/>
      <c r="G53" s="135">
        <f t="shared" si="1"/>
        <v>22.816393237619199</v>
      </c>
      <c r="H53" s="134">
        <v>0</v>
      </c>
      <c r="I53" s="134">
        <f t="shared" si="2"/>
        <v>588.66294553057537</v>
      </c>
      <c r="J53" s="134">
        <f t="shared" si="3"/>
        <v>430166.36010219733</v>
      </c>
      <c r="K53" s="61"/>
      <c r="L53" s="79"/>
      <c r="M53" s="79"/>
      <c r="N53" s="79"/>
    </row>
    <row r="54" spans="1:14" s="64" customFormat="1" x14ac:dyDescent="0.3">
      <c r="A54" s="133">
        <v>45073</v>
      </c>
      <c r="B54" s="157" t="s">
        <v>98</v>
      </c>
      <c r="C54" s="134">
        <v>0</v>
      </c>
      <c r="D54" s="134">
        <v>12.77</v>
      </c>
      <c r="E54" s="134">
        <f t="shared" si="0"/>
        <v>18840.619999999995</v>
      </c>
      <c r="F54" s="42"/>
      <c r="G54" s="135">
        <f t="shared" si="1"/>
        <v>22.816393237619199</v>
      </c>
      <c r="H54" s="134">
        <v>0</v>
      </c>
      <c r="I54" s="134">
        <f t="shared" si="2"/>
        <v>291.36534164439718</v>
      </c>
      <c r="J54" s="134">
        <f t="shared" si="3"/>
        <v>429874.99476055295</v>
      </c>
      <c r="K54" s="61"/>
      <c r="L54" s="77"/>
      <c r="M54" s="77"/>
      <c r="N54" s="78"/>
    </row>
    <row r="55" spans="1:14" s="64" customFormat="1" x14ac:dyDescent="0.3">
      <c r="A55" s="133">
        <v>45083</v>
      </c>
      <c r="B55" s="157" t="s">
        <v>99</v>
      </c>
      <c r="C55" s="134">
        <v>0</v>
      </c>
      <c r="D55" s="134">
        <v>11.2</v>
      </c>
      <c r="E55" s="134">
        <f t="shared" si="0"/>
        <v>18829.419999999995</v>
      </c>
      <c r="F55" s="42"/>
      <c r="G55" s="135">
        <f t="shared" si="1"/>
        <v>22.816393237619199</v>
      </c>
      <c r="H55" s="134">
        <v>0</v>
      </c>
      <c r="I55" s="134">
        <f t="shared" si="2"/>
        <v>255.54360426133502</v>
      </c>
      <c r="J55" s="134">
        <f t="shared" si="3"/>
        <v>429619.45115629159</v>
      </c>
      <c r="K55" s="61"/>
      <c r="L55" s="79"/>
      <c r="M55" s="79"/>
      <c r="N55" s="79"/>
    </row>
    <row r="56" spans="1:14" s="64" customFormat="1" x14ac:dyDescent="0.3">
      <c r="A56" s="133">
        <v>45089</v>
      </c>
      <c r="B56" s="157" t="s">
        <v>100</v>
      </c>
      <c r="C56" s="134">
        <v>0</v>
      </c>
      <c r="D56" s="134">
        <v>35</v>
      </c>
      <c r="E56" s="134">
        <f t="shared" si="0"/>
        <v>18794.419999999995</v>
      </c>
      <c r="F56" s="42"/>
      <c r="G56" s="135">
        <f t="shared" si="1"/>
        <v>22.816393237619199</v>
      </c>
      <c r="H56" s="134">
        <v>0</v>
      </c>
      <c r="I56" s="134">
        <f t="shared" si="2"/>
        <v>798.57376331667194</v>
      </c>
      <c r="J56" s="134">
        <f t="shared" si="3"/>
        <v>428820.87739297491</v>
      </c>
      <c r="K56" s="61"/>
      <c r="L56" s="79"/>
      <c r="M56" s="79"/>
      <c r="N56" s="79"/>
    </row>
    <row r="57" spans="1:14" s="64" customFormat="1" x14ac:dyDescent="0.3">
      <c r="A57" s="133">
        <v>45089</v>
      </c>
      <c r="B57" s="157" t="s">
        <v>101</v>
      </c>
      <c r="C57" s="134">
        <v>0</v>
      </c>
      <c r="D57" s="134">
        <v>3.61</v>
      </c>
      <c r="E57" s="134">
        <f t="shared" si="0"/>
        <v>18790.809999999994</v>
      </c>
      <c r="F57" s="42"/>
      <c r="G57" s="135">
        <f t="shared" si="1"/>
        <v>22.816393237619199</v>
      </c>
      <c r="H57" s="134">
        <v>0</v>
      </c>
      <c r="I57" s="134">
        <f t="shared" si="2"/>
        <v>82.36717958780531</v>
      </c>
      <c r="J57" s="134">
        <f t="shared" si="3"/>
        <v>428738.51021338708</v>
      </c>
      <c r="K57" s="61"/>
      <c r="L57" s="77"/>
      <c r="M57" s="77"/>
      <c r="N57" s="78"/>
    </row>
    <row r="58" spans="1:14" s="64" customFormat="1" x14ac:dyDescent="0.3">
      <c r="A58" s="133">
        <v>45108</v>
      </c>
      <c r="B58" s="157" t="s">
        <v>102</v>
      </c>
      <c r="C58" s="134">
        <v>0</v>
      </c>
      <c r="D58" s="134">
        <v>63</v>
      </c>
      <c r="E58" s="134">
        <f t="shared" si="0"/>
        <v>18727.809999999994</v>
      </c>
      <c r="F58" s="42"/>
      <c r="G58" s="135">
        <f t="shared" si="1"/>
        <v>22.816393237619199</v>
      </c>
      <c r="H58" s="134">
        <v>0</v>
      </c>
      <c r="I58" s="134">
        <f t="shared" si="2"/>
        <v>1437.4327739700095</v>
      </c>
      <c r="J58" s="134">
        <f t="shared" si="3"/>
        <v>427301.07743941707</v>
      </c>
      <c r="K58" s="61"/>
      <c r="L58" s="79"/>
      <c r="M58" s="79"/>
      <c r="N58" s="79"/>
    </row>
    <row r="59" spans="1:14" s="64" customFormat="1" x14ac:dyDescent="0.3">
      <c r="A59" s="133">
        <v>45124</v>
      </c>
      <c r="B59" s="157" t="s">
        <v>103</v>
      </c>
      <c r="C59" s="134">
        <v>0</v>
      </c>
      <c r="D59" s="134">
        <v>32</v>
      </c>
      <c r="E59" s="134">
        <f t="shared" si="0"/>
        <v>18695.809999999994</v>
      </c>
      <c r="F59" s="42"/>
      <c r="G59" s="135">
        <f t="shared" si="1"/>
        <v>22.816393237619199</v>
      </c>
      <c r="H59" s="134">
        <v>0</v>
      </c>
      <c r="I59" s="134">
        <f t="shared" si="2"/>
        <v>730.12458360381436</v>
      </c>
      <c r="J59" s="134">
        <f t="shared" si="3"/>
        <v>426570.95285581326</v>
      </c>
      <c r="K59" s="61"/>
      <c r="L59" s="79"/>
      <c r="M59" s="79"/>
      <c r="N59" s="79"/>
    </row>
    <row r="60" spans="1:14" s="64" customFormat="1" x14ac:dyDescent="0.3">
      <c r="A60" s="133">
        <v>45129</v>
      </c>
      <c r="B60" s="157" t="s">
        <v>104</v>
      </c>
      <c r="C60" s="134">
        <v>0</v>
      </c>
      <c r="D60" s="134">
        <v>101.2</v>
      </c>
      <c r="E60" s="134">
        <f t="shared" si="0"/>
        <v>18594.609999999993</v>
      </c>
      <c r="F60" s="42"/>
      <c r="G60" s="135">
        <f t="shared" si="1"/>
        <v>22.816393237619199</v>
      </c>
      <c r="H60" s="134">
        <v>0</v>
      </c>
      <c r="I60" s="134">
        <f t="shared" si="2"/>
        <v>2309.0189956470631</v>
      </c>
      <c r="J60" s="134">
        <f t="shared" si="3"/>
        <v>424261.93386016617</v>
      </c>
      <c r="K60" s="61"/>
      <c r="L60" s="79"/>
      <c r="M60" s="79"/>
      <c r="N60" s="79"/>
    </row>
    <row r="61" spans="1:14" s="64" customFormat="1" x14ac:dyDescent="0.3">
      <c r="A61" s="133">
        <v>45134</v>
      </c>
      <c r="B61" s="157" t="s">
        <v>105</v>
      </c>
      <c r="C61" s="134">
        <v>0</v>
      </c>
      <c r="D61" s="134">
        <v>15.6</v>
      </c>
      <c r="E61" s="134">
        <f t="shared" si="0"/>
        <v>18579.009999999995</v>
      </c>
      <c r="F61" s="42"/>
      <c r="G61" s="135">
        <f t="shared" si="1"/>
        <v>22.816393237619199</v>
      </c>
      <c r="H61" s="134">
        <v>0</v>
      </c>
      <c r="I61" s="134">
        <f t="shared" si="2"/>
        <v>355.93573450685949</v>
      </c>
      <c r="J61" s="134">
        <f t="shared" si="3"/>
        <v>423905.9981256593</v>
      </c>
      <c r="K61" s="61"/>
      <c r="L61" s="79"/>
      <c r="M61" s="79"/>
      <c r="N61" s="79"/>
    </row>
    <row r="62" spans="1:14" s="64" customFormat="1" x14ac:dyDescent="0.3">
      <c r="A62" s="133">
        <v>45134</v>
      </c>
      <c r="B62" s="157" t="s">
        <v>106</v>
      </c>
      <c r="C62" s="134">
        <v>0</v>
      </c>
      <c r="D62" s="134">
        <v>2.1</v>
      </c>
      <c r="E62" s="134">
        <f t="shared" si="0"/>
        <v>18576.909999999996</v>
      </c>
      <c r="F62" s="42"/>
      <c r="G62" s="135">
        <f t="shared" si="1"/>
        <v>22.816393237619195</v>
      </c>
      <c r="H62" s="134">
        <v>0</v>
      </c>
      <c r="I62" s="134">
        <f t="shared" si="2"/>
        <v>47.914425799000313</v>
      </c>
      <c r="J62" s="134">
        <f t="shared" si="3"/>
        <v>423858.08369986032</v>
      </c>
      <c r="K62" s="61"/>
      <c r="L62" s="79"/>
      <c r="M62" s="79"/>
      <c r="N62" s="79"/>
    </row>
    <row r="63" spans="1:14" s="64" customFormat="1" x14ac:dyDescent="0.3">
      <c r="A63" s="133">
        <v>45136</v>
      </c>
      <c r="B63" s="157" t="s">
        <v>107</v>
      </c>
      <c r="C63" s="134">
        <v>0</v>
      </c>
      <c r="D63" s="134">
        <v>0</v>
      </c>
      <c r="E63" s="134">
        <f t="shared" si="0"/>
        <v>18576.909999999996</v>
      </c>
      <c r="F63" s="42"/>
      <c r="G63" s="135">
        <f t="shared" si="1"/>
        <v>22.816393237619195</v>
      </c>
      <c r="H63" s="134">
        <v>0</v>
      </c>
      <c r="I63" s="134">
        <f t="shared" si="2"/>
        <v>0</v>
      </c>
      <c r="J63" s="134">
        <f t="shared" si="3"/>
        <v>423858.08369986032</v>
      </c>
      <c r="K63" s="61"/>
      <c r="L63" s="79"/>
      <c r="M63" s="79"/>
      <c r="N63" s="79"/>
    </row>
    <row r="64" spans="1:14" s="64" customFormat="1" x14ac:dyDescent="0.3">
      <c r="A64" s="133">
        <v>45161</v>
      </c>
      <c r="B64" s="157" t="s">
        <v>108</v>
      </c>
      <c r="C64" s="134">
        <v>0</v>
      </c>
      <c r="D64" s="134">
        <v>40.799999999999997</v>
      </c>
      <c r="E64" s="134">
        <f t="shared" si="0"/>
        <v>18536.109999999997</v>
      </c>
      <c r="F64" s="42"/>
      <c r="G64" s="135">
        <f t="shared" si="1"/>
        <v>22.816393237619195</v>
      </c>
      <c r="H64" s="134">
        <v>0</v>
      </c>
      <c r="I64" s="134">
        <f t="shared" si="2"/>
        <v>930.90884409486307</v>
      </c>
      <c r="J64" s="134">
        <f t="shared" si="3"/>
        <v>422927.17485576548</v>
      </c>
      <c r="K64" s="61"/>
      <c r="L64" s="79"/>
      <c r="M64" s="79"/>
      <c r="N64" s="79"/>
    </row>
    <row r="65" spans="1:14" s="64" customFormat="1" x14ac:dyDescent="0.3">
      <c r="A65" s="133">
        <v>45163</v>
      </c>
      <c r="B65" s="157" t="s">
        <v>109</v>
      </c>
      <c r="C65" s="134">
        <v>0</v>
      </c>
      <c r="D65" s="134">
        <v>61.5</v>
      </c>
      <c r="E65" s="134">
        <f t="shared" si="0"/>
        <v>18474.609999999997</v>
      </c>
      <c r="F65" s="42"/>
      <c r="G65" s="135">
        <f t="shared" si="1"/>
        <v>22.816393237619195</v>
      </c>
      <c r="H65" s="134">
        <v>0</v>
      </c>
      <c r="I65" s="134">
        <f t="shared" si="2"/>
        <v>1403.2081841135805</v>
      </c>
      <c r="J65" s="134">
        <f t="shared" si="3"/>
        <v>421523.96667165193</v>
      </c>
      <c r="K65" s="61"/>
      <c r="L65" s="79"/>
      <c r="M65" s="79"/>
      <c r="N65" s="79"/>
    </row>
    <row r="66" spans="1:14" s="64" customFormat="1" x14ac:dyDescent="0.3">
      <c r="A66" s="133">
        <v>45164</v>
      </c>
      <c r="B66" s="157" t="s">
        <v>110</v>
      </c>
      <c r="C66" s="134">
        <v>0</v>
      </c>
      <c r="D66" s="134">
        <v>2.5</v>
      </c>
      <c r="E66" s="134">
        <f t="shared" si="0"/>
        <v>18472.109999999997</v>
      </c>
      <c r="F66" s="42"/>
      <c r="G66" s="135">
        <f t="shared" si="1"/>
        <v>22.816393237619199</v>
      </c>
      <c r="H66" s="134">
        <v>0</v>
      </c>
      <c r="I66" s="134">
        <f t="shared" si="2"/>
        <v>57.040983094047995</v>
      </c>
      <c r="J66" s="134">
        <f t="shared" si="3"/>
        <v>421466.92568855791</v>
      </c>
      <c r="K66" s="61"/>
      <c r="L66" s="79"/>
      <c r="M66" s="79"/>
      <c r="N66" s="79"/>
    </row>
    <row r="67" spans="1:14" s="64" customFormat="1" x14ac:dyDescent="0.3">
      <c r="A67" s="133">
        <v>45175</v>
      </c>
      <c r="B67" s="157" t="s">
        <v>111</v>
      </c>
      <c r="C67" s="134">
        <v>0</v>
      </c>
      <c r="D67" s="134">
        <v>54</v>
      </c>
      <c r="E67" s="134">
        <f t="shared" si="0"/>
        <v>18418.109999999997</v>
      </c>
      <c r="F67" s="42"/>
      <c r="G67" s="135">
        <f t="shared" si="1"/>
        <v>22.816393237619199</v>
      </c>
      <c r="H67" s="134">
        <v>0</v>
      </c>
      <c r="I67" s="134">
        <f t="shared" si="2"/>
        <v>1232.0852348314368</v>
      </c>
      <c r="J67" s="134">
        <f t="shared" si="3"/>
        <v>420234.84045372647</v>
      </c>
      <c r="K67" s="61"/>
      <c r="L67" s="77"/>
      <c r="M67" s="79"/>
      <c r="N67" s="78"/>
    </row>
    <row r="68" spans="1:14" s="64" customFormat="1" x14ac:dyDescent="0.3">
      <c r="A68" s="136">
        <v>45204</v>
      </c>
      <c r="B68" s="61" t="s">
        <v>151</v>
      </c>
      <c r="C68" s="67"/>
      <c r="D68" s="26">
        <v>36</v>
      </c>
      <c r="E68" s="134">
        <f t="shared" si="0"/>
        <v>18382.109999999997</v>
      </c>
      <c r="F68" s="42"/>
      <c r="G68" s="135">
        <f t="shared" ref="G68" si="4">+J67/E67</f>
        <v>22.816393237619199</v>
      </c>
      <c r="H68" s="134">
        <v>0</v>
      </c>
      <c r="I68" s="134">
        <f t="shared" ref="I68" si="5">+D68*G68</f>
        <v>821.39015655429114</v>
      </c>
      <c r="J68" s="134">
        <f t="shared" ref="J68" si="6">+J67-I68</f>
        <v>419413.45029717218</v>
      </c>
      <c r="K68" s="61"/>
      <c r="L68" s="79"/>
      <c r="M68" s="79"/>
      <c r="N68" s="79"/>
    </row>
    <row r="69" spans="1:14" s="64" customFormat="1" x14ac:dyDescent="0.3">
      <c r="A69" s="69"/>
      <c r="B69" s="61"/>
      <c r="C69" s="67"/>
      <c r="D69" s="26"/>
      <c r="E69" s="134">
        <f t="shared" si="0"/>
        <v>18382.109999999997</v>
      </c>
      <c r="F69" s="42"/>
      <c r="G69" s="26"/>
      <c r="H69" s="42"/>
      <c r="I69" s="134">
        <f t="shared" si="2"/>
        <v>0</v>
      </c>
      <c r="J69" s="26"/>
      <c r="K69" s="61"/>
      <c r="L69" s="79"/>
      <c r="M69" s="79"/>
      <c r="N69" s="79"/>
    </row>
    <row r="70" spans="1:14" s="64" customFormat="1" x14ac:dyDescent="0.3">
      <c r="A70" s="69"/>
      <c r="B70" s="61"/>
      <c r="C70" s="67"/>
      <c r="D70" s="26"/>
      <c r="E70" s="134">
        <f t="shared" si="0"/>
        <v>18382.109999999997</v>
      </c>
      <c r="F70" s="42"/>
      <c r="G70" s="26"/>
      <c r="H70" s="42"/>
      <c r="I70" s="134">
        <f t="shared" si="2"/>
        <v>0</v>
      </c>
      <c r="J70" s="26"/>
      <c r="K70" s="61"/>
      <c r="L70" s="79"/>
      <c r="M70" s="79"/>
      <c r="N70" s="79"/>
    </row>
    <row r="71" spans="1:14" s="64" customFormat="1" x14ac:dyDescent="0.3">
      <c r="A71" s="69"/>
      <c r="B71" s="61"/>
      <c r="C71" s="67"/>
      <c r="D71" s="26"/>
      <c r="E71" s="134">
        <f t="shared" si="0"/>
        <v>18382.109999999997</v>
      </c>
      <c r="F71" s="42"/>
      <c r="G71" s="26"/>
      <c r="H71" s="42"/>
      <c r="I71" s="134">
        <f t="shared" si="2"/>
        <v>0</v>
      </c>
      <c r="J71" s="26"/>
      <c r="K71" s="61"/>
      <c r="L71" s="77"/>
      <c r="M71" s="77"/>
      <c r="N71" s="78"/>
    </row>
    <row r="72" spans="1:14" s="64" customFormat="1" x14ac:dyDescent="0.3">
      <c r="A72" s="69"/>
      <c r="B72" s="61"/>
      <c r="C72" s="67"/>
      <c r="D72" s="26"/>
      <c r="E72" s="134">
        <f t="shared" si="0"/>
        <v>18382.109999999997</v>
      </c>
      <c r="F72" s="42"/>
      <c r="G72" s="26"/>
      <c r="H72" s="42"/>
      <c r="I72" s="134">
        <f t="shared" si="2"/>
        <v>0</v>
      </c>
      <c r="J72" s="26"/>
      <c r="K72" s="61"/>
      <c r="L72" s="79"/>
      <c r="M72" s="79"/>
      <c r="N72" s="79"/>
    </row>
    <row r="73" spans="1:14" s="64" customFormat="1" x14ac:dyDescent="0.3">
      <c r="A73" s="69"/>
      <c r="B73" s="61"/>
      <c r="C73" s="67"/>
      <c r="D73" s="26"/>
      <c r="E73" s="134">
        <f t="shared" si="0"/>
        <v>18382.109999999997</v>
      </c>
      <c r="F73" s="42"/>
      <c r="G73" s="26"/>
      <c r="H73" s="42"/>
      <c r="I73" s="134">
        <f t="shared" si="2"/>
        <v>0</v>
      </c>
      <c r="J73" s="26"/>
      <c r="K73" s="61"/>
      <c r="L73" s="79"/>
      <c r="M73" s="79"/>
      <c r="N73" s="79"/>
    </row>
    <row r="74" spans="1:14" s="64" customFormat="1" x14ac:dyDescent="0.3">
      <c r="A74" s="69"/>
      <c r="B74" s="61"/>
      <c r="C74" s="67"/>
      <c r="D74" s="26"/>
      <c r="E74" s="134">
        <f t="shared" si="0"/>
        <v>18382.109999999997</v>
      </c>
      <c r="F74" s="42"/>
      <c r="G74" s="26"/>
      <c r="H74" s="42"/>
      <c r="I74" s="134">
        <f t="shared" si="2"/>
        <v>0</v>
      </c>
      <c r="J74" s="26"/>
      <c r="K74" s="61"/>
      <c r="L74" s="79"/>
      <c r="M74" s="79"/>
      <c r="N74" s="79"/>
    </row>
    <row r="75" spans="1:14" s="64" customFormat="1" x14ac:dyDescent="0.3">
      <c r="A75" s="69"/>
      <c r="B75" s="61"/>
      <c r="C75" s="67"/>
      <c r="D75" s="26"/>
      <c r="E75" s="134">
        <f t="shared" ref="E75:E94" si="7">+E74-D75</f>
        <v>18382.109999999997</v>
      </c>
      <c r="F75" s="42"/>
      <c r="G75" s="26"/>
      <c r="H75" s="42"/>
      <c r="I75" s="134">
        <f t="shared" ref="I75:I93" si="8">+D75*G75</f>
        <v>0</v>
      </c>
      <c r="J75" s="26"/>
      <c r="K75" s="61"/>
      <c r="L75" s="79"/>
      <c r="M75" s="79"/>
      <c r="N75" s="79"/>
    </row>
    <row r="76" spans="1:14" s="64" customFormat="1" x14ac:dyDescent="0.3">
      <c r="A76" s="69"/>
      <c r="B76" s="61"/>
      <c r="C76" s="67"/>
      <c r="D76" s="26"/>
      <c r="E76" s="134">
        <f t="shared" si="7"/>
        <v>18382.109999999997</v>
      </c>
      <c r="F76" s="42"/>
      <c r="G76" s="26"/>
      <c r="H76" s="42"/>
      <c r="I76" s="134">
        <f t="shared" si="8"/>
        <v>0</v>
      </c>
      <c r="J76" s="26"/>
      <c r="K76" s="61"/>
      <c r="L76" s="79"/>
      <c r="M76" s="79"/>
      <c r="N76" s="79"/>
    </row>
    <row r="77" spans="1:14" s="64" customFormat="1" x14ac:dyDescent="0.3">
      <c r="A77" s="69"/>
      <c r="B77" s="61"/>
      <c r="C77" s="67"/>
      <c r="D77" s="26"/>
      <c r="E77" s="134">
        <f t="shared" si="7"/>
        <v>18382.109999999997</v>
      </c>
      <c r="F77" s="42"/>
      <c r="G77" s="26"/>
      <c r="H77" s="42"/>
      <c r="I77" s="134">
        <f t="shared" si="8"/>
        <v>0</v>
      </c>
      <c r="J77" s="26"/>
      <c r="K77" s="61"/>
      <c r="L77" s="77"/>
      <c r="M77" s="79"/>
      <c r="N77" s="78"/>
    </row>
    <row r="78" spans="1:14" s="64" customFormat="1" x14ac:dyDescent="0.3">
      <c r="A78" s="69"/>
      <c r="B78" s="61"/>
      <c r="C78" s="67"/>
      <c r="D78" s="26"/>
      <c r="E78" s="134">
        <f t="shared" si="7"/>
        <v>18382.109999999997</v>
      </c>
      <c r="F78" s="42"/>
      <c r="G78" s="26"/>
      <c r="H78" s="42"/>
      <c r="I78" s="134">
        <f t="shared" si="8"/>
        <v>0</v>
      </c>
      <c r="J78" s="26"/>
      <c r="K78" s="61"/>
      <c r="L78" s="79"/>
      <c r="M78" s="79"/>
      <c r="N78" s="79"/>
    </row>
    <row r="79" spans="1:14" s="64" customFormat="1" x14ac:dyDescent="0.3">
      <c r="A79" s="69"/>
      <c r="B79" s="61"/>
      <c r="C79" s="67"/>
      <c r="D79" s="26"/>
      <c r="E79" s="134">
        <f t="shared" si="7"/>
        <v>18382.109999999997</v>
      </c>
      <c r="F79" s="42"/>
      <c r="G79" s="26"/>
      <c r="H79" s="42"/>
      <c r="I79" s="134">
        <f t="shared" si="8"/>
        <v>0</v>
      </c>
      <c r="J79" s="26"/>
      <c r="K79" s="61"/>
      <c r="L79" s="79"/>
      <c r="M79" s="79"/>
      <c r="N79" s="79"/>
    </row>
    <row r="80" spans="1:14" s="64" customFormat="1" x14ac:dyDescent="0.3">
      <c r="A80" s="69"/>
      <c r="B80" s="61"/>
      <c r="C80" s="67"/>
      <c r="D80" s="26"/>
      <c r="E80" s="134">
        <f t="shared" si="7"/>
        <v>18382.109999999997</v>
      </c>
      <c r="F80" s="42"/>
      <c r="G80" s="26"/>
      <c r="H80" s="42"/>
      <c r="I80" s="134">
        <f t="shared" si="8"/>
        <v>0</v>
      </c>
      <c r="J80" s="26"/>
      <c r="K80" s="61"/>
      <c r="L80" s="79"/>
      <c r="M80" s="79"/>
      <c r="N80" s="79"/>
    </row>
    <row r="81" spans="1:14" s="64" customFormat="1" x14ac:dyDescent="0.3">
      <c r="A81" s="69"/>
      <c r="B81" s="61"/>
      <c r="C81" s="67"/>
      <c r="D81" s="26"/>
      <c r="E81" s="134">
        <f t="shared" si="7"/>
        <v>18382.109999999997</v>
      </c>
      <c r="F81" s="42"/>
      <c r="G81" s="26"/>
      <c r="H81" s="42"/>
      <c r="I81" s="134">
        <f t="shared" si="8"/>
        <v>0</v>
      </c>
      <c r="J81" s="26"/>
      <c r="K81" s="61"/>
      <c r="L81" s="79"/>
      <c r="M81" s="79"/>
      <c r="N81" s="79"/>
    </row>
    <row r="82" spans="1:14" s="64" customFormat="1" x14ac:dyDescent="0.3">
      <c r="A82" s="69"/>
      <c r="B82" s="61"/>
      <c r="C82" s="67"/>
      <c r="D82" s="26"/>
      <c r="E82" s="134">
        <f t="shared" si="7"/>
        <v>18382.109999999997</v>
      </c>
      <c r="F82" s="42"/>
      <c r="G82" s="26"/>
      <c r="H82" s="42"/>
      <c r="I82" s="134">
        <f t="shared" si="8"/>
        <v>0</v>
      </c>
      <c r="J82" s="26"/>
      <c r="K82" s="61"/>
      <c r="L82" s="79"/>
      <c r="M82" s="79"/>
      <c r="N82" s="79"/>
    </row>
    <row r="83" spans="1:14" s="64" customFormat="1" x14ac:dyDescent="0.3">
      <c r="A83" s="69"/>
      <c r="B83" s="61"/>
      <c r="C83" s="67"/>
      <c r="D83" s="26"/>
      <c r="E83" s="134">
        <f t="shared" si="7"/>
        <v>18382.109999999997</v>
      </c>
      <c r="F83" s="42"/>
      <c r="G83" s="26"/>
      <c r="H83" s="42"/>
      <c r="I83" s="134">
        <f t="shared" si="8"/>
        <v>0</v>
      </c>
      <c r="J83" s="26"/>
      <c r="K83" s="61"/>
      <c r="L83" s="79"/>
      <c r="M83" s="79"/>
      <c r="N83" s="79"/>
    </row>
    <row r="84" spans="1:14" s="64" customFormat="1" x14ac:dyDescent="0.3">
      <c r="A84" s="69"/>
      <c r="B84" s="61"/>
      <c r="C84" s="67"/>
      <c r="D84" s="26"/>
      <c r="E84" s="134">
        <f t="shared" si="7"/>
        <v>18382.109999999997</v>
      </c>
      <c r="F84" s="42"/>
      <c r="G84" s="26"/>
      <c r="H84" s="42"/>
      <c r="I84" s="134">
        <f t="shared" si="8"/>
        <v>0</v>
      </c>
      <c r="J84" s="26"/>
      <c r="K84" s="61"/>
      <c r="L84" s="77"/>
      <c r="M84" s="79"/>
      <c r="N84" s="78"/>
    </row>
    <row r="85" spans="1:14" s="64" customFormat="1" x14ac:dyDescent="0.3">
      <c r="A85" s="69"/>
      <c r="B85" s="61"/>
      <c r="C85" s="67"/>
      <c r="D85" s="26"/>
      <c r="E85" s="134">
        <f t="shared" si="7"/>
        <v>18382.109999999997</v>
      </c>
      <c r="F85" s="42"/>
      <c r="G85" s="26"/>
      <c r="H85" s="42"/>
      <c r="I85" s="134">
        <f t="shared" si="8"/>
        <v>0</v>
      </c>
      <c r="J85" s="26"/>
      <c r="K85" s="61"/>
      <c r="L85" s="79"/>
      <c r="M85" s="79"/>
      <c r="N85" s="79"/>
    </row>
    <row r="86" spans="1:14" s="64" customFormat="1" x14ac:dyDescent="0.3">
      <c r="A86" s="69"/>
      <c r="B86" s="61"/>
      <c r="C86" s="67"/>
      <c r="D86" s="26"/>
      <c r="E86" s="134">
        <f t="shared" si="7"/>
        <v>18382.109999999997</v>
      </c>
      <c r="F86" s="42"/>
      <c r="G86" s="26"/>
      <c r="H86" s="42"/>
      <c r="I86" s="134">
        <f t="shared" si="8"/>
        <v>0</v>
      </c>
      <c r="J86" s="26"/>
      <c r="K86" s="61"/>
      <c r="L86" s="79"/>
      <c r="M86" s="79"/>
      <c r="N86" s="79"/>
    </row>
    <row r="87" spans="1:14" s="64" customFormat="1" x14ac:dyDescent="0.3">
      <c r="A87" s="69"/>
      <c r="B87" s="61"/>
      <c r="C87" s="67"/>
      <c r="D87" s="26"/>
      <c r="E87" s="134">
        <f t="shared" si="7"/>
        <v>18382.109999999997</v>
      </c>
      <c r="F87" s="42"/>
      <c r="G87" s="26"/>
      <c r="H87" s="42"/>
      <c r="I87" s="134">
        <f t="shared" si="8"/>
        <v>0</v>
      </c>
      <c r="J87" s="26"/>
      <c r="K87" s="61"/>
      <c r="L87" s="79"/>
      <c r="M87" s="79"/>
      <c r="N87" s="79"/>
    </row>
    <row r="88" spans="1:14" s="64" customFormat="1" x14ac:dyDescent="0.3">
      <c r="A88" s="69"/>
      <c r="B88" s="61"/>
      <c r="C88" s="67"/>
      <c r="D88" s="26"/>
      <c r="E88" s="134">
        <f t="shared" si="7"/>
        <v>18382.109999999997</v>
      </c>
      <c r="F88" s="42"/>
      <c r="G88" s="26"/>
      <c r="H88" s="42"/>
      <c r="I88" s="134">
        <f t="shared" si="8"/>
        <v>0</v>
      </c>
      <c r="J88" s="26"/>
      <c r="K88" s="61"/>
      <c r="L88" s="79"/>
      <c r="M88" s="79"/>
      <c r="N88" s="79"/>
    </row>
    <row r="89" spans="1:14" s="64" customFormat="1" x14ac:dyDescent="0.3">
      <c r="A89" s="69"/>
      <c r="B89" s="61"/>
      <c r="C89" s="67"/>
      <c r="D89" s="26"/>
      <c r="E89" s="134">
        <f t="shared" si="7"/>
        <v>18382.109999999997</v>
      </c>
      <c r="F89" s="42"/>
      <c r="G89" s="26"/>
      <c r="H89" s="42"/>
      <c r="I89" s="134">
        <f t="shared" si="8"/>
        <v>0</v>
      </c>
      <c r="J89" s="26"/>
      <c r="K89" s="61"/>
      <c r="L89" s="79"/>
      <c r="M89" s="79"/>
      <c r="N89" s="79"/>
    </row>
    <row r="90" spans="1:14" s="64" customFormat="1" x14ac:dyDescent="0.3">
      <c r="A90" s="69"/>
      <c r="B90" s="61"/>
      <c r="C90" s="67"/>
      <c r="D90" s="26"/>
      <c r="E90" s="134">
        <f t="shared" si="7"/>
        <v>18382.109999999997</v>
      </c>
      <c r="F90" s="42"/>
      <c r="G90" s="26"/>
      <c r="H90" s="42"/>
      <c r="I90" s="134">
        <f t="shared" si="8"/>
        <v>0</v>
      </c>
      <c r="J90" s="26"/>
      <c r="K90" s="61"/>
      <c r="L90" s="79"/>
      <c r="M90" s="79"/>
      <c r="N90" s="79"/>
    </row>
    <row r="91" spans="1:14" s="64" customFormat="1" x14ac:dyDescent="0.3">
      <c r="A91" s="69"/>
      <c r="B91" s="61"/>
      <c r="C91" s="67"/>
      <c r="D91" s="26"/>
      <c r="E91" s="134">
        <f t="shared" si="7"/>
        <v>18382.109999999997</v>
      </c>
      <c r="F91" s="42"/>
      <c r="G91" s="26"/>
      <c r="H91" s="42"/>
      <c r="I91" s="134">
        <f t="shared" si="8"/>
        <v>0</v>
      </c>
      <c r="J91" s="26"/>
      <c r="K91" s="61"/>
      <c r="L91" s="79"/>
      <c r="M91" s="79"/>
      <c r="N91" s="79"/>
    </row>
    <row r="92" spans="1:14" s="64" customFormat="1" x14ac:dyDescent="0.3">
      <c r="A92" s="69"/>
      <c r="B92" s="61"/>
      <c r="C92" s="67"/>
      <c r="D92" s="26"/>
      <c r="E92" s="134">
        <f t="shared" si="7"/>
        <v>18382.109999999997</v>
      </c>
      <c r="F92" s="42"/>
      <c r="G92" s="26"/>
      <c r="H92" s="42"/>
      <c r="I92" s="134">
        <f t="shared" si="8"/>
        <v>0</v>
      </c>
      <c r="J92" s="26"/>
      <c r="K92" s="61"/>
      <c r="L92" s="77"/>
      <c r="M92" s="77"/>
      <c r="N92" s="78"/>
    </row>
    <row r="93" spans="1:14" s="64" customFormat="1" x14ac:dyDescent="0.3">
      <c r="A93" s="69"/>
      <c r="B93" s="61"/>
      <c r="C93" s="67"/>
      <c r="D93" s="26"/>
      <c r="E93" s="134">
        <f t="shared" si="7"/>
        <v>18382.109999999997</v>
      </c>
      <c r="F93" s="42"/>
      <c r="G93" s="26"/>
      <c r="H93" s="42"/>
      <c r="I93" s="134">
        <f t="shared" si="8"/>
        <v>0</v>
      </c>
      <c r="J93" s="26"/>
      <c r="K93" s="61"/>
      <c r="L93" s="79"/>
      <c r="M93" s="79"/>
      <c r="N93" s="79"/>
    </row>
    <row r="94" spans="1:14" s="64" customFormat="1" x14ac:dyDescent="0.3">
      <c r="A94" s="69"/>
      <c r="B94" s="61"/>
      <c r="C94" s="67"/>
      <c r="D94" s="26"/>
      <c r="E94" s="134">
        <f t="shared" si="7"/>
        <v>18382.109999999997</v>
      </c>
      <c r="F94" s="42"/>
      <c r="G94" s="26"/>
      <c r="H94" s="42"/>
      <c r="I94" s="26"/>
      <c r="J94" s="26"/>
      <c r="K94" s="61"/>
      <c r="L94" s="79"/>
      <c r="M94" s="79"/>
      <c r="N94" s="79"/>
    </row>
    <row r="95" spans="1:14" ht="15" thickBot="1" x14ac:dyDescent="0.35">
      <c r="A95" s="69"/>
      <c r="B95" s="61" t="s">
        <v>34</v>
      </c>
      <c r="C95" s="67">
        <f>SUM(C9:C94)</f>
        <v>19671.77</v>
      </c>
      <c r="D95" s="67">
        <f>SUM(D9:D94)</f>
        <v>1289.6599999999996</v>
      </c>
      <c r="E95" s="41"/>
      <c r="F95" s="42"/>
      <c r="G95" s="26"/>
      <c r="H95" s="67">
        <f>SUM(H9:H94)</f>
        <v>448838.84</v>
      </c>
      <c r="I95" s="67">
        <f>SUM(I9:I94)</f>
        <v>29425.389702827968</v>
      </c>
      <c r="J95" s="26"/>
      <c r="K95" s="62"/>
      <c r="L95" s="1"/>
      <c r="M95" s="98">
        <f>SUM(M38:M94)</f>
        <v>0</v>
      </c>
      <c r="N95" s="1"/>
    </row>
    <row r="96" spans="1:14" ht="15" thickTop="1" x14ac:dyDescent="0.3">
      <c r="A96" s="87"/>
      <c r="B96" s="5"/>
      <c r="C96" s="88"/>
      <c r="D96" s="91"/>
      <c r="E96" s="89"/>
      <c r="F96" s="90"/>
      <c r="G96" s="91"/>
      <c r="H96" s="90"/>
      <c r="I96" s="91"/>
      <c r="J96" s="91"/>
      <c r="K96" s="92"/>
      <c r="L96" s="1"/>
      <c r="M96" s="1"/>
      <c r="N96" s="1"/>
    </row>
    <row r="97" spans="1:13" x14ac:dyDescent="0.3">
      <c r="A97" s="87"/>
      <c r="B97" s="5"/>
      <c r="C97" s="88"/>
      <c r="D97" s="91"/>
      <c r="E97" s="89"/>
      <c r="F97" s="90"/>
      <c r="G97" s="91"/>
      <c r="H97" s="90"/>
      <c r="I97" s="91"/>
      <c r="J97" s="91"/>
      <c r="K97" s="92"/>
    </row>
    <row r="98" spans="1:13" x14ac:dyDescent="0.3">
      <c r="A98" s="50" t="s">
        <v>23</v>
      </c>
      <c r="B98" s="5"/>
      <c r="C98" s="4"/>
      <c r="D98" s="4"/>
      <c r="E98" s="4"/>
      <c r="F98" s="4"/>
      <c r="G98" s="1"/>
      <c r="H98" s="1"/>
      <c r="I98" s="48"/>
      <c r="J98" s="1"/>
      <c r="M98" s="49"/>
    </row>
    <row r="99" spans="1:13" x14ac:dyDescent="0.3">
      <c r="A99" s="50" t="s">
        <v>36</v>
      </c>
      <c r="B99" s="5"/>
      <c r="C99" s="4"/>
      <c r="D99" s="4"/>
      <c r="E99" s="4"/>
      <c r="F99" s="4"/>
      <c r="G99" s="1"/>
      <c r="H99" s="1"/>
      <c r="I99" s="1"/>
      <c r="J99" s="51" t="e">
        <f>+#REF!*F94</f>
        <v>#REF!</v>
      </c>
    </row>
    <row r="100" spans="1:13" x14ac:dyDescent="0.3">
      <c r="A100" s="50" t="s">
        <v>24</v>
      </c>
      <c r="B100" s="5"/>
      <c r="C100" s="4"/>
      <c r="D100" s="4"/>
      <c r="E100" s="4"/>
      <c r="F100" s="4"/>
      <c r="G100" s="1"/>
      <c r="H100" s="1"/>
      <c r="I100" s="1"/>
      <c r="J100" s="52" t="e">
        <f>+#REF!</f>
        <v>#REF!</v>
      </c>
    </row>
    <row r="101" spans="1:13" ht="15" thickBot="1" x14ac:dyDescent="0.35">
      <c r="A101" s="50"/>
      <c r="B101" s="5" t="s">
        <v>25</v>
      </c>
      <c r="C101" s="4"/>
      <c r="D101" s="4"/>
      <c r="E101" s="4"/>
      <c r="F101" s="4"/>
      <c r="G101" s="1"/>
      <c r="H101" s="1"/>
      <c r="I101" s="1"/>
      <c r="J101" s="53" t="e">
        <f>+J99-J100</f>
        <v>#REF!</v>
      </c>
    </row>
    <row r="102" spans="1:13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51"/>
  <sheetViews>
    <sheetView workbookViewId="0">
      <selection activeCell="A9" sqref="A9"/>
    </sheetView>
  </sheetViews>
  <sheetFormatPr baseColWidth="10" defaultRowHeight="14.4" x14ac:dyDescent="0.3"/>
  <cols>
    <col min="2" max="2" width="34.109375" customWidth="1"/>
    <col min="12" max="12" width="10.5546875" customWidth="1"/>
    <col min="13" max="13" width="11" customWidth="1"/>
    <col min="14" max="14" width="10.10937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30</v>
      </c>
      <c r="I2" s="4"/>
      <c r="J2" s="4"/>
      <c r="K2" s="104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4" x14ac:dyDescent="0.3">
      <c r="A5" s="106"/>
      <c r="B5" s="11"/>
      <c r="C5" s="4"/>
      <c r="D5" s="138" t="s">
        <v>94</v>
      </c>
      <c r="E5" s="138"/>
      <c r="F5" s="138"/>
      <c r="G5" s="138"/>
      <c r="H5" s="4"/>
      <c r="I5" s="4"/>
      <c r="J5" s="4"/>
      <c r="K5" s="104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</row>
    <row r="8" spans="1:14" x14ac:dyDescent="0.3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09" t="s">
        <v>21</v>
      </c>
    </row>
    <row r="9" spans="1:14" x14ac:dyDescent="0.3">
      <c r="A9" s="110"/>
      <c r="B9" s="24"/>
      <c r="C9" s="25"/>
      <c r="D9" s="26"/>
      <c r="E9" s="27"/>
      <c r="F9" s="26"/>
      <c r="G9" s="26"/>
      <c r="H9" s="67"/>
      <c r="I9" s="26"/>
      <c r="J9" s="26"/>
      <c r="K9" s="127"/>
      <c r="L9" s="79"/>
      <c r="M9" s="79"/>
      <c r="N9" s="79"/>
    </row>
    <row r="10" spans="1:14" s="37" customFormat="1" x14ac:dyDescent="0.3">
      <c r="A10" s="110"/>
      <c r="B10" s="61"/>
      <c r="C10" s="26"/>
      <c r="D10" s="26"/>
      <c r="E10" s="41"/>
      <c r="F10" s="42"/>
      <c r="G10" s="26"/>
      <c r="H10" s="42"/>
      <c r="I10" s="26"/>
      <c r="J10" s="26"/>
      <c r="K10" s="61"/>
      <c r="L10" s="77"/>
      <c r="M10" s="77"/>
      <c r="N10" s="78"/>
    </row>
    <row r="11" spans="1:14" s="64" customFormat="1" x14ac:dyDescent="0.3">
      <c r="A11" s="110"/>
      <c r="B11" s="61"/>
      <c r="C11" s="26"/>
      <c r="D11" s="26"/>
      <c r="E11" s="41"/>
      <c r="F11" s="42"/>
      <c r="G11" s="26"/>
      <c r="H11" s="42"/>
      <c r="I11" s="26"/>
      <c r="J11" s="26"/>
      <c r="K11" s="61"/>
      <c r="L11" s="79"/>
      <c r="M11" s="79"/>
      <c r="N11" s="79"/>
    </row>
    <row r="12" spans="1:14" s="37" customFormat="1" x14ac:dyDescent="0.3">
      <c r="A12" s="110"/>
      <c r="B12" s="61"/>
      <c r="C12" s="26"/>
      <c r="D12" s="26"/>
      <c r="E12" s="41"/>
      <c r="F12" s="42"/>
      <c r="G12" s="26"/>
      <c r="H12" s="42"/>
      <c r="I12" s="26"/>
      <c r="J12" s="26"/>
      <c r="K12" s="61"/>
      <c r="L12" s="77"/>
      <c r="M12" s="77"/>
      <c r="N12" s="78"/>
    </row>
    <row r="13" spans="1:14" s="37" customFormat="1" x14ac:dyDescent="0.3">
      <c r="A13" s="110"/>
      <c r="B13" s="61"/>
      <c r="C13" s="26"/>
      <c r="D13" s="26"/>
      <c r="E13" s="41"/>
      <c r="F13" s="42"/>
      <c r="G13" s="26"/>
      <c r="H13" s="42"/>
      <c r="I13" s="26"/>
      <c r="J13" s="26"/>
      <c r="K13" s="61"/>
      <c r="L13" s="77"/>
      <c r="M13" s="79"/>
      <c r="N13" s="78"/>
    </row>
    <row r="14" spans="1:14" s="64" customFormat="1" x14ac:dyDescent="0.3">
      <c r="A14" s="110"/>
      <c r="B14" s="61"/>
      <c r="C14" s="26"/>
      <c r="D14" s="26"/>
      <c r="E14" s="41"/>
      <c r="F14" s="42"/>
      <c r="G14" s="26"/>
      <c r="H14" s="42"/>
      <c r="I14" s="26"/>
      <c r="J14" s="26"/>
      <c r="K14" s="61"/>
      <c r="L14" s="77"/>
      <c r="M14" s="77"/>
      <c r="N14" s="78"/>
    </row>
    <row r="15" spans="1:14" s="37" customFormat="1" x14ac:dyDescent="0.3">
      <c r="A15" s="110"/>
      <c r="B15" s="61"/>
      <c r="C15" s="26"/>
      <c r="D15" s="26"/>
      <c r="E15" s="41"/>
      <c r="F15" s="42"/>
      <c r="G15" s="26"/>
      <c r="H15" s="42"/>
      <c r="I15" s="26"/>
      <c r="J15" s="26"/>
      <c r="K15" s="61"/>
      <c r="L15" s="77"/>
      <c r="M15" s="77"/>
      <c r="N15" s="78"/>
    </row>
    <row r="16" spans="1:14" s="64" customFormat="1" x14ac:dyDescent="0.3">
      <c r="A16" s="110"/>
      <c r="B16" s="61"/>
      <c r="C16" s="26"/>
      <c r="D16" s="26"/>
      <c r="E16" s="41"/>
      <c r="F16" s="42"/>
      <c r="G16" s="26"/>
      <c r="H16" s="42"/>
      <c r="I16" s="26"/>
      <c r="J16" s="26"/>
      <c r="K16" s="61"/>
      <c r="L16" s="79"/>
      <c r="M16" s="79"/>
      <c r="N16" s="79"/>
    </row>
    <row r="17" spans="1:14" s="64" customFormat="1" x14ac:dyDescent="0.3">
      <c r="A17" s="69"/>
      <c r="B17" s="61"/>
      <c r="C17" s="62"/>
      <c r="D17" s="67"/>
      <c r="E17" s="41"/>
      <c r="F17" s="42"/>
      <c r="G17" s="26"/>
      <c r="H17" s="42"/>
      <c r="I17" s="26"/>
      <c r="J17" s="26"/>
      <c r="K17" s="61"/>
      <c r="L17" s="79"/>
      <c r="M17" s="79"/>
      <c r="N17" s="79"/>
    </row>
    <row r="18" spans="1:14" s="37" customFormat="1" x14ac:dyDescent="0.3">
      <c r="A18" s="69"/>
      <c r="B18" s="61"/>
      <c r="C18" s="62"/>
      <c r="D18" s="67"/>
      <c r="E18" s="41"/>
      <c r="F18" s="42"/>
      <c r="G18" s="26"/>
      <c r="H18" s="42"/>
      <c r="I18" s="26"/>
      <c r="J18" s="26"/>
      <c r="K18" s="61"/>
      <c r="L18" s="77"/>
      <c r="M18" s="77"/>
      <c r="N18" s="78"/>
    </row>
    <row r="19" spans="1:14" s="64" customFormat="1" x14ac:dyDescent="0.3">
      <c r="A19" s="69"/>
      <c r="B19" s="61"/>
      <c r="C19" s="62"/>
      <c r="D19" s="67"/>
      <c r="E19" s="41"/>
      <c r="F19" s="42"/>
      <c r="G19" s="26"/>
      <c r="H19" s="42"/>
      <c r="I19" s="26"/>
      <c r="J19" s="26"/>
      <c r="K19" s="61"/>
      <c r="L19" s="79"/>
      <c r="M19" s="79"/>
      <c r="N19" s="79"/>
    </row>
    <row r="20" spans="1:14" s="37" customFormat="1" x14ac:dyDescent="0.3">
      <c r="A20" s="69"/>
      <c r="B20" s="61"/>
      <c r="C20" s="62"/>
      <c r="D20" s="67"/>
      <c r="E20" s="41"/>
      <c r="F20" s="42"/>
      <c r="G20" s="26"/>
      <c r="H20" s="42"/>
      <c r="I20" s="26"/>
      <c r="J20" s="26"/>
      <c r="K20" s="61"/>
      <c r="L20" s="77"/>
      <c r="M20" s="77"/>
      <c r="N20" s="78"/>
    </row>
    <row r="21" spans="1:14" s="37" customFormat="1" x14ac:dyDescent="0.3">
      <c r="A21" s="110"/>
      <c r="B21" s="61"/>
      <c r="C21" s="66"/>
      <c r="D21" s="66"/>
      <c r="E21" s="41"/>
      <c r="F21" s="42"/>
      <c r="G21" s="26"/>
      <c r="H21" s="42"/>
      <c r="I21" s="26"/>
      <c r="J21" s="26"/>
      <c r="K21" s="61"/>
      <c r="L21" s="77"/>
      <c r="M21" s="77"/>
      <c r="N21" s="78"/>
    </row>
    <row r="22" spans="1:14" s="64" customFormat="1" x14ac:dyDescent="0.3">
      <c r="A22" s="110"/>
      <c r="B22" s="61"/>
      <c r="C22" s="66"/>
      <c r="D22" s="66"/>
      <c r="E22" s="41"/>
      <c r="F22" s="42"/>
      <c r="G22" s="26"/>
      <c r="H22" s="42"/>
      <c r="I22" s="26"/>
      <c r="J22" s="26"/>
      <c r="K22" s="61"/>
      <c r="L22" s="77"/>
      <c r="M22" s="77"/>
      <c r="N22" s="78"/>
    </row>
    <row r="23" spans="1:14" s="37" customFormat="1" x14ac:dyDescent="0.3">
      <c r="A23" s="110"/>
      <c r="B23" s="61"/>
      <c r="C23" s="26"/>
      <c r="D23" s="26"/>
      <c r="E23" s="41"/>
      <c r="F23" s="42"/>
      <c r="G23" s="26"/>
      <c r="H23" s="42"/>
      <c r="I23" s="26"/>
      <c r="J23" s="26"/>
      <c r="K23" s="61"/>
      <c r="L23" s="77"/>
      <c r="M23" s="77"/>
      <c r="N23" s="78"/>
    </row>
    <row r="24" spans="1:14" s="37" customFormat="1" x14ac:dyDescent="0.3">
      <c r="A24" s="110"/>
      <c r="B24" s="61"/>
      <c r="C24" s="26"/>
      <c r="D24" s="26"/>
      <c r="E24" s="41"/>
      <c r="F24" s="42"/>
      <c r="G24" s="26"/>
      <c r="H24" s="42"/>
      <c r="I24" s="26"/>
      <c r="J24" s="26"/>
      <c r="K24" s="61"/>
      <c r="L24" s="77"/>
      <c r="M24" s="77"/>
      <c r="N24" s="78"/>
    </row>
    <row r="25" spans="1:14" s="64" customFormat="1" x14ac:dyDescent="0.3">
      <c r="A25" s="110"/>
      <c r="B25" s="61"/>
      <c r="C25" s="26"/>
      <c r="D25" s="26"/>
      <c r="E25" s="41"/>
      <c r="F25" s="42"/>
      <c r="G25" s="26"/>
      <c r="H25" s="42"/>
      <c r="I25" s="26"/>
      <c r="J25" s="26"/>
      <c r="K25" s="61"/>
      <c r="L25" s="79"/>
      <c r="M25" s="79"/>
      <c r="N25" s="79"/>
    </row>
    <row r="26" spans="1:14" s="64" customFormat="1" x14ac:dyDescent="0.3">
      <c r="A26" s="110"/>
      <c r="B26" s="61"/>
      <c r="C26" s="26"/>
      <c r="D26" s="26"/>
      <c r="E26" s="41"/>
      <c r="F26" s="42"/>
      <c r="G26" s="26"/>
      <c r="H26" s="42"/>
      <c r="I26" s="26"/>
      <c r="J26" s="26"/>
      <c r="K26" s="61"/>
      <c r="L26" s="79"/>
      <c r="M26" s="79"/>
      <c r="N26" s="79"/>
    </row>
    <row r="27" spans="1:14" s="37" customFormat="1" x14ac:dyDescent="0.3">
      <c r="A27" s="110"/>
      <c r="B27" s="61"/>
      <c r="C27" s="26"/>
      <c r="D27" s="26"/>
      <c r="E27" s="41"/>
      <c r="F27" s="42"/>
      <c r="G27" s="26"/>
      <c r="H27" s="42"/>
      <c r="I27" s="26"/>
      <c r="J27" s="26"/>
      <c r="K27" s="61"/>
      <c r="L27" s="77"/>
      <c r="M27" s="77"/>
      <c r="N27" s="78"/>
    </row>
    <row r="28" spans="1:14" s="64" customFormat="1" ht="13.8" customHeight="1" x14ac:dyDescent="0.3">
      <c r="A28" s="110"/>
      <c r="B28" s="61"/>
      <c r="C28" s="26"/>
      <c r="D28" s="26"/>
      <c r="E28" s="41"/>
      <c r="F28" s="42"/>
      <c r="G28" s="26"/>
      <c r="H28" s="42"/>
      <c r="I28" s="26"/>
      <c r="J28" s="26"/>
      <c r="K28" s="61"/>
      <c r="L28" s="77"/>
      <c r="M28" s="77"/>
      <c r="N28" s="78"/>
    </row>
    <row r="29" spans="1:14" s="64" customFormat="1" x14ac:dyDescent="0.3">
      <c r="A29" s="110"/>
      <c r="B29" s="61"/>
      <c r="C29" s="26"/>
      <c r="D29" s="26"/>
      <c r="E29" s="41"/>
      <c r="F29" s="42"/>
      <c r="G29" s="26"/>
      <c r="H29" s="42"/>
      <c r="I29" s="26"/>
      <c r="J29" s="26"/>
      <c r="K29" s="61"/>
      <c r="L29" s="77"/>
      <c r="M29" s="79"/>
      <c r="N29" s="78"/>
    </row>
    <row r="30" spans="1:14" s="37" customFormat="1" x14ac:dyDescent="0.3">
      <c r="A30" s="110"/>
      <c r="B30" s="61"/>
      <c r="C30" s="26"/>
      <c r="D30" s="26"/>
      <c r="E30" s="41"/>
      <c r="F30" s="42"/>
      <c r="G30" s="26"/>
      <c r="H30" s="42"/>
      <c r="I30" s="26"/>
      <c r="J30" s="26"/>
      <c r="K30" s="61"/>
      <c r="L30" s="77"/>
      <c r="M30" s="77"/>
      <c r="N30" s="78"/>
    </row>
    <row r="31" spans="1:14" s="64" customFormat="1" x14ac:dyDescent="0.3">
      <c r="A31" s="110"/>
      <c r="B31" s="61"/>
      <c r="C31" s="26"/>
      <c r="D31" s="26"/>
      <c r="E31" s="41"/>
      <c r="F31" s="42"/>
      <c r="G31" s="26"/>
      <c r="H31" s="42"/>
      <c r="I31" s="26"/>
      <c r="J31" s="26"/>
      <c r="K31" s="61"/>
      <c r="L31" s="77"/>
      <c r="M31" s="77"/>
      <c r="N31" s="78"/>
    </row>
    <row r="32" spans="1:14" s="64" customFormat="1" x14ac:dyDescent="0.3">
      <c r="A32" s="110"/>
      <c r="B32" s="61"/>
      <c r="C32" s="26"/>
      <c r="D32" s="26"/>
      <c r="E32" s="41"/>
      <c r="F32" s="42"/>
      <c r="G32" s="26"/>
      <c r="H32" s="42"/>
      <c r="I32" s="26"/>
      <c r="J32" s="26"/>
      <c r="K32" s="61"/>
      <c r="L32" s="77"/>
      <c r="M32" s="79"/>
      <c r="N32" s="78"/>
    </row>
    <row r="33" spans="1:14" s="37" customFormat="1" x14ac:dyDescent="0.3">
      <c r="A33" s="110"/>
      <c r="B33" s="61"/>
      <c r="C33" s="26"/>
      <c r="D33" s="26"/>
      <c r="E33" s="41"/>
      <c r="F33" s="42"/>
      <c r="G33" s="26"/>
      <c r="H33" s="42"/>
      <c r="I33" s="26"/>
      <c r="J33" s="26"/>
      <c r="K33" s="61"/>
      <c r="L33" s="77"/>
      <c r="M33" s="79"/>
      <c r="N33" s="78"/>
    </row>
    <row r="34" spans="1:14" s="37" customFormat="1" x14ac:dyDescent="0.3">
      <c r="A34" s="69"/>
      <c r="B34" s="61"/>
      <c r="C34" s="67"/>
      <c r="D34" s="67"/>
      <c r="E34" s="41"/>
      <c r="F34" s="42"/>
      <c r="G34" s="26"/>
      <c r="H34" s="42"/>
      <c r="I34" s="26"/>
      <c r="J34" s="26"/>
      <c r="K34" s="61"/>
      <c r="L34" s="77"/>
      <c r="M34" s="77"/>
      <c r="N34" s="78"/>
    </row>
    <row r="35" spans="1:14" x14ac:dyDescent="0.3">
      <c r="A35" s="69"/>
      <c r="B35" s="61"/>
      <c r="C35" s="67"/>
      <c r="D35" s="67"/>
      <c r="E35" s="41"/>
      <c r="F35" s="42"/>
      <c r="G35" s="26"/>
      <c r="H35" s="42"/>
      <c r="I35" s="26"/>
      <c r="J35" s="26"/>
      <c r="K35" s="61"/>
      <c r="L35" s="79"/>
      <c r="M35" s="79"/>
      <c r="N35" s="79"/>
    </row>
    <row r="36" spans="1:14" s="37" customFormat="1" x14ac:dyDescent="0.3">
      <c r="A36" s="69"/>
      <c r="B36" s="61"/>
      <c r="C36" s="67"/>
      <c r="D36" s="67"/>
      <c r="E36" s="41"/>
      <c r="F36" s="42"/>
      <c r="G36" s="26"/>
      <c r="H36" s="42"/>
      <c r="I36" s="26"/>
      <c r="J36" s="26"/>
      <c r="K36" s="61"/>
      <c r="L36" s="77"/>
      <c r="M36" s="77"/>
      <c r="N36" s="78"/>
    </row>
    <row r="37" spans="1:14" x14ac:dyDescent="0.3">
      <c r="A37" s="69"/>
      <c r="B37" s="61"/>
      <c r="C37" s="67"/>
      <c r="D37" s="67"/>
      <c r="E37" s="41"/>
      <c r="F37" s="42"/>
      <c r="G37" s="26"/>
      <c r="H37" s="42"/>
      <c r="I37" s="26"/>
      <c r="J37" s="26"/>
      <c r="K37" s="61"/>
      <c r="L37" s="79"/>
      <c r="M37" s="79"/>
      <c r="N37" s="79"/>
    </row>
    <row r="38" spans="1:14" s="37" customFormat="1" x14ac:dyDescent="0.3">
      <c r="A38" s="69"/>
      <c r="B38" s="61"/>
      <c r="C38" s="67"/>
      <c r="D38" s="67"/>
      <c r="E38" s="41"/>
      <c r="F38" s="42"/>
      <c r="G38" s="26"/>
      <c r="H38" s="42"/>
      <c r="I38" s="26"/>
      <c r="J38" s="26"/>
      <c r="K38" s="61"/>
      <c r="L38" s="77"/>
      <c r="M38" s="79"/>
      <c r="N38" s="78"/>
    </row>
    <row r="39" spans="1:14" x14ac:dyDescent="0.3">
      <c r="A39" s="69"/>
      <c r="B39" s="61"/>
      <c r="C39" s="67"/>
      <c r="D39" s="67"/>
      <c r="E39" s="41"/>
      <c r="F39" s="42"/>
      <c r="G39" s="26"/>
      <c r="H39" s="42"/>
      <c r="I39" s="26"/>
      <c r="J39" s="26"/>
      <c r="K39" s="61"/>
      <c r="L39" s="79"/>
      <c r="M39" s="79"/>
      <c r="N39" s="79"/>
    </row>
    <row r="40" spans="1:14" s="64" customFormat="1" x14ac:dyDescent="0.3">
      <c r="A40" s="69"/>
      <c r="B40" s="61"/>
      <c r="C40" s="67"/>
      <c r="D40" s="67"/>
      <c r="E40" s="41"/>
      <c r="F40" s="42"/>
      <c r="G40" s="26"/>
      <c r="H40" s="42"/>
      <c r="I40" s="26"/>
      <c r="J40" s="26"/>
      <c r="K40" s="61"/>
      <c r="L40" s="77"/>
      <c r="M40" s="77"/>
      <c r="N40" s="78"/>
    </row>
    <row r="41" spans="1:14" x14ac:dyDescent="0.3">
      <c r="A41" s="69"/>
      <c r="B41" s="61"/>
      <c r="C41" s="67"/>
      <c r="D41" s="67"/>
      <c r="E41" s="41"/>
      <c r="F41" s="42"/>
      <c r="G41" s="26"/>
      <c r="H41" s="42"/>
      <c r="I41" s="26"/>
      <c r="J41" s="26"/>
      <c r="K41" s="61"/>
      <c r="L41" s="79"/>
      <c r="M41" s="79"/>
      <c r="N41" s="79"/>
    </row>
    <row r="42" spans="1:14" s="37" customFormat="1" x14ac:dyDescent="0.3">
      <c r="A42" s="69"/>
      <c r="B42" s="61"/>
      <c r="C42" s="67"/>
      <c r="D42" s="67"/>
      <c r="E42" s="41"/>
      <c r="F42" s="42"/>
      <c r="G42" s="26"/>
      <c r="H42" s="42"/>
      <c r="I42" s="26"/>
      <c r="J42" s="26"/>
      <c r="K42" s="61"/>
      <c r="L42" s="77"/>
      <c r="M42" s="77"/>
      <c r="N42" s="78"/>
    </row>
    <row r="43" spans="1:14" ht="15" thickBot="1" x14ac:dyDescent="0.35">
      <c r="A43" s="75"/>
      <c r="B43" s="61" t="s">
        <v>34</v>
      </c>
      <c r="C43" s="28">
        <f>SUM(C9:C42)</f>
        <v>0</v>
      </c>
      <c r="D43" s="28">
        <f>SUM(D9:D42)</f>
        <v>0</v>
      </c>
      <c r="E43" s="41"/>
      <c r="F43" s="42"/>
      <c r="G43" s="26"/>
      <c r="H43" s="28">
        <f t="shared" ref="H43:I43" si="0">SUM(H9:H42)</f>
        <v>0</v>
      </c>
      <c r="I43" s="28">
        <f t="shared" si="0"/>
        <v>0</v>
      </c>
      <c r="J43" s="26"/>
      <c r="K43" s="32"/>
      <c r="L43" s="1"/>
      <c r="M43" s="98">
        <f>SUM(M10:M42)</f>
        <v>0</v>
      </c>
      <c r="N43" s="1"/>
    </row>
    <row r="44" spans="1:14" ht="15" thickTop="1" x14ac:dyDescent="0.3">
      <c r="A44" s="4"/>
      <c r="B44" s="5"/>
      <c r="C44" s="100"/>
      <c r="D44" s="100"/>
      <c r="E44" s="89"/>
      <c r="F44" s="90"/>
      <c r="G44" s="91"/>
      <c r="H44" s="100"/>
      <c r="I44" s="100"/>
      <c r="J44" s="91"/>
      <c r="K44" s="112"/>
      <c r="L44" s="1"/>
      <c r="M44" s="48"/>
      <c r="N44" s="1"/>
    </row>
    <row r="45" spans="1:14" x14ac:dyDescent="0.3">
      <c r="A45" s="4"/>
      <c r="B45" s="5"/>
      <c r="C45" s="100"/>
      <c r="D45" s="100"/>
      <c r="E45" s="89"/>
      <c r="F45" s="90"/>
      <c r="G45" s="91"/>
      <c r="H45" s="100"/>
      <c r="I45" s="100"/>
      <c r="J45" s="91"/>
      <c r="K45" s="112"/>
      <c r="L45" s="1"/>
      <c r="M45" s="48"/>
      <c r="N45" s="1"/>
    </row>
    <row r="46" spans="1:14" x14ac:dyDescent="0.3">
      <c r="A46" s="50" t="s">
        <v>23</v>
      </c>
      <c r="B46" s="5"/>
      <c r="C46" s="4"/>
      <c r="D46" s="4"/>
      <c r="E46" s="4"/>
      <c r="F46" s="4"/>
      <c r="G46" s="1"/>
      <c r="H46" s="1"/>
      <c r="I46" s="1"/>
      <c r="J46" s="1"/>
      <c r="L46" s="1"/>
      <c r="M46" s="1"/>
      <c r="N46" s="1"/>
    </row>
    <row r="47" spans="1:14" x14ac:dyDescent="0.3">
      <c r="A47" s="50" t="s">
        <v>36</v>
      </c>
      <c r="B47" s="5"/>
      <c r="C47" s="4"/>
      <c r="D47" s="4"/>
      <c r="E47" s="4"/>
      <c r="F47" s="4"/>
      <c r="G47" s="1"/>
      <c r="H47" s="1"/>
      <c r="I47" s="1"/>
      <c r="J47" s="51">
        <f>+E42*F22</f>
        <v>0</v>
      </c>
      <c r="L47" s="1"/>
      <c r="M47" s="1"/>
      <c r="N47" s="1"/>
    </row>
    <row r="48" spans="1:14" x14ac:dyDescent="0.3">
      <c r="A48" s="50" t="s">
        <v>24</v>
      </c>
      <c r="B48" s="5"/>
      <c r="C48" s="4"/>
      <c r="D48" s="4"/>
      <c r="E48" s="4"/>
      <c r="F48" s="4"/>
      <c r="G48" s="1"/>
      <c r="H48" s="1"/>
      <c r="I48" s="1"/>
      <c r="J48" s="52">
        <f>+J42</f>
        <v>0</v>
      </c>
      <c r="L48" s="1"/>
      <c r="M48" s="1"/>
      <c r="N48" s="1"/>
    </row>
    <row r="49" spans="1:14" ht="15" thickBot="1" x14ac:dyDescent="0.35">
      <c r="A49" s="50"/>
      <c r="B49" s="5" t="s">
        <v>25</v>
      </c>
      <c r="C49" s="4"/>
      <c r="D49" s="4"/>
      <c r="E49" s="4"/>
      <c r="F49" s="4"/>
      <c r="G49" s="1"/>
      <c r="H49" s="1"/>
      <c r="I49" s="1"/>
      <c r="J49" s="53">
        <f>+J47-J48</f>
        <v>0</v>
      </c>
      <c r="L49" s="1"/>
      <c r="M49" s="1"/>
      <c r="N49" s="1"/>
    </row>
    <row r="50" spans="1:14" ht="15" thickTop="1" x14ac:dyDescent="0.3">
      <c r="L50" s="1"/>
      <c r="M50" s="1"/>
      <c r="N50" s="1"/>
    </row>
    <row r="51" spans="1:14" x14ac:dyDescent="0.3">
      <c r="L51" s="1"/>
      <c r="M51" s="1"/>
      <c r="N51" s="1"/>
    </row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N28"/>
  <sheetViews>
    <sheetView workbookViewId="0">
      <selection activeCell="D27" sqref="D27"/>
    </sheetView>
  </sheetViews>
  <sheetFormatPr baseColWidth="10" defaultRowHeight="14.4" x14ac:dyDescent="0.3"/>
  <cols>
    <col min="2" max="2" width="37.5546875" customWidth="1"/>
    <col min="12" max="12" width="10.109375" customWidth="1"/>
    <col min="13" max="13" width="10.77734375" customWidth="1"/>
    <col min="14" max="14" width="9.77734375" customWidth="1"/>
  </cols>
  <sheetData>
    <row r="1" spans="1:14" x14ac:dyDescent="0.3">
      <c r="A1" s="54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59"/>
    </row>
    <row r="2" spans="1:14" x14ac:dyDescent="0.3">
      <c r="A2" s="2" t="s">
        <v>2</v>
      </c>
      <c r="B2" s="3"/>
      <c r="C2" s="4"/>
      <c r="D2" s="4"/>
      <c r="E2" s="4"/>
      <c r="F2" s="4"/>
      <c r="G2" s="4"/>
      <c r="H2" s="5" t="s">
        <v>3</v>
      </c>
      <c r="I2" s="4"/>
      <c r="J2" s="4"/>
      <c r="K2" s="6"/>
    </row>
    <row r="3" spans="1:14" x14ac:dyDescent="0.3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">
      <c r="A4" s="10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6"/>
    </row>
    <row r="5" spans="1:14" x14ac:dyDescent="0.3">
      <c r="A5" s="10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6"/>
    </row>
    <row r="6" spans="1:14" x14ac:dyDescent="0.3">
      <c r="A6" s="10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6"/>
    </row>
    <row r="7" spans="1:14" ht="14.4" customHeight="1" x14ac:dyDescent="0.3">
      <c r="A7" s="12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4"/>
    </row>
    <row r="8" spans="1:14" x14ac:dyDescent="0.3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">
      <c r="A9" s="23">
        <v>44198</v>
      </c>
      <c r="B9" s="24" t="s">
        <v>22</v>
      </c>
      <c r="C9" s="25"/>
      <c r="D9" s="26"/>
      <c r="E9" s="27"/>
      <c r="F9" s="26"/>
      <c r="G9" s="26"/>
      <c r="H9" s="28"/>
      <c r="I9" s="29"/>
      <c r="J9" s="29"/>
      <c r="K9" s="30"/>
    </row>
    <row r="10" spans="1:14" s="37" customFormat="1" x14ac:dyDescent="0.3">
      <c r="A10" s="31"/>
      <c r="B10" s="61" t="s">
        <v>37</v>
      </c>
      <c r="C10" s="33"/>
      <c r="D10" s="33"/>
      <c r="E10" s="70"/>
      <c r="F10" s="71"/>
      <c r="G10" s="33"/>
      <c r="H10" s="71"/>
      <c r="I10" s="33"/>
      <c r="J10" s="33"/>
      <c r="K10" s="34"/>
      <c r="L10" s="35"/>
      <c r="M10" s="93"/>
      <c r="N10" s="36"/>
    </row>
    <row r="11" spans="1:14" s="37" customFormat="1" x14ac:dyDescent="0.3">
      <c r="A11" s="31"/>
      <c r="B11" s="61" t="s">
        <v>37</v>
      </c>
      <c r="C11" s="33"/>
      <c r="D11" s="33"/>
      <c r="E11" s="70"/>
      <c r="F11" s="71"/>
      <c r="G11" s="33"/>
      <c r="H11" s="71"/>
      <c r="I11" s="33"/>
      <c r="J11" s="33"/>
      <c r="K11" s="34"/>
      <c r="L11" s="35"/>
      <c r="M11" s="35"/>
      <c r="N11" s="36"/>
    </row>
    <row r="12" spans="1:14" s="37" customFormat="1" x14ac:dyDescent="0.3">
      <c r="A12" s="31"/>
      <c r="B12" s="61" t="s">
        <v>37</v>
      </c>
      <c r="C12" s="33"/>
      <c r="D12" s="33"/>
      <c r="E12" s="70"/>
      <c r="F12" s="71"/>
      <c r="G12" s="33"/>
      <c r="H12" s="71"/>
      <c r="I12" s="33"/>
      <c r="J12" s="33"/>
      <c r="K12" s="34"/>
      <c r="L12" s="35"/>
      <c r="M12" s="35"/>
      <c r="N12" s="36"/>
    </row>
    <row r="13" spans="1:14" s="37" customFormat="1" x14ac:dyDescent="0.3">
      <c r="A13" s="31"/>
      <c r="B13" s="61" t="s">
        <v>37</v>
      </c>
      <c r="C13" s="33"/>
      <c r="D13" s="33"/>
      <c r="E13" s="70"/>
      <c r="F13" s="71"/>
      <c r="G13" s="33"/>
      <c r="H13" s="71"/>
      <c r="I13" s="33"/>
      <c r="J13" s="33"/>
      <c r="K13" s="34"/>
      <c r="L13" s="35"/>
      <c r="M13" s="93"/>
      <c r="N13" s="36"/>
    </row>
    <row r="14" spans="1:14" s="64" customFormat="1" x14ac:dyDescent="0.3">
      <c r="A14" s="65"/>
      <c r="B14" s="61" t="s">
        <v>37</v>
      </c>
      <c r="C14" s="62"/>
      <c r="D14" s="67"/>
      <c r="E14" s="41"/>
      <c r="F14" s="42"/>
      <c r="G14" s="26"/>
      <c r="H14" s="42"/>
      <c r="I14" s="26"/>
      <c r="J14" s="26"/>
      <c r="K14" s="63"/>
      <c r="L14" s="79"/>
      <c r="M14" s="79"/>
      <c r="N14" s="79"/>
    </row>
    <row r="15" spans="1:14" s="37" customFormat="1" x14ac:dyDescent="0.3">
      <c r="A15" s="38"/>
      <c r="B15" s="61" t="s">
        <v>37</v>
      </c>
      <c r="C15" s="39"/>
      <c r="D15" s="40"/>
      <c r="E15" s="70"/>
      <c r="F15" s="71"/>
      <c r="G15" s="33"/>
      <c r="H15" s="71"/>
      <c r="I15" s="33"/>
      <c r="J15" s="33"/>
      <c r="K15" s="34"/>
      <c r="L15" s="35"/>
      <c r="M15" s="35"/>
      <c r="N15" s="36"/>
    </row>
    <row r="16" spans="1:14" s="64" customFormat="1" x14ac:dyDescent="0.3">
      <c r="A16" s="65"/>
      <c r="B16" s="61" t="s">
        <v>37</v>
      </c>
      <c r="C16" s="62"/>
      <c r="D16" s="67"/>
      <c r="E16" s="41"/>
      <c r="F16" s="42"/>
      <c r="G16" s="26"/>
      <c r="H16" s="42"/>
      <c r="I16" s="26"/>
      <c r="J16" s="26"/>
      <c r="K16" s="63"/>
      <c r="L16" s="79"/>
      <c r="M16" s="79"/>
      <c r="N16" s="79"/>
    </row>
    <row r="17" spans="1:14" s="64" customFormat="1" x14ac:dyDescent="0.3">
      <c r="A17" s="65"/>
      <c r="B17" s="61" t="s">
        <v>37</v>
      </c>
      <c r="C17" s="62"/>
      <c r="D17" s="67"/>
      <c r="E17" s="41"/>
      <c r="F17" s="42"/>
      <c r="G17" s="26"/>
      <c r="H17" s="42"/>
      <c r="I17" s="26"/>
      <c r="J17" s="26"/>
      <c r="K17" s="63"/>
      <c r="L17" s="79"/>
      <c r="M17" s="79"/>
      <c r="N17" s="79"/>
    </row>
    <row r="18" spans="1:14" s="64" customFormat="1" x14ac:dyDescent="0.3">
      <c r="A18" s="65"/>
      <c r="B18" s="61" t="s">
        <v>37</v>
      </c>
      <c r="C18" s="62"/>
      <c r="D18" s="67"/>
      <c r="E18" s="41"/>
      <c r="F18" s="42"/>
      <c r="G18" s="26"/>
      <c r="H18" s="42"/>
      <c r="I18" s="26"/>
      <c r="J18" s="26"/>
      <c r="K18" s="63"/>
      <c r="L18" s="79"/>
      <c r="M18" s="79"/>
      <c r="N18" s="79"/>
    </row>
    <row r="19" spans="1:14" s="37" customFormat="1" x14ac:dyDescent="0.3">
      <c r="A19" s="31"/>
      <c r="B19" s="61" t="s">
        <v>37</v>
      </c>
      <c r="C19" s="72"/>
      <c r="D19" s="72"/>
      <c r="E19" s="70"/>
      <c r="F19" s="71"/>
      <c r="G19" s="33"/>
      <c r="H19" s="71"/>
      <c r="I19" s="33"/>
      <c r="J19" s="33"/>
      <c r="K19" s="34"/>
      <c r="L19" s="35"/>
      <c r="M19" s="35"/>
      <c r="N19" s="36"/>
    </row>
    <row r="20" spans="1:14" s="37" customFormat="1" x14ac:dyDescent="0.3">
      <c r="A20" s="31"/>
      <c r="B20" s="61" t="s">
        <v>37</v>
      </c>
      <c r="C20" s="33"/>
      <c r="D20" s="33"/>
      <c r="E20" s="70"/>
      <c r="F20" s="71"/>
      <c r="G20" s="33"/>
      <c r="H20" s="71"/>
      <c r="I20" s="33"/>
      <c r="J20" s="33"/>
      <c r="K20" s="34"/>
      <c r="L20" s="35"/>
      <c r="M20" s="94"/>
      <c r="N20" s="36"/>
    </row>
    <row r="21" spans="1:14" ht="15" thickBot="1" x14ac:dyDescent="0.35">
      <c r="A21" s="43"/>
      <c r="B21" s="44"/>
      <c r="C21" s="45">
        <f>SUM(C9:C20)</f>
        <v>0</v>
      </c>
      <c r="D21" s="45">
        <f>SUM(D9:D20)</f>
        <v>0</v>
      </c>
      <c r="E21" s="46"/>
      <c r="F21" s="46"/>
      <c r="G21" s="46"/>
      <c r="H21" s="45">
        <f t="shared" ref="H21:I21" si="0">SUM(H9:H20)</f>
        <v>0</v>
      </c>
      <c r="I21" s="45">
        <f t="shared" si="0"/>
        <v>0</v>
      </c>
      <c r="J21" s="46"/>
      <c r="K21" s="47"/>
      <c r="L21" s="1"/>
      <c r="M21" s="48">
        <f>SUM(I9:I20)</f>
        <v>0</v>
      </c>
      <c r="N21" s="1"/>
    </row>
    <row r="24" spans="1:14" x14ac:dyDescent="0.3">
      <c r="A24" s="50" t="s">
        <v>23</v>
      </c>
      <c r="B24" s="5"/>
      <c r="C24" s="4"/>
      <c r="D24" s="4"/>
      <c r="E24" s="4"/>
      <c r="F24" s="4"/>
      <c r="G24" s="1"/>
      <c r="H24" s="1"/>
      <c r="I24" s="1"/>
      <c r="J24" s="1"/>
    </row>
    <row r="25" spans="1:14" x14ac:dyDescent="0.3">
      <c r="A25" s="50" t="s">
        <v>36</v>
      </c>
      <c r="B25" s="5"/>
      <c r="C25" s="4"/>
      <c r="D25" s="4"/>
      <c r="E25" s="4"/>
      <c r="F25" s="4"/>
      <c r="G25" s="1"/>
      <c r="H25" s="1"/>
      <c r="I25" s="1"/>
      <c r="J25" s="51">
        <f>+D21*F9</f>
        <v>0</v>
      </c>
    </row>
    <row r="26" spans="1:14" x14ac:dyDescent="0.3">
      <c r="A26" s="50" t="s">
        <v>24</v>
      </c>
      <c r="B26" s="5"/>
      <c r="C26" s="4"/>
      <c r="D26" s="4"/>
      <c r="E26" s="4"/>
      <c r="F26" s="4"/>
      <c r="G26" s="1"/>
      <c r="H26" s="1"/>
      <c r="I26" s="1"/>
      <c r="J26" s="52">
        <f>+I21</f>
        <v>0</v>
      </c>
    </row>
    <row r="27" spans="1:14" ht="15" thickBot="1" x14ac:dyDescent="0.35">
      <c r="A27" s="50"/>
      <c r="B27" s="5" t="s">
        <v>25</v>
      </c>
      <c r="C27" s="4"/>
      <c r="D27" s="4"/>
      <c r="E27" s="4"/>
      <c r="F27" s="4"/>
      <c r="G27" s="1"/>
      <c r="H27" s="1"/>
      <c r="I27" s="1"/>
      <c r="J27" s="53">
        <f>+J25-J26</f>
        <v>0</v>
      </c>
    </row>
    <row r="28" spans="1:14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D15" sqref="D15"/>
    </sheetView>
  </sheetViews>
  <sheetFormatPr baseColWidth="10" defaultRowHeight="14.4" x14ac:dyDescent="0.3"/>
  <cols>
    <col min="2" max="2" width="30.5546875" customWidth="1"/>
    <col min="12" max="12" width="10.33203125" customWidth="1"/>
    <col min="13" max="13" width="10.21875" customWidth="1"/>
    <col min="14" max="14" width="11.77734375" customWidth="1"/>
  </cols>
  <sheetData>
    <row r="1" spans="1:15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5" x14ac:dyDescent="0.3">
      <c r="A2" s="103" t="s">
        <v>2</v>
      </c>
      <c r="B2" s="3"/>
      <c r="C2" s="4"/>
      <c r="D2" s="4"/>
      <c r="E2" s="4"/>
      <c r="F2" s="4"/>
      <c r="G2" s="4"/>
      <c r="H2" s="5" t="s">
        <v>31</v>
      </c>
      <c r="I2" s="4"/>
      <c r="J2" s="4"/>
      <c r="K2" s="104"/>
    </row>
    <row r="3" spans="1:15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5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5" x14ac:dyDescent="0.3">
      <c r="A5" s="106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104"/>
    </row>
    <row r="6" spans="1:15" x14ac:dyDescent="0.3">
      <c r="A6" s="123"/>
      <c r="B6" s="124"/>
      <c r="C6" s="125"/>
      <c r="D6" s="139" t="s">
        <v>7</v>
      </c>
      <c r="E6" s="139"/>
      <c r="F6" s="139"/>
      <c r="G6" s="139"/>
      <c r="H6" s="125"/>
      <c r="I6" s="125"/>
      <c r="J6" s="125"/>
      <c r="K6" s="126"/>
    </row>
    <row r="7" spans="1:15" x14ac:dyDescent="0.3">
      <c r="A7" s="17" t="s">
        <v>8</v>
      </c>
      <c r="B7" s="17" t="s">
        <v>9</v>
      </c>
      <c r="C7" s="145" t="s">
        <v>10</v>
      </c>
      <c r="D7" s="145"/>
      <c r="E7" s="145"/>
      <c r="F7" s="146" t="s">
        <v>11</v>
      </c>
      <c r="G7" s="146"/>
      <c r="H7" s="147" t="s">
        <v>12</v>
      </c>
      <c r="I7" s="147"/>
      <c r="J7" s="147"/>
      <c r="K7" s="122"/>
    </row>
    <row r="8" spans="1:15" x14ac:dyDescent="0.3">
      <c r="A8" s="117"/>
      <c r="B8" s="117"/>
      <c r="C8" s="117" t="s">
        <v>13</v>
      </c>
      <c r="D8" s="117" t="s">
        <v>14</v>
      </c>
      <c r="E8" s="118" t="s">
        <v>15</v>
      </c>
      <c r="F8" s="119" t="s">
        <v>16</v>
      </c>
      <c r="G8" s="119" t="s">
        <v>17</v>
      </c>
      <c r="H8" s="117" t="s">
        <v>18</v>
      </c>
      <c r="I8" s="120" t="s">
        <v>19</v>
      </c>
      <c r="J8" s="117" t="s">
        <v>20</v>
      </c>
      <c r="K8" s="121" t="s">
        <v>21</v>
      </c>
    </row>
    <row r="9" spans="1:15" x14ac:dyDescent="0.3">
      <c r="A9" s="68">
        <v>44198</v>
      </c>
      <c r="B9" s="61" t="s">
        <v>22</v>
      </c>
      <c r="C9" s="25">
        <f>+[1]Tiraf63x76.2!$E$44</f>
        <v>1024718</v>
      </c>
      <c r="D9" s="26"/>
      <c r="E9" s="27">
        <f>+C9</f>
        <v>1024718</v>
      </c>
      <c r="F9" s="26">
        <f>+H9/C9</f>
        <v>0.1977241299738117</v>
      </c>
      <c r="G9" s="26"/>
      <c r="H9" s="28">
        <f>+[1]Tiraf63x76.2!$J$49</f>
        <v>202611.47501850437</v>
      </c>
      <c r="I9" s="29"/>
      <c r="J9" s="29">
        <f>+H9</f>
        <v>202611.47501850437</v>
      </c>
      <c r="K9" s="75"/>
      <c r="L9" s="1"/>
      <c r="M9" s="1"/>
      <c r="N9" s="1"/>
      <c r="O9" s="1"/>
    </row>
    <row r="10" spans="1:15" s="64" customFormat="1" x14ac:dyDescent="0.3">
      <c r="A10" s="68">
        <v>43832</v>
      </c>
      <c r="B10" s="62" t="s">
        <v>51</v>
      </c>
      <c r="C10" s="26"/>
      <c r="D10" s="26">
        <v>200</v>
      </c>
      <c r="E10" s="41">
        <f>+E9-D10</f>
        <v>1024518</v>
      </c>
      <c r="F10" s="42"/>
      <c r="G10" s="26">
        <f>+H9/E9</f>
        <v>0.1977241299738117</v>
      </c>
      <c r="H10" s="42"/>
      <c r="I10" s="26">
        <f>+D10*G10</f>
        <v>39.544825994762341</v>
      </c>
      <c r="J10" s="26">
        <f>+J9-I10</f>
        <v>202571.93019250961</v>
      </c>
      <c r="K10" s="61"/>
      <c r="L10" s="79"/>
      <c r="M10" s="79"/>
      <c r="N10" s="79"/>
      <c r="O10" s="79"/>
    </row>
    <row r="11" spans="1:15" s="64" customFormat="1" x14ac:dyDescent="0.3">
      <c r="A11" s="68">
        <v>44211</v>
      </c>
      <c r="B11" s="62" t="s">
        <v>66</v>
      </c>
      <c r="C11" s="26"/>
      <c r="D11" s="26">
        <v>150</v>
      </c>
      <c r="E11" s="41">
        <f t="shared" ref="E11:E37" si="0">+E10-D11</f>
        <v>1024368</v>
      </c>
      <c r="F11" s="42"/>
      <c r="G11" s="26">
        <f t="shared" ref="G11:G37" si="1">+H10/E10</f>
        <v>0</v>
      </c>
      <c r="H11" s="42"/>
      <c r="I11" s="26">
        <f t="shared" ref="I11:I37" si="2">+D11*G11</f>
        <v>0</v>
      </c>
      <c r="J11" s="26">
        <f t="shared" ref="J11:J37" si="3">+J10-I11</f>
        <v>202571.93019250961</v>
      </c>
      <c r="K11" s="61"/>
      <c r="L11" s="79"/>
      <c r="M11" s="79"/>
      <c r="N11" s="79"/>
      <c r="O11" s="79"/>
    </row>
    <row r="12" spans="1:15" s="37" customFormat="1" x14ac:dyDescent="0.3">
      <c r="A12" s="68">
        <v>44212</v>
      </c>
      <c r="B12" s="62" t="s">
        <v>68</v>
      </c>
      <c r="C12" s="26"/>
      <c r="D12" s="26">
        <v>50</v>
      </c>
      <c r="E12" s="41">
        <f t="shared" si="0"/>
        <v>1024318</v>
      </c>
      <c r="F12" s="42"/>
      <c r="G12" s="26">
        <f t="shared" si="1"/>
        <v>0</v>
      </c>
      <c r="H12" s="42"/>
      <c r="I12" s="26">
        <f t="shared" si="2"/>
        <v>0</v>
      </c>
      <c r="J12" s="26">
        <f t="shared" si="3"/>
        <v>202571.93019250961</v>
      </c>
      <c r="K12" s="61"/>
      <c r="L12" s="77"/>
      <c r="M12" s="79"/>
      <c r="N12" s="78"/>
      <c r="O12" s="79"/>
    </row>
    <row r="13" spans="1:15" s="64" customFormat="1" x14ac:dyDescent="0.3">
      <c r="A13" s="68">
        <v>44229</v>
      </c>
      <c r="B13" s="62" t="s">
        <v>84</v>
      </c>
      <c r="C13" s="26"/>
      <c r="D13" s="26">
        <v>50</v>
      </c>
      <c r="E13" s="41">
        <f t="shared" si="0"/>
        <v>1024268</v>
      </c>
      <c r="F13" s="42"/>
      <c r="G13" s="26">
        <f t="shared" si="1"/>
        <v>0</v>
      </c>
      <c r="H13" s="42"/>
      <c r="I13" s="26">
        <f t="shared" si="2"/>
        <v>0</v>
      </c>
      <c r="J13" s="26">
        <f t="shared" si="3"/>
        <v>202571.93019250961</v>
      </c>
      <c r="K13" s="61"/>
      <c r="L13" s="79"/>
      <c r="M13" s="79"/>
      <c r="N13" s="79"/>
      <c r="O13" s="79"/>
    </row>
    <row r="14" spans="1:15" s="37" customFormat="1" x14ac:dyDescent="0.3">
      <c r="A14" s="69">
        <v>44230</v>
      </c>
      <c r="B14" s="62" t="s">
        <v>86</v>
      </c>
      <c r="C14" s="62"/>
      <c r="D14" s="67">
        <v>100</v>
      </c>
      <c r="E14" s="41">
        <f t="shared" si="0"/>
        <v>1024168</v>
      </c>
      <c r="F14" s="42"/>
      <c r="G14" s="26">
        <f t="shared" si="1"/>
        <v>0</v>
      </c>
      <c r="H14" s="42"/>
      <c r="I14" s="26">
        <f t="shared" si="2"/>
        <v>0</v>
      </c>
      <c r="J14" s="26">
        <f t="shared" si="3"/>
        <v>202571.93019250961</v>
      </c>
      <c r="K14" s="61"/>
      <c r="L14" s="77"/>
      <c r="M14" s="77"/>
      <c r="N14" s="78"/>
      <c r="O14" s="79"/>
    </row>
    <row r="15" spans="1:15" s="37" customFormat="1" x14ac:dyDescent="0.3">
      <c r="A15" s="69"/>
      <c r="B15" s="62" t="s">
        <v>43</v>
      </c>
      <c r="C15" s="62"/>
      <c r="D15" s="67"/>
      <c r="E15" s="41">
        <f t="shared" si="0"/>
        <v>1024168</v>
      </c>
      <c r="F15" s="42"/>
      <c r="G15" s="26">
        <f t="shared" si="1"/>
        <v>0</v>
      </c>
      <c r="H15" s="42"/>
      <c r="I15" s="26">
        <f t="shared" si="2"/>
        <v>0</v>
      </c>
      <c r="J15" s="26">
        <f t="shared" si="3"/>
        <v>202571.93019250961</v>
      </c>
      <c r="K15" s="61"/>
      <c r="L15" s="77"/>
      <c r="M15" s="77"/>
      <c r="N15" s="78"/>
      <c r="O15" s="79"/>
    </row>
    <row r="16" spans="1:15" s="64" customFormat="1" x14ac:dyDescent="0.3">
      <c r="A16" s="69"/>
      <c r="B16" s="62" t="s">
        <v>43</v>
      </c>
      <c r="C16" s="62"/>
      <c r="D16" s="67"/>
      <c r="E16" s="41">
        <f t="shared" si="0"/>
        <v>1024168</v>
      </c>
      <c r="F16" s="42"/>
      <c r="G16" s="26">
        <f t="shared" si="1"/>
        <v>0</v>
      </c>
      <c r="H16" s="42"/>
      <c r="I16" s="26">
        <f t="shared" si="2"/>
        <v>0</v>
      </c>
      <c r="J16" s="26">
        <f t="shared" si="3"/>
        <v>202571.93019250961</v>
      </c>
      <c r="K16" s="61"/>
      <c r="L16" s="79"/>
      <c r="M16" s="79"/>
      <c r="N16" s="79"/>
      <c r="O16" s="79"/>
    </row>
    <row r="17" spans="1:15" s="64" customFormat="1" x14ac:dyDescent="0.3">
      <c r="A17" s="69"/>
      <c r="B17" s="62" t="s">
        <v>43</v>
      </c>
      <c r="C17" s="62"/>
      <c r="D17" s="67"/>
      <c r="E17" s="41">
        <f t="shared" si="0"/>
        <v>1024168</v>
      </c>
      <c r="F17" s="42"/>
      <c r="G17" s="26">
        <f t="shared" si="1"/>
        <v>0</v>
      </c>
      <c r="H17" s="42"/>
      <c r="I17" s="26">
        <f t="shared" si="2"/>
        <v>0</v>
      </c>
      <c r="J17" s="26">
        <f t="shared" si="3"/>
        <v>202571.93019250961</v>
      </c>
      <c r="K17" s="61"/>
      <c r="L17" s="77"/>
      <c r="M17" s="79"/>
      <c r="N17" s="78"/>
      <c r="O17" s="79"/>
    </row>
    <row r="18" spans="1:15" s="64" customFormat="1" x14ac:dyDescent="0.3">
      <c r="A18" s="69"/>
      <c r="B18" s="62" t="s">
        <v>43</v>
      </c>
      <c r="C18" s="62"/>
      <c r="D18" s="67"/>
      <c r="E18" s="41">
        <f t="shared" si="0"/>
        <v>1024168</v>
      </c>
      <c r="F18" s="42"/>
      <c r="G18" s="26">
        <f t="shared" si="1"/>
        <v>0</v>
      </c>
      <c r="H18" s="42"/>
      <c r="I18" s="26">
        <f t="shared" si="2"/>
        <v>0</v>
      </c>
      <c r="J18" s="26">
        <f t="shared" si="3"/>
        <v>202571.93019250961</v>
      </c>
      <c r="K18" s="61"/>
      <c r="L18" s="79"/>
      <c r="M18" s="79"/>
      <c r="N18" s="79"/>
      <c r="O18" s="79"/>
    </row>
    <row r="19" spans="1:15" s="37" customFormat="1" x14ac:dyDescent="0.3">
      <c r="A19" s="68"/>
      <c r="B19" s="62" t="s">
        <v>43</v>
      </c>
      <c r="C19" s="26"/>
      <c r="D19" s="26"/>
      <c r="E19" s="41">
        <f t="shared" si="0"/>
        <v>1024168</v>
      </c>
      <c r="F19" s="42"/>
      <c r="G19" s="26">
        <f t="shared" si="1"/>
        <v>0</v>
      </c>
      <c r="H19" s="42"/>
      <c r="I19" s="26">
        <f t="shared" si="2"/>
        <v>0</v>
      </c>
      <c r="J19" s="26">
        <f t="shared" si="3"/>
        <v>202571.93019250961</v>
      </c>
      <c r="K19" s="61"/>
      <c r="L19" s="77"/>
      <c r="M19" s="77"/>
      <c r="N19" s="78"/>
      <c r="O19" s="79"/>
    </row>
    <row r="20" spans="1:15" s="64" customFormat="1" x14ac:dyDescent="0.3">
      <c r="A20" s="68"/>
      <c r="B20" s="62" t="s">
        <v>43</v>
      </c>
      <c r="C20" s="26"/>
      <c r="D20" s="26"/>
      <c r="E20" s="41">
        <f t="shared" si="0"/>
        <v>1024168</v>
      </c>
      <c r="F20" s="42"/>
      <c r="G20" s="26">
        <f t="shared" si="1"/>
        <v>0</v>
      </c>
      <c r="H20" s="42"/>
      <c r="I20" s="26">
        <f t="shared" si="2"/>
        <v>0</v>
      </c>
      <c r="J20" s="26">
        <f t="shared" si="3"/>
        <v>202571.93019250961</v>
      </c>
      <c r="K20" s="61"/>
      <c r="L20" s="79"/>
      <c r="M20" s="79"/>
      <c r="N20" s="79"/>
      <c r="O20" s="79"/>
    </row>
    <row r="21" spans="1:15" s="64" customFormat="1" x14ac:dyDescent="0.3">
      <c r="A21" s="68"/>
      <c r="B21" s="62" t="s">
        <v>43</v>
      </c>
      <c r="C21" s="26"/>
      <c r="D21" s="26"/>
      <c r="E21" s="41">
        <f t="shared" si="0"/>
        <v>1024168</v>
      </c>
      <c r="F21" s="42"/>
      <c r="G21" s="26">
        <f t="shared" si="1"/>
        <v>0</v>
      </c>
      <c r="H21" s="42"/>
      <c r="I21" s="26">
        <f t="shared" si="2"/>
        <v>0</v>
      </c>
      <c r="J21" s="26">
        <f t="shared" si="3"/>
        <v>202571.93019250961</v>
      </c>
      <c r="K21" s="61"/>
      <c r="L21" s="79"/>
      <c r="M21" s="79"/>
      <c r="N21" s="79"/>
      <c r="O21" s="79"/>
    </row>
    <row r="22" spans="1:15" s="64" customFormat="1" x14ac:dyDescent="0.3">
      <c r="A22" s="68"/>
      <c r="B22" s="62" t="s">
        <v>43</v>
      </c>
      <c r="C22" s="26"/>
      <c r="D22" s="26"/>
      <c r="E22" s="41">
        <f t="shared" si="0"/>
        <v>1024168</v>
      </c>
      <c r="F22" s="42"/>
      <c r="G22" s="26">
        <f t="shared" si="1"/>
        <v>0</v>
      </c>
      <c r="H22" s="42"/>
      <c r="I22" s="26">
        <f t="shared" si="2"/>
        <v>0</v>
      </c>
      <c r="J22" s="26">
        <f t="shared" si="3"/>
        <v>202571.93019250961</v>
      </c>
      <c r="K22" s="61"/>
      <c r="L22" s="79"/>
      <c r="M22" s="79"/>
      <c r="N22" s="79"/>
      <c r="O22" s="79"/>
    </row>
    <row r="23" spans="1:15" s="37" customFormat="1" x14ac:dyDescent="0.3">
      <c r="A23" s="68"/>
      <c r="B23" s="62" t="s">
        <v>43</v>
      </c>
      <c r="C23" s="26"/>
      <c r="D23" s="26"/>
      <c r="E23" s="41">
        <f t="shared" si="0"/>
        <v>1024168</v>
      </c>
      <c r="F23" s="42"/>
      <c r="G23" s="26">
        <f t="shared" si="1"/>
        <v>0</v>
      </c>
      <c r="H23" s="42"/>
      <c r="I23" s="26">
        <f t="shared" si="2"/>
        <v>0</v>
      </c>
      <c r="J23" s="26">
        <f t="shared" si="3"/>
        <v>202571.93019250961</v>
      </c>
      <c r="K23" s="61"/>
      <c r="L23" s="77"/>
      <c r="M23" s="77"/>
      <c r="N23" s="78"/>
      <c r="O23" s="79"/>
    </row>
    <row r="24" spans="1:15" s="37" customFormat="1" x14ac:dyDescent="0.3">
      <c r="A24" s="68"/>
      <c r="B24" s="62" t="s">
        <v>43</v>
      </c>
      <c r="C24" s="26"/>
      <c r="D24" s="26"/>
      <c r="E24" s="41">
        <f t="shared" si="0"/>
        <v>1024168</v>
      </c>
      <c r="F24" s="42"/>
      <c r="G24" s="26">
        <f t="shared" si="1"/>
        <v>0</v>
      </c>
      <c r="H24" s="42"/>
      <c r="I24" s="26">
        <f t="shared" si="2"/>
        <v>0</v>
      </c>
      <c r="J24" s="26">
        <f t="shared" si="3"/>
        <v>202571.93019250961</v>
      </c>
      <c r="K24" s="61"/>
      <c r="L24" s="77"/>
      <c r="M24" s="77"/>
      <c r="N24" s="78"/>
      <c r="O24" s="79"/>
    </row>
    <row r="25" spans="1:15" s="37" customFormat="1" x14ac:dyDescent="0.3">
      <c r="A25" s="68"/>
      <c r="B25" s="62" t="s">
        <v>43</v>
      </c>
      <c r="C25" s="26"/>
      <c r="D25" s="26"/>
      <c r="E25" s="41">
        <f t="shared" si="0"/>
        <v>1024168</v>
      </c>
      <c r="F25" s="42"/>
      <c r="G25" s="26">
        <f t="shared" si="1"/>
        <v>0</v>
      </c>
      <c r="H25" s="42"/>
      <c r="I25" s="26">
        <f t="shared" si="2"/>
        <v>0</v>
      </c>
      <c r="J25" s="26">
        <f t="shared" si="3"/>
        <v>202571.93019250961</v>
      </c>
      <c r="K25" s="61"/>
      <c r="L25" s="77"/>
      <c r="M25" s="77"/>
      <c r="N25" s="78"/>
      <c r="O25" s="79"/>
    </row>
    <row r="26" spans="1:15" s="64" customFormat="1" x14ac:dyDescent="0.3">
      <c r="A26" s="68"/>
      <c r="B26" s="62" t="s">
        <v>43</v>
      </c>
      <c r="C26" s="26"/>
      <c r="D26" s="26"/>
      <c r="E26" s="41">
        <f t="shared" si="0"/>
        <v>1024168</v>
      </c>
      <c r="F26" s="42"/>
      <c r="G26" s="26">
        <f t="shared" si="1"/>
        <v>0</v>
      </c>
      <c r="H26" s="42"/>
      <c r="I26" s="26">
        <f t="shared" si="2"/>
        <v>0</v>
      </c>
      <c r="J26" s="26">
        <f t="shared" si="3"/>
        <v>202571.93019250961</v>
      </c>
      <c r="K26" s="61"/>
      <c r="L26" s="79"/>
      <c r="M26" s="79"/>
      <c r="N26" s="79"/>
      <c r="O26" s="79"/>
    </row>
    <row r="27" spans="1:15" s="64" customFormat="1" x14ac:dyDescent="0.3">
      <c r="A27" s="68"/>
      <c r="B27" s="62" t="s">
        <v>43</v>
      </c>
      <c r="C27" s="26"/>
      <c r="D27" s="26"/>
      <c r="E27" s="41">
        <f t="shared" si="0"/>
        <v>1024168</v>
      </c>
      <c r="F27" s="42"/>
      <c r="G27" s="26">
        <f t="shared" si="1"/>
        <v>0</v>
      </c>
      <c r="H27" s="42"/>
      <c r="I27" s="26">
        <f t="shared" si="2"/>
        <v>0</v>
      </c>
      <c r="J27" s="26">
        <f t="shared" si="3"/>
        <v>202571.93019250961</v>
      </c>
      <c r="K27" s="61"/>
      <c r="L27" s="77"/>
      <c r="M27" s="77"/>
      <c r="N27" s="78"/>
      <c r="O27" s="79"/>
    </row>
    <row r="28" spans="1:15" s="64" customFormat="1" x14ac:dyDescent="0.3">
      <c r="A28" s="68"/>
      <c r="B28" s="62" t="s">
        <v>43</v>
      </c>
      <c r="C28" s="26"/>
      <c r="D28" s="26"/>
      <c r="E28" s="41">
        <f t="shared" si="0"/>
        <v>1024168</v>
      </c>
      <c r="F28" s="42"/>
      <c r="G28" s="26">
        <f t="shared" si="1"/>
        <v>0</v>
      </c>
      <c r="H28" s="42"/>
      <c r="I28" s="26">
        <f t="shared" si="2"/>
        <v>0</v>
      </c>
      <c r="J28" s="26">
        <f t="shared" si="3"/>
        <v>202571.93019250961</v>
      </c>
      <c r="K28" s="61"/>
      <c r="L28" s="79"/>
      <c r="M28" s="79"/>
      <c r="N28" s="79"/>
      <c r="O28" s="79"/>
    </row>
    <row r="29" spans="1:15" s="37" customFormat="1" x14ac:dyDescent="0.3">
      <c r="A29" s="68"/>
      <c r="B29" s="62" t="s">
        <v>43</v>
      </c>
      <c r="C29" s="26"/>
      <c r="D29" s="26"/>
      <c r="E29" s="41">
        <f t="shared" si="0"/>
        <v>1024168</v>
      </c>
      <c r="F29" s="42"/>
      <c r="G29" s="26">
        <f t="shared" si="1"/>
        <v>0</v>
      </c>
      <c r="H29" s="42"/>
      <c r="I29" s="26">
        <f t="shared" si="2"/>
        <v>0</v>
      </c>
      <c r="J29" s="26">
        <f t="shared" si="3"/>
        <v>202571.93019250961</v>
      </c>
      <c r="K29" s="61"/>
      <c r="L29" s="77"/>
      <c r="M29" s="79"/>
      <c r="N29" s="78"/>
      <c r="O29" s="79"/>
    </row>
    <row r="30" spans="1:15" s="64" customFormat="1" x14ac:dyDescent="0.3">
      <c r="A30" s="68"/>
      <c r="B30" s="62" t="s">
        <v>43</v>
      </c>
      <c r="C30" s="26"/>
      <c r="D30" s="26"/>
      <c r="E30" s="41">
        <f t="shared" si="0"/>
        <v>1024168</v>
      </c>
      <c r="F30" s="42"/>
      <c r="G30" s="26">
        <f t="shared" si="1"/>
        <v>0</v>
      </c>
      <c r="H30" s="42"/>
      <c r="I30" s="26">
        <f t="shared" si="2"/>
        <v>0</v>
      </c>
      <c r="J30" s="26">
        <f t="shared" si="3"/>
        <v>202571.93019250961</v>
      </c>
      <c r="K30" s="61"/>
      <c r="L30" s="79"/>
      <c r="M30" s="79"/>
      <c r="N30" s="79"/>
      <c r="O30" s="79"/>
    </row>
    <row r="31" spans="1:15" s="37" customFormat="1" x14ac:dyDescent="0.3">
      <c r="A31" s="68"/>
      <c r="B31" s="62" t="s">
        <v>43</v>
      </c>
      <c r="C31" s="26"/>
      <c r="D31" s="26"/>
      <c r="E31" s="41">
        <f t="shared" si="0"/>
        <v>1024168</v>
      </c>
      <c r="F31" s="42"/>
      <c r="G31" s="26">
        <f t="shared" si="1"/>
        <v>0</v>
      </c>
      <c r="H31" s="42"/>
      <c r="I31" s="26">
        <f t="shared" si="2"/>
        <v>0</v>
      </c>
      <c r="J31" s="26">
        <f t="shared" si="3"/>
        <v>202571.93019250961</v>
      </c>
      <c r="K31" s="61"/>
      <c r="L31" s="77"/>
      <c r="M31" s="77"/>
      <c r="N31" s="78"/>
      <c r="O31" s="79"/>
    </row>
    <row r="32" spans="1:15" s="64" customFormat="1" x14ac:dyDescent="0.3">
      <c r="A32" s="68"/>
      <c r="B32" s="62" t="s">
        <v>43</v>
      </c>
      <c r="C32" s="26"/>
      <c r="D32" s="26"/>
      <c r="E32" s="41">
        <f t="shared" si="0"/>
        <v>1024168</v>
      </c>
      <c r="F32" s="42"/>
      <c r="G32" s="26">
        <f t="shared" si="1"/>
        <v>0</v>
      </c>
      <c r="H32" s="42"/>
      <c r="I32" s="26">
        <f t="shared" si="2"/>
        <v>0</v>
      </c>
      <c r="J32" s="26">
        <f t="shared" si="3"/>
        <v>202571.93019250961</v>
      </c>
      <c r="K32" s="61"/>
      <c r="L32" s="79"/>
      <c r="M32" s="79"/>
      <c r="N32" s="79"/>
      <c r="O32" s="79"/>
    </row>
    <row r="33" spans="1:15" s="64" customFormat="1" x14ac:dyDescent="0.3">
      <c r="A33" s="68"/>
      <c r="B33" s="62" t="s">
        <v>43</v>
      </c>
      <c r="C33" s="26"/>
      <c r="D33" s="26"/>
      <c r="E33" s="41">
        <f t="shared" si="0"/>
        <v>1024168</v>
      </c>
      <c r="F33" s="42"/>
      <c r="G33" s="26">
        <f t="shared" si="1"/>
        <v>0</v>
      </c>
      <c r="H33" s="42"/>
      <c r="I33" s="26">
        <f t="shared" si="2"/>
        <v>0</v>
      </c>
      <c r="J33" s="26">
        <f t="shared" si="3"/>
        <v>202571.93019250961</v>
      </c>
      <c r="K33" s="61"/>
      <c r="L33" s="77"/>
      <c r="M33" s="79"/>
      <c r="N33" s="78"/>
      <c r="O33" s="79"/>
    </row>
    <row r="34" spans="1:15" s="64" customFormat="1" x14ac:dyDescent="0.3">
      <c r="A34" s="68"/>
      <c r="B34" s="62" t="s">
        <v>43</v>
      </c>
      <c r="C34" s="26"/>
      <c r="D34" s="26"/>
      <c r="E34" s="41">
        <f t="shared" si="0"/>
        <v>1024168</v>
      </c>
      <c r="F34" s="42"/>
      <c r="G34" s="26">
        <f t="shared" si="1"/>
        <v>0</v>
      </c>
      <c r="H34" s="42"/>
      <c r="I34" s="26">
        <f t="shared" si="2"/>
        <v>0</v>
      </c>
      <c r="J34" s="26">
        <f t="shared" si="3"/>
        <v>202571.93019250961</v>
      </c>
      <c r="K34" s="61"/>
      <c r="L34" s="79"/>
      <c r="M34" s="79"/>
      <c r="N34" s="79"/>
      <c r="O34" s="79"/>
    </row>
    <row r="35" spans="1:15" s="37" customFormat="1" x14ac:dyDescent="0.3">
      <c r="A35" s="68"/>
      <c r="B35" s="62" t="s">
        <v>43</v>
      </c>
      <c r="C35" s="26"/>
      <c r="D35" s="26"/>
      <c r="E35" s="41">
        <f t="shared" si="0"/>
        <v>1024168</v>
      </c>
      <c r="F35" s="42"/>
      <c r="G35" s="26">
        <f t="shared" si="1"/>
        <v>0</v>
      </c>
      <c r="H35" s="42"/>
      <c r="I35" s="26">
        <f t="shared" si="2"/>
        <v>0</v>
      </c>
      <c r="J35" s="26">
        <f t="shared" si="3"/>
        <v>202571.93019250961</v>
      </c>
      <c r="K35" s="61"/>
      <c r="L35" s="77"/>
      <c r="M35" s="79"/>
      <c r="N35" s="78"/>
      <c r="O35" s="79"/>
    </row>
    <row r="36" spans="1:15" s="37" customFormat="1" x14ac:dyDescent="0.3">
      <c r="A36" s="68"/>
      <c r="B36" s="62" t="s">
        <v>43</v>
      </c>
      <c r="C36" s="26"/>
      <c r="D36" s="26"/>
      <c r="E36" s="41">
        <f t="shared" si="0"/>
        <v>1024168</v>
      </c>
      <c r="F36" s="42"/>
      <c r="G36" s="26">
        <f t="shared" si="1"/>
        <v>0</v>
      </c>
      <c r="H36" s="42"/>
      <c r="I36" s="26">
        <f t="shared" si="2"/>
        <v>0</v>
      </c>
      <c r="J36" s="26">
        <f t="shared" si="3"/>
        <v>202571.93019250961</v>
      </c>
      <c r="K36" s="61"/>
      <c r="L36" s="77"/>
      <c r="M36" s="77"/>
      <c r="N36" s="78"/>
      <c r="O36" s="79"/>
    </row>
    <row r="37" spans="1:15" s="64" customFormat="1" x14ac:dyDescent="0.3">
      <c r="A37" s="68"/>
      <c r="B37" s="62" t="s">
        <v>43</v>
      </c>
      <c r="C37" s="26"/>
      <c r="D37" s="26"/>
      <c r="E37" s="41">
        <f t="shared" si="0"/>
        <v>1024168</v>
      </c>
      <c r="F37" s="42"/>
      <c r="G37" s="26">
        <f t="shared" si="1"/>
        <v>0</v>
      </c>
      <c r="H37" s="42"/>
      <c r="I37" s="26">
        <f t="shared" si="2"/>
        <v>0</v>
      </c>
      <c r="J37" s="26">
        <f t="shared" si="3"/>
        <v>202571.93019250961</v>
      </c>
      <c r="K37" s="61"/>
      <c r="L37" s="79"/>
      <c r="M37" s="79"/>
      <c r="N37" s="79"/>
      <c r="O37" s="79"/>
    </row>
    <row r="38" spans="1:15" s="64" customFormat="1" x14ac:dyDescent="0.3">
      <c r="A38" s="68"/>
      <c r="B38" s="62" t="s">
        <v>43</v>
      </c>
      <c r="C38" s="26"/>
      <c r="D38" s="26"/>
      <c r="E38" s="41"/>
      <c r="F38" s="42"/>
      <c r="G38" s="26"/>
      <c r="H38" s="42"/>
      <c r="I38" s="26"/>
      <c r="J38" s="26"/>
      <c r="K38" s="61"/>
      <c r="L38" s="79"/>
      <c r="M38" s="79"/>
      <c r="N38" s="79"/>
      <c r="O38" s="79"/>
    </row>
    <row r="39" spans="1:15" s="37" customFormat="1" x14ac:dyDescent="0.3">
      <c r="A39" s="68"/>
      <c r="B39" s="62"/>
      <c r="C39" s="26"/>
      <c r="D39" s="26"/>
      <c r="E39" s="41"/>
      <c r="F39" s="42"/>
      <c r="G39" s="26"/>
      <c r="H39" s="42"/>
      <c r="I39" s="26"/>
      <c r="J39" s="26"/>
      <c r="K39" s="61"/>
      <c r="L39" s="77"/>
      <c r="M39" s="79"/>
      <c r="N39" s="78"/>
      <c r="O39" s="79"/>
    </row>
    <row r="40" spans="1:15" s="37" customFormat="1" x14ac:dyDescent="0.3">
      <c r="A40" s="68"/>
      <c r="B40" s="62"/>
      <c r="C40" s="26"/>
      <c r="D40" s="26"/>
      <c r="E40" s="41"/>
      <c r="F40" s="42"/>
      <c r="G40" s="26"/>
      <c r="H40" s="42"/>
      <c r="I40" s="26"/>
      <c r="J40" s="26"/>
      <c r="K40" s="61"/>
      <c r="L40" s="77"/>
      <c r="M40" s="77"/>
      <c r="N40" s="78"/>
      <c r="O40" s="79"/>
    </row>
    <row r="41" spans="1:15" s="64" customFormat="1" x14ac:dyDescent="0.3">
      <c r="A41" s="68"/>
      <c r="B41" s="62"/>
      <c r="C41" s="26"/>
      <c r="D41" s="26"/>
      <c r="E41" s="41"/>
      <c r="F41" s="42"/>
      <c r="G41" s="26"/>
      <c r="H41" s="42"/>
      <c r="I41" s="26"/>
      <c r="J41" s="26"/>
      <c r="K41" s="61"/>
      <c r="L41" s="77"/>
      <c r="M41" s="79"/>
      <c r="N41" s="78"/>
      <c r="O41" s="79"/>
    </row>
    <row r="42" spans="1:15" s="64" customFormat="1" x14ac:dyDescent="0.3">
      <c r="A42" s="68"/>
      <c r="B42" s="62"/>
      <c r="C42" s="26"/>
      <c r="D42" s="26"/>
      <c r="E42" s="41"/>
      <c r="F42" s="42"/>
      <c r="G42" s="26"/>
      <c r="H42" s="42"/>
      <c r="I42" s="26"/>
      <c r="J42" s="26"/>
      <c r="K42" s="61"/>
      <c r="L42" s="77"/>
      <c r="M42" s="77"/>
      <c r="N42" s="78"/>
      <c r="O42" s="79"/>
    </row>
    <row r="43" spans="1:15" s="64" customFormat="1" x14ac:dyDescent="0.3">
      <c r="A43" s="68"/>
      <c r="B43" s="62"/>
      <c r="C43" s="26"/>
      <c r="D43" s="26"/>
      <c r="E43" s="41"/>
      <c r="F43" s="42"/>
      <c r="G43" s="26"/>
      <c r="H43" s="42"/>
      <c r="I43" s="26"/>
      <c r="J43" s="26"/>
      <c r="K43" s="61"/>
      <c r="L43" s="79"/>
      <c r="M43" s="79"/>
      <c r="N43" s="79"/>
      <c r="O43" s="79"/>
    </row>
    <row r="44" spans="1:15" s="37" customFormat="1" x14ac:dyDescent="0.3">
      <c r="A44" s="68"/>
      <c r="B44" s="62"/>
      <c r="C44" s="26"/>
      <c r="D44" s="26"/>
      <c r="E44" s="41"/>
      <c r="F44" s="42"/>
      <c r="G44" s="26"/>
      <c r="H44" s="42"/>
      <c r="I44" s="26"/>
      <c r="J44" s="26"/>
      <c r="K44" s="61"/>
      <c r="L44" s="77"/>
      <c r="M44" s="77"/>
      <c r="N44" s="78"/>
      <c r="O44" s="79"/>
    </row>
    <row r="45" spans="1:15" s="64" customFormat="1" ht="15" thickBot="1" x14ac:dyDescent="0.35">
      <c r="A45" s="62"/>
      <c r="B45" s="62"/>
      <c r="C45" s="67"/>
      <c r="D45" s="67"/>
      <c r="E45" s="41"/>
      <c r="F45" s="42"/>
      <c r="G45" s="26"/>
      <c r="H45" s="67"/>
      <c r="I45" s="67"/>
      <c r="J45" s="67"/>
      <c r="K45" s="62"/>
      <c r="L45" s="79"/>
      <c r="M45" s="96"/>
      <c r="N45" s="79"/>
      <c r="O45" s="79"/>
    </row>
    <row r="46" spans="1:15" s="64" customFormat="1" ht="15" thickTop="1" x14ac:dyDescent="0.3">
      <c r="A46" s="92"/>
      <c r="B46" s="92"/>
      <c r="C46" s="88"/>
      <c r="D46" s="88"/>
      <c r="E46" s="89"/>
      <c r="F46" s="90"/>
      <c r="G46" s="91"/>
      <c r="H46" s="88"/>
      <c r="I46" s="88"/>
      <c r="J46" s="88"/>
      <c r="K46" s="92"/>
      <c r="L46" s="79"/>
      <c r="M46" s="88"/>
      <c r="N46" s="79"/>
      <c r="O46" s="79"/>
    </row>
    <row r="47" spans="1:15" s="64" customFormat="1" x14ac:dyDescent="0.3">
      <c r="A47" s="92"/>
      <c r="B47" s="92"/>
      <c r="C47" s="88"/>
      <c r="D47" s="88"/>
      <c r="E47" s="89"/>
      <c r="F47" s="90"/>
      <c r="G47" s="91"/>
      <c r="H47" s="88"/>
      <c r="I47" s="88"/>
      <c r="J47" s="88"/>
      <c r="K47" s="92"/>
      <c r="L47" s="79"/>
      <c r="M47" s="88"/>
      <c r="N47" s="79"/>
      <c r="O47" s="79"/>
    </row>
    <row r="48" spans="1:15" x14ac:dyDescent="0.3">
      <c r="A48" s="50" t="s">
        <v>23</v>
      </c>
      <c r="B48" s="5"/>
      <c r="C48" s="4"/>
      <c r="D48" s="4"/>
      <c r="E48" s="4"/>
      <c r="F48" s="4"/>
      <c r="G48" s="1"/>
      <c r="H48" s="1"/>
      <c r="I48" s="1"/>
      <c r="J48" s="1"/>
    </row>
    <row r="49" spans="1:10" x14ac:dyDescent="0.3">
      <c r="A49" s="50" t="s">
        <v>36</v>
      </c>
      <c r="B49" s="5"/>
      <c r="C49" s="4"/>
      <c r="D49" s="4"/>
      <c r="E49" s="4"/>
      <c r="F49" s="4"/>
      <c r="G49" s="1"/>
      <c r="H49" s="1"/>
      <c r="I49" s="1"/>
      <c r="J49" s="51">
        <f>+E44*F9</f>
        <v>0</v>
      </c>
    </row>
    <row r="50" spans="1:10" x14ac:dyDescent="0.3">
      <c r="A50" s="50" t="s">
        <v>24</v>
      </c>
      <c r="B50" s="5"/>
      <c r="C50" s="4"/>
      <c r="D50" s="4"/>
      <c r="E50" s="4"/>
      <c r="F50" s="4"/>
      <c r="G50" s="1"/>
      <c r="H50" s="1"/>
      <c r="I50" s="1"/>
      <c r="J50" s="52">
        <f>+J44</f>
        <v>0</v>
      </c>
    </row>
    <row r="51" spans="1:10" ht="15" thickBot="1" x14ac:dyDescent="0.35">
      <c r="A51" s="50"/>
      <c r="B51" s="5" t="s">
        <v>25</v>
      </c>
      <c r="C51" s="4"/>
      <c r="D51" s="4"/>
      <c r="E51" s="4"/>
      <c r="F51" s="4"/>
      <c r="G51" s="1"/>
      <c r="H51" s="1"/>
      <c r="I51" s="1"/>
      <c r="J51" s="53">
        <f>+J49-J50</f>
        <v>0</v>
      </c>
    </row>
    <row r="52" spans="1:10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55"/>
  <sheetViews>
    <sheetView workbookViewId="0">
      <selection activeCell="D21" sqref="D21"/>
    </sheetView>
  </sheetViews>
  <sheetFormatPr baseColWidth="10" defaultRowHeight="14.4" x14ac:dyDescent="0.3"/>
  <cols>
    <col min="2" max="2" width="35.88671875" customWidth="1"/>
    <col min="12" max="12" width="10.44140625" customWidth="1"/>
    <col min="13" max="13" width="10.6640625" customWidth="1"/>
    <col min="14" max="14" width="11.33203125" customWidth="1"/>
  </cols>
  <sheetData>
    <row r="1" spans="1:14" x14ac:dyDescent="0.3">
      <c r="A1" s="101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2"/>
    </row>
    <row r="2" spans="1:14" x14ac:dyDescent="0.3">
      <c r="A2" s="103" t="s">
        <v>2</v>
      </c>
      <c r="B2" s="3"/>
      <c r="C2" s="4"/>
      <c r="D2" s="4"/>
      <c r="E2" s="4"/>
      <c r="F2" s="4"/>
      <c r="G2" s="4"/>
      <c r="H2" s="5" t="s">
        <v>32</v>
      </c>
      <c r="I2" s="4"/>
      <c r="J2" s="4"/>
      <c r="K2" s="104"/>
    </row>
    <row r="3" spans="1:14" x14ac:dyDescent="0.3">
      <c r="A3" s="105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04"/>
    </row>
    <row r="4" spans="1:14" x14ac:dyDescent="0.3">
      <c r="A4" s="106"/>
      <c r="B4" s="4"/>
      <c r="C4" s="4"/>
      <c r="D4" s="137" t="s">
        <v>6</v>
      </c>
      <c r="E4" s="137"/>
      <c r="F4" s="137"/>
      <c r="G4" s="137"/>
      <c r="H4" s="137"/>
      <c r="I4" s="4"/>
      <c r="J4" s="4"/>
      <c r="K4" s="104"/>
    </row>
    <row r="5" spans="1:14" x14ac:dyDescent="0.3">
      <c r="A5" s="106"/>
      <c r="B5" s="11"/>
      <c r="C5" s="4"/>
      <c r="D5" s="138" t="s">
        <v>41</v>
      </c>
      <c r="E5" s="138"/>
      <c r="F5" s="138"/>
      <c r="G5" s="138"/>
      <c r="H5" s="4"/>
      <c r="I5" s="4"/>
      <c r="J5" s="4"/>
      <c r="K5" s="104"/>
    </row>
    <row r="6" spans="1:14" x14ac:dyDescent="0.3">
      <c r="A6" s="106"/>
      <c r="B6" s="11"/>
      <c r="C6" s="4"/>
      <c r="D6" s="139" t="s">
        <v>7</v>
      </c>
      <c r="E6" s="139"/>
      <c r="F6" s="139"/>
      <c r="G6" s="139"/>
      <c r="H6" s="4"/>
      <c r="I6" s="4"/>
      <c r="J6" s="4"/>
      <c r="K6" s="104"/>
    </row>
    <row r="7" spans="1:14" x14ac:dyDescent="0.3">
      <c r="A7" s="107" t="s">
        <v>8</v>
      </c>
      <c r="B7" s="13" t="s">
        <v>9</v>
      </c>
      <c r="C7" s="140" t="s">
        <v>10</v>
      </c>
      <c r="D7" s="140"/>
      <c r="E7" s="141"/>
      <c r="F7" s="142" t="s">
        <v>11</v>
      </c>
      <c r="G7" s="142"/>
      <c r="H7" s="143" t="s">
        <v>12</v>
      </c>
      <c r="I7" s="144"/>
      <c r="J7" s="144"/>
      <c r="K7" s="108"/>
    </row>
    <row r="8" spans="1:14" x14ac:dyDescent="0.3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09" t="s">
        <v>21</v>
      </c>
    </row>
    <row r="9" spans="1:14" x14ac:dyDescent="0.3">
      <c r="A9" s="110">
        <v>44198</v>
      </c>
      <c r="B9" s="24" t="s">
        <v>22</v>
      </c>
      <c r="C9" s="25">
        <f>+[1]Tiraf63x63.5!$E$48</f>
        <v>255452</v>
      </c>
      <c r="D9" s="26"/>
      <c r="E9" s="27">
        <f>+C9</f>
        <v>255452</v>
      </c>
      <c r="F9" s="26">
        <f>+H9/C9</f>
        <v>0.1745733674105665</v>
      </c>
      <c r="G9" s="26"/>
      <c r="H9" s="28">
        <f>+[1]Tiraf63x63.5!$J$52</f>
        <v>44595.115851764036</v>
      </c>
      <c r="I9" s="9"/>
      <c r="J9" s="29">
        <f>+H9</f>
        <v>44595.115851764036</v>
      </c>
      <c r="K9" s="111"/>
    </row>
    <row r="10" spans="1:14" s="64" customFormat="1" x14ac:dyDescent="0.3">
      <c r="A10" s="110">
        <v>44507</v>
      </c>
      <c r="B10" s="62" t="s">
        <v>52</v>
      </c>
      <c r="C10" s="26"/>
      <c r="D10" s="26">
        <v>100</v>
      </c>
      <c r="E10" s="41">
        <f>+E9-D10</f>
        <v>255352</v>
      </c>
      <c r="F10" s="42"/>
      <c r="G10" s="26">
        <f>+J9/E9</f>
        <v>0.1745733674105665</v>
      </c>
      <c r="H10" s="42"/>
      <c r="I10" s="26">
        <f>+D10*G10</f>
        <v>17.45733674105665</v>
      </c>
      <c r="J10" s="26">
        <f>+J9-I10</f>
        <v>44577.65851502298</v>
      </c>
      <c r="K10" s="61"/>
    </row>
    <row r="11" spans="1:14" s="64" customFormat="1" x14ac:dyDescent="0.3">
      <c r="A11" s="110">
        <v>44209</v>
      </c>
      <c r="B11" s="62" t="s">
        <v>57</v>
      </c>
      <c r="C11" s="26"/>
      <c r="D11" s="26">
        <v>350</v>
      </c>
      <c r="E11" s="41">
        <f t="shared" ref="E11:E39" si="0">+E10-D11</f>
        <v>255002</v>
      </c>
      <c r="F11" s="42"/>
      <c r="G11" s="26">
        <f t="shared" ref="G11:G39" si="1">+J10/E10</f>
        <v>0.1745733674105665</v>
      </c>
      <c r="H11" s="42"/>
      <c r="I11" s="26">
        <f t="shared" ref="I11:I39" si="2">+D11*G11</f>
        <v>61.100678593698277</v>
      </c>
      <c r="J11" s="26">
        <f t="shared" ref="J11:J39" si="3">+J10-I11</f>
        <v>44516.557836429281</v>
      </c>
      <c r="K11" s="61"/>
      <c r="L11" s="77"/>
      <c r="M11" s="77"/>
      <c r="N11" s="78"/>
    </row>
    <row r="12" spans="1:14" s="64" customFormat="1" x14ac:dyDescent="0.3">
      <c r="A12" s="110">
        <v>44209</v>
      </c>
      <c r="B12" s="62" t="s">
        <v>60</v>
      </c>
      <c r="C12" s="26"/>
      <c r="D12" s="26">
        <v>50</v>
      </c>
      <c r="E12" s="41">
        <f t="shared" si="0"/>
        <v>254952</v>
      </c>
      <c r="F12" s="42"/>
      <c r="G12" s="26">
        <f t="shared" si="1"/>
        <v>0.1745733674105665</v>
      </c>
      <c r="H12" s="42"/>
      <c r="I12" s="26">
        <f t="shared" si="2"/>
        <v>8.7286683705283252</v>
      </c>
      <c r="J12" s="26">
        <f t="shared" si="3"/>
        <v>44507.82916805875</v>
      </c>
      <c r="K12" s="61"/>
    </row>
    <row r="13" spans="1:14" s="64" customFormat="1" x14ac:dyDescent="0.3">
      <c r="A13" s="110">
        <v>44211</v>
      </c>
      <c r="B13" s="62" t="s">
        <v>64</v>
      </c>
      <c r="C13" s="26"/>
      <c r="D13" s="26">
        <v>50</v>
      </c>
      <c r="E13" s="41">
        <f t="shared" si="0"/>
        <v>254902</v>
      </c>
      <c r="F13" s="42"/>
      <c r="G13" s="26">
        <f t="shared" si="1"/>
        <v>0.1745733674105665</v>
      </c>
      <c r="H13" s="42"/>
      <c r="I13" s="26">
        <f t="shared" si="2"/>
        <v>8.7286683705283252</v>
      </c>
      <c r="J13" s="26">
        <f t="shared" si="3"/>
        <v>44499.100499688218</v>
      </c>
      <c r="K13" s="61"/>
      <c r="L13" s="77"/>
      <c r="M13" s="79"/>
      <c r="N13" s="78"/>
    </row>
    <row r="14" spans="1:14" s="64" customFormat="1" x14ac:dyDescent="0.3">
      <c r="A14" s="69">
        <v>44217</v>
      </c>
      <c r="B14" s="62" t="s">
        <v>72</v>
      </c>
      <c r="C14" s="62"/>
      <c r="D14" s="67">
        <v>50</v>
      </c>
      <c r="E14" s="41">
        <f t="shared" si="0"/>
        <v>254852</v>
      </c>
      <c r="F14" s="42"/>
      <c r="G14" s="26">
        <f t="shared" si="1"/>
        <v>0.17457336741056648</v>
      </c>
      <c r="H14" s="42"/>
      <c r="I14" s="26">
        <f t="shared" si="2"/>
        <v>8.7286683705283235</v>
      </c>
      <c r="J14" s="26">
        <f t="shared" si="3"/>
        <v>44490.371831317687</v>
      </c>
      <c r="K14" s="61"/>
      <c r="L14" s="77"/>
      <c r="M14" s="79"/>
      <c r="N14" s="78"/>
    </row>
    <row r="15" spans="1:14" s="64" customFormat="1" x14ac:dyDescent="0.3">
      <c r="A15" s="69">
        <v>44217</v>
      </c>
      <c r="B15" s="62" t="s">
        <v>73</v>
      </c>
      <c r="C15" s="62"/>
      <c r="D15" s="67">
        <v>300</v>
      </c>
      <c r="E15" s="41">
        <f t="shared" si="0"/>
        <v>254552</v>
      </c>
      <c r="F15" s="42"/>
      <c r="G15" s="26">
        <f t="shared" si="1"/>
        <v>0.17457336741056648</v>
      </c>
      <c r="H15" s="42"/>
      <c r="I15" s="26">
        <f t="shared" si="2"/>
        <v>52.372010223169944</v>
      </c>
      <c r="J15" s="26">
        <f t="shared" si="3"/>
        <v>44437.99982109452</v>
      </c>
      <c r="K15" s="61"/>
      <c r="L15" s="79"/>
      <c r="M15" s="79"/>
      <c r="N15" s="79"/>
    </row>
    <row r="16" spans="1:14" s="64" customFormat="1" x14ac:dyDescent="0.3">
      <c r="A16" s="69">
        <v>44218</v>
      </c>
      <c r="B16" s="62" t="s">
        <v>75</v>
      </c>
      <c r="C16" s="62"/>
      <c r="D16" s="67">
        <v>150</v>
      </c>
      <c r="E16" s="41">
        <f t="shared" si="0"/>
        <v>254402</v>
      </c>
      <c r="F16" s="42"/>
      <c r="G16" s="26">
        <f t="shared" si="1"/>
        <v>0.17457336741056648</v>
      </c>
      <c r="H16" s="42"/>
      <c r="I16" s="26">
        <f t="shared" si="2"/>
        <v>26.186005111584972</v>
      </c>
      <c r="J16" s="26">
        <f t="shared" si="3"/>
        <v>44411.813815982932</v>
      </c>
      <c r="K16" s="61"/>
      <c r="L16" s="77"/>
      <c r="M16" s="77"/>
      <c r="N16" s="78"/>
    </row>
    <row r="17" spans="1:14" s="64" customFormat="1" x14ac:dyDescent="0.3">
      <c r="A17" s="69">
        <v>44229</v>
      </c>
      <c r="B17" s="62" t="s">
        <v>85</v>
      </c>
      <c r="C17" s="62"/>
      <c r="D17" s="67">
        <v>150</v>
      </c>
      <c r="E17" s="41">
        <f t="shared" si="0"/>
        <v>254252</v>
      </c>
      <c r="F17" s="42"/>
      <c r="G17" s="26">
        <f t="shared" si="1"/>
        <v>0.17457336741056648</v>
      </c>
      <c r="H17" s="42"/>
      <c r="I17" s="26">
        <f t="shared" si="2"/>
        <v>26.186005111584972</v>
      </c>
      <c r="J17" s="26">
        <f t="shared" si="3"/>
        <v>44385.627810871345</v>
      </c>
      <c r="K17" s="61"/>
      <c r="L17" s="77"/>
      <c r="M17" s="79"/>
      <c r="N17" s="78"/>
    </row>
    <row r="18" spans="1:14" s="64" customFormat="1" x14ac:dyDescent="0.3">
      <c r="A18" s="69">
        <v>44231</v>
      </c>
      <c r="B18" s="62" t="s">
        <v>88</v>
      </c>
      <c r="C18" s="62"/>
      <c r="D18" s="67">
        <v>10</v>
      </c>
      <c r="E18" s="41">
        <f t="shared" si="0"/>
        <v>254242</v>
      </c>
      <c r="F18" s="42"/>
      <c r="G18" s="26">
        <f t="shared" si="1"/>
        <v>0.17457336741056648</v>
      </c>
      <c r="H18" s="42"/>
      <c r="I18" s="26">
        <f t="shared" si="2"/>
        <v>1.7457336741056648</v>
      </c>
      <c r="J18" s="26">
        <f t="shared" si="3"/>
        <v>44383.882077197239</v>
      </c>
      <c r="K18" s="61"/>
      <c r="L18" s="77"/>
      <c r="M18" s="79"/>
      <c r="N18" s="78"/>
    </row>
    <row r="19" spans="1:14" s="64" customFormat="1" x14ac:dyDescent="0.3">
      <c r="A19" s="110">
        <v>44235</v>
      </c>
      <c r="B19" s="62" t="s">
        <v>91</v>
      </c>
      <c r="C19" s="66"/>
      <c r="D19" s="66">
        <v>25</v>
      </c>
      <c r="E19" s="41">
        <f t="shared" si="0"/>
        <v>254217</v>
      </c>
      <c r="F19" s="42"/>
      <c r="G19" s="26">
        <f t="shared" si="1"/>
        <v>0.17457336741056648</v>
      </c>
      <c r="H19" s="42"/>
      <c r="I19" s="26">
        <f t="shared" si="2"/>
        <v>4.3643341852641617</v>
      </c>
      <c r="J19" s="26">
        <f t="shared" si="3"/>
        <v>44379.517743011973</v>
      </c>
      <c r="K19" s="61"/>
      <c r="L19" s="77"/>
      <c r="M19" s="77"/>
      <c r="N19" s="78"/>
    </row>
    <row r="20" spans="1:14" s="64" customFormat="1" x14ac:dyDescent="0.3">
      <c r="A20" s="110">
        <v>44235</v>
      </c>
      <c r="B20" s="62" t="s">
        <v>92</v>
      </c>
      <c r="C20" s="26"/>
      <c r="D20" s="26">
        <v>50</v>
      </c>
      <c r="E20" s="41">
        <f t="shared" si="0"/>
        <v>254167</v>
      </c>
      <c r="F20" s="42"/>
      <c r="G20" s="26">
        <f t="shared" si="1"/>
        <v>0.17457336741056645</v>
      </c>
      <c r="H20" s="42"/>
      <c r="I20" s="26">
        <f t="shared" si="2"/>
        <v>8.7286683705283217</v>
      </c>
      <c r="J20" s="26">
        <f t="shared" si="3"/>
        <v>44370.789074641441</v>
      </c>
      <c r="K20" s="61"/>
      <c r="L20" s="79"/>
      <c r="M20" s="79"/>
      <c r="N20" s="79"/>
    </row>
    <row r="21" spans="1:14" s="64" customFormat="1" x14ac:dyDescent="0.3">
      <c r="A21" s="110"/>
      <c r="B21" s="62" t="s">
        <v>44</v>
      </c>
      <c r="C21" s="26"/>
      <c r="D21" s="26"/>
      <c r="E21" s="41">
        <f t="shared" si="0"/>
        <v>254167</v>
      </c>
      <c r="F21" s="42"/>
      <c r="G21" s="26">
        <f t="shared" si="1"/>
        <v>0.17457336741056645</v>
      </c>
      <c r="H21" s="42"/>
      <c r="I21" s="26">
        <f t="shared" si="2"/>
        <v>0</v>
      </c>
      <c r="J21" s="26">
        <f t="shared" si="3"/>
        <v>44370.789074641441</v>
      </c>
      <c r="K21" s="61"/>
      <c r="L21" s="79"/>
      <c r="M21" s="79"/>
      <c r="N21" s="79"/>
    </row>
    <row r="22" spans="1:14" s="64" customFormat="1" x14ac:dyDescent="0.3">
      <c r="A22" s="110"/>
      <c r="B22" s="62" t="s">
        <v>44</v>
      </c>
      <c r="C22" s="26"/>
      <c r="D22" s="26"/>
      <c r="E22" s="41">
        <f t="shared" si="0"/>
        <v>254167</v>
      </c>
      <c r="F22" s="42"/>
      <c r="G22" s="26">
        <f t="shared" si="1"/>
        <v>0.17457336741056645</v>
      </c>
      <c r="H22" s="42"/>
      <c r="I22" s="26">
        <f t="shared" si="2"/>
        <v>0</v>
      </c>
      <c r="J22" s="26">
        <f t="shared" si="3"/>
        <v>44370.789074641441</v>
      </c>
      <c r="K22" s="61"/>
      <c r="L22" s="77"/>
      <c r="M22" s="79"/>
      <c r="N22" s="78"/>
    </row>
    <row r="23" spans="1:14" s="64" customFormat="1" x14ac:dyDescent="0.3">
      <c r="A23" s="110"/>
      <c r="B23" s="62" t="s">
        <v>44</v>
      </c>
      <c r="C23" s="26"/>
      <c r="D23" s="26"/>
      <c r="E23" s="41">
        <f t="shared" si="0"/>
        <v>254167</v>
      </c>
      <c r="F23" s="42"/>
      <c r="G23" s="26">
        <f t="shared" si="1"/>
        <v>0.17457336741056645</v>
      </c>
      <c r="H23" s="42"/>
      <c r="I23" s="26">
        <f t="shared" si="2"/>
        <v>0</v>
      </c>
      <c r="J23" s="26">
        <f t="shared" si="3"/>
        <v>44370.789074641441</v>
      </c>
      <c r="K23" s="61"/>
      <c r="L23" s="79"/>
      <c r="M23" s="79"/>
      <c r="N23" s="79"/>
    </row>
    <row r="24" spans="1:14" s="64" customFormat="1" x14ac:dyDescent="0.3">
      <c r="A24" s="110"/>
      <c r="B24" s="62" t="s">
        <v>44</v>
      </c>
      <c r="C24" s="26"/>
      <c r="D24" s="26"/>
      <c r="E24" s="41">
        <f t="shared" si="0"/>
        <v>254167</v>
      </c>
      <c r="F24" s="42"/>
      <c r="G24" s="26">
        <f t="shared" si="1"/>
        <v>0.17457336741056645</v>
      </c>
      <c r="H24" s="42"/>
      <c r="I24" s="26">
        <f t="shared" si="2"/>
        <v>0</v>
      </c>
      <c r="J24" s="26">
        <f t="shared" si="3"/>
        <v>44370.789074641441</v>
      </c>
      <c r="K24" s="61"/>
      <c r="L24" s="77"/>
      <c r="M24" s="77"/>
      <c r="N24" s="78"/>
    </row>
    <row r="25" spans="1:14" s="64" customFormat="1" x14ac:dyDescent="0.3">
      <c r="A25" s="110"/>
      <c r="B25" s="62" t="s">
        <v>44</v>
      </c>
      <c r="C25" s="26"/>
      <c r="D25" s="26"/>
      <c r="E25" s="41">
        <f t="shared" si="0"/>
        <v>254167</v>
      </c>
      <c r="F25" s="42"/>
      <c r="G25" s="26">
        <f t="shared" si="1"/>
        <v>0.17457336741056645</v>
      </c>
      <c r="H25" s="42"/>
      <c r="I25" s="26">
        <f t="shared" si="2"/>
        <v>0</v>
      </c>
      <c r="J25" s="26">
        <f t="shared" si="3"/>
        <v>44370.789074641441</v>
      </c>
      <c r="K25" s="61"/>
      <c r="L25" s="77"/>
      <c r="M25" s="79"/>
      <c r="N25" s="78"/>
    </row>
    <row r="26" spans="1:14" s="64" customFormat="1" x14ac:dyDescent="0.3">
      <c r="A26" s="110"/>
      <c r="B26" s="62" t="s">
        <v>44</v>
      </c>
      <c r="C26" s="26"/>
      <c r="D26" s="26"/>
      <c r="E26" s="41">
        <f t="shared" si="0"/>
        <v>254167</v>
      </c>
      <c r="F26" s="42"/>
      <c r="G26" s="26">
        <f t="shared" si="1"/>
        <v>0.17457336741056645</v>
      </c>
      <c r="H26" s="42"/>
      <c r="I26" s="26">
        <f t="shared" si="2"/>
        <v>0</v>
      </c>
      <c r="J26" s="26">
        <f t="shared" si="3"/>
        <v>44370.789074641441</v>
      </c>
      <c r="K26" s="61"/>
      <c r="L26" s="77"/>
      <c r="M26" s="77"/>
      <c r="N26" s="78"/>
    </row>
    <row r="27" spans="1:14" s="64" customFormat="1" x14ac:dyDescent="0.3">
      <c r="A27" s="110"/>
      <c r="B27" s="62" t="s">
        <v>44</v>
      </c>
      <c r="C27" s="26"/>
      <c r="D27" s="26"/>
      <c r="E27" s="41">
        <f t="shared" si="0"/>
        <v>254167</v>
      </c>
      <c r="F27" s="42"/>
      <c r="G27" s="26">
        <f t="shared" si="1"/>
        <v>0.17457336741056645</v>
      </c>
      <c r="H27" s="42"/>
      <c r="I27" s="26">
        <f t="shared" si="2"/>
        <v>0</v>
      </c>
      <c r="J27" s="26">
        <f t="shared" si="3"/>
        <v>44370.789074641441</v>
      </c>
      <c r="K27" s="61"/>
      <c r="L27" s="77"/>
      <c r="M27" s="77"/>
      <c r="N27" s="78"/>
    </row>
    <row r="28" spans="1:14" s="64" customFormat="1" x14ac:dyDescent="0.3">
      <c r="A28" s="110"/>
      <c r="B28" s="62" t="s">
        <v>44</v>
      </c>
      <c r="C28" s="26"/>
      <c r="D28" s="26"/>
      <c r="E28" s="41">
        <f t="shared" si="0"/>
        <v>254167</v>
      </c>
      <c r="F28" s="42"/>
      <c r="G28" s="26">
        <f t="shared" si="1"/>
        <v>0.17457336741056645</v>
      </c>
      <c r="H28" s="42"/>
      <c r="I28" s="26">
        <f t="shared" si="2"/>
        <v>0</v>
      </c>
      <c r="J28" s="26">
        <f t="shared" si="3"/>
        <v>44370.789074641441</v>
      </c>
      <c r="K28" s="61"/>
      <c r="L28" s="79"/>
      <c r="M28" s="79"/>
      <c r="N28" s="79"/>
    </row>
    <row r="29" spans="1:14" s="64" customFormat="1" x14ac:dyDescent="0.3">
      <c r="A29" s="110"/>
      <c r="B29" s="62" t="s">
        <v>44</v>
      </c>
      <c r="C29" s="26"/>
      <c r="D29" s="26"/>
      <c r="E29" s="41">
        <f t="shared" si="0"/>
        <v>254167</v>
      </c>
      <c r="F29" s="42"/>
      <c r="G29" s="26">
        <f t="shared" si="1"/>
        <v>0.17457336741056645</v>
      </c>
      <c r="H29" s="42"/>
      <c r="I29" s="26">
        <f t="shared" si="2"/>
        <v>0</v>
      </c>
      <c r="J29" s="26">
        <f t="shared" si="3"/>
        <v>44370.789074641441</v>
      </c>
      <c r="K29" s="61"/>
      <c r="L29" s="77"/>
      <c r="M29" s="77"/>
      <c r="N29" s="78"/>
    </row>
    <row r="30" spans="1:14" s="64" customFormat="1" x14ac:dyDescent="0.3">
      <c r="A30" s="110"/>
      <c r="B30" s="62" t="s">
        <v>44</v>
      </c>
      <c r="C30" s="26"/>
      <c r="D30" s="26"/>
      <c r="E30" s="41">
        <f t="shared" si="0"/>
        <v>254167</v>
      </c>
      <c r="F30" s="42"/>
      <c r="G30" s="26">
        <f t="shared" si="1"/>
        <v>0.17457336741056645</v>
      </c>
      <c r="H30" s="42"/>
      <c r="I30" s="26">
        <f t="shared" si="2"/>
        <v>0</v>
      </c>
      <c r="J30" s="26">
        <f t="shared" si="3"/>
        <v>44370.789074641441</v>
      </c>
      <c r="K30" s="61"/>
      <c r="L30" s="77"/>
      <c r="M30" s="79"/>
      <c r="N30" s="78"/>
    </row>
    <row r="31" spans="1:14" s="64" customFormat="1" x14ac:dyDescent="0.3">
      <c r="A31" s="129"/>
      <c r="B31" s="62" t="s">
        <v>44</v>
      </c>
      <c r="C31" s="130"/>
      <c r="D31" s="130"/>
      <c r="E31" s="41">
        <f t="shared" si="0"/>
        <v>254167</v>
      </c>
      <c r="F31" s="42"/>
      <c r="G31" s="26">
        <f t="shared" si="1"/>
        <v>0.17457336741056645</v>
      </c>
      <c r="H31" s="42"/>
      <c r="I31" s="26">
        <f t="shared" si="2"/>
        <v>0</v>
      </c>
      <c r="J31" s="26">
        <f t="shared" si="3"/>
        <v>44370.789074641441</v>
      </c>
      <c r="K31" s="131"/>
      <c r="L31" s="77"/>
      <c r="M31" s="77"/>
      <c r="N31" s="78"/>
    </row>
    <row r="32" spans="1:14" s="64" customFormat="1" x14ac:dyDescent="0.3">
      <c r="A32" s="69"/>
      <c r="B32" s="62" t="s">
        <v>44</v>
      </c>
      <c r="C32" s="67"/>
      <c r="D32" s="67"/>
      <c r="E32" s="41">
        <f t="shared" si="0"/>
        <v>254167</v>
      </c>
      <c r="F32" s="42"/>
      <c r="G32" s="26">
        <f t="shared" si="1"/>
        <v>0.17457336741056645</v>
      </c>
      <c r="H32" s="42"/>
      <c r="I32" s="26">
        <f t="shared" si="2"/>
        <v>0</v>
      </c>
      <c r="J32" s="26">
        <f t="shared" si="3"/>
        <v>44370.789074641441</v>
      </c>
      <c r="K32" s="62"/>
      <c r="L32" s="77"/>
      <c r="M32" s="79"/>
      <c r="N32" s="78"/>
    </row>
    <row r="33" spans="1:14" s="64" customFormat="1" x14ac:dyDescent="0.3">
      <c r="A33" s="69"/>
      <c r="B33" s="62" t="s">
        <v>44</v>
      </c>
      <c r="C33" s="67"/>
      <c r="D33" s="67"/>
      <c r="E33" s="41">
        <f t="shared" si="0"/>
        <v>254167</v>
      </c>
      <c r="F33" s="42"/>
      <c r="G33" s="26">
        <f t="shared" si="1"/>
        <v>0.17457336741056645</v>
      </c>
      <c r="H33" s="42"/>
      <c r="I33" s="26">
        <f t="shared" si="2"/>
        <v>0</v>
      </c>
      <c r="J33" s="26">
        <f t="shared" si="3"/>
        <v>44370.789074641441</v>
      </c>
      <c r="K33" s="62"/>
      <c r="L33" s="77"/>
      <c r="M33" s="77"/>
      <c r="N33" s="78"/>
    </row>
    <row r="34" spans="1:14" s="64" customFormat="1" x14ac:dyDescent="0.3">
      <c r="A34" s="69"/>
      <c r="B34" s="62" t="s">
        <v>44</v>
      </c>
      <c r="C34" s="67"/>
      <c r="D34" s="67"/>
      <c r="E34" s="41">
        <f t="shared" si="0"/>
        <v>254167</v>
      </c>
      <c r="F34" s="42"/>
      <c r="G34" s="26">
        <f t="shared" si="1"/>
        <v>0.17457336741056645</v>
      </c>
      <c r="H34" s="42"/>
      <c r="I34" s="26">
        <f t="shared" si="2"/>
        <v>0</v>
      </c>
      <c r="J34" s="26">
        <f t="shared" si="3"/>
        <v>44370.789074641441</v>
      </c>
      <c r="K34" s="62"/>
      <c r="L34" s="77"/>
      <c r="M34" s="79"/>
      <c r="N34" s="78"/>
    </row>
    <row r="35" spans="1:14" s="64" customFormat="1" x14ac:dyDescent="0.3">
      <c r="A35" s="69"/>
      <c r="B35" s="62" t="s">
        <v>44</v>
      </c>
      <c r="C35" s="67"/>
      <c r="D35" s="67"/>
      <c r="E35" s="41">
        <f t="shared" si="0"/>
        <v>254167</v>
      </c>
      <c r="F35" s="42"/>
      <c r="G35" s="26">
        <f t="shared" si="1"/>
        <v>0.17457336741056645</v>
      </c>
      <c r="H35" s="42"/>
      <c r="I35" s="26">
        <f t="shared" si="2"/>
        <v>0</v>
      </c>
      <c r="J35" s="26">
        <f t="shared" si="3"/>
        <v>44370.789074641441</v>
      </c>
      <c r="K35" s="62"/>
      <c r="L35" s="79"/>
      <c r="M35" s="79"/>
      <c r="N35" s="79"/>
    </row>
    <row r="36" spans="1:14" s="64" customFormat="1" x14ac:dyDescent="0.3">
      <c r="A36" s="69"/>
      <c r="B36" s="62" t="s">
        <v>44</v>
      </c>
      <c r="C36" s="67"/>
      <c r="D36" s="67"/>
      <c r="E36" s="41">
        <f t="shared" si="0"/>
        <v>254167</v>
      </c>
      <c r="F36" s="42"/>
      <c r="G36" s="26">
        <f t="shared" si="1"/>
        <v>0.17457336741056645</v>
      </c>
      <c r="H36" s="42"/>
      <c r="I36" s="26">
        <f t="shared" si="2"/>
        <v>0</v>
      </c>
      <c r="J36" s="26">
        <f t="shared" si="3"/>
        <v>44370.789074641441</v>
      </c>
      <c r="K36" s="62"/>
      <c r="L36" s="77"/>
      <c r="M36" s="77"/>
      <c r="N36" s="78"/>
    </row>
    <row r="37" spans="1:14" s="64" customFormat="1" x14ac:dyDescent="0.3">
      <c r="A37" s="69"/>
      <c r="B37" s="62" t="s">
        <v>44</v>
      </c>
      <c r="C37" s="67"/>
      <c r="D37" s="67"/>
      <c r="E37" s="41">
        <f t="shared" si="0"/>
        <v>254167</v>
      </c>
      <c r="F37" s="42"/>
      <c r="G37" s="26">
        <f t="shared" si="1"/>
        <v>0.17457336741056645</v>
      </c>
      <c r="H37" s="42"/>
      <c r="I37" s="26">
        <f t="shared" si="2"/>
        <v>0</v>
      </c>
      <c r="J37" s="26">
        <f t="shared" si="3"/>
        <v>44370.789074641441</v>
      </c>
      <c r="K37" s="62"/>
      <c r="L37" s="77"/>
      <c r="M37" s="77"/>
      <c r="N37" s="78"/>
    </row>
    <row r="38" spans="1:14" s="64" customFormat="1" x14ac:dyDescent="0.3">
      <c r="A38" s="69"/>
      <c r="B38" s="62" t="s">
        <v>44</v>
      </c>
      <c r="C38" s="67"/>
      <c r="D38" s="67"/>
      <c r="E38" s="41">
        <f t="shared" si="0"/>
        <v>254167</v>
      </c>
      <c r="F38" s="42"/>
      <c r="G38" s="26">
        <f t="shared" si="1"/>
        <v>0.17457336741056645</v>
      </c>
      <c r="H38" s="42"/>
      <c r="I38" s="26">
        <f t="shared" si="2"/>
        <v>0</v>
      </c>
      <c r="J38" s="26">
        <f t="shared" si="3"/>
        <v>44370.789074641441</v>
      </c>
      <c r="K38" s="62"/>
      <c r="L38" s="77"/>
      <c r="M38" s="77"/>
      <c r="N38" s="78"/>
    </row>
    <row r="39" spans="1:14" s="64" customFormat="1" x14ac:dyDescent="0.3">
      <c r="A39" s="69"/>
      <c r="B39" s="62" t="s">
        <v>44</v>
      </c>
      <c r="C39" s="67"/>
      <c r="D39" s="67"/>
      <c r="E39" s="41">
        <f t="shared" si="0"/>
        <v>254167</v>
      </c>
      <c r="F39" s="42"/>
      <c r="G39" s="26">
        <f t="shared" si="1"/>
        <v>0.17457336741056645</v>
      </c>
      <c r="H39" s="42"/>
      <c r="I39" s="26">
        <f t="shared" si="2"/>
        <v>0</v>
      </c>
      <c r="J39" s="26">
        <f t="shared" si="3"/>
        <v>44370.789074641441</v>
      </c>
      <c r="K39" s="62"/>
      <c r="L39" s="79"/>
      <c r="M39" s="79"/>
      <c r="N39" s="79"/>
    </row>
    <row r="40" spans="1:14" s="64" customFormat="1" x14ac:dyDescent="0.3">
      <c r="A40" s="69"/>
      <c r="B40" s="62" t="s">
        <v>44</v>
      </c>
      <c r="C40" s="67"/>
      <c r="D40" s="67"/>
      <c r="E40" s="41"/>
      <c r="F40" s="42"/>
      <c r="G40" s="26"/>
      <c r="H40" s="42"/>
      <c r="I40" s="26"/>
      <c r="J40" s="26"/>
      <c r="K40" s="62"/>
      <c r="L40" s="79"/>
      <c r="M40" s="79"/>
      <c r="N40" s="79"/>
    </row>
    <row r="41" spans="1:14" s="64" customFormat="1" x14ac:dyDescent="0.3">
      <c r="A41" s="69"/>
      <c r="B41" s="62" t="s">
        <v>44</v>
      </c>
      <c r="C41" s="67"/>
      <c r="D41" s="67"/>
      <c r="E41" s="41"/>
      <c r="F41" s="42"/>
      <c r="G41" s="26"/>
      <c r="H41" s="42"/>
      <c r="I41" s="26"/>
      <c r="J41" s="26"/>
      <c r="K41" s="62"/>
      <c r="L41" s="79"/>
      <c r="M41" s="79"/>
      <c r="N41" s="79"/>
    </row>
    <row r="42" spans="1:14" s="64" customFormat="1" x14ac:dyDescent="0.3">
      <c r="A42" s="69"/>
      <c r="B42" s="62" t="s">
        <v>44</v>
      </c>
      <c r="C42" s="67"/>
      <c r="D42" s="67"/>
      <c r="E42" s="41"/>
      <c r="F42" s="42"/>
      <c r="G42" s="26"/>
      <c r="H42" s="42"/>
      <c r="I42" s="26"/>
      <c r="J42" s="26"/>
      <c r="K42" s="62"/>
      <c r="L42" s="77"/>
      <c r="M42" s="77"/>
      <c r="N42" s="78"/>
    </row>
    <row r="43" spans="1:14" s="64" customFormat="1" x14ac:dyDescent="0.3">
      <c r="A43" s="69"/>
      <c r="B43" s="62" t="s">
        <v>44</v>
      </c>
      <c r="C43" s="67"/>
      <c r="D43" s="67"/>
      <c r="E43" s="41"/>
      <c r="F43" s="42"/>
      <c r="G43" s="26"/>
      <c r="H43" s="42"/>
      <c r="I43" s="26"/>
      <c r="J43" s="26"/>
      <c r="K43" s="62"/>
      <c r="L43" s="79"/>
      <c r="M43" s="79"/>
      <c r="N43" s="79"/>
    </row>
    <row r="44" spans="1:14" s="64" customFormat="1" x14ac:dyDescent="0.3">
      <c r="A44" s="69"/>
      <c r="B44" s="62" t="s">
        <v>44</v>
      </c>
      <c r="C44" s="67"/>
      <c r="D44" s="67"/>
      <c r="E44" s="41"/>
      <c r="F44" s="42"/>
      <c r="G44" s="26"/>
      <c r="H44" s="42"/>
      <c r="I44" s="26"/>
      <c r="J44" s="26"/>
      <c r="K44" s="62"/>
      <c r="L44" s="79"/>
      <c r="M44" s="79"/>
      <c r="N44" s="79"/>
    </row>
    <row r="45" spans="1:14" s="64" customFormat="1" x14ac:dyDescent="0.3">
      <c r="A45" s="69"/>
      <c r="B45" s="62" t="s">
        <v>44</v>
      </c>
      <c r="C45" s="67"/>
      <c r="D45" s="67"/>
      <c r="E45" s="41"/>
      <c r="F45" s="42"/>
      <c r="G45" s="26"/>
      <c r="H45" s="42"/>
      <c r="I45" s="26"/>
      <c r="J45" s="26"/>
      <c r="K45" s="62"/>
      <c r="L45" s="79"/>
      <c r="M45" s="79"/>
      <c r="N45" s="79"/>
    </row>
    <row r="46" spans="1:14" s="64" customFormat="1" x14ac:dyDescent="0.3">
      <c r="A46" s="69"/>
      <c r="B46" s="62"/>
      <c r="C46" s="67"/>
      <c r="D46" s="67"/>
      <c r="E46" s="41"/>
      <c r="F46" s="42"/>
      <c r="G46" s="26"/>
      <c r="H46" s="42"/>
      <c r="I46" s="26"/>
      <c r="J46" s="26"/>
      <c r="K46" s="62"/>
      <c r="L46" s="79"/>
      <c r="M46" s="79"/>
      <c r="N46" s="79"/>
    </row>
    <row r="47" spans="1:14" s="64" customFormat="1" x14ac:dyDescent="0.3">
      <c r="A47" s="69"/>
      <c r="B47" s="62"/>
      <c r="C47" s="67"/>
      <c r="D47" s="67"/>
      <c r="E47" s="41"/>
      <c r="F47" s="42"/>
      <c r="G47" s="26"/>
      <c r="H47" s="42"/>
      <c r="I47" s="26"/>
      <c r="J47" s="26"/>
      <c r="K47" s="62"/>
      <c r="L47" s="79"/>
      <c r="M47" s="79"/>
      <c r="N47" s="79"/>
    </row>
    <row r="48" spans="1:14" s="64" customFormat="1" x14ac:dyDescent="0.3">
      <c r="A48" s="69"/>
      <c r="B48" s="62"/>
      <c r="C48" s="67"/>
      <c r="D48" s="67"/>
      <c r="E48" s="41"/>
      <c r="F48" s="42"/>
      <c r="G48" s="26"/>
      <c r="H48" s="42"/>
      <c r="I48" s="26"/>
      <c r="J48" s="26"/>
      <c r="K48" s="62"/>
      <c r="L48" s="77"/>
      <c r="M48" s="77"/>
      <c r="N48" s="78"/>
    </row>
    <row r="49" spans="1:14" s="64" customFormat="1" ht="15" thickBot="1" x14ac:dyDescent="0.35">
      <c r="A49" s="62"/>
      <c r="B49" s="62"/>
      <c r="C49" s="67"/>
      <c r="D49" s="67"/>
      <c r="E49" s="41"/>
      <c r="F49" s="42"/>
      <c r="G49" s="26"/>
      <c r="H49" s="67"/>
      <c r="I49" s="67"/>
      <c r="J49" s="26"/>
      <c r="K49" s="62"/>
      <c r="L49" s="79"/>
      <c r="M49" s="96"/>
      <c r="N49" s="79"/>
    </row>
    <row r="50" spans="1:14" ht="15" thickTop="1" x14ac:dyDescent="0.3">
      <c r="I50" s="49"/>
      <c r="M50" s="49"/>
    </row>
    <row r="51" spans="1:14" x14ac:dyDescent="0.3">
      <c r="A51" s="50" t="s">
        <v>23</v>
      </c>
      <c r="B51" s="5"/>
      <c r="C51" s="4"/>
      <c r="D51" s="4"/>
      <c r="E51" s="4"/>
      <c r="F51" s="4"/>
      <c r="G51" s="1"/>
      <c r="H51" s="1"/>
      <c r="I51" s="1"/>
      <c r="J51" s="1"/>
    </row>
    <row r="52" spans="1:14" x14ac:dyDescent="0.3">
      <c r="A52" s="50" t="s">
        <v>36</v>
      </c>
      <c r="B52" s="5"/>
      <c r="C52" s="4"/>
      <c r="D52" s="4"/>
      <c r="E52" s="4"/>
      <c r="F52" s="4"/>
      <c r="G52" s="1"/>
      <c r="H52" s="1"/>
      <c r="I52" s="1"/>
      <c r="J52" s="51">
        <f>+E48*F9</f>
        <v>0</v>
      </c>
    </row>
    <row r="53" spans="1:14" x14ac:dyDescent="0.3">
      <c r="A53" s="50" t="s">
        <v>24</v>
      </c>
      <c r="B53" s="5"/>
      <c r="C53" s="4"/>
      <c r="D53" s="4"/>
      <c r="E53" s="4"/>
      <c r="F53" s="4"/>
      <c r="G53" s="1"/>
      <c r="H53" s="1"/>
      <c r="I53" s="1"/>
      <c r="J53" s="52">
        <f>+J48</f>
        <v>0</v>
      </c>
    </row>
    <row r="54" spans="1:14" ht="15" thickBot="1" x14ac:dyDescent="0.35">
      <c r="A54" s="50"/>
      <c r="B54" s="5" t="s">
        <v>25</v>
      </c>
      <c r="C54" s="4"/>
      <c r="D54" s="4"/>
      <c r="E54" s="4"/>
      <c r="F54" s="4"/>
      <c r="G54" s="1"/>
      <c r="H54" s="1"/>
      <c r="I54" s="1"/>
      <c r="J54" s="53">
        <f>+J52-J53</f>
        <v>0</v>
      </c>
    </row>
    <row r="55" spans="1:14" ht="15" thickTop="1" x14ac:dyDescent="0.3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Blue-2019</vt:lpstr>
      <vt:lpstr>Ral-28-2009</vt:lpstr>
      <vt:lpstr>Ral-28-3003</vt:lpstr>
      <vt:lpstr>Ral-26-2009</vt:lpstr>
      <vt:lpstr>Zinc-28</vt:lpstr>
      <vt:lpstr>Zin-26</vt:lpstr>
      <vt:lpstr>Galva-28</vt:lpstr>
      <vt:lpstr>Tiraf63x76.2</vt:lpstr>
      <vt:lpstr>Tiraf63x63.5</vt:lpstr>
      <vt:lpstr>Ral28 3002</vt:lpstr>
      <vt:lpstr>ZINC 28 0.35X1200</vt:lpstr>
      <vt:lpstr>'Blue-2019'!Área_de_impresión</vt:lpstr>
      <vt:lpstr>'Galva-28'!Área_de_impresión</vt:lpstr>
      <vt:lpstr>'Ral-26-2009'!Área_de_impresión</vt:lpstr>
      <vt:lpstr>'Ral28 3002'!Área_de_impresión</vt:lpstr>
      <vt:lpstr>'Ral-28-2009'!Área_de_impresión</vt:lpstr>
      <vt:lpstr>'Ral-28-3003'!Área_de_impresión</vt:lpstr>
      <vt:lpstr>Tiraf63x63.5!Área_de_impresión</vt:lpstr>
      <vt:lpstr>Tiraf63x76.2!Área_de_impresión</vt:lpstr>
      <vt:lpstr>'Zin-26'!Área_de_impresión</vt:lpstr>
      <vt:lpstr>'ZINC 28 0.35X1200'!Área_de_impresión</vt:lpstr>
      <vt:lpstr>'Zinc-28'!Área_de_impresión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2023-10-10T20:15:03Z</dcterms:modified>
</cp:coreProperties>
</file>