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DA097BA7-220B-4991-BF10-BE469D9E94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estimentos" sheetId="1" r:id="rId1"/>
    <sheet name="Apoio_Perfis" sheetId="2" r:id="rId2"/>
  </sheets>
  <definedNames>
    <definedName name="aporte">Investimentos!$D$18:$D$18</definedName>
    <definedName name="patrimonio">Investimentos!$D$21:$D$21</definedName>
    <definedName name="qtd_anos">Investimentos!$D$19:$D$19</definedName>
    <definedName name="rendimento_carteira">Investimentos!$D$13:$D$13</definedName>
    <definedName name="salario">Investimentos!$D$12:$D$12</definedName>
    <definedName name="sugestao_investimento">Investimentos!$D$14:$D$14</definedName>
    <definedName name="taxa_mensal">Investimentos!$D$20:$D$20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33" i="1" a="1"/>
  <c r="C33" i="1"/>
  <c r="C41" i="1"/>
  <c r="C37" i="1"/>
  <c r="C38" i="1"/>
  <c r="C39" i="1"/>
  <c r="C40" i="1"/>
  <c r="C36" i="1"/>
  <c r="C36" i="2"/>
  <c r="A9" i="2"/>
  <c r="A16" i="2"/>
  <c r="A17" i="2"/>
  <c r="A18" i="2"/>
  <c r="A19" i="2"/>
  <c r="A20" i="2"/>
  <c r="A15" i="2"/>
  <c r="A10" i="2"/>
  <c r="A11" i="2"/>
  <c r="A12" i="2"/>
  <c r="A13" i="2"/>
  <c r="A14" i="2"/>
  <c r="A4" i="2"/>
  <c r="A5" i="2"/>
  <c r="A6" i="2"/>
  <c r="A7" i="2"/>
  <c r="A8" i="2"/>
  <c r="A3" i="2"/>
  <c r="D21" i="1" a="1"/>
  <c r="D21" i="1"/>
  <c r="D22" i="1" s="1" a="1"/>
  <c r="D22" i="1" s="1"/>
  <c r="C26" i="1" a="1"/>
  <c r="C26" i="1"/>
  <c r="C27" i="1" a="1"/>
  <c r="C27" i="1"/>
  <c r="C28" i="1" a="1"/>
  <c r="C28" i="1"/>
  <c r="C29" i="1" a="1"/>
  <c r="C29" i="1"/>
  <c r="C25" i="1" a="1"/>
  <c r="C25" i="1"/>
  <c r="D26" i="1" a="1"/>
  <c r="D26" i="1"/>
  <c r="D27" i="1" a="1"/>
  <c r="D27" i="1"/>
  <c r="D28" i="1" a="1"/>
  <c r="D28" i="1"/>
  <c r="D29" i="1" a="1"/>
  <c r="D29" i="1"/>
  <c r="D25" i="1" a="1"/>
  <c r="D25" i="1"/>
  <c r="D14" i="1"/>
  <c r="G3" i="2"/>
  <c r="D37" i="1" l="1"/>
  <c r="D38" i="1"/>
  <c r="D39" i="1"/>
  <c r="D40" i="1"/>
  <c r="D41" i="1"/>
  <c r="D36" i="1"/>
  <c r="D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<sst xmlns="http://schemas.openxmlformats.org/spreadsheetml/2006/main" count="71" uniqueCount="35">
  <si>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</si>
  <si>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</si>
  <si>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</si>
  <si>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</si>
  <si>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</si>
  <si>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</si>
  <si>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</si>
  <si>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</si>
  <si>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</si>
  <si>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</si>
  <si>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</si>
  <si>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</si>
  <si>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</si>
  <si>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</si>
  <si>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</si>
  <si>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</si>
  <si>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Quantos em 30 anos?</t>
  </si>
  <si>
    <t>PERFIL</t>
  </si>
  <si>
    <t>Conservador</t>
  </si>
  <si>
    <t>Valor Mensal a ser investido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</si>
  <si>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</si>
  <si>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</si>
  <si>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</si>
  <si>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</si>
  <si>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</si>
  <si>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</si>
  <si>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</si>
  <si>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</si>
  <si>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</si>
  <si>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TOTAL</t>
  </si>
  <si>
    <t>CHAVE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</si>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</sst>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00%"/>
    <numFmt numFmtId="165" formatCode="&quot;R$&quot;\ #,##0.00"/>
  </numFmts>
  <fonts count="13">
    <font>
      <sz val="11"/>
      <color theme="1"/>
      <name val="Aptos Narrow"/>
      <family val="2"/>
      <scheme val="minor"/>
    </font>
    <font>
      <b/>
      <sz val="20"/>
      <color rgb="FFFFFFFF"/>
      <name val="Tahoma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Tahoma"/>
    </font>
    <font>
      <sz val="11"/>
      <color rgb="FF9C5700"/>
      <name val="Calibri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1"/>
      <color rgb="FF9C5700"/>
      <name val="Calibri"/>
      <scheme val="minor"/>
    </font>
    <font>
      <b/>
      <sz val="12"/>
      <color rgb="FF9C57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thin">
        <color theme="2"/>
      </bottom>
      <diagonal/>
    </border>
    <border>
      <left style="thin">
        <color theme="1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1"/>
      </right>
      <top style="thin">
        <color theme="2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/>
      <right style="thin">
        <color theme="2"/>
      </right>
      <top style="medium">
        <color theme="1"/>
      </top>
      <bottom/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2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2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86">
    <xf numFmtId="0" fontId="0" fillId="0" borderId="0" xfId="0"/>
    <xf numFmtId="0" fontId="2" fillId="4" borderId="0" xfId="0" applyFont="1" applyFill="1"/>
    <xf numFmtId="8" fontId="2" fillId="4" borderId="0" xfId="0" applyNumberFormat="1" applyFont="1" applyFill="1" applyAlignment="1">
      <alignment horizontal="center"/>
    </xf>
    <xf numFmtId="165" fontId="0" fillId="0" borderId="20" xfId="0" applyNumberForma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8" fontId="6" fillId="3" borderId="26" xfId="0" applyNumberFormat="1" applyFont="1" applyFill="1" applyBorder="1" applyAlignment="1">
      <alignment horizontal="center" vertical="center"/>
    </xf>
    <xf numFmtId="8" fontId="6" fillId="3" borderId="16" xfId="0" applyNumberFormat="1" applyFont="1" applyFill="1" applyBorder="1" applyAlignment="1">
      <alignment horizontal="center" vertical="center"/>
    </xf>
    <xf numFmtId="8" fontId="0" fillId="3" borderId="27" xfId="0" applyNumberFormat="1" applyFill="1" applyBorder="1" applyAlignment="1">
      <alignment horizontal="center" vertical="center"/>
    </xf>
    <xf numFmtId="8" fontId="0" fillId="3" borderId="28" xfId="0" applyNumberFormat="1" applyFill="1" applyBorder="1" applyAlignment="1">
      <alignment horizontal="center" vertical="center"/>
    </xf>
    <xf numFmtId="8" fontId="0" fillId="3" borderId="12" xfId="0" applyNumberFormat="1" applyFill="1" applyBorder="1" applyAlignment="1">
      <alignment horizontal="center" vertical="center"/>
    </xf>
    <xf numFmtId="8" fontId="0" fillId="3" borderId="13" xfId="0" applyNumberFormat="1" applyFill="1" applyBorder="1" applyAlignment="1">
      <alignment horizontal="center" vertical="center"/>
    </xf>
    <xf numFmtId="8" fontId="0" fillId="3" borderId="29" xfId="0" applyNumberFormat="1" applyFill="1" applyBorder="1" applyAlignment="1">
      <alignment horizontal="center" vertical="center"/>
    </xf>
    <xf numFmtId="8" fontId="0" fillId="3" borderId="30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3" fillId="0" borderId="41" xfId="0" applyFont="1" applyBorder="1"/>
    <xf numFmtId="0" fontId="0" fillId="0" borderId="45" xfId="0" applyBorder="1"/>
    <xf numFmtId="0" fontId="0" fillId="0" borderId="46" xfId="0" applyBorder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9" borderId="0" xfId="0" applyFill="1"/>
    <xf numFmtId="10" fontId="0" fillId="9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6" borderId="48" xfId="1" applyFont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/>
    </xf>
    <xf numFmtId="165" fontId="2" fillId="8" borderId="52" xfId="0" applyNumberFormat="1" applyFont="1" applyFill="1" applyBorder="1" applyAlignment="1">
      <alignment horizontal="center" vertical="center"/>
    </xf>
    <xf numFmtId="165" fontId="2" fillId="8" borderId="53" xfId="0" applyNumberFormat="1" applyFont="1" applyFill="1" applyBorder="1" applyAlignment="1">
      <alignment horizontal="center" vertical="center"/>
    </xf>
    <xf numFmtId="165" fontId="2" fillId="8" borderId="30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36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39" xfId="0" applyFill="1" applyBorder="1"/>
    <xf numFmtId="0" fontId="0" fillId="4" borderId="37" xfId="0" applyFill="1" applyBorder="1"/>
    <xf numFmtId="0" fontId="0" fillId="4" borderId="44" xfId="0" applyFill="1" applyBorder="1"/>
    <xf numFmtId="0" fontId="0" fillId="4" borderId="40" xfId="0" applyFill="1" applyBorder="1"/>
    <xf numFmtId="0" fontId="7" fillId="7" borderId="54" xfId="0" applyFont="1" applyFill="1" applyBorder="1" applyAlignment="1">
      <alignment horizontal="center" vertical="center"/>
    </xf>
    <xf numFmtId="9" fontId="0" fillId="8" borderId="55" xfId="0" applyNumberFormat="1" applyFill="1" applyBorder="1" applyAlignment="1">
      <alignment horizontal="center" vertical="center"/>
    </xf>
    <xf numFmtId="0" fontId="7" fillId="7" borderId="56" xfId="0" applyFont="1" applyFill="1" applyBorder="1" applyAlignment="1">
      <alignment horizontal="center" vertical="center"/>
    </xf>
    <xf numFmtId="9" fontId="0" fillId="8" borderId="57" xfId="0" applyNumberFormat="1" applyFill="1" applyBorder="1" applyAlignment="1">
      <alignment horizontal="center" vertical="center"/>
    </xf>
    <xf numFmtId="0" fontId="10" fillId="8" borderId="58" xfId="0" applyFont="1" applyFill="1" applyBorder="1" applyAlignment="1">
      <alignment horizontal="center" vertical="center"/>
    </xf>
    <xf numFmtId="9" fontId="10" fillId="8" borderId="59" xfId="0" applyNumberFormat="1" applyFont="1" applyFill="1" applyBorder="1" applyAlignment="1">
      <alignment horizontal="center" vertical="center"/>
    </xf>
    <xf numFmtId="0" fontId="12" fillId="6" borderId="49" xfId="1" applyFont="1" applyBorder="1" applyAlignment="1">
      <alignment horizontal="center" vertical="center"/>
    </xf>
    <xf numFmtId="0" fontId="12" fillId="6" borderId="50" xfId="1" applyFont="1" applyBorder="1" applyAlignment="1">
      <alignment horizontal="center" vertical="center"/>
    </xf>
    <xf numFmtId="165" fontId="10" fillId="8" borderId="29" xfId="0" applyNumberFormat="1" applyFont="1" applyFill="1" applyBorder="1" applyAlignment="1">
      <alignment horizontal="center" vertical="center"/>
    </xf>
    <xf numFmtId="165" fontId="10" fillId="8" borderId="30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13" workbookViewId="0">
      <selection activeCell="D14" sqref="D14"/>
    </sheetView>
  </sheetViews>
  <sheetFormatPr defaultColWidth="0" defaultRowHeight="15" zeroHeight="1"/>
  <cols>
    <col min="1" max="1" width="9.140625" customWidth="1"/>
    <col min="2" max="2" width="36.5703125" bestFit="1" customWidth="1"/>
    <col min="3" max="3" width="32" customWidth="1"/>
    <col min="4" max="4" width="24.5703125" customWidth="1"/>
    <col min="5" max="5" width="4.42578125" style="46" customWidth="1"/>
    <col min="6" max="6" width="5.140625" style="46" customWidth="1"/>
    <col min="7" max="7" width="4.7109375" style="46" customWidth="1"/>
    <col min="8" max="8" width="3.85546875" style="46" customWidth="1"/>
    <col min="9" max="11" width="9.140625" hidden="1" customWidth="1"/>
  </cols>
  <sheetData>
    <row r="1" spans="1:8">
      <c r="A1" s="21"/>
      <c r="B1" s="22"/>
      <c r="C1" s="22"/>
      <c r="D1" s="22"/>
      <c r="E1" s="47"/>
      <c r="F1" s="47"/>
      <c r="G1" s="47"/>
      <c r="H1" s="51"/>
    </row>
    <row r="2" spans="1:8">
      <c r="A2" s="26"/>
      <c r="B2" s="27"/>
      <c r="C2" s="27"/>
      <c r="D2" s="27"/>
      <c r="E2" s="48"/>
      <c r="F2" s="48"/>
      <c r="G2" s="48"/>
      <c r="H2" s="52"/>
    </row>
    <row r="3" spans="1:8">
      <c r="A3" s="26"/>
      <c r="B3" s="27"/>
      <c r="C3" s="27"/>
      <c r="D3" s="27"/>
      <c r="E3" s="48"/>
      <c r="F3" s="48"/>
      <c r="G3" s="48"/>
      <c r="H3" s="52"/>
    </row>
    <row r="4" spans="1:8">
      <c r="A4" s="26"/>
      <c r="B4" s="27"/>
      <c r="C4" s="27"/>
      <c r="D4" s="27"/>
      <c r="E4" s="48"/>
      <c r="F4" s="48"/>
      <c r="G4" s="48"/>
      <c r="H4" s="52"/>
    </row>
    <row r="5" spans="1:8">
      <c r="A5" s="26"/>
      <c r="B5" s="27"/>
      <c r="C5" s="27"/>
      <c r="D5" s="27"/>
      <c r="E5" s="48"/>
      <c r="F5" s="48"/>
      <c r="G5" s="48"/>
      <c r="H5" s="52"/>
    </row>
    <row r="6" spans="1:8">
      <c r="A6" s="26"/>
      <c r="B6" s="27"/>
      <c r="C6" s="27"/>
      <c r="D6" s="27"/>
      <c r="E6" s="48"/>
      <c r="F6" s="48"/>
      <c r="G6" s="48"/>
      <c r="H6" s="52"/>
    </row>
    <row r="7" spans="1:8">
      <c r="A7" s="26"/>
      <c r="B7" s="27"/>
      <c r="C7" s="27"/>
      <c r="D7" s="27"/>
      <c r="E7" s="48"/>
      <c r="F7" s="48"/>
      <c r="G7" s="48"/>
      <c r="H7" s="52"/>
    </row>
    <row r="8" spans="1:8">
      <c r="A8" s="26"/>
      <c r="B8" s="27"/>
      <c r="C8" s="27"/>
      <c r="D8" s="27"/>
      <c r="E8" s="48"/>
      <c r="F8" s="48"/>
      <c r="G8" s="48"/>
      <c r="H8" s="52"/>
    </row>
    <row r="9" spans="1:8">
      <c r="A9" s="26"/>
      <c r="B9" s="27"/>
      <c r="C9" s="27"/>
      <c r="D9" s="27"/>
      <c r="E9" s="48"/>
      <c r="F9" s="48"/>
      <c r="G9" s="48"/>
      <c r="H9" s="52"/>
    </row>
    <row r="10" spans="1:8">
      <c r="A10" s="26"/>
      <c r="B10" s="24"/>
      <c r="C10" s="24"/>
      <c r="D10" s="24"/>
      <c r="E10" s="48"/>
      <c r="F10" s="48"/>
      <c r="G10" s="48"/>
      <c r="H10" s="52"/>
    </row>
    <row r="11" spans="1:8" ht="35.25" customHeight="1">
      <c r="A11" s="25"/>
      <c r="B11" s="77" t="s">
        <v>0</v>
      </c>
      <c r="C11" s="78"/>
      <c r="D11" s="79"/>
      <c r="E11" s="49"/>
      <c r="F11" s="48"/>
      <c r="G11" s="48"/>
      <c r="H11" s="52"/>
    </row>
    <row r="12" spans="1:8" ht="30" customHeight="1">
      <c r="A12" s="25"/>
      <c r="B12" s="80" t="s">
        <v>1</v>
      </c>
      <c r="C12" s="81"/>
      <c r="D12" s="3">
        <v>4200</v>
      </c>
      <c r="E12" s="49"/>
      <c r="F12" s="48"/>
      <c r="G12" s="48"/>
      <c r="H12" s="52"/>
    </row>
    <row r="13" spans="1:8" ht="30" customHeight="1">
      <c r="A13" s="25"/>
      <c r="B13" s="82" t="s">
        <v>2</v>
      </c>
      <c r="C13" s="83"/>
      <c r="D13" s="20">
        <v>6.0000000000000001E-3</v>
      </c>
      <c r="E13" s="49"/>
      <c r="F13" s="48"/>
      <c r="G13" s="48"/>
      <c r="H13" s="52"/>
    </row>
    <row r="14" spans="1:8" ht="30" customHeight="1">
      <c r="A14" s="25"/>
      <c r="B14" s="84" t="s">
        <v>3</v>
      </c>
      <c r="C14" s="85"/>
      <c r="D14" s="19">
        <f>D12*30%</f>
        <v>1260</v>
      </c>
      <c r="E14" s="49"/>
      <c r="F14" s="48"/>
      <c r="G14" s="48"/>
      <c r="H14" s="52"/>
    </row>
    <row r="15" spans="1:8">
      <c r="A15" s="26"/>
      <c r="B15" s="22"/>
      <c r="C15" s="22"/>
      <c r="D15" s="22"/>
      <c r="E15" s="48"/>
      <c r="F15" s="48"/>
      <c r="G15" s="48"/>
      <c r="H15" s="52"/>
    </row>
    <row r="16" spans="1:8">
      <c r="A16" s="26"/>
      <c r="B16" s="24"/>
      <c r="C16" s="24"/>
      <c r="D16" s="24"/>
      <c r="E16" s="48"/>
      <c r="F16" s="48"/>
      <c r="G16" s="48"/>
      <c r="H16" s="52"/>
    </row>
    <row r="17" spans="1:8" ht="35.25" customHeight="1">
      <c r="A17" s="25"/>
      <c r="B17" s="74" t="s">
        <v>4</v>
      </c>
      <c r="C17" s="75"/>
      <c r="D17" s="76"/>
      <c r="E17" s="49"/>
      <c r="F17" s="48"/>
      <c r="G17" s="48"/>
      <c r="H17" s="52"/>
    </row>
    <row r="18" spans="1:8" ht="30" customHeight="1">
      <c r="A18" s="25"/>
      <c r="B18" s="66" t="s">
        <v>5</v>
      </c>
      <c r="C18" s="67"/>
      <c r="D18" s="4">
        <v>1260</v>
      </c>
      <c r="E18" s="49"/>
      <c r="F18" s="48"/>
      <c r="G18" s="48"/>
      <c r="H18" s="52"/>
    </row>
    <row r="19" spans="1:8" ht="30" customHeight="1">
      <c r="A19" s="25"/>
      <c r="B19" s="68" t="s">
        <v>6</v>
      </c>
      <c r="C19" s="69"/>
      <c r="D19" s="5">
        <v>10</v>
      </c>
      <c r="E19" s="49"/>
      <c r="F19" s="48"/>
      <c r="G19" s="48"/>
      <c r="H19" s="52"/>
    </row>
    <row r="20" spans="1:8" ht="30" customHeight="1">
      <c r="A20" s="25"/>
      <c r="B20" s="68" t="s">
        <v>7</v>
      </c>
      <c r="C20" s="69"/>
      <c r="D20" s="6">
        <v>1.0789999999999999E-2</v>
      </c>
      <c r="E20" s="49"/>
      <c r="F20" s="48"/>
      <c r="G20" s="48"/>
      <c r="H20" s="52"/>
    </row>
    <row r="21" spans="1:8" ht="30" customHeight="1">
      <c r="A21" s="25"/>
      <c r="B21" s="70" t="s">
        <v>8</v>
      </c>
      <c r="C21" s="71"/>
      <c r="D21" s="11" cm="1">
        <f t="array" ref="D21">FV(taxa_mensal,qtd_anos*12,aporte*-1)</f>
        <v>306538.10778801696</v>
      </c>
      <c r="E21" s="49"/>
      <c r="F21" s="48"/>
      <c r="G21" s="48"/>
      <c r="H21" s="52"/>
    </row>
    <row r="22" spans="1:8" ht="30" customHeight="1">
      <c r="A22" s="25"/>
      <c r="B22" s="72" t="s">
        <v>9</v>
      </c>
      <c r="C22" s="73"/>
      <c r="D22" s="12" cm="1">
        <f t="array" ref="D22">patrimonio*rendimento_carteira</f>
        <v>1839.2286467281017</v>
      </c>
      <c r="E22" s="49"/>
      <c r="F22" s="48"/>
      <c r="G22" s="48"/>
      <c r="H22" s="52"/>
    </row>
    <row r="23" spans="1:8">
      <c r="A23" s="25"/>
      <c r="B23" s="1"/>
      <c r="C23" s="2"/>
      <c r="D23" s="29"/>
      <c r="E23" s="48"/>
      <c r="F23" s="48"/>
      <c r="G23" s="48"/>
      <c r="H23" s="52"/>
    </row>
    <row r="24" spans="1:8" ht="35.25" customHeight="1">
      <c r="A24" s="25"/>
      <c r="B24" s="64" t="s">
        <v>10</v>
      </c>
      <c r="C24" s="65"/>
      <c r="D24" s="10" t="s">
        <v>11</v>
      </c>
      <c r="E24" s="49"/>
      <c r="F24" s="48"/>
      <c r="G24" s="48"/>
      <c r="H24" s="52"/>
    </row>
    <row r="25" spans="1:8" ht="30" customHeight="1">
      <c r="A25" s="28">
        <v>2</v>
      </c>
      <c r="B25" s="7" t="s">
        <v>12</v>
      </c>
      <c r="C25" s="13" cm="1">
        <f t="array" ref="C25">FV(taxa_mensal,$A25*12,aporte*-1)</f>
        <v>34306.810395032975</v>
      </c>
      <c r="D25" s="14" cm="1">
        <f t="array" ref="D25">C25*rendimento_carteira</f>
        <v>205.84086237019787</v>
      </c>
      <c r="E25" s="49"/>
      <c r="F25" s="48"/>
      <c r="G25" s="48"/>
      <c r="H25" s="52"/>
    </row>
    <row r="26" spans="1:8" ht="30" customHeight="1">
      <c r="A26" s="28">
        <v>5</v>
      </c>
      <c r="B26" s="8" t="s">
        <v>13</v>
      </c>
      <c r="C26" s="15" cm="1">
        <f t="array" ref="C26">FV(taxa_mensal,$A26*12,aporte*-1)</f>
        <v>105558.91163809443</v>
      </c>
      <c r="D26" s="16" cm="1">
        <f t="array" ref="D26">C26*rendimento_carteira</f>
        <v>633.35346982856663</v>
      </c>
      <c r="E26" s="49"/>
      <c r="F26" s="48"/>
      <c r="G26" s="48"/>
      <c r="H26" s="52"/>
    </row>
    <row r="27" spans="1:8" ht="30" customHeight="1">
      <c r="A27" s="28">
        <v>10</v>
      </c>
      <c r="B27" s="8" t="s">
        <v>14</v>
      </c>
      <c r="C27" s="15" cm="1">
        <f t="array" ref="C27">FV(taxa_mensal,$A27*12,aporte*-1)</f>
        <v>306538.10778801696</v>
      </c>
      <c r="D27" s="16" cm="1">
        <f t="array" ref="D27">C27*rendimento_carteira</f>
        <v>1839.2286467281017</v>
      </c>
      <c r="E27" s="49"/>
      <c r="F27" s="48"/>
      <c r="G27" s="48"/>
      <c r="H27" s="52"/>
    </row>
    <row r="28" spans="1:8" ht="30" customHeight="1">
      <c r="A28" s="28">
        <v>20</v>
      </c>
      <c r="B28" s="8" t="s">
        <v>15</v>
      </c>
      <c r="C28" s="15" cm="1">
        <f t="array" ref="C28">FV(taxa_mensal,$A28*12,aporte*-1)</f>
        <v>1417749.9841223215</v>
      </c>
      <c r="D28" s="16" cm="1">
        <f t="array" ref="D28">C28*rendimento_carteira</f>
        <v>8506.4999047339297</v>
      </c>
      <c r="E28" s="49"/>
      <c r="F28" s="48"/>
      <c r="G28" s="48"/>
      <c r="H28" s="52"/>
    </row>
    <row r="29" spans="1:8" ht="30" customHeight="1">
      <c r="A29" s="28">
        <v>30</v>
      </c>
      <c r="B29" s="9" t="s">
        <v>16</v>
      </c>
      <c r="C29" s="17" cm="1">
        <f t="array" ref="C29">FV(taxa_mensal,$A29*12,aporte*-1)</f>
        <v>5445933.7653059401</v>
      </c>
      <c r="D29" s="18" cm="1">
        <f t="array" ref="D29">C29*rendimento_carteira</f>
        <v>32675.602591835643</v>
      </c>
      <c r="E29" s="49"/>
      <c r="F29" s="48"/>
      <c r="G29" s="48"/>
      <c r="H29" s="52"/>
    </row>
    <row r="30" spans="1:8">
      <c r="A30" s="23"/>
      <c r="B30" s="30"/>
      <c r="C30" s="30"/>
      <c r="D30" s="30"/>
      <c r="E30" s="50"/>
      <c r="F30" s="50"/>
      <c r="G30" s="50"/>
      <c r="H30" s="53"/>
    </row>
    <row r="31" spans="1:8">
      <c r="A31" s="46"/>
      <c r="B31" s="46"/>
      <c r="C31" s="46"/>
      <c r="D31" s="46"/>
    </row>
    <row r="32" spans="1:8" ht="30" customHeight="1">
      <c r="A32" s="46"/>
      <c r="B32" s="41" t="s">
        <v>17</v>
      </c>
      <c r="C32" s="60" t="s">
        <v>18</v>
      </c>
      <c r="D32" s="61"/>
    </row>
    <row r="33" spans="1:4" ht="30" customHeight="1">
      <c r="A33" s="46"/>
      <c r="B33" s="42" t="s">
        <v>19</v>
      </c>
      <c r="C33" s="62" cm="1">
        <f t="array" ref="C33">aporte</f>
        <v>1260</v>
      </c>
      <c r="D33" s="63"/>
    </row>
    <row r="34" spans="1:4" s="46" customFormat="1"/>
    <row r="35" spans="1:4" ht="35.25" customHeight="1">
      <c r="A35" s="46"/>
      <c r="B35" s="38" t="s">
        <v>20</v>
      </c>
      <c r="C35" s="39" t="s">
        <v>21</v>
      </c>
      <c r="D35" s="40" t="s">
        <v>22</v>
      </c>
    </row>
    <row r="36" spans="1:4" ht="30" customHeight="1">
      <c r="A36" s="46"/>
      <c r="B36" s="54" t="s">
        <v>23</v>
      </c>
      <c r="C36" s="55">
        <f>VLOOKUP($C$32&amp;"-"&amp;B36,Apoio_Perfis!$A:$D,4,FALSE)</f>
        <v>0.3</v>
      </c>
      <c r="D36" s="43">
        <f>C36*$C$33</f>
        <v>378</v>
      </c>
    </row>
    <row r="37" spans="1:4" ht="30" customHeight="1">
      <c r="A37" s="46"/>
      <c r="B37" s="54" t="s">
        <v>24</v>
      </c>
      <c r="C37" s="55">
        <f>VLOOKUP($C$32&amp;"-"&amp;B37,Apoio_Perfis!$A:$D,4,FALSE)</f>
        <v>0.5</v>
      </c>
      <c r="D37" s="43">
        <f t="shared" ref="D37:D41" si="0">C37*$C$33</f>
        <v>630</v>
      </c>
    </row>
    <row r="38" spans="1:4" ht="30" customHeight="1">
      <c r="A38" s="46"/>
      <c r="B38" s="54" t="s">
        <v>25</v>
      </c>
      <c r="C38" s="55">
        <f>VLOOKUP($C$32&amp;"-"&amp;B38,Apoio_Perfis!$A:$D,4,FALSE)</f>
        <v>0.1</v>
      </c>
      <c r="D38" s="43">
        <f t="shared" si="0"/>
        <v>126</v>
      </c>
    </row>
    <row r="39" spans="1:4" ht="30" customHeight="1">
      <c r="A39" s="46"/>
      <c r="B39" s="54" t="s">
        <v>26</v>
      </c>
      <c r="C39" s="55">
        <f>VLOOKUP($C$32&amp;"-"&amp;B39,Apoio_Perfis!$A:$D,4,FALSE)</f>
        <v>0.1</v>
      </c>
      <c r="D39" s="43">
        <f t="shared" si="0"/>
        <v>126</v>
      </c>
    </row>
    <row r="40" spans="1:4" ht="30" customHeight="1">
      <c r="A40" s="46"/>
      <c r="B40" s="54" t="s">
        <v>27</v>
      </c>
      <c r="C40" s="55">
        <f>VLOOKUP($C$32&amp;"-"&amp;B40,Apoio_Perfis!$A:$D,4,FALSE)</f>
        <v>0</v>
      </c>
      <c r="D40" s="43">
        <f t="shared" si="0"/>
        <v>0</v>
      </c>
    </row>
    <row r="41" spans="1:4" ht="30" customHeight="1">
      <c r="A41" s="46"/>
      <c r="B41" s="56" t="s">
        <v>28</v>
      </c>
      <c r="C41" s="57">
        <f>VLOOKUP($C$32&amp;"-"&amp;B41,Apoio_Perfis!$A:$D,4,FALSE)</f>
        <v>0</v>
      </c>
      <c r="D41" s="44">
        <f t="shared" si="0"/>
        <v>0</v>
      </c>
    </row>
    <row r="42" spans="1:4" ht="30" customHeight="1">
      <c r="A42" s="46"/>
      <c r="B42" s="58" t="s">
        <v>29</v>
      </c>
      <c r="C42" s="59">
        <f>SUM(C36:C41)</f>
        <v>1</v>
      </c>
      <c r="D42" s="45">
        <f>SUM(D36:D41)</f>
        <v>1260</v>
      </c>
    </row>
    <row r="43" spans="1:4" s="46" customFormat="1"/>
    <row r="44" spans="1:4" s="46" customFormat="1"/>
    <row r="45" spans="1:4" s="46" customFormat="1"/>
    <row r="46" spans="1:4" s="46" customFormat="1"/>
    <row r="47" spans="1:4" s="46" customFormat="1"/>
  </sheetData>
  <mergeCells count="13">
    <mergeCell ref="B17:D17"/>
    <mergeCell ref="B11:D11"/>
    <mergeCell ref="B12:C12"/>
    <mergeCell ref="B13:C13"/>
    <mergeCell ref="B14:C14"/>
    <mergeCell ref="C32:D32"/>
    <mergeCell ref="C33:D33"/>
    <mergeCell ref="B24:C24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2" xr:uid="{5D2F432D-383F-43D0-BC51-060E0F067D55}">
      <formula1>"Conservador, Moderado, Agressivo"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7544-54C0-4FF2-84F2-7C7CF08D4E91}">
  <dimension ref="A2:G36"/>
  <sheetViews>
    <sheetView workbookViewId="0">
      <selection activeCell="D11" sqref="D11"/>
    </sheetView>
  </sheetViews>
  <sheetFormatPr defaultRowHeight="15"/>
  <cols>
    <col min="1" max="1" width="30.140625" bestFit="1" customWidth="1"/>
    <col min="2" max="3" width="18.42578125" bestFit="1" customWidth="1"/>
    <col min="6" max="6" width="23.7109375" customWidth="1"/>
    <col min="7" max="7" width="23" customWidth="1"/>
  </cols>
  <sheetData>
    <row r="2" spans="1:7">
      <c r="A2" s="32" t="s">
        <v>30</v>
      </c>
      <c r="B2" s="32" t="s">
        <v>17</v>
      </c>
      <c r="C2" s="32" t="s">
        <v>20</v>
      </c>
      <c r="D2" s="32" t="s">
        <v>31</v>
      </c>
    </row>
    <row r="3" spans="1:7">
      <c r="A3" s="33" t="str">
        <f>B3&amp;"-"&amp;C3</f>
        <v>Conservador-PAPEL</v>
      </c>
      <c r="B3" s="34" t="s">
        <v>18</v>
      </c>
      <c r="C3" s="34" t="s">
        <v>23</v>
      </c>
      <c r="D3" s="35">
        <v>0.3</v>
      </c>
      <c r="F3" s="36" t="s">
        <v>32</v>
      </c>
      <c r="G3" s="37">
        <f>VLOOKUP(F3,$A:$D,4,FALSE)</f>
        <v>0.35</v>
      </c>
    </row>
    <row r="4" spans="1:7">
      <c r="A4" t="str">
        <f t="shared" ref="A4:A8" si="0">B4&amp;"-"&amp;C4</f>
        <v>Conservador-TIJOLO</v>
      </c>
      <c r="B4" s="32" t="s">
        <v>18</v>
      </c>
      <c r="C4" s="32" t="s">
        <v>24</v>
      </c>
      <c r="D4" s="31">
        <v>0.5</v>
      </c>
    </row>
    <row r="5" spans="1:7">
      <c r="A5" t="str">
        <f t="shared" si="0"/>
        <v>Conservador-HÍBRIDOS</v>
      </c>
      <c r="B5" s="32" t="s">
        <v>18</v>
      </c>
      <c r="C5" s="32" t="s">
        <v>25</v>
      </c>
      <c r="D5" s="31">
        <v>0.1</v>
      </c>
    </row>
    <row r="6" spans="1:7">
      <c r="A6" t="str">
        <f t="shared" si="0"/>
        <v>Conservador-FOFs</v>
      </c>
      <c r="B6" s="32" t="s">
        <v>18</v>
      </c>
      <c r="C6" s="32" t="s">
        <v>26</v>
      </c>
      <c r="D6" s="31">
        <v>0.1</v>
      </c>
    </row>
    <row r="7" spans="1:7">
      <c r="A7" t="str">
        <f t="shared" si="0"/>
        <v>Conservador-DESENVOLVIMENTO</v>
      </c>
      <c r="B7" s="32" t="s">
        <v>18</v>
      </c>
      <c r="C7" s="32" t="s">
        <v>27</v>
      </c>
      <c r="D7" s="31">
        <v>0</v>
      </c>
    </row>
    <row r="8" spans="1:7">
      <c r="A8" t="str">
        <f t="shared" si="0"/>
        <v>Conservador-HOTELARIAS</v>
      </c>
      <c r="B8" s="32" t="s">
        <v>18</v>
      </c>
      <c r="C8" s="32" t="s">
        <v>28</v>
      </c>
      <c r="D8" s="31">
        <v>0</v>
      </c>
    </row>
    <row r="9" spans="1:7">
      <c r="A9" s="33" t="str">
        <f>B9&amp;"-"&amp;C9</f>
        <v>Moderado-PAPEL</v>
      </c>
      <c r="B9" s="34" t="s">
        <v>33</v>
      </c>
      <c r="C9" s="34" t="s">
        <v>23</v>
      </c>
      <c r="D9" s="35">
        <v>0.32</v>
      </c>
    </row>
    <row r="10" spans="1:7">
      <c r="A10" t="str">
        <f t="shared" ref="A10:A14" si="1">B10&amp;"-"&amp;C10</f>
        <v>Moderado-TIJOLO</v>
      </c>
      <c r="B10" s="32" t="s">
        <v>33</v>
      </c>
      <c r="C10" s="32" t="s">
        <v>24</v>
      </c>
      <c r="D10" s="31">
        <v>0.35</v>
      </c>
    </row>
    <row r="11" spans="1:7">
      <c r="A11" t="str">
        <f t="shared" si="1"/>
        <v>Moderado-HÍBRIDOS</v>
      </c>
      <c r="B11" s="32" t="s">
        <v>33</v>
      </c>
      <c r="C11" s="32" t="s">
        <v>25</v>
      </c>
      <c r="D11" s="31">
        <v>0.08</v>
      </c>
    </row>
    <row r="12" spans="1:7">
      <c r="A12" t="str">
        <f t="shared" si="1"/>
        <v>Moderado-FOFs</v>
      </c>
      <c r="B12" s="32" t="s">
        <v>33</v>
      </c>
      <c r="C12" s="32" t="s">
        <v>26</v>
      </c>
      <c r="D12" s="31">
        <v>0.05</v>
      </c>
    </row>
    <row r="13" spans="1:7">
      <c r="A13" t="str">
        <f t="shared" si="1"/>
        <v>Moderado-DESENVOLVIMENTO</v>
      </c>
      <c r="B13" s="32" t="s">
        <v>33</v>
      </c>
      <c r="C13" s="32" t="s">
        <v>27</v>
      </c>
      <c r="D13" s="31">
        <v>0.1</v>
      </c>
    </row>
    <row r="14" spans="1:7">
      <c r="A14" t="str">
        <f t="shared" si="1"/>
        <v>Moderado-HOTELARIAS</v>
      </c>
      <c r="B14" s="32" t="s">
        <v>33</v>
      </c>
      <c r="C14" s="32" t="s">
        <v>28</v>
      </c>
      <c r="D14" s="31">
        <v>0.1</v>
      </c>
    </row>
    <row r="15" spans="1:7">
      <c r="A15" s="33" t="str">
        <f>B15&amp;"-"&amp;C15</f>
        <v>Agressivo-PAPEL</v>
      </c>
      <c r="B15" s="34" t="s">
        <v>34</v>
      </c>
      <c r="C15" s="34" t="s">
        <v>23</v>
      </c>
      <c r="D15" s="35">
        <v>0.5</v>
      </c>
    </row>
    <row r="16" spans="1:7">
      <c r="A16" t="str">
        <f t="shared" ref="A16:A20" si="2">B16&amp;"-"&amp;C16</f>
        <v>Agressivo-TIJOLO</v>
      </c>
      <c r="B16" s="32" t="s">
        <v>34</v>
      </c>
      <c r="C16" s="32" t="s">
        <v>24</v>
      </c>
      <c r="D16" s="31">
        <v>0.1</v>
      </c>
    </row>
    <row r="17" spans="1:4">
      <c r="A17" t="str">
        <f t="shared" si="2"/>
        <v>Agressivo-HÍBRIDOS</v>
      </c>
      <c r="B17" s="32" t="s">
        <v>34</v>
      </c>
      <c r="C17" s="32" t="s">
        <v>25</v>
      </c>
      <c r="D17" s="31">
        <v>0.05</v>
      </c>
    </row>
    <row r="18" spans="1:4">
      <c r="A18" t="str">
        <f t="shared" si="2"/>
        <v>Agressivo-FOFs</v>
      </c>
      <c r="B18" s="32" t="s">
        <v>34</v>
      </c>
      <c r="C18" s="32" t="s">
        <v>26</v>
      </c>
      <c r="D18" s="31">
        <v>0.05</v>
      </c>
    </row>
    <row r="19" spans="1:4">
      <c r="A19" t="str">
        <f t="shared" si="2"/>
        <v>Agressivo-DESENVOLVIMENTO</v>
      </c>
      <c r="B19" s="32" t="s">
        <v>34</v>
      </c>
      <c r="C19" s="32" t="s">
        <v>27</v>
      </c>
      <c r="D19" s="31">
        <v>0.2</v>
      </c>
    </row>
    <row r="20" spans="1:4">
      <c r="A20" t="str">
        <f t="shared" si="2"/>
        <v>Agressivo-HOTELARIAS</v>
      </c>
      <c r="B20" s="32" t="s">
        <v>34</v>
      </c>
      <c r="C20" s="32" t="s">
        <v>28</v>
      </c>
      <c r="D20" s="31">
        <v>0.1</v>
      </c>
    </row>
    <row r="36" spans="3:3">
      <c r="C36" t="e">
        <f>VLOOKUP($C$32&amp;"-"&amp;B36,Apoio_Perfis!$A:$D,4,FALSE)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2025-05-18T12:05:49Z</dcterms:created>
  <dcterms:modified xsi:type="dcterms:W3CDTF">2025-05-18T15:29:39Z</dcterms:modified>
  <cp:category/>
  <cp:contentStatus/>
</cp:coreProperties>
</file>