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el\Downloads\"/>
    </mc:Choice>
  </mc:AlternateContent>
  <xr:revisionPtr revIDLastSave="0" documentId="13_ncr:1_{D184F028-3347-407D-933C-0D45737DAF82}" xr6:coauthVersionLast="47" xr6:coauthVersionMax="47" xr10:uidLastSave="{00000000-0000-0000-0000-000000000000}"/>
  <bookViews>
    <workbookView xWindow="-120" yWindow="-120" windowWidth="29040" windowHeight="15840" tabRatio="734" activeTab="1" xr2:uid="{B2932AD0-83E0-4D67-B0A6-9D5B8CC7697B}"/>
  </bookViews>
  <sheets>
    <sheet name="מנטרל.ת" sheetId="14" r:id="rId1"/>
    <sheet name="הקדמה" sheetId="3" r:id="rId2"/>
    <sheet name="חוטים" sheetId="1" r:id="rId3"/>
    <sheet name="כפתור" sheetId="2" r:id="rId4"/>
    <sheet name="לוח מקשים" sheetId="15" r:id="rId5"/>
    <sheet name="הרצל אמר (סיימון)" sheetId="9" r:id="rId6"/>
    <sheet name="שעשועון מילים" sheetId="8" r:id="rId7"/>
    <sheet name="זיכרון" sheetId="7" r:id="rId8"/>
    <sheet name="קוד מורס" sheetId="12" r:id="rId9"/>
    <sheet name="חוטים מסובכים" sheetId="4" r:id="rId10"/>
    <sheet name="רצפי חוטים" sheetId="5" r:id="rId11"/>
    <sheet name="מבוכים" sheetId="10" r:id="rId12"/>
    <sheet name="סיסמאות" sheetId="11" r:id="rId13"/>
    <sheet name="ידיות" sheetId="13" r:id="rId14"/>
  </sheets>
  <definedNames>
    <definedName name="_xlnm._FilterDatabase" localSheetId="8" hidden="1">'קוד מורס'!$Y$2:$Y$18</definedName>
    <definedName name="buttonBatteries">כפתור!$N$4</definedName>
    <definedName name="buttonFRK">כפתור!$N$5</definedName>
    <definedName name="complicatedWiresBatteries">'חוטים מסובכים'!$U$5</definedName>
    <definedName name="complicatedWiresParallel">'חוטים מסובכים'!$U$7</definedName>
    <definedName name="complicatedWiresSerialLast">'חוטים מסובכים'!$U$9</definedName>
    <definedName name="fifthWire">חוטים!$C$9</definedName>
    <definedName name="forthWire">חוטים!$C$8</definedName>
    <definedName name="introductionBatteries">הקדמה!$F$14</definedName>
    <definedName name="introductionFRK">הקדמה!$F$16</definedName>
    <definedName name="introductionParallel">הקדמה!$F$17</definedName>
    <definedName name="introductionSerialLast">הקדמה!$F$13</definedName>
    <definedName name="introductionSerialVowel">הקדמה!$F$15</definedName>
    <definedName name="mazesHighlights">מבוכים!$AD$13</definedName>
    <definedName name="mazesMethod">מבוכים!$AD$12</definedName>
    <definedName name="passwords1stLetter">סיסמאות!$J$2</definedName>
    <definedName name="passwords2ndLetter">סיסמאות!$N$2</definedName>
    <definedName name="simonFlash1">'הרצל אמר (סיימון)'!$N$10</definedName>
    <definedName name="simonFlash2">'הרצל אמר (סיימון)'!$N$11</definedName>
    <definedName name="simonFlash3">'הרצל אמר (סיימון)'!$N$12</definedName>
    <definedName name="simonFlash4">'הרצל אמר (סיימון)'!$N$13</definedName>
    <definedName name="simonFlash5">'הרצל אמר (סיימון)'!$N$14</definedName>
    <definedName name="simonFlash6">'הרצל אמר (סיימון)'!$N$15</definedName>
    <definedName name="simonStrikes">'הרצל אמר (סיימון)'!$O$5</definedName>
    <definedName name="simonVowel">'הרצל אמר (סיימון)'!$O$4</definedName>
    <definedName name="whosFirstEasierToRead">'שעשועון מילים'!$Y$7</definedName>
    <definedName name="whosFirstEasierToReadStep1">'שעשועון מילים'!$V$14:$W$33</definedName>
    <definedName name="whosFirstEasierToReadStep2">'שעשועון מילים'!$X$14:$Y$28</definedName>
    <definedName name="whosFirstHighlights">'שעשועון מילים'!$Y$6</definedName>
    <definedName name="wiresRange">חוטים!$C$5:$C$10</definedName>
    <definedName name="wiresRange3">חוטים!$C$5:$C$7</definedName>
    <definedName name="wiresRange4">חוטים!$C$5:$C$8</definedName>
    <definedName name="wiresRange5">חוטים!$C$5:$C$9</definedName>
    <definedName name="wiresRange6">חוטים!$C$5:$C$10</definedName>
    <definedName name="wiresSerialLast">חוטים!$O$4</definedName>
    <definedName name="wiresSum">חוטים!$C$12</definedName>
    <definedName name="X">introductionParallel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9" l="1"/>
  <c r="K4" i="9"/>
  <c r="O4" i="9"/>
  <c r="C10" i="9" s="1"/>
  <c r="Q5" i="4"/>
  <c r="J4" i="2"/>
  <c r="N5" i="2"/>
  <c r="E6" i="2" s="1"/>
  <c r="G10" i="7"/>
  <c r="F10" i="7"/>
  <c r="E10" i="7"/>
  <c r="D8" i="7"/>
  <c r="D10" i="7"/>
  <c r="E8" i="7"/>
  <c r="F9" i="7"/>
  <c r="G9" i="7"/>
  <c r="D9" i="7"/>
  <c r="G7" i="7"/>
  <c r="E7" i="7"/>
  <c r="C12" i="1"/>
  <c r="M7" i="7"/>
  <c r="M9" i="7"/>
  <c r="O6" i="7"/>
  <c r="O9" i="7"/>
  <c r="O8" i="7"/>
  <c r="P9" i="7"/>
  <c r="P8" i="7"/>
  <c r="P7" i="7"/>
  <c r="P6" i="7"/>
  <c r="N7" i="7"/>
  <c r="N6" i="7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S10" i="8"/>
  <c r="I33" i="8"/>
  <c r="L32" i="8"/>
  <c r="Q25" i="8"/>
  <c r="J20" i="8"/>
  <c r="L12" i="8"/>
  <c r="L15" i="8"/>
  <c r="N13" i="8"/>
  <c r="M11" i="8"/>
  <c r="G6" i="8"/>
  <c r="O32" i="8"/>
  <c r="H33" i="8"/>
  <c r="K25" i="8"/>
  <c r="I20" i="8"/>
  <c r="Q12" i="8"/>
  <c r="P10" i="8"/>
  <c r="H15" i="8"/>
  <c r="H6" i="8"/>
  <c r="J12" i="8"/>
  <c r="G16" i="8"/>
  <c r="J32" i="8"/>
  <c r="N20" i="8"/>
  <c r="S25" i="8"/>
  <c r="N15" i="8"/>
  <c r="O11" i="8"/>
  <c r="K10" i="8"/>
  <c r="R29" i="8"/>
  <c r="K22" i="8"/>
  <c r="H24" i="8"/>
  <c r="I26" i="8"/>
  <c r="M18" i="8"/>
  <c r="L21" i="8"/>
  <c r="P19" i="8"/>
  <c r="O17" i="8"/>
  <c r="J9" i="8"/>
  <c r="J8" i="8"/>
  <c r="T29" i="8"/>
  <c r="R19" i="8"/>
  <c r="J22" i="8"/>
  <c r="K21" i="8"/>
  <c r="M17" i="8"/>
  <c r="I14" i="8"/>
  <c r="S29" i="8"/>
  <c r="Q22" i="8"/>
  <c r="L26" i="8"/>
  <c r="K23" i="8"/>
  <c r="J18" i="8"/>
  <c r="M21" i="8"/>
  <c r="N19" i="8"/>
  <c r="N17" i="8"/>
  <c r="L9" i="8"/>
  <c r="O8" i="8"/>
  <c r="G20" i="8"/>
  <c r="Q10" i="8"/>
  <c r="K32" i="8"/>
  <c r="H28" i="8"/>
  <c r="I25" i="8"/>
  <c r="J13" i="8"/>
  <c r="O15" i="8"/>
  <c r="M12" i="8"/>
  <c r="J11" i="8"/>
  <c r="J6" i="8"/>
  <c r="J25" i="8"/>
  <c r="J27" i="8"/>
  <c r="J16" i="8"/>
  <c r="K12" i="8"/>
  <c r="I11" i="8"/>
  <c r="G10" i="8"/>
  <c r="H27" i="8"/>
  <c r="G13" i="8"/>
  <c r="G15" i="8"/>
  <c r="O25" i="8"/>
  <c r="R12" i="8"/>
  <c r="T10" i="8"/>
  <c r="H11" i="8"/>
  <c r="I6" i="8"/>
  <c r="H12" i="8"/>
  <c r="H16" i="8"/>
  <c r="G32" i="8"/>
  <c r="I27" i="8"/>
  <c r="O20" i="8"/>
  <c r="P25" i="8"/>
  <c r="M13" i="8"/>
  <c r="L11" i="8"/>
  <c r="J10" i="8"/>
  <c r="G7" i="8"/>
  <c r="G27" i="8"/>
  <c r="M32" i="8"/>
  <c r="M25" i="8"/>
  <c r="M20" i="8"/>
  <c r="I16" i="8"/>
  <c r="J15" i="8"/>
  <c r="S12" i="8"/>
  <c r="M10" i="8"/>
  <c r="L6" i="8"/>
  <c r="B30" i="8"/>
  <c r="B28" i="8"/>
  <c r="B27" i="8"/>
  <c r="B25" i="8"/>
  <c r="B23" i="8"/>
  <c r="B22" i="8"/>
  <c r="B20" i="8"/>
  <c r="B17" i="8"/>
  <c r="B16" i="8"/>
  <c r="B13" i="8"/>
  <c r="B12" i="8"/>
  <c r="B11" i="8"/>
  <c r="B10" i="8"/>
  <c r="B9" i="8"/>
  <c r="B7" i="8"/>
  <c r="D3" i="8" s="1"/>
  <c r="C2" i="9" l="1"/>
  <c r="O15" i="9"/>
  <c r="O11" i="9"/>
  <c r="O12" i="9"/>
  <c r="O13" i="9"/>
  <c r="O14" i="9"/>
  <c r="O10" i="9"/>
  <c r="C3" i="8"/>
  <c r="U9" i="4"/>
  <c r="Q9" i="4"/>
  <c r="O4" i="1"/>
  <c r="L4" i="1"/>
  <c r="D16" i="11"/>
  <c r="C16" i="11"/>
  <c r="B16" i="11"/>
  <c r="F15" i="11"/>
  <c r="E15" i="11"/>
  <c r="D15" i="11"/>
  <c r="C15" i="11"/>
  <c r="B15" i="11"/>
  <c r="C14" i="11"/>
  <c r="B14" i="11"/>
  <c r="C13" i="11"/>
  <c r="B13" i="11"/>
  <c r="B12" i="11"/>
  <c r="C11" i="11"/>
  <c r="B11" i="11"/>
  <c r="C10" i="11"/>
  <c r="B10" i="11"/>
  <c r="C9" i="11"/>
  <c r="B9" i="11"/>
  <c r="C8" i="11"/>
  <c r="B8" i="11"/>
  <c r="B7" i="11"/>
  <c r="B6" i="11"/>
  <c r="C5" i="11"/>
  <c r="B5" i="11"/>
  <c r="C4" i="11"/>
  <c r="B4" i="11"/>
  <c r="D3" i="11"/>
  <c r="C3" i="11"/>
  <c r="B3" i="11"/>
  <c r="F2" i="11"/>
  <c r="E2" i="11"/>
  <c r="D2" i="11"/>
  <c r="C2" i="11"/>
  <c r="B2" i="11"/>
  <c r="F8" i="4" l="1"/>
  <c r="F18" i="4"/>
  <c r="M4" i="4"/>
  <c r="M8" i="4"/>
  <c r="B27" i="10"/>
  <c r="K27" i="10"/>
  <c r="T27" i="10"/>
  <c r="B18" i="10"/>
  <c r="K18" i="10"/>
  <c r="T18" i="10"/>
  <c r="B9" i="10"/>
  <c r="K9" i="10"/>
  <c r="T9" i="10"/>
  <c r="AE2" i="10" l="1"/>
  <c r="AD2" i="10"/>
  <c r="Q7" i="4" l="1"/>
  <c r="U5" i="4"/>
  <c r="U7" i="4"/>
  <c r="F12" i="4" l="1"/>
  <c r="M6" i="4"/>
  <c r="F2" i="4"/>
  <c r="M12" i="4"/>
  <c r="J5" i="2"/>
  <c r="N4" i="2"/>
  <c r="C4" i="2" l="1"/>
  <c r="C6" i="2"/>
  <c r="E9" i="1" l="1"/>
  <c r="F9" i="1" s="1"/>
  <c r="G9" i="1" s="1"/>
  <c r="H9" i="1" s="1"/>
  <c r="E7" i="1"/>
  <c r="F7" i="1" s="1"/>
  <c r="G7" i="1" s="1"/>
  <c r="E10" i="1"/>
  <c r="F10" i="1" s="1"/>
  <c r="G10" i="1" s="1"/>
  <c r="H10" i="1" s="1"/>
  <c r="E8" i="1"/>
  <c r="F8" i="1" s="1"/>
  <c r="G8" i="1" s="1"/>
  <c r="H8" i="1" s="1"/>
  <c r="I8" i="1" s="1"/>
</calcChain>
</file>

<file path=xl/sharedStrings.xml><?xml version="1.0" encoding="utf-8"?>
<sst xmlns="http://schemas.openxmlformats.org/spreadsheetml/2006/main" count="1386" uniqueCount="551">
  <si>
    <t>DETONATE</t>
  </si>
  <si>
    <t>HOLD</t>
  </si>
  <si>
    <t>C</t>
  </si>
  <si>
    <t>B</t>
  </si>
  <si>
    <t>A</t>
  </si>
  <si>
    <t>AE</t>
  </si>
  <si>
    <t>A, C</t>
  </si>
  <si>
    <t>B, C</t>
  </si>
  <si>
    <t>A, B</t>
  </si>
  <si>
    <t>*</t>
  </si>
  <si>
    <r>
      <t xml:space="preserve">( </t>
    </r>
    <r>
      <rPr>
        <b/>
        <sz val="11"/>
        <color theme="9"/>
        <rFont val="Calibri"/>
        <family val="2"/>
        <scheme val="minor"/>
      </rPr>
      <t>V</t>
    </r>
    <r>
      <rPr>
        <b/>
        <sz val="11"/>
        <color theme="1"/>
        <rFont val="Calibri"/>
        <family val="2"/>
        <scheme val="minor"/>
      </rPr>
      <t xml:space="preserve"> / </t>
    </r>
    <r>
      <rPr>
        <b/>
        <sz val="11"/>
        <color rgb="FFFF0000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 xml:space="preserve"> )</t>
    </r>
  </si>
  <si>
    <t>★</t>
  </si>
  <si>
    <t>Erel Adoni</t>
  </si>
  <si>
    <t>•</t>
  </si>
  <si>
    <t>−</t>
  </si>
  <si>
    <t>− −</t>
  </si>
  <si>
    <r>
      <rPr>
        <b/>
        <u/>
        <sz val="11"/>
        <color theme="1"/>
        <rFont val="Calibri"/>
        <family val="2"/>
        <scheme val="minor"/>
      </rPr>
      <t>בתחילת שלב, יש לבדוק</t>
    </r>
    <r>
      <rPr>
        <b/>
        <sz val="11"/>
        <color theme="1"/>
        <rFont val="Calibri"/>
        <family val="2"/>
        <scheme val="minor"/>
      </rPr>
      <t>:</t>
    </r>
  </si>
  <si>
    <t>מספר סוללות</t>
  </si>
  <si>
    <t>נוצר על ידי:</t>
  </si>
  <si>
    <r>
      <t xml:space="preserve">לפני תחילת שלב חדש, </t>
    </r>
    <r>
      <rPr>
        <b/>
        <u/>
        <sz val="11"/>
        <color theme="1"/>
        <rFont val="Calibri"/>
        <family val="2"/>
        <scheme val="minor"/>
      </rPr>
      <t>נדרש לאפס</t>
    </r>
    <r>
      <rPr>
        <b/>
        <sz val="11"/>
        <color theme="1"/>
        <rFont val="Calibri"/>
        <family val="2"/>
        <scheme val="minor"/>
      </rPr>
      <t xml:space="preserve"> את:</t>
    </r>
  </si>
  <si>
    <t>(במקרה של הזנה ידנית)</t>
  </si>
  <si>
    <t>זיכרון - תבניות למילוי ידני:</t>
  </si>
  <si>
    <r>
      <t>כפתור</t>
    </r>
    <r>
      <rPr>
        <b/>
        <sz val="11"/>
        <color theme="1"/>
        <rFont val="Calibri"/>
        <family val="2"/>
        <scheme val="minor"/>
      </rPr>
      <t>:</t>
    </r>
  </si>
  <si>
    <t>2+ סוללות</t>
  </si>
  <si>
    <t>וגם</t>
  </si>
  <si>
    <t>רצועות:</t>
  </si>
  <si>
    <t>ספרה 5</t>
  </si>
  <si>
    <t>כפתור אדום</t>
  </si>
  <si>
    <t>ספרה 4</t>
  </si>
  <si>
    <t>3+ סוללות</t>
  </si>
  <si>
    <t>ספרה 1 (כל צבע אחר)</t>
  </si>
  <si>
    <r>
      <t>הרצל אמר (סיימון)</t>
    </r>
    <r>
      <rPr>
        <b/>
        <sz val="11"/>
        <color theme="1"/>
        <rFont val="Calibri"/>
        <family val="2"/>
        <scheme val="minor"/>
      </rPr>
      <t>:</t>
    </r>
  </si>
  <si>
    <t>יש אות ניקוד (A / E / I / O / U)</t>
  </si>
  <si>
    <t>הבהוב אדום</t>
  </si>
  <si>
    <t>הבהוב כחול</t>
  </si>
  <si>
    <t>הבהוב ירוק</t>
  </si>
  <si>
    <t>הבהוב צהוב</t>
  </si>
  <si>
    <t>ללא פסילות</t>
  </si>
  <si>
    <t>כחול</t>
  </si>
  <si>
    <t>אדום</t>
  </si>
  <si>
    <t>צהוב</t>
  </si>
  <si>
    <t>ירוק</t>
  </si>
  <si>
    <t>1 פסילה</t>
  </si>
  <si>
    <t>2 פסילות</t>
  </si>
  <si>
    <t>אין אות ניקוד</t>
  </si>
  <si>
    <r>
      <t>סיסמאות</t>
    </r>
    <r>
      <rPr>
        <b/>
        <sz val="11"/>
        <color theme="1"/>
        <rFont val="Calibri"/>
        <family val="2"/>
        <scheme val="minor"/>
      </rPr>
      <t>:</t>
    </r>
  </si>
  <si>
    <t>קוד מורס:</t>
  </si>
  <si>
    <r>
      <t>לוח מקשים (סימנים)</t>
    </r>
    <r>
      <rPr>
        <b/>
        <sz val="11"/>
        <color theme="1"/>
        <rFont val="Calibri"/>
        <family val="2"/>
        <scheme val="minor"/>
      </rPr>
      <t>:</t>
    </r>
  </si>
  <si>
    <t>תמיד
ראשון</t>
  </si>
  <si>
    <t>תמיד
אחרון</t>
  </si>
  <si>
    <t>ברק</t>
  </si>
  <si>
    <t>E הפוכה</t>
  </si>
  <si>
    <t>זנב חזיר</t>
  </si>
  <si>
    <t>כוכב ריק</t>
  </si>
  <si>
    <t>קרדיט</t>
  </si>
  <si>
    <t>שפם</t>
  </si>
  <si>
    <t>KK</t>
  </si>
  <si>
    <t>כוכב מלא</t>
  </si>
  <si>
    <t>N הפוכה</t>
  </si>
  <si>
    <t>BT</t>
  </si>
  <si>
    <t>סמיילי</t>
  </si>
  <si>
    <t>אומגה</t>
  </si>
  <si>
    <r>
      <rPr>
        <b/>
        <sz val="14"/>
        <color rgb="FFFF0000"/>
        <rFont val="Calibri"/>
        <family val="2"/>
        <scheme val="minor"/>
      </rPr>
      <t>א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theme="4"/>
        <rFont val="Calibri"/>
        <family val="2"/>
        <scheme val="minor"/>
      </rPr>
      <t>כ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theme="0" tint="-0.34998626667073579"/>
        <rFont val="Calibri"/>
        <family val="2"/>
        <scheme val="minor"/>
      </rPr>
      <t>ל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theme="7"/>
        <rFont val="Calibri"/>
        <family val="2"/>
        <scheme val="minor"/>
      </rPr>
      <t>צ</t>
    </r>
    <r>
      <rPr>
        <b/>
        <sz val="14"/>
        <color theme="1"/>
        <rFont val="Calibri"/>
        <family val="2"/>
        <scheme val="minor"/>
      </rPr>
      <t xml:space="preserve"> ש</t>
    </r>
  </si>
  <si>
    <t>3 חוטים</t>
  </si>
  <si>
    <t>4 חוטים</t>
  </si>
  <si>
    <t>5 חוטים</t>
  </si>
  <si>
    <t>6 חוטים</t>
  </si>
  <si>
    <r>
      <rPr>
        <sz val="10"/>
        <color theme="7"/>
        <rFont val="Calibri"/>
        <family val="2"/>
        <scheme val="minor"/>
      </rPr>
      <t xml:space="preserve">2+ חוטים צהובים
</t>
    </r>
    <r>
      <rPr>
        <sz val="10"/>
        <color rgb="FFFF0000"/>
        <rFont val="Calibri"/>
        <family val="2"/>
        <scheme val="minor"/>
      </rPr>
      <t>1 חוט אדום</t>
    </r>
    <r>
      <rPr>
        <sz val="10"/>
        <color theme="7"/>
        <rFont val="Calibri"/>
        <family val="2"/>
        <scheme val="minor"/>
      </rPr>
      <t xml:space="preserve">
</t>
    </r>
    <r>
      <rPr>
        <b/>
        <sz val="10"/>
        <rFont val="Calibri"/>
        <family val="2"/>
        <scheme val="minor"/>
      </rPr>
      <t>לחתוך</t>
    </r>
    <r>
      <rPr>
        <sz val="10"/>
        <rFont val="Calibri"/>
        <family val="2"/>
        <scheme val="minor"/>
      </rPr>
      <t xml:space="preserve"> חוט ראשון</t>
    </r>
  </si>
  <si>
    <r>
      <rPr>
        <sz val="10"/>
        <color theme="6" tint="0.39997558519241921"/>
        <rFont val="Calibri"/>
        <family val="2"/>
        <scheme val="minor"/>
      </rPr>
      <t xml:space="preserve">2+ חוטים לבנים
</t>
    </r>
    <r>
      <rPr>
        <sz val="10"/>
        <rFont val="Calibri"/>
        <family val="2"/>
        <scheme val="minor"/>
      </rPr>
      <t>וגם</t>
    </r>
    <r>
      <rPr>
        <sz val="10"/>
        <color theme="6" tint="0.39997558519241921"/>
        <rFont val="Calibri"/>
        <family val="2"/>
        <scheme val="minor"/>
      </rPr>
      <t xml:space="preserve"> </t>
    </r>
    <r>
      <rPr>
        <sz val="10"/>
        <color theme="7"/>
        <rFont val="Calibri"/>
        <family val="2"/>
        <scheme val="minor"/>
      </rPr>
      <t xml:space="preserve">1 חוט צהוב
</t>
    </r>
    <r>
      <rPr>
        <b/>
        <sz val="10"/>
        <rFont val="Calibri"/>
        <family val="2"/>
        <scheme val="minor"/>
      </rPr>
      <t>לחתוך</t>
    </r>
    <r>
      <rPr>
        <sz val="10"/>
        <rFont val="Calibri"/>
        <family val="2"/>
        <scheme val="minor"/>
      </rPr>
      <t xml:space="preserve"> חוט רביעי</t>
    </r>
  </si>
  <si>
    <r>
      <rPr>
        <b/>
        <sz val="10"/>
        <color theme="0" tint="-0.499984740745262"/>
        <rFont val="Calibri"/>
        <family val="2"/>
        <scheme val="minor"/>
      </rPr>
      <t>0 חוטים שחורים</t>
    </r>
    <r>
      <rPr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>לחתוך</t>
    </r>
    <r>
      <rPr>
        <sz val="10"/>
        <color theme="1"/>
        <rFont val="Calibri"/>
        <family val="2"/>
        <scheme val="minor"/>
      </rPr>
      <t xml:space="preserve"> חוט שני</t>
    </r>
  </si>
  <si>
    <r>
      <rPr>
        <sz val="10"/>
        <color theme="7"/>
        <rFont val="Calibri"/>
        <family val="2"/>
        <scheme val="minor"/>
      </rPr>
      <t>2+ צהובים</t>
    </r>
    <r>
      <rPr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>לחתוך</t>
    </r>
    <r>
      <rPr>
        <sz val="10"/>
        <color theme="1"/>
        <rFont val="Calibri"/>
        <family val="2"/>
        <scheme val="minor"/>
      </rPr>
      <t xml:space="preserve"> חוט אחרון</t>
    </r>
  </si>
  <si>
    <r>
      <t xml:space="preserve">לחתוך </t>
    </r>
    <r>
      <rPr>
        <sz val="10"/>
        <color theme="1"/>
        <rFont val="Calibri"/>
        <family val="2"/>
        <scheme val="minor"/>
      </rPr>
      <t>חוט שני</t>
    </r>
  </si>
  <si>
    <r>
      <t xml:space="preserve">לחתוך </t>
    </r>
    <r>
      <rPr>
        <sz val="10"/>
        <color theme="1"/>
        <rFont val="Calibri"/>
        <family val="2"/>
        <scheme val="minor"/>
      </rPr>
      <t>חוט</t>
    </r>
    <r>
      <rPr>
        <b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ראשון</t>
    </r>
  </si>
  <si>
    <r>
      <t>לחתוך</t>
    </r>
    <r>
      <rPr>
        <sz val="10"/>
        <color theme="1"/>
        <rFont val="Calibri"/>
        <family val="2"/>
        <scheme val="minor"/>
      </rPr>
      <t xml:space="preserve"> חוט</t>
    </r>
    <r>
      <rPr>
        <b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רביעי</t>
    </r>
  </si>
  <si>
    <t>הסבר מופשט:</t>
  </si>
  <si>
    <t>ללחוץ ולשחרר מיד אם:</t>
  </si>
  <si>
    <t>הספרה 5</t>
  </si>
  <si>
    <t>הספרה 4</t>
  </si>
  <si>
    <t>הספרה 1 (כל צבע אחר)</t>
  </si>
  <si>
    <t>ללחוץ כאשר בשעון הספירה לאחור מופיעה</t>
  </si>
  <si>
    <t>חזרה</t>
  </si>
  <si>
    <t>מופע</t>
  </si>
  <si>
    <t>שחור</t>
  </si>
  <si>
    <t>לחתוך</t>
  </si>
  <si>
    <r>
      <t>כדי לעקוב אחר מספר החוטים מכל צבע, יש ללחוץ על</t>
    </r>
    <r>
      <rPr>
        <b/>
        <sz val="11"/>
        <color theme="1"/>
        <rFont val="Calibri"/>
        <family val="2"/>
        <scheme val="minor"/>
      </rPr>
      <t xml:space="preserve"> Ctrl + מקש שמאלי בעכבר</t>
    </r>
  </si>
  <si>
    <t>נורית</t>
  </si>
  <si>
    <t>נורית &amp; ★</t>
  </si>
  <si>
    <t>ללא</t>
  </si>
  <si>
    <t>לבן</t>
  </si>
  <si>
    <t>אדום וכחול</t>
  </si>
  <si>
    <t>לא לחתוך</t>
  </si>
  <si>
    <t>ייחודי לעמודה</t>
  </si>
  <si>
    <t>תמיד ראשון</t>
  </si>
  <si>
    <t>תמיד אחרון</t>
  </si>
  <si>
    <r>
      <rPr>
        <b/>
        <sz val="10"/>
        <color theme="4"/>
        <rFont val="Calibri"/>
        <family val="2"/>
        <scheme val="minor"/>
      </rPr>
      <t>מיקום</t>
    </r>
    <r>
      <rPr>
        <sz val="10"/>
        <color theme="4"/>
        <rFont val="Calibri"/>
        <family val="2"/>
        <scheme val="minor"/>
      </rPr>
      <t xml:space="preserve"> שני</t>
    </r>
  </si>
  <si>
    <r>
      <rPr>
        <b/>
        <sz val="10"/>
        <color theme="4"/>
        <rFont val="Calibri"/>
        <family val="2"/>
        <scheme val="minor"/>
      </rPr>
      <t>מיקום</t>
    </r>
    <r>
      <rPr>
        <sz val="10"/>
        <color theme="4"/>
        <rFont val="Calibri"/>
        <family val="2"/>
        <scheme val="minor"/>
      </rPr>
      <t xml:space="preserve"> שלישי</t>
    </r>
  </si>
  <si>
    <r>
      <rPr>
        <b/>
        <sz val="10"/>
        <color theme="4"/>
        <rFont val="Calibri"/>
        <family val="2"/>
        <scheme val="minor"/>
      </rPr>
      <t>מיקום</t>
    </r>
    <r>
      <rPr>
        <sz val="10"/>
        <color theme="4"/>
        <rFont val="Calibri"/>
        <family val="2"/>
        <scheme val="minor"/>
      </rPr>
      <t xml:space="preserve"> רביעי</t>
    </r>
  </si>
  <si>
    <r>
      <rPr>
        <b/>
        <sz val="10"/>
        <color theme="4"/>
        <rFont val="Calibri"/>
        <family val="2"/>
        <scheme val="minor"/>
      </rPr>
      <t>מיקום</t>
    </r>
    <r>
      <rPr>
        <sz val="10"/>
        <color theme="4"/>
        <rFont val="Calibri"/>
        <family val="2"/>
        <scheme val="minor"/>
      </rPr>
      <t xml:space="preserve"> ראשון</t>
    </r>
  </si>
  <si>
    <r>
      <t xml:space="preserve">ספרה </t>
    </r>
    <r>
      <rPr>
        <sz val="10"/>
        <color theme="7"/>
        <rFont val="Calibri"/>
        <family val="2"/>
        <scheme val="minor"/>
      </rPr>
      <t>4</t>
    </r>
  </si>
  <si>
    <r>
      <rPr>
        <b/>
        <sz val="10"/>
        <color theme="7"/>
        <rFont val="Calibri"/>
        <family val="2"/>
        <scheme val="minor"/>
      </rPr>
      <t>ספרה</t>
    </r>
    <r>
      <rPr>
        <sz val="10"/>
        <color theme="7"/>
        <rFont val="Calibri"/>
        <family val="2"/>
        <scheme val="minor"/>
      </rPr>
      <t xml:space="preserve"> 4</t>
    </r>
  </si>
  <si>
    <r>
      <t>מיקום</t>
    </r>
    <r>
      <rPr>
        <sz val="10"/>
        <color theme="4"/>
        <rFont val="Calibri"/>
        <family val="2"/>
        <scheme val="minor"/>
      </rPr>
      <t xml:space="preserve"> ראשון</t>
    </r>
  </si>
  <si>
    <t>או</t>
  </si>
  <si>
    <t>שלב</t>
  </si>
  <si>
    <t>מספר מוצג</t>
  </si>
  <si>
    <t>שלב ראשון</t>
  </si>
  <si>
    <t>שלב שני</t>
  </si>
  <si>
    <t>למטה ↓</t>
  </si>
  <si>
    <t>למעלה ↑</t>
  </si>
  <si>
    <t>אמצע ↔</t>
  </si>
  <si>
    <t>ימין →</t>
  </si>
  <si>
    <t>שמאל ←</t>
  </si>
  <si>
    <t>מיקום סופי</t>
  </si>
  <si>
    <t>מיקום התחלתי</t>
  </si>
  <si>
    <t>שיטה מועדפת:</t>
  </si>
  <si>
    <t>אותיות בשימוש:</t>
  </si>
  <si>
    <t>ההנחיות פונות לשש הנורות השמאליות</t>
  </si>
  <si>
    <t>למטה [↓]</t>
  </si>
  <si>
    <t>שתיהן   [↕]</t>
  </si>
  <si>
    <t>שתיהן    [↕]</t>
  </si>
  <si>
    <t>למעלה  [↑]</t>
  </si>
  <si>
    <t>למעלה [↑]</t>
  </si>
  <si>
    <t>למטה    [↓]</t>
  </si>
  <si>
    <t>ללא        [ X ]</t>
  </si>
  <si>
    <t>שמאל [←]</t>
  </si>
  <si>
    <t>ימין [→]</t>
  </si>
  <si>
    <t>הרצל אמר (סיימון)</t>
  </si>
  <si>
    <t>זיכרון</t>
  </si>
  <si>
    <t>חוטים</t>
  </si>
  <si>
    <t>ידיות</t>
  </si>
  <si>
    <t>כפתור</t>
  </si>
  <si>
    <t>מבוכים</t>
  </si>
  <si>
    <t>לוח מקשים (סמלים)</t>
  </si>
  <si>
    <t>סיסמאות</t>
  </si>
  <si>
    <t>קוד מורס</t>
  </si>
  <si>
    <t>רצפי חוטים</t>
  </si>
  <si>
    <t>השדות המופיעים מטה</t>
  </si>
  <si>
    <t>חוטים מסובכים</t>
  </si>
  <si>
    <t>שעשועון מילים</t>
  </si>
  <si>
    <r>
      <t xml:space="preserve">יש מחבר מקבילי (Parallel)? </t>
    </r>
    <r>
      <rPr>
        <b/>
        <sz val="11"/>
        <color theme="1"/>
        <rFont val="Calibri"/>
        <family val="2"/>
        <scheme val="minor"/>
      </rPr>
      <t>(רק לחוטים מסובכים)</t>
    </r>
  </si>
  <si>
    <r>
      <t>כל מילה מתייחסת</t>
    </r>
    <r>
      <rPr>
        <b/>
        <sz val="10"/>
        <color theme="1"/>
        <rFont val="Calibri"/>
        <family val="2"/>
        <scheme val="minor"/>
      </rPr>
      <t xml:space="preserve"> לעמודה </t>
    </r>
    <r>
      <rPr>
        <sz val="10"/>
        <color theme="1"/>
        <rFont val="Calibri"/>
        <family val="2"/>
        <scheme val="minor"/>
      </rPr>
      <t xml:space="preserve">(שתי נוריות לד אנכיות), כאשר </t>
    </r>
    <r>
      <rPr>
        <b/>
        <sz val="10"/>
        <color theme="1"/>
        <rFont val="Calibri"/>
        <family val="2"/>
        <scheme val="minor"/>
      </rPr>
      <t>ההתחלה היא מ</t>
    </r>
    <r>
      <rPr>
        <b/>
        <u/>
        <sz val="10"/>
        <color theme="1"/>
        <rFont val="Calibri"/>
        <family val="2"/>
        <scheme val="minor"/>
      </rPr>
      <t>העמודה השמאלית ביותר</t>
    </r>
  </si>
  <si>
    <r>
      <rPr>
        <sz val="10"/>
        <color rgb="FFFF0000"/>
        <rFont val="Calibri"/>
        <family val="2"/>
        <scheme val="minor"/>
      </rPr>
      <t>0 חוטים אדומים</t>
    </r>
    <r>
      <rPr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>לחתוך</t>
    </r>
    <r>
      <rPr>
        <sz val="10"/>
        <color theme="1"/>
        <rFont val="Calibri"/>
        <family val="2"/>
        <scheme val="minor"/>
      </rPr>
      <t xml:space="preserve"> חוט אחרון</t>
    </r>
  </si>
  <si>
    <r>
      <rPr>
        <sz val="10"/>
        <color theme="4"/>
        <rFont val="Calibri"/>
        <family val="2"/>
        <scheme val="minor"/>
      </rPr>
      <t>1 חוט כחול</t>
    </r>
    <r>
      <rPr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>לחתוך</t>
    </r>
    <r>
      <rPr>
        <sz val="10"/>
        <color theme="1"/>
        <rFont val="Calibri"/>
        <family val="2"/>
        <scheme val="minor"/>
      </rPr>
      <t xml:space="preserve"> חוט ראשון</t>
    </r>
  </si>
  <si>
    <r>
      <rPr>
        <sz val="10"/>
        <color rgb="FFFF0000"/>
        <rFont val="Calibri"/>
        <family val="2"/>
        <scheme val="minor"/>
      </rPr>
      <t>0 חוטים אדומים</t>
    </r>
    <r>
      <rPr>
        <sz val="10"/>
        <color theme="1"/>
        <rFont val="Calibri"/>
        <family val="2"/>
        <scheme val="minor"/>
      </rPr>
      <t xml:space="preserve">
</t>
    </r>
    <r>
      <rPr>
        <sz val="10"/>
        <color theme="7"/>
        <rFont val="Calibri"/>
        <family val="2"/>
        <scheme val="minor"/>
      </rPr>
      <t xml:space="preserve">חוט אחרון צהוב
</t>
    </r>
    <r>
      <rPr>
        <b/>
        <sz val="10"/>
        <color theme="1"/>
        <rFont val="Calibri"/>
        <family val="2"/>
        <scheme val="minor"/>
      </rPr>
      <t>לחתוך</t>
    </r>
    <r>
      <rPr>
        <sz val="10"/>
        <color theme="1"/>
        <rFont val="Calibri"/>
        <family val="2"/>
        <scheme val="minor"/>
      </rPr>
      <t xml:space="preserve"> חוט ראשון</t>
    </r>
  </si>
  <si>
    <r>
      <rPr>
        <sz val="10"/>
        <color rgb="FFFF0000"/>
        <rFont val="Calibri"/>
        <family val="2"/>
        <scheme val="minor"/>
      </rPr>
      <t xml:space="preserve">0 חוטים אדומים
</t>
    </r>
    <r>
      <rPr>
        <b/>
        <sz val="10"/>
        <color theme="1"/>
        <rFont val="Calibri"/>
        <family val="2"/>
        <scheme val="minor"/>
      </rPr>
      <t>לחתוך</t>
    </r>
    <r>
      <rPr>
        <sz val="10"/>
        <color theme="1"/>
        <rFont val="Calibri"/>
        <family val="2"/>
        <scheme val="minor"/>
      </rPr>
      <t xml:space="preserve"> חוט שני</t>
    </r>
  </si>
  <si>
    <r>
      <rPr>
        <sz val="10"/>
        <color theme="4"/>
        <rFont val="Calibri"/>
        <family val="2"/>
        <scheme val="minor"/>
      </rPr>
      <t>2+ חוטים כחולים</t>
    </r>
    <r>
      <rPr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>לחתוך</t>
    </r>
    <r>
      <rPr>
        <sz val="10"/>
        <color theme="1"/>
        <rFont val="Calibri"/>
        <family val="2"/>
        <scheme val="minor"/>
      </rPr>
      <t xml:space="preserve"> חוט </t>
    </r>
    <r>
      <rPr>
        <sz val="10"/>
        <color theme="4"/>
        <rFont val="Calibri"/>
        <family val="2"/>
        <scheme val="minor"/>
      </rPr>
      <t>כחול אחרון</t>
    </r>
  </si>
  <si>
    <r>
      <t xml:space="preserve">לחתוך </t>
    </r>
    <r>
      <rPr>
        <sz val="10"/>
        <color theme="1"/>
        <rFont val="Calibri"/>
        <family val="2"/>
        <scheme val="minor"/>
      </rPr>
      <t>חוט אחרון</t>
    </r>
  </si>
  <si>
    <t>!</t>
  </si>
  <si>
    <t>בדקו זאת, או שלא, על אחריותכם בלבד.</t>
  </si>
  <si>
    <t>Ϙ</t>
  </si>
  <si>
    <t>Ӭ</t>
  </si>
  <si>
    <t>©</t>
  </si>
  <si>
    <t>б</t>
  </si>
  <si>
    <t>Ψ</t>
  </si>
  <si>
    <t>Ѧ</t>
  </si>
  <si>
    <t>Ѽ</t>
  </si>
  <si>
    <t>¶</t>
  </si>
  <si>
    <t>ټ</t>
  </si>
  <si>
    <t>ƛ</t>
  </si>
  <si>
    <t>Ͽ</t>
  </si>
  <si>
    <t>Ҩ</t>
  </si>
  <si>
    <t>ƀ</t>
  </si>
  <si>
    <t>҂</t>
  </si>
  <si>
    <t>Ϟ</t>
  </si>
  <si>
    <t>Ж</t>
  </si>
  <si>
    <t>Ѭ</t>
  </si>
  <si>
    <t>Ͼ</t>
  </si>
  <si>
    <t>æ</t>
  </si>
  <si>
    <t>☆</t>
  </si>
  <si>
    <t>Ԇ</t>
  </si>
  <si>
    <t>ϗ</t>
  </si>
  <si>
    <t>¿</t>
  </si>
  <si>
    <t>Ѯ</t>
  </si>
  <si>
    <t>Й</t>
  </si>
  <si>
    <t>Ω</t>
  </si>
  <si>
    <r>
      <t xml:space="preserve">טבלה מקורית </t>
    </r>
    <r>
      <rPr>
        <i/>
        <sz val="11"/>
        <color theme="0" tint="-0.249977111117893"/>
        <rFont val="Calibri"/>
        <family val="2"/>
        <scheme val="minor"/>
      </rPr>
      <t>(סימנים מקוריים בגופן Charis SIL)</t>
    </r>
  </si>
  <si>
    <t>− · · ·</t>
  </si>
  <si>
    <t>3.515 MHz</t>
  </si>
  <si>
    <t>·</t>
  </si>
  <si>
    <t>3.505 MHz</t>
  </si>
  <si>
    <t>· · · ·</t>
  </si>
  <si>
    <t>· − · ·</t>
  </si>
  <si>
    <t>· · ·</t>
  </si>
  <si>
    <t>3.555 MHz</t>
  </si>
  <si>
    <t>3.522 MHz</t>
  </si>
  <si>
    <t>· ·</t>
  </si>
  <si>
    <t>3.552 MHz</t>
  </si>
  <si>
    <t>3.575 MHz</t>
  </si>
  <si>
    <t>3.572 MHz</t>
  </si>
  <si>
    <t>· − ·</t>
  </si>
  <si>
    <t>3.595 MHz</t>
  </si>
  <si>
    <t>3.542 MHz</t>
  </si>
  <si>
    <t>3.600 MHz</t>
  </si>
  <si>
    <t>3.535 MHz</t>
  </si>
  <si>
    <t>3.592 MHz</t>
  </si>
  <si>
    <t>3.545 MHz</t>
  </si>
  <si>
    <t>3.582 MHz</t>
  </si>
  <si>
    <t>3.565 MHz</t>
  </si>
  <si>
    <t>3.532 MHz</t>
  </si>
  <si>
    <t>התחלה</t>
  </si>
  <si>
    <t>תדר</t>
  </si>
  <si>
    <t>מילה</t>
  </si>
  <si>
    <t>שלב 2</t>
  </si>
  <si>
    <t>⊙</t>
  </si>
  <si>
    <t>עמודות</t>
  </si>
  <si>
    <t>הדגשת שורות ועמודות:</t>
  </si>
  <si>
    <t>כותרות בלבד</t>
  </si>
  <si>
    <t>כן</t>
  </si>
  <si>
    <r>
      <rPr>
        <b/>
        <u/>
        <sz val="10"/>
        <color theme="1"/>
        <rFont val="Calibri"/>
        <family val="2"/>
        <scheme val="minor"/>
      </rPr>
      <t>הוראות</t>
    </r>
    <r>
      <rPr>
        <b/>
        <sz val="10"/>
        <color theme="1"/>
        <rFont val="Calibri"/>
        <family val="2"/>
        <scheme val="minor"/>
      </rPr>
      <t>:</t>
    </r>
  </si>
  <si>
    <r>
      <t xml:space="preserve">2. השתמשו ברשימה שלמעלה כדי </t>
    </r>
    <r>
      <rPr>
        <b/>
        <sz val="10"/>
        <color theme="1"/>
        <rFont val="Calibri"/>
        <family val="2"/>
        <scheme val="minor"/>
      </rPr>
      <t>לערבב ולהתאים</t>
    </r>
    <r>
      <rPr>
        <sz val="10"/>
        <color theme="1"/>
        <rFont val="Calibri"/>
        <family val="2"/>
        <scheme val="minor"/>
      </rPr>
      <t xml:space="preserve"> את הסיסמה הנכונה</t>
    </r>
  </si>
  <si>
    <r>
      <rPr>
        <u/>
        <sz val="10"/>
        <color theme="1"/>
        <rFont val="Calibri"/>
        <family val="2"/>
        <scheme val="minor"/>
      </rPr>
      <t>טיפ</t>
    </r>
    <r>
      <rPr>
        <sz val="10"/>
        <color theme="1"/>
        <rFont val="Calibri"/>
        <family val="2"/>
        <scheme val="minor"/>
      </rPr>
      <t>: ניתן להשתמש במקש</t>
    </r>
    <r>
      <rPr>
        <b/>
        <sz val="10"/>
        <color theme="1"/>
        <rFont val="Calibri"/>
        <family val="2"/>
        <scheme val="minor"/>
      </rPr>
      <t xml:space="preserve"> Alt + חץ למטה</t>
    </r>
    <r>
      <rPr>
        <sz val="10"/>
        <color theme="1"/>
        <rFont val="Calibri"/>
        <family val="2"/>
        <scheme val="minor"/>
      </rPr>
      <t xml:space="preserve"> כדי לפתוח את הרשימה הנפתחת, ולאחר מכן </t>
    </r>
    <r>
      <rPr>
        <b/>
        <sz val="10"/>
        <color theme="1"/>
        <rFont val="Calibri"/>
        <family val="2"/>
        <scheme val="minor"/>
      </rPr>
      <t>חץ למעלה</t>
    </r>
    <r>
      <rPr>
        <sz val="10"/>
        <color theme="1"/>
        <rFont val="Calibri"/>
        <family val="2"/>
        <scheme val="minor"/>
      </rPr>
      <t xml:space="preserve"> / </t>
    </r>
    <r>
      <rPr>
        <b/>
        <sz val="10"/>
        <color theme="1"/>
        <rFont val="Calibri"/>
        <family val="2"/>
        <scheme val="minor"/>
      </rPr>
      <t>למטה</t>
    </r>
    <r>
      <rPr>
        <sz val="10"/>
        <color theme="1"/>
        <rFont val="Calibri"/>
        <family val="2"/>
        <scheme val="minor"/>
      </rPr>
      <t xml:space="preserve"> כדי לנווט</t>
    </r>
  </si>
  <si>
    <t>איך משתמשים</t>
  </si>
  <si>
    <t>מנטרל/ת (עזרים לשימוש עצמי)</t>
  </si>
  <si>
    <t>לוח מקשים (סימנים) - מקרא:</t>
  </si>
  <si>
    <r>
      <t xml:space="preserve">על </t>
    </r>
    <r>
      <rPr>
        <b/>
        <sz val="11"/>
        <color theme="0"/>
        <rFont val="Calibri"/>
        <family val="2"/>
        <scheme val="minor"/>
      </rPr>
      <t>איזו ספרה</t>
    </r>
    <r>
      <rPr>
        <sz val="11"/>
        <color theme="0"/>
        <rFont val="Calibri"/>
        <family val="2"/>
        <charset val="177"/>
        <scheme val="minor"/>
      </rPr>
      <t xml:space="preserve"> לחץ/ה מנטרל/ת הפצצה?</t>
    </r>
  </si>
  <si>
    <r>
      <t>ב</t>
    </r>
    <r>
      <rPr>
        <b/>
        <sz val="11"/>
        <color theme="0"/>
        <rFont val="Calibri"/>
        <family val="2"/>
        <scheme val="minor"/>
      </rPr>
      <t>איזה מיקום</t>
    </r>
    <r>
      <rPr>
        <sz val="11"/>
        <color theme="0"/>
        <rFont val="Calibri"/>
        <family val="2"/>
        <charset val="177"/>
        <scheme val="minor"/>
      </rPr>
      <t xml:space="preserve"> לחץ/ה מנטרל/ת הפצצה?</t>
    </r>
  </si>
  <si>
    <t>תופתעו מכמה זמן תוכלו לחסוך.</t>
  </si>
  <si>
    <t>יחד עם זאת לוקח זמן רב לכל מילה להתחלף ולהופיע שוב.</t>
  </si>
  <si>
    <t>ההמלצה היא ללחוץ על כפתור, לצאת למודול אחר ולחזור אחר כך להמשך פתרון.</t>
  </si>
  <si>
    <t>פריקת קבלים:</t>
  </si>
  <si>
    <t>החזיקו את הידית לפריקת המתח החשמלי, שאחרת יצטבר תוך 45 שניות.</t>
  </si>
  <si>
    <t>הזנחת הקבל למשך זמן רב מדי תוביל להגברת צליל רקע שמשמיע המודול (אוקטבות עולות).</t>
  </si>
  <si>
    <r>
      <t xml:space="preserve">לכשאתם שומעים זאת, נטשו את מה שעושים והחזיקו את הידית </t>
    </r>
    <r>
      <rPr>
        <b/>
        <sz val="11"/>
        <color theme="1"/>
        <rFont val="Calibri"/>
        <family val="2"/>
        <scheme val="minor"/>
      </rPr>
      <t>מיד</t>
    </r>
    <r>
      <rPr>
        <sz val="11"/>
        <color theme="1"/>
        <rFont val="Calibri"/>
        <family val="2"/>
        <charset val="177"/>
        <scheme val="minor"/>
      </rPr>
      <t>.</t>
    </r>
  </si>
  <si>
    <t>גז אוורור:</t>
  </si>
  <si>
    <t>כדי להיות בטוחים, אפשר ללחוץ תחילה על "N".</t>
  </si>
  <si>
    <t>השאלה יכולה להיות "Vent gas?" או "Detonate?".</t>
  </si>
  <si>
    <t>• כשעונים "כן" כאשר השאלה היא "Vent gas?" המודול יזכיר לכם כי</t>
  </si>
  <si>
    <t xml:space="preserve">   "Venting prevents explosions".</t>
  </si>
  <si>
    <t>• עם זאת, כשעונים "כן" כאשר השאלה היא "Detonate?" הפצצה תתפוצץ ללא אזהרה.</t>
  </si>
  <si>
    <t>לא ניתן לזרז תהליכים או לזכור את רצפי המילים.</t>
  </si>
  <si>
    <t>שעשועון מילים:</t>
  </si>
  <si>
    <r>
      <rPr>
        <b/>
        <sz val="11"/>
        <color theme="1"/>
        <rFont val="Calibri"/>
        <family val="2"/>
        <scheme val="minor"/>
      </rPr>
      <t>A</t>
    </r>
    <r>
      <rPr>
        <sz val="11"/>
        <color rgb="FF000000"/>
        <rFont val="Calibri"/>
        <family val="2"/>
        <scheme val="minor"/>
      </rPr>
      <t>lfa</t>
    </r>
  </si>
  <si>
    <r>
      <rPr>
        <b/>
        <sz val="11"/>
        <color theme="1"/>
        <rFont val="Calibri"/>
        <family val="2"/>
        <scheme val="minor"/>
      </rPr>
      <t>B</t>
    </r>
    <r>
      <rPr>
        <sz val="11"/>
        <color rgb="FF000000"/>
        <rFont val="Calibri"/>
        <family val="2"/>
        <scheme val="minor"/>
      </rPr>
      <t>ravo</t>
    </r>
  </si>
  <si>
    <r>
      <rPr>
        <b/>
        <sz val="11"/>
        <color theme="1"/>
        <rFont val="Calibri"/>
        <family val="2"/>
        <scheme val="minor"/>
      </rPr>
      <t>C</t>
    </r>
    <r>
      <rPr>
        <sz val="11"/>
        <color rgb="FF000000"/>
        <rFont val="Calibri"/>
        <family val="2"/>
        <scheme val="minor"/>
      </rPr>
      <t>harlie</t>
    </r>
  </si>
  <si>
    <r>
      <rPr>
        <b/>
        <sz val="11"/>
        <color theme="1"/>
        <rFont val="Calibri"/>
        <family val="2"/>
        <scheme val="minor"/>
      </rPr>
      <t>D</t>
    </r>
    <r>
      <rPr>
        <sz val="11"/>
        <color rgb="FF000000"/>
        <rFont val="Calibri"/>
        <family val="2"/>
        <scheme val="minor"/>
      </rPr>
      <t>elta</t>
    </r>
  </si>
  <si>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charset val="177"/>
        <scheme val="minor"/>
      </rPr>
      <t>cho</t>
    </r>
  </si>
  <si>
    <r>
      <rPr>
        <b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charset val="177"/>
        <scheme val="minor"/>
      </rPr>
      <t>oxtrot</t>
    </r>
  </si>
  <si>
    <r>
      <rPr>
        <b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charset val="177"/>
        <scheme val="minor"/>
      </rPr>
      <t>olf</t>
    </r>
  </si>
  <si>
    <r>
      <rPr>
        <b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charset val="177"/>
        <scheme val="minor"/>
      </rPr>
      <t>otel</t>
    </r>
  </si>
  <si>
    <r>
      <rPr>
        <b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charset val="177"/>
        <scheme val="minor"/>
      </rPr>
      <t>ndia</t>
    </r>
  </si>
  <si>
    <r>
      <rPr>
        <b/>
        <sz val="11"/>
        <color theme="1"/>
        <rFont val="Calibri"/>
        <family val="2"/>
        <scheme val="minor"/>
      </rPr>
      <t>J</t>
    </r>
    <r>
      <rPr>
        <sz val="11"/>
        <color theme="1"/>
        <rFont val="Calibri"/>
        <family val="2"/>
        <charset val="177"/>
        <scheme val="minor"/>
      </rPr>
      <t>ulliet</t>
    </r>
  </si>
  <si>
    <r>
      <rPr>
        <b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charset val="177"/>
        <scheme val="minor"/>
      </rPr>
      <t>ilo</t>
    </r>
  </si>
  <si>
    <r>
      <rPr>
        <b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charset val="177"/>
        <scheme val="minor"/>
      </rPr>
      <t>ima</t>
    </r>
  </si>
  <si>
    <r>
      <rPr>
        <b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charset val="177"/>
        <scheme val="minor"/>
      </rPr>
      <t>ike</t>
    </r>
  </si>
  <si>
    <r>
      <rPr>
        <b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charset val="177"/>
        <scheme val="minor"/>
      </rPr>
      <t>obember</t>
    </r>
  </si>
  <si>
    <r>
      <rPr>
        <b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charset val="177"/>
        <scheme val="minor"/>
      </rPr>
      <t>scar</t>
    </r>
  </si>
  <si>
    <r>
      <rPr>
        <b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charset val="177"/>
        <scheme val="minor"/>
      </rPr>
      <t>apa</t>
    </r>
  </si>
  <si>
    <r>
      <rPr>
        <b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charset val="177"/>
        <scheme val="minor"/>
      </rPr>
      <t>uebec</t>
    </r>
  </si>
  <si>
    <r>
      <rPr>
        <b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charset val="177"/>
        <scheme val="minor"/>
      </rPr>
      <t>omeo</t>
    </r>
  </si>
  <si>
    <r>
      <rPr>
        <b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charset val="177"/>
        <scheme val="minor"/>
      </rPr>
      <t>ierra</t>
    </r>
  </si>
  <si>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charset val="177"/>
        <scheme val="minor"/>
      </rPr>
      <t>ango</t>
    </r>
  </si>
  <si>
    <r>
      <rPr>
        <b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charset val="177"/>
        <scheme val="minor"/>
      </rPr>
      <t>niform</t>
    </r>
  </si>
  <si>
    <r>
      <rPr>
        <b/>
        <sz val="11"/>
        <color theme="1"/>
        <rFont val="Calibri"/>
        <family val="2"/>
        <scheme val="minor"/>
      </rPr>
      <t>V</t>
    </r>
    <r>
      <rPr>
        <sz val="11"/>
        <color theme="1"/>
        <rFont val="Calibri"/>
        <family val="2"/>
        <charset val="177"/>
        <scheme val="minor"/>
      </rPr>
      <t>ictor</t>
    </r>
  </si>
  <si>
    <r>
      <rPr>
        <b/>
        <sz val="11"/>
        <color theme="1"/>
        <rFont val="Calibri"/>
        <family val="2"/>
        <scheme val="minor"/>
      </rPr>
      <t>W</t>
    </r>
    <r>
      <rPr>
        <sz val="11"/>
        <color theme="1"/>
        <rFont val="Calibri"/>
        <family val="2"/>
        <charset val="177"/>
        <scheme val="minor"/>
      </rPr>
      <t>hiskey</t>
    </r>
  </si>
  <si>
    <r>
      <rPr>
        <b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charset val="177"/>
        <scheme val="minor"/>
      </rPr>
      <t>-ray</t>
    </r>
  </si>
  <si>
    <r>
      <rPr>
        <b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charset val="177"/>
        <scheme val="minor"/>
      </rPr>
      <t>ankee</t>
    </r>
  </si>
  <si>
    <r>
      <rPr>
        <b/>
        <sz val="11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charset val="177"/>
        <scheme val="minor"/>
      </rPr>
      <t>ulu</t>
    </r>
  </si>
  <si>
    <t>Affirmative</t>
  </si>
  <si>
    <t>Negative</t>
  </si>
  <si>
    <t>"לא":</t>
  </si>
  <si>
    <t>"כן":</t>
  </si>
  <si>
    <t>"קיבלתי":</t>
  </si>
  <si>
    <t>Roger (that)</t>
  </si>
  <si>
    <t>"זה הכל. רשאי לדבר":</t>
  </si>
  <si>
    <t>Over</t>
  </si>
  <si>
    <t>"אעשה זאת":</t>
  </si>
  <si>
    <t>Wilco</t>
  </si>
  <si>
    <t>השתמשו במונחי תקשורת צבאיים ושננו את 'האלפבית של נאט"ו':</t>
  </si>
  <si>
    <r>
      <t>טיפים שימושיים (סדר אלפבית עולה)</t>
    </r>
    <r>
      <rPr>
        <b/>
        <sz val="11"/>
        <color theme="1"/>
        <rFont val="Calibri"/>
        <family val="2"/>
        <scheme val="minor"/>
      </rPr>
      <t>:</t>
    </r>
  </si>
  <si>
    <t>גישה מהירה (סדר אלפבית עולה):</t>
  </si>
  <si>
    <t>לא ניתן לזרז תהליכים או לזכור את רצפי המילים. יחד עם זאת לוקח זמן רב לכל מילה להתחלף ולהופיע שוב.</t>
  </si>
  <si>
    <r>
      <rPr>
        <b/>
        <u/>
        <sz val="11"/>
        <color theme="1"/>
        <rFont val="Calibri"/>
        <family val="2"/>
        <scheme val="minor"/>
      </rPr>
      <t>הערה</t>
    </r>
    <r>
      <rPr>
        <b/>
        <sz val="11"/>
        <color theme="1"/>
        <rFont val="Calibri"/>
        <family val="2"/>
        <scheme val="minor"/>
      </rPr>
      <t>:</t>
    </r>
    <r>
      <rPr>
        <sz val="11"/>
        <color theme="1"/>
        <rFont val="Calibri"/>
        <family val="2"/>
        <scheme val="minor"/>
      </rPr>
      <t xml:space="preserve"> כשחוט לבן מעורב עם צבעים נוספים - </t>
    </r>
    <r>
      <rPr>
        <u/>
        <sz val="11"/>
        <color theme="1"/>
        <rFont val="Calibri"/>
        <family val="2"/>
        <scheme val="minor"/>
      </rPr>
      <t>אינו רלוונטי</t>
    </r>
    <r>
      <rPr>
        <sz val="11"/>
        <color theme="1"/>
        <rFont val="Calibri"/>
        <family val="2"/>
        <scheme val="minor"/>
      </rPr>
      <t>.</t>
    </r>
  </si>
  <si>
    <r>
      <rPr>
        <b/>
        <sz val="10"/>
        <color theme="0" tint="-0.499984740745262"/>
        <rFont val="Calibri"/>
        <family val="2"/>
        <scheme val="minor"/>
      </rPr>
      <t>ללא</t>
    </r>
    <r>
      <rPr>
        <sz val="10"/>
        <color theme="1"/>
        <rFont val="Calibri"/>
        <family val="2"/>
        <scheme val="minor"/>
      </rPr>
      <t xml:space="preserve"> =       אין נוריות לד מוארות</t>
    </r>
  </si>
  <si>
    <r>
      <rPr>
        <b/>
        <sz val="10"/>
        <color theme="8"/>
        <rFont val="Calibri"/>
        <family val="2"/>
        <scheme val="minor"/>
      </rPr>
      <t>למטה</t>
    </r>
    <r>
      <rPr>
        <sz val="10"/>
        <color theme="1"/>
        <rFont val="Calibri"/>
        <family val="2"/>
        <scheme val="minor"/>
      </rPr>
      <t xml:space="preserve"> =    נורית לד עליונה כבויה,      נורית לד תחתונה מוארת</t>
    </r>
  </si>
  <si>
    <r>
      <rPr>
        <b/>
        <sz val="10"/>
        <color theme="7"/>
        <rFont val="Calibri"/>
        <family val="2"/>
        <scheme val="minor"/>
      </rPr>
      <t>למעלה</t>
    </r>
    <r>
      <rPr>
        <sz val="10"/>
        <color theme="1"/>
        <rFont val="Calibri"/>
        <family val="2"/>
        <scheme val="minor"/>
      </rPr>
      <t xml:space="preserve"> =  נורית לד עליונה מוארת,    נורית לד תחתונה כבויה</t>
    </r>
  </si>
  <si>
    <r>
      <rPr>
        <b/>
        <sz val="10"/>
        <color theme="9"/>
        <rFont val="Calibri"/>
        <family val="2"/>
        <scheme val="minor"/>
      </rPr>
      <t>שתיהן</t>
    </r>
    <r>
      <rPr>
        <sz val="10"/>
        <color theme="1"/>
        <rFont val="Calibri"/>
        <family val="2"/>
        <scheme val="minor"/>
      </rPr>
      <t xml:space="preserve"> =   שתי נוריות הלד מוארות</t>
    </r>
  </si>
  <si>
    <r>
      <rPr>
        <u/>
        <sz val="11"/>
        <color theme="1"/>
        <rFont val="Calibri"/>
        <family val="2"/>
        <scheme val="minor"/>
      </rPr>
      <t>אפשרויות</t>
    </r>
    <r>
      <rPr>
        <sz val="11"/>
        <color theme="1"/>
        <rFont val="Calibri"/>
        <family val="2"/>
        <charset val="177"/>
        <scheme val="minor"/>
      </rPr>
      <t>:</t>
    </r>
  </si>
  <si>
    <t>גימ"ל</t>
  </si>
  <si>
    <t>תמנון</t>
  </si>
  <si>
    <t>H עם קרס</t>
  </si>
  <si>
    <t>שלוש (3)</t>
  </si>
  <si>
    <t>סימן שאלה הפוך</t>
  </si>
  <si>
    <t>שש (6)</t>
  </si>
  <si>
    <t>דל"ת</t>
  </si>
  <si>
    <t>כ"ף</t>
  </si>
  <si>
    <t>בלון</t>
  </si>
  <si>
    <t>AT</t>
  </si>
  <si>
    <t>פסקה</t>
  </si>
  <si>
    <t>− − · −</t>
  </si>
  <si>
    <t>− ·</t>
  </si>
  <si>
    <t>· − −</t>
  </si>
  <si>
    <t>ק</t>
  </si>
  <si>
    <t>מ</t>
  </si>
  <si>
    <t>ב</t>
  </si>
  <si>
    <t>נ</t>
  </si>
  <si>
    <t>צ</t>
  </si>
  <si>
    <t>א</t>
  </si>
  <si>
    <t>ח</t>
  </si>
  <si>
    <t>ש</t>
  </si>
  <si>
    <t>י</t>
  </si>
  <si>
    <t>ו</t>
  </si>
  <si>
    <t>ר</t>
  </si>
  <si>
    <t>· − − ·</t>
  </si>
  <si>
    <t>ט</t>
  </si>
  <si>
    <t>פ</t>
  </si>
  <si>
    <t>ת</t>
  </si>
  <si>
    <t>ל</t>
  </si>
  <si>
    <t>· · −</t>
  </si>
  <si>
    <t xml:space="preserve">· − </t>
  </si>
  <si>
    <t>אתמול</t>
  </si>
  <si>
    <t>קופסה</t>
  </si>
  <si>
    <t>שבלול</t>
  </si>
  <si>
    <t>קיפוד</t>
  </si>
  <si>
    <t>קקטוס</t>
  </si>
  <si>
    <t>שרביט</t>
  </si>
  <si>
    <t>שבתאי</t>
  </si>
  <si>
    <t>ממחטה</t>
  </si>
  <si>
    <t>שרשרת</t>
  </si>
  <si>
    <t>נקניק</t>
  </si>
  <si>
    <t>קיטור</t>
  </si>
  <si>
    <t>קוביה</t>
  </si>
  <si>
    <t>שיפוע</t>
  </si>
  <si>
    <t>ברווז</t>
  </si>
  <si>
    <t>ציפור</t>
  </si>
  <si>
    <t>חלקיק</t>
  </si>
  <si>
    <t>·− − −−· · − · ·</t>
  </si>
  <si>
    <t>−−·− · ·−−· −·−· −−−</t>
  </si>
  <si>
    <t>··· −··· ·−·· · ·−··</t>
  </si>
  <si>
    <t>−−·− ·· ·−−· · −··</t>
  </si>
  <si>
    <t>−−·− −−·− ··− · −·−·</t>
  </si>
  <si>
    <t>··· ·−· −··· ·· ··−</t>
  </si>
  <si>
    <t>··· −··· − ·− ··</t>
  </si>
  <si>
    <t>−− −− ···· ··− −−−</t>
  </si>
  <si>
    <t>··· ·−· ··· ·−· −</t>
  </si>
  <si>
    <t>נקודה−קו</t>
  </si>
  <si>
    <t>−· −−·− −· ·· −−·−</t>
  </si>
  <si>
    <t>−−·− ·· ··− · ·−·</t>
  </si>
  <si>
    <t>−−·− · −··· ·· −−−</t>
  </si>
  <si>
    <t>··· ·· ·−−· · ·−−−</t>
  </si>
  <si>
    <t>−··· ·−· · · −−··</t>
  </si>
  <si>
    <t>·−− ·· ·−−· · ·−·</t>
  </si>
  <si>
    <t>···· ·−·· −−·− ·· −−·−</t>
  </si>
  <si>
    <t>· −</t>
  </si>
  <si>
    <t>ד</t>
  </si>
  <si>
    <t>כ</t>
  </si>
  <si>
    <t>ס</t>
  </si>
  <si>
    <t>ז</t>
  </si>
  <si>
    <r>
      <t xml:space="preserve">האותיות </t>
    </r>
    <r>
      <rPr>
        <u/>
        <sz val="10"/>
        <color theme="1"/>
        <rFont val="Calibri"/>
        <family val="2"/>
        <scheme val="minor"/>
      </rPr>
      <t>ו"ו</t>
    </r>
    <r>
      <rPr>
        <sz val="10"/>
        <color theme="1"/>
        <rFont val="Calibri"/>
        <family val="2"/>
        <scheme val="minor"/>
      </rPr>
      <t xml:space="preserve"> ו</t>
    </r>
    <r>
      <rPr>
        <u/>
        <sz val="10"/>
        <color theme="1"/>
        <rFont val="Calibri"/>
        <family val="2"/>
        <scheme val="minor"/>
      </rPr>
      <t>למ"ד</t>
    </r>
    <r>
      <rPr>
        <sz val="10"/>
        <color theme="1"/>
        <rFont val="Calibri"/>
        <family val="2"/>
        <scheme val="minor"/>
      </rPr>
      <t xml:space="preserve"> יכולות להופיע רק באות השנייה</t>
    </r>
  </si>
  <si>
    <t>להתעלם מאותיות גימ"ל, ה"א, טי"ת, עי"ן, קו"ף</t>
  </si>
  <si>
    <t>אות ראשונה:</t>
  </si>
  <si>
    <t>אות שנייה:</t>
  </si>
  <si>
    <r>
      <t xml:space="preserve">1. </t>
    </r>
    <r>
      <rPr>
        <b/>
        <sz val="10"/>
        <color theme="1"/>
        <rFont val="Calibri"/>
        <family val="2"/>
        <scheme val="minor"/>
      </rPr>
      <t xml:space="preserve">מלאו את האפשרויות השונות </t>
    </r>
    <r>
      <rPr>
        <sz val="10"/>
        <color theme="1"/>
        <rFont val="Calibri"/>
        <family val="2"/>
        <scheme val="minor"/>
      </rPr>
      <t>הן לאות הראשונה והן לאות השנייה (השתמשו ב-Enter כדי להגיע לתא הבא)</t>
    </r>
  </si>
  <si>
    <t>אי שוויון</t>
  </si>
  <si>
    <t>מזלג</t>
  </si>
  <si>
    <r>
      <t xml:space="preserve">יש אות ניקוד במספר סידורי? </t>
    </r>
    <r>
      <rPr>
        <b/>
        <sz val="11"/>
        <color theme="1"/>
        <rFont val="Calibri"/>
        <family val="2"/>
        <scheme val="minor"/>
      </rPr>
      <t>(רק להרצל אמר)</t>
    </r>
  </si>
  <si>
    <t>ספרה אחרונה במספר הסידורי:</t>
  </si>
  <si>
    <t>תואם למדריך לנטרול פצצות גרסה 2-he</t>
  </si>
  <si>
    <t>קוד אימות: 614</t>
  </si>
  <si>
    <t>ראשון</t>
  </si>
  <si>
    <t>צג</t>
  </si>
  <si>
    <t>בסדר</t>
  </si>
  <si>
    <t>אומר</t>
  </si>
  <si>
    <t>כלום</t>
  </si>
  <si>
    <t>ריק</t>
  </si>
  <si>
    <t>לא</t>
  </si>
  <si>
    <t>קרה</t>
  </si>
  <si>
    <t>קרע</t>
  </si>
  <si>
    <t>קרא</t>
  </si>
  <si>
    <t>קריאה</t>
  </si>
  <si>
    <t>כרה</t>
  </si>
  <si>
    <t>משימה</t>
  </si>
  <si>
    <t>רגע</t>
  </si>
  <si>
    <t>אתה</t>
  </si>
  <si>
    <t>מכר</t>
  </si>
  <si>
    <t>מחר</t>
  </si>
  <si>
    <t>הבא</t>
  </si>
  <si>
    <t>אבא</t>
  </si>
  <si>
    <t>היא</t>
  </si>
  <si>
    <t>אי</t>
  </si>
  <si>
    <t>עם</t>
  </si>
  <si>
    <t>אם</t>
  </si>
  <si>
    <t>אח</t>
  </si>
  <si>
    <t>אך</t>
  </si>
  <si>
    <t>איך</t>
  </si>
  <si>
    <t>מוכן</t>
  </si>
  <si>
    <t>רחץ</t>
  </si>
  <si>
    <t>מה</t>
  </si>
  <si>
    <t>אמממ</t>
  </si>
  <si>
    <t>שמאל</t>
  </si>
  <si>
    <t>ימין</t>
  </si>
  <si>
    <t>אמצע</t>
  </si>
  <si>
    <t>חכה</t>
  </si>
  <si>
    <t>לחץ</t>
  </si>
  <si>
    <t>את</t>
  </si>
  <si>
    <t>עט</t>
  </si>
  <si>
    <t>עת</t>
  </si>
  <si>
    <t>תא</t>
  </si>
  <si>
    <t>אהא</t>
  </si>
  <si>
    <t>מה?</t>
  </si>
  <si>
    <t>בוצע</t>
  </si>
  <si>
    <t>המשך</t>
  </si>
  <si>
    <t>החזק</t>
  </si>
  <si>
    <t>בטח</t>
  </si>
  <si>
    <t>כמו</t>
  </si>
  <si>
    <t>אה אה</t>
  </si>
  <si>
    <r>
      <t>מה</t>
    </r>
    <r>
      <rPr>
        <b/>
        <u/>
        <sz val="11"/>
        <rFont val="Calibri"/>
        <family val="2"/>
        <scheme val="minor"/>
      </rPr>
      <t>?</t>
    </r>
  </si>
  <si>
    <r>
      <t>ע</t>
    </r>
    <r>
      <rPr>
        <b/>
        <u/>
        <sz val="11"/>
        <rFont val="Calibri"/>
        <family val="2"/>
        <scheme val="minor"/>
      </rPr>
      <t>ט</t>
    </r>
  </si>
  <si>
    <r>
      <t>ע</t>
    </r>
    <r>
      <rPr>
        <b/>
        <u/>
        <sz val="11"/>
        <rFont val="Calibri"/>
        <family val="2"/>
        <scheme val="minor"/>
      </rPr>
      <t>ת</t>
    </r>
  </si>
  <si>
    <r>
      <rPr>
        <b/>
        <u/>
        <sz val="11"/>
        <color theme="1"/>
        <rFont val="Calibri"/>
        <family val="2"/>
        <scheme val="minor"/>
      </rPr>
      <t>אה</t>
    </r>
    <r>
      <rPr>
        <b/>
        <sz val="11"/>
        <color theme="1"/>
        <rFont val="Calibri"/>
        <family val="2"/>
        <scheme val="minor"/>
      </rPr>
      <t xml:space="preserve"> אה</t>
    </r>
  </si>
  <si>
    <r>
      <rPr>
        <b/>
        <u/>
        <sz val="11"/>
        <color theme="1"/>
        <rFont val="Calibri"/>
        <family val="2"/>
        <scheme val="minor"/>
      </rPr>
      <t>ר</t>
    </r>
    <r>
      <rPr>
        <b/>
        <sz val="11"/>
        <color theme="1"/>
        <rFont val="Calibri"/>
        <family val="2"/>
        <scheme val="minor"/>
      </rPr>
      <t>חץ</t>
    </r>
  </si>
  <si>
    <r>
      <rPr>
        <b/>
        <u/>
        <sz val="11"/>
        <rFont val="Calibri"/>
        <family val="2"/>
        <scheme val="minor"/>
      </rPr>
      <t>ל</t>
    </r>
    <r>
      <rPr>
        <b/>
        <sz val="11"/>
        <rFont val="Calibri"/>
        <family val="2"/>
        <scheme val="minor"/>
      </rPr>
      <t>חץ</t>
    </r>
  </si>
  <si>
    <r>
      <t>ת</t>
    </r>
    <r>
      <rPr>
        <b/>
        <u/>
        <sz val="11"/>
        <rFont val="Calibri"/>
        <family val="2"/>
        <scheme val="minor"/>
      </rPr>
      <t>א</t>
    </r>
  </si>
  <si>
    <t>שלב 1</t>
  </si>
  <si>
    <t>אבא (אל"ף)</t>
  </si>
  <si>
    <t>הבא (ה"א)</t>
  </si>
  <si>
    <t>אח (חי"ת)</t>
  </si>
  <si>
    <t>איך (שאלה)</t>
  </si>
  <si>
    <t>אך (כ"ף סופית)</t>
  </si>
  <si>
    <t>אי (מים)</t>
  </si>
  <si>
    <t>היא (ה"א)</t>
  </si>
  <si>
    <t>אם (אל"ף)</t>
  </si>
  <si>
    <t>עם (עי"ן)</t>
  </si>
  <si>
    <t>כרה (כ"ף, ה"א)</t>
  </si>
  <si>
    <t>קרא (קו"ף, אל"ף)</t>
  </si>
  <si>
    <t>קרה (קו"ף, ה"א)</t>
  </si>
  <si>
    <t>קרע (קו"ף, עי"ן)</t>
  </si>
  <si>
    <t>מחר (חי"ת)</t>
  </si>
  <si>
    <t>מכר (כ"ף)</t>
  </si>
  <si>
    <t>אה אה (2 מילים)</t>
  </si>
  <si>
    <t>אהא (מילה אחת)</t>
  </si>
  <si>
    <t>את (אל"ף)</t>
  </si>
  <si>
    <t>עט (כתיבה)</t>
  </si>
  <si>
    <t>עת (זמן)</t>
  </si>
  <si>
    <t>לחץ (למ"ד)</t>
  </si>
  <si>
    <t>רחץ (רי"ש)</t>
  </si>
  <si>
    <t>מה (בלי ?)</t>
  </si>
  <si>
    <t>מה (עם ?)</t>
  </si>
  <si>
    <t>ת (אות אחת)</t>
  </si>
  <si>
    <t>תא (2 אותיות)</t>
  </si>
  <si>
    <t>1. המילה שהופיעה על הצג:</t>
  </si>
  <si>
    <t>2. המילה שהופיעה במיקום המתואר בשלב 1:</t>
  </si>
  <si>
    <r>
      <rPr>
        <b/>
        <i/>
        <sz val="11"/>
        <color theme="1"/>
        <rFont val="Calibri"/>
        <family val="2"/>
        <scheme val="minor"/>
      </rPr>
      <t>אין</t>
    </r>
    <r>
      <rPr>
        <sz val="11"/>
        <color theme="1"/>
        <rFont val="Calibri"/>
        <family val="2"/>
        <charset val="177"/>
        <scheme val="minor"/>
      </rPr>
      <t xml:space="preserve"> תווית CAR מוארת</t>
    </r>
  </si>
  <si>
    <t>עמודות מופשטות</t>
  </si>
  <si>
    <t>אבטיח</t>
  </si>
  <si>
    <t>אטליז</t>
  </si>
  <si>
    <t>אמנות</t>
  </si>
  <si>
    <t>אפרוח</t>
  </si>
  <si>
    <t>ארטיק</t>
  </si>
  <si>
    <t>בוטיק</t>
  </si>
  <si>
    <t>ביטוח</t>
  </si>
  <si>
    <t>דוגמה</t>
  </si>
  <si>
    <t>דחליל</t>
  </si>
  <si>
    <t>זירוז</t>
  </si>
  <si>
    <t>זרנוק</t>
  </si>
  <si>
    <t>חללית</t>
  </si>
  <si>
    <t>ירושה</t>
  </si>
  <si>
    <t>כוסמת</t>
  </si>
  <si>
    <t>כתובת</t>
  </si>
  <si>
    <t>מחוגה</t>
  </si>
  <si>
    <t>מצודה</t>
  </si>
  <si>
    <t>נחשול</t>
  </si>
  <si>
    <t>ניצול</t>
  </si>
  <si>
    <t>סיסמה</t>
  </si>
  <si>
    <t>סיפוח</t>
  </si>
  <si>
    <t>פרוטה</t>
  </si>
  <si>
    <t>צלצול</t>
  </si>
  <si>
    <t>ריבוע</t>
  </si>
  <si>
    <t>רצועה</t>
  </si>
  <si>
    <t>שאלות</t>
  </si>
  <si>
    <t>שושלת</t>
  </si>
  <si>
    <t>שיעול</t>
  </si>
  <si>
    <t>שליטה</t>
  </si>
  <si>
    <t>שמיכה</t>
  </si>
  <si>
    <t>תינוק</t>
  </si>
  <si>
    <t>תנשמת</t>
  </si>
  <si>
    <t>תרדמת</t>
  </si>
  <si>
    <t>(ללא כפתור לבן ותווית CAR מוארת)</t>
  </si>
  <si>
    <t>2+ חוטים אדומים
וגם # אי־זוגית
לחתוך חוט אדום אחרון</t>
  </si>
  <si>
    <t>חוט אחרון שחור
וגם # אי־זוגית
לחתוך חוט רביעי</t>
  </si>
  <si>
    <t>0 חוטים צהובים
וגם # אי־זוגית
לחתוך חוט שלישי</t>
  </si>
  <si>
    <t>ספרה אחרונה במספר הסידורי</t>
  </si>
  <si>
    <t>#</t>
  </si>
  <si>
    <t>תנאי 1</t>
  </si>
  <si>
    <t>תנאי 2</t>
  </si>
  <si>
    <t>תנאי 3</t>
  </si>
  <si>
    <r>
      <t xml:space="preserve">!
</t>
    </r>
    <r>
      <rPr>
        <sz val="12"/>
        <rFont val="Calibri"/>
        <family val="2"/>
        <scheme val="minor"/>
      </rPr>
      <t>וגם</t>
    </r>
  </si>
  <si>
    <t>גישה מהירה: הזנת נתונים ידנית</t>
  </si>
  <si>
    <t>נתונים שהתקבלו מגיליון 'הקדמה'</t>
  </si>
  <si>
    <t>תוצאה סופית</t>
  </si>
  <si>
    <r>
      <t>הזנה ידנית (</t>
    </r>
    <r>
      <rPr>
        <b/>
        <sz val="11"/>
        <rFont val="Calibri"/>
        <family val="2"/>
        <scheme val="minor"/>
      </rPr>
      <t>מחליפה את הנתונים שהתקבלו</t>
    </r>
    <r>
      <rPr>
        <sz val="11"/>
        <rFont val="Calibri"/>
        <family val="2"/>
        <scheme val="minor"/>
      </rPr>
      <t>)</t>
    </r>
  </si>
  <si>
    <r>
      <t>צבע הכפתור</t>
    </r>
    <r>
      <rPr>
        <b/>
        <sz val="11"/>
        <rFont val="Calibri"/>
        <family val="2"/>
        <scheme val="minor"/>
      </rPr>
      <t xml:space="preserve"> </t>
    </r>
    <r>
      <rPr>
        <b/>
        <i/>
        <sz val="11"/>
        <rFont val="Calibri"/>
        <family val="2"/>
        <scheme val="minor"/>
      </rPr>
      <t>לא</t>
    </r>
    <r>
      <rPr>
        <sz val="11"/>
        <color theme="0" tint="-0.249977111117893"/>
        <rFont val="Calibri"/>
        <family val="2"/>
        <scheme val="minor"/>
      </rPr>
      <t xml:space="preserve"> לבן</t>
    </r>
  </si>
  <si>
    <t>צבע חוט</t>
  </si>
  <si>
    <t>←</t>
  </si>
  <si>
    <r>
      <rPr>
        <b/>
        <u/>
        <sz val="11"/>
        <color theme="1"/>
        <rFont val="Calibri"/>
        <family val="2"/>
        <scheme val="minor"/>
      </rPr>
      <t>יש לציין את צבעי החוטים המופיעים</t>
    </r>
    <r>
      <rPr>
        <b/>
        <sz val="11"/>
        <color theme="1"/>
        <rFont val="Calibri"/>
        <family val="2"/>
        <scheme val="minor"/>
      </rPr>
      <t>:</t>
    </r>
  </si>
  <si>
    <t>DETONATE 💣</t>
  </si>
  <si>
    <t>HOLD 🛑</t>
  </si>
  <si>
    <t>🔋</t>
  </si>
  <si>
    <t>🗣️</t>
  </si>
  <si>
    <t>🏷️</t>
  </si>
  <si>
    <t>🔌</t>
  </si>
  <si>
    <t>🔑</t>
  </si>
  <si>
    <t>הדגשת מילים דומות:</t>
  </si>
  <si>
    <t>הצגת מילים פשוטות לקריאה:</t>
  </si>
  <si>
    <t>הגדרות להתאמה אישית ⚙️</t>
  </si>
  <si>
    <t>הגדרת מילים פשוטות לקריאה ⚙️</t>
  </si>
  <si>
    <t>הערה:</t>
  </si>
  <si>
    <r>
      <t xml:space="preserve">             כלומר: חוט לבן +</t>
    </r>
    <r>
      <rPr>
        <sz val="11"/>
        <color theme="4"/>
        <rFont val="Calibri"/>
        <family val="2"/>
        <scheme val="minor"/>
      </rPr>
      <t xml:space="preserve"> כחול</t>
    </r>
    <r>
      <rPr>
        <sz val="11"/>
        <color theme="1"/>
        <rFont val="Calibri"/>
        <family val="2"/>
        <charset val="177"/>
        <scheme val="minor"/>
      </rPr>
      <t xml:space="preserve"> = חוט </t>
    </r>
    <r>
      <rPr>
        <sz val="11"/>
        <color theme="4"/>
        <rFont val="Calibri"/>
        <family val="2"/>
        <scheme val="minor"/>
      </rPr>
      <t>כחול</t>
    </r>
    <r>
      <rPr>
        <sz val="11"/>
        <color theme="1"/>
        <rFont val="Calibri"/>
        <family val="2"/>
        <charset val="177"/>
        <scheme val="minor"/>
      </rPr>
      <t xml:space="preserve">, חוט לבן + </t>
    </r>
    <r>
      <rPr>
        <sz val="11"/>
        <color rgb="FFFF5050"/>
        <rFont val="Calibri"/>
        <family val="2"/>
        <scheme val="minor"/>
      </rPr>
      <t>אדום</t>
    </r>
    <r>
      <rPr>
        <sz val="11"/>
        <color theme="1"/>
        <rFont val="Calibri"/>
        <family val="2"/>
        <charset val="177"/>
        <scheme val="minor"/>
      </rPr>
      <t xml:space="preserve"> = חוט </t>
    </r>
    <r>
      <rPr>
        <sz val="11"/>
        <color rgb="FFFF5050"/>
        <rFont val="Calibri"/>
        <family val="2"/>
        <scheme val="minor"/>
      </rPr>
      <t>אדום</t>
    </r>
    <r>
      <rPr>
        <sz val="11"/>
        <color theme="1"/>
        <rFont val="Calibri"/>
        <family val="2"/>
        <charset val="177"/>
        <scheme val="minor"/>
      </rPr>
      <t>.</t>
    </r>
  </si>
  <si>
    <r>
      <rPr>
        <u/>
        <sz val="11"/>
        <color theme="1"/>
        <rFont val="Calibri"/>
        <family val="2"/>
        <scheme val="minor"/>
      </rPr>
      <t>לומר למנטרל/ת</t>
    </r>
    <r>
      <rPr>
        <sz val="11"/>
        <color theme="1"/>
        <rFont val="Calibri"/>
        <family val="2"/>
        <charset val="177"/>
        <scheme val="minor"/>
      </rPr>
      <t>:</t>
    </r>
  </si>
  <si>
    <t>ספירת נוריות לד מוארות</t>
  </si>
  <si>
    <t>אל"ף</t>
  </si>
  <si>
    <t>בי"ת</t>
  </si>
  <si>
    <t>זי"ן</t>
  </si>
  <si>
    <t>חי"ת</t>
  </si>
  <si>
    <t>יו"ד</t>
  </si>
  <si>
    <t>מ"ם</t>
  </si>
  <si>
    <t>נו"ן</t>
  </si>
  <si>
    <t>סמ"ך</t>
  </si>
  <si>
    <t>פ"ה</t>
  </si>
  <si>
    <t>רי"ש</t>
  </si>
  <si>
    <t>צד"י</t>
  </si>
  <si>
    <t>שי"ן</t>
  </si>
  <si>
    <t>תי"ו</t>
  </si>
  <si>
    <r>
      <rPr>
        <u/>
        <sz val="11"/>
        <color theme="1"/>
        <rFont val="Calibri"/>
        <family val="2"/>
        <scheme val="minor"/>
      </rPr>
      <t>אמצעים לשימוש (ניתן לגרור למיקום הרצוי עם סמן העכבר)</t>
    </r>
    <r>
      <rPr>
        <sz val="11"/>
        <color theme="1"/>
        <rFont val="Calibri"/>
        <family val="2"/>
        <charset val="177"/>
        <scheme val="minor"/>
      </rPr>
      <t>:</t>
    </r>
  </si>
  <si>
    <r>
      <rPr>
        <b/>
        <sz val="11"/>
        <color theme="1"/>
        <rFont val="Calibri"/>
        <family val="2"/>
        <scheme val="minor"/>
      </rPr>
      <t>•    #4</t>
    </r>
    <r>
      <rPr>
        <sz val="11"/>
        <color theme="1"/>
        <rFont val="Calibri"/>
        <family val="2"/>
        <charset val="177"/>
        <scheme val="minor"/>
      </rPr>
      <t xml:space="preserve"> = "י</t>
    </r>
    <r>
      <rPr>
        <u/>
        <sz val="11"/>
        <color theme="1"/>
        <rFont val="Calibri"/>
        <family val="2"/>
        <scheme val="minor"/>
      </rPr>
      <t>ותר משתי סוללות</t>
    </r>
    <r>
      <rPr>
        <sz val="11"/>
        <color theme="1"/>
        <rFont val="Calibri"/>
        <family val="2"/>
        <scheme val="minor"/>
      </rPr>
      <t xml:space="preserve"> בפצצה </t>
    </r>
    <r>
      <rPr>
        <u/>
        <sz val="11"/>
        <color theme="1"/>
        <rFont val="Calibri"/>
        <family val="2"/>
        <scheme val="minor"/>
      </rPr>
      <t>ויש נורת בקרה מוארת בתיוג FRK</t>
    </r>
    <r>
      <rPr>
        <sz val="11"/>
        <color theme="1"/>
        <rFont val="Calibri"/>
        <family val="2"/>
        <charset val="177"/>
        <scheme val="minor"/>
      </rPr>
      <t>":     ← ללחוץ ולשחרר מידית</t>
    </r>
  </si>
  <si>
    <r>
      <rPr>
        <b/>
        <sz val="11"/>
        <color theme="1"/>
        <rFont val="Calibri"/>
        <family val="2"/>
        <scheme val="minor"/>
      </rPr>
      <t>•    #3</t>
    </r>
    <r>
      <rPr>
        <sz val="11"/>
        <color theme="1"/>
        <rFont val="Calibri"/>
        <family val="2"/>
        <scheme val="minor"/>
      </rPr>
      <t xml:space="preserve"> = "</t>
    </r>
    <r>
      <rPr>
        <u/>
        <sz val="11"/>
        <color theme="1"/>
        <rFont val="Calibri"/>
        <family val="2"/>
        <scheme val="minor"/>
      </rPr>
      <t>אם הכפתור לבן</t>
    </r>
    <r>
      <rPr>
        <sz val="11"/>
        <color theme="1"/>
        <rFont val="Calibri"/>
        <family val="2"/>
        <scheme val="minor"/>
      </rPr>
      <t xml:space="preserve"> ויש </t>
    </r>
    <r>
      <rPr>
        <u/>
        <sz val="11"/>
        <color theme="1"/>
        <rFont val="Calibri"/>
        <family val="2"/>
        <scheme val="minor"/>
      </rPr>
      <t>נורת בקרה מוארת בתיוג CAR</t>
    </r>
    <r>
      <rPr>
        <sz val="11"/>
        <color theme="1"/>
        <rFont val="Calibri"/>
        <family val="2"/>
        <scheme val="minor"/>
      </rPr>
      <t>":                       ← להחזיק</t>
    </r>
  </si>
  <si>
    <t>&amp;</t>
  </si>
  <si>
    <r>
      <rPr>
        <sz val="14"/>
        <color theme="1"/>
        <rFont val="Calibri"/>
        <family val="2"/>
        <scheme val="minor"/>
      </rPr>
      <t>🔋</t>
    </r>
    <r>
      <rPr>
        <sz val="11"/>
        <color theme="1"/>
        <rFont val="Calibri"/>
        <family val="2"/>
        <charset val="177"/>
        <scheme val="minor"/>
      </rPr>
      <t xml:space="preserve"> מספר סוללות:</t>
    </r>
  </si>
  <si>
    <t>🏷️ נורת בקרה מוארת בתיוג FRK:</t>
  </si>
  <si>
    <t>הזנה ידנית (מחליפה את הנתונים שהתקבלו)</t>
  </si>
  <si>
    <r>
      <t xml:space="preserve">יש נורת בקרה מוארת בתיוג FRK? </t>
    </r>
    <r>
      <rPr>
        <b/>
        <sz val="11"/>
        <color theme="1"/>
        <rFont val="Calibri"/>
        <family val="2"/>
        <scheme val="minor"/>
      </rPr>
      <t>(רק לכפתור)</t>
    </r>
  </si>
  <si>
    <r>
      <rPr>
        <sz val="14"/>
        <color theme="1"/>
        <rFont val="Calibri"/>
        <family val="2"/>
        <scheme val="minor"/>
      </rPr>
      <t>🗣️</t>
    </r>
    <r>
      <rPr>
        <sz val="11"/>
        <color theme="1"/>
        <rFont val="Calibri"/>
        <family val="2"/>
        <charset val="177"/>
        <scheme val="minor"/>
      </rPr>
      <t xml:space="preserve"> אות ניקוד במספר סידורי:</t>
    </r>
  </si>
  <si>
    <t>הבהוב</t>
  </si>
  <si>
    <t>ללחוץ על</t>
  </si>
  <si>
    <r>
      <rPr>
        <sz val="14"/>
        <color theme="1"/>
        <rFont val="Calibri"/>
        <family val="2"/>
        <scheme val="minor"/>
      </rPr>
      <t>❌</t>
    </r>
    <r>
      <rPr>
        <sz val="11"/>
        <color theme="1"/>
        <rFont val="Calibri"/>
        <family val="2"/>
        <charset val="177"/>
        <scheme val="minor"/>
      </rPr>
      <t xml:space="preserve"> פסילות:</t>
    </r>
  </si>
  <si>
    <t>יש לציין את צבע ההבהוב:</t>
  </si>
  <si>
    <t>אחרת, להחזיק ולבדוק צבע הרצועה:</t>
  </si>
  <si>
    <r>
      <rPr>
        <b/>
        <sz val="14"/>
        <color rgb="FFFF0000"/>
        <rFont val="Calibri"/>
        <family val="2"/>
        <scheme val="minor"/>
      </rPr>
      <t>א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theme="9"/>
        <rFont val="Calibri"/>
        <family val="2"/>
        <scheme val="minor"/>
      </rPr>
      <t>י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theme="4"/>
        <rFont val="Calibri"/>
        <family val="2"/>
        <scheme val="minor"/>
      </rPr>
      <t>כ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theme="7"/>
        <rFont val="Calibri"/>
        <family val="2"/>
        <scheme val="minor"/>
      </rPr>
      <t>צ</t>
    </r>
  </si>
  <si>
    <r>
      <rPr>
        <sz val="11"/>
        <color theme="0"/>
        <rFont val="Calibri"/>
        <family val="2"/>
        <scheme val="minor"/>
      </rPr>
      <t xml:space="preserve">במקרה בו </t>
    </r>
    <r>
      <rPr>
        <b/>
        <sz val="14"/>
        <color theme="0"/>
        <rFont val="Calibri"/>
        <family val="2"/>
        <scheme val="minor"/>
      </rPr>
      <t>יש</t>
    </r>
    <r>
      <rPr>
        <sz val="11"/>
        <color theme="0"/>
        <rFont val="Calibri"/>
        <family val="2"/>
        <scheme val="minor"/>
      </rPr>
      <t xml:space="preserve"> אות ניקוד (A / E / I / O / U) במספר הסידורי</t>
    </r>
  </si>
  <si>
    <r>
      <rPr>
        <sz val="11"/>
        <color theme="0"/>
        <rFont val="Calibri"/>
        <family val="2"/>
        <scheme val="minor"/>
      </rPr>
      <t xml:space="preserve">במקרה בו </t>
    </r>
    <r>
      <rPr>
        <b/>
        <sz val="14"/>
        <color theme="0"/>
        <rFont val="Calibri"/>
        <family val="2"/>
        <scheme val="minor"/>
      </rPr>
      <t>אין</t>
    </r>
    <r>
      <rPr>
        <sz val="11"/>
        <color theme="0"/>
        <rFont val="Calibri"/>
        <family val="2"/>
        <scheme val="minor"/>
      </rPr>
      <t xml:space="preserve"> אות ניקוד במספר הסידורי</t>
    </r>
  </si>
  <si>
    <t xml:space="preserve">             כך, לדוגמה: האות אל"ף תיקרא נקודה-קו ולא קו-נקודה</t>
  </si>
  <si>
    <r>
      <rPr>
        <sz val="14"/>
        <color theme="1"/>
        <rFont val="Calibri"/>
        <family val="2"/>
        <scheme val="minor"/>
      </rPr>
      <t xml:space="preserve">🔌 </t>
    </r>
    <r>
      <rPr>
        <sz val="11"/>
        <color theme="1"/>
        <rFont val="Calibri"/>
        <family val="2"/>
        <charset val="177"/>
        <scheme val="minor"/>
      </rPr>
      <t>מחבר מקבילי:</t>
    </r>
  </si>
  <si>
    <r>
      <rPr>
        <sz val="14"/>
        <color theme="1"/>
        <rFont val="Calibri"/>
        <family val="2"/>
        <scheme val="minor"/>
      </rPr>
      <t>🔑</t>
    </r>
    <r>
      <rPr>
        <sz val="11"/>
        <color theme="1"/>
        <rFont val="Calibri"/>
        <family val="2"/>
        <charset val="177"/>
        <scheme val="minor"/>
      </rPr>
      <t xml:space="preserve"> ספרה אחרונה במספר הסידורי:</t>
    </r>
  </si>
  <si>
    <r>
      <rPr>
        <b/>
        <sz val="11"/>
        <color theme="1"/>
        <rFont val="Calibri"/>
        <family val="2"/>
        <scheme val="minor"/>
      </rPr>
      <t>הערה:</t>
    </r>
    <r>
      <rPr>
        <sz val="11"/>
        <color theme="1"/>
        <rFont val="Calibri"/>
        <family val="2"/>
        <scheme val="minor"/>
      </rPr>
      <t xml:space="preserve"> קוד מורס עברי נרשם מימין לשמאל</t>
    </r>
  </si>
  <si>
    <t>נורת בקרה FRK מוארת</t>
  </si>
  <si>
    <r>
      <rPr>
        <b/>
        <u/>
        <sz val="11"/>
        <color theme="1"/>
        <rFont val="Calibri"/>
        <family val="2"/>
        <scheme val="minor"/>
      </rPr>
      <t>מספר חוטים</t>
    </r>
    <r>
      <rPr>
        <b/>
        <sz val="11"/>
        <color theme="1"/>
        <rFont val="Calibri"/>
        <family val="2"/>
        <scheme val="minor"/>
      </rPr>
      <t>:</t>
    </r>
  </si>
  <si>
    <t># = ספרה אחרונה במספר הסידורי</t>
  </si>
  <si>
    <t>החלק האחרון בתנאי השלישי מתייחס למקרה קצה שלא מתרחש 99.5% מהזמן.</t>
  </si>
  <si>
    <t>מקרה קצה זה מתייחס למצב בו מתקיים כלל #3, ולצידו מתקיים גם כלל #4 (במקרה זה נדרשים להחזיק):</t>
  </si>
  <si>
    <t># = ספרה אחרונה במספר סידורי</t>
  </si>
  <si>
    <t>גישה מהירה: הזנת נתונים ידנית ✍️</t>
  </si>
  <si>
    <r>
      <t xml:space="preserve">שלבים בתצוגה אנכית </t>
    </r>
    <r>
      <rPr>
        <sz val="16"/>
        <color theme="0"/>
        <rFont val="Calibri"/>
        <family val="2"/>
        <scheme val="minor"/>
      </rPr>
      <t>🚦</t>
    </r>
  </si>
  <si>
    <r>
      <t xml:space="preserve">שלבים בתצוגה אופקית </t>
    </r>
    <r>
      <rPr>
        <sz val="16"/>
        <color theme="0"/>
        <rFont val="Calibri"/>
        <family val="2"/>
        <scheme val="minor"/>
      </rPr>
      <t>🚥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</si>
</sst>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177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4"/>
      <name val="Calibri"/>
      <family val="2"/>
      <scheme val="minor"/>
    </font>
    <font>
      <sz val="10"/>
      <color theme="7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sz val="10"/>
      <color theme="6" tint="0.3999755851924192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4"/>
      <name val="Calibri"/>
      <family val="2"/>
      <scheme val="minor"/>
    </font>
    <font>
      <b/>
      <sz val="10"/>
      <color theme="7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9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77"/>
      <scheme val="minor"/>
    </font>
    <font>
      <sz val="11"/>
      <color theme="0" tint="-0.34998626667073579"/>
      <name val="Calibri"/>
      <family val="2"/>
      <charset val="177"/>
      <scheme val="minor"/>
    </font>
    <font>
      <sz val="18"/>
      <color theme="1"/>
      <name val="Calibri"/>
      <family val="2"/>
      <charset val="177"/>
      <scheme val="minor"/>
    </font>
    <font>
      <b/>
      <u/>
      <sz val="11"/>
      <color theme="4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4"/>
      <color theme="0" tint="-0.34998626667073579"/>
      <name val="Calibri"/>
      <family val="2"/>
      <scheme val="minor"/>
    </font>
    <font>
      <b/>
      <sz val="14"/>
      <color theme="7"/>
      <name val="Calibri"/>
      <family val="2"/>
      <scheme val="minor"/>
    </font>
    <font>
      <sz val="18"/>
      <color theme="0"/>
      <name val="Calibri"/>
      <family val="2"/>
      <charset val="177"/>
      <scheme val="minor"/>
    </font>
    <font>
      <sz val="18"/>
      <name val="Calibri"/>
      <family val="2"/>
      <charset val="177"/>
      <scheme val="minor"/>
    </font>
    <font>
      <b/>
      <sz val="11"/>
      <name val="Calibri"/>
      <family val="2"/>
      <scheme val="minor"/>
    </font>
    <font>
      <sz val="18"/>
      <color rgb="FFFFFFFF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u/>
      <sz val="11"/>
      <color theme="5"/>
      <name val="Calibri"/>
      <family val="2"/>
      <charset val="177"/>
      <scheme val="minor"/>
    </font>
    <font>
      <sz val="11"/>
      <color theme="5" tint="0.39997558519241921"/>
      <name val="Calibri"/>
      <family val="2"/>
      <scheme val="minor"/>
    </font>
    <font>
      <b/>
      <sz val="10"/>
      <color theme="8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rgb="FFFF0000"/>
      <name val="Calibri"/>
      <family val="2"/>
      <charset val="177"/>
      <scheme val="minor"/>
    </font>
    <font>
      <b/>
      <u/>
      <sz val="10"/>
      <color theme="1"/>
      <name val="Calibri"/>
      <family val="2"/>
      <scheme val="minor"/>
    </font>
    <font>
      <b/>
      <sz val="10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8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36"/>
      <name val="Arial"/>
      <family val="2"/>
    </font>
    <font>
      <sz val="11"/>
      <name val="Arial"/>
      <family val="2"/>
    </font>
    <font>
      <sz val="36"/>
      <name val="Times New Roman"/>
      <family val="1"/>
    </font>
    <font>
      <sz val="36"/>
      <name val="David"/>
      <family val="2"/>
    </font>
    <font>
      <sz val="36"/>
      <name val="Calibri"/>
      <family val="2"/>
      <scheme val="minor"/>
    </font>
    <font>
      <b/>
      <sz val="36"/>
      <name val="David"/>
      <family val="2"/>
    </font>
    <font>
      <i/>
      <sz val="11"/>
      <color theme="0" tint="-0.249977111117893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1"/>
      <name val="Calibri"/>
      <family val="2"/>
      <charset val="177"/>
      <scheme val="minor"/>
    </font>
    <font>
      <b/>
      <sz val="11"/>
      <color rgb="FF00CC00"/>
      <name val="Calibri"/>
      <family val="2"/>
      <charset val="177"/>
      <scheme val="minor"/>
    </font>
    <font>
      <b/>
      <sz val="10"/>
      <color rgb="FF333333"/>
      <name val="Source Sans Pro"/>
      <family val="2"/>
    </font>
    <font>
      <u/>
      <sz val="10"/>
      <color theme="1"/>
      <name val="Calibri"/>
      <family val="2"/>
      <scheme val="minor"/>
    </font>
    <font>
      <b/>
      <sz val="11"/>
      <color rgb="FF0099FF"/>
      <name val="Calibri"/>
      <family val="2"/>
      <scheme val="minor"/>
    </font>
    <font>
      <b/>
      <sz val="11"/>
      <color rgb="FFFF9999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1"/>
      <color rgb="FF00BFFF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5050"/>
      <name val="Calibri"/>
      <family val="2"/>
      <scheme val="minor"/>
    </font>
    <font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9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charset val="177"/>
      <scheme val="minor"/>
    </font>
    <font>
      <sz val="16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D143D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FF1493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9100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FFF8DC"/>
        <bgColor indexed="64"/>
      </patternFill>
    </fill>
    <fill>
      <patternFill patternType="solid">
        <fgColor rgb="FFFF8181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249977111117893"/>
        <bgColor indexed="64"/>
      </patternFill>
    </fill>
  </fills>
  <borders count="10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/>
      <right style="dotted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1" fillId="0" borderId="0" applyNumberFormat="0" applyFill="0" applyBorder="0" applyAlignment="0" applyProtection="0"/>
  </cellStyleXfs>
  <cellXfs count="601">
    <xf numFmtId="0" fontId="0" fillId="0" borderId="0" xfId="0"/>
    <xf numFmtId="0" fontId="0" fillId="0" borderId="0" xfId="0" applyAlignment="1">
      <alignment horizontal="left" vertical="center" readingOrder="1"/>
    </xf>
    <xf numFmtId="0" fontId="0" fillId="0" borderId="0" xfId="0" applyBorder="1" applyAlignment="1">
      <alignment horizontal="left" vertical="center" readingOrder="1"/>
    </xf>
    <xf numFmtId="0" fontId="28" fillId="0" borderId="0" xfId="0" applyFont="1" applyAlignment="1">
      <alignment horizontal="left" readingOrder="1"/>
    </xf>
    <xf numFmtId="0" fontId="19" fillId="0" borderId="0" xfId="0" applyFont="1" applyBorder="1" applyAlignment="1">
      <alignment horizontal="left" vertical="center" wrapText="1" readingOrder="1"/>
    </xf>
    <xf numFmtId="0" fontId="0" fillId="0" borderId="0" xfId="0" applyAlignment="1">
      <alignment horizontal="left" readingOrder="1"/>
    </xf>
    <xf numFmtId="0" fontId="44" fillId="0" borderId="0" xfId="1" applyFont="1" applyBorder="1" applyAlignment="1">
      <alignment horizontal="center" vertical="center" readingOrder="1"/>
    </xf>
    <xf numFmtId="0" fontId="0" fillId="0" borderId="0" xfId="0" applyAlignment="1">
      <alignment horizontal="center" vertical="center" readingOrder="1"/>
    </xf>
    <xf numFmtId="0" fontId="17" fillId="0" borderId="0" xfId="0" applyFont="1" applyAlignment="1">
      <alignment horizontal="left" readingOrder="1"/>
    </xf>
    <xf numFmtId="0" fontId="59" fillId="0" borderId="0" xfId="0" applyFont="1" applyAlignment="1">
      <alignment horizontal="left" readingOrder="1"/>
    </xf>
    <xf numFmtId="0" fontId="17" fillId="0" borderId="0" xfId="0" applyFont="1" applyAlignment="1">
      <alignment horizontal="left" vertical="center" readingOrder="1"/>
    </xf>
    <xf numFmtId="0" fontId="0" fillId="0" borderId="14" xfId="0" applyBorder="1" applyAlignment="1">
      <alignment horizontal="center" vertical="center" readingOrder="1"/>
    </xf>
    <xf numFmtId="0" fontId="20" fillId="0" borderId="0" xfId="0" applyFont="1" applyAlignment="1">
      <alignment horizontal="left" vertical="center" readingOrder="1"/>
    </xf>
    <xf numFmtId="0" fontId="19" fillId="0" borderId="0" xfId="0" applyFont="1" applyBorder="1" applyAlignment="1">
      <alignment horizontal="left" vertical="center" readingOrder="1"/>
    </xf>
    <xf numFmtId="0" fontId="0" fillId="0" borderId="0" xfId="0" applyBorder="1" applyAlignment="1">
      <alignment horizontal="left" readingOrder="1"/>
    </xf>
    <xf numFmtId="0" fontId="17" fillId="0" borderId="12" xfId="0" applyFont="1" applyBorder="1" applyAlignment="1">
      <alignment horizontal="center" vertical="center" readingOrder="1"/>
    </xf>
    <xf numFmtId="0" fontId="17" fillId="0" borderId="13" xfId="0" applyFont="1" applyBorder="1" applyAlignment="1">
      <alignment horizontal="center" vertical="center" readingOrder="1"/>
    </xf>
    <xf numFmtId="0" fontId="0" fillId="0" borderId="0" xfId="0" applyBorder="1" applyAlignment="1" applyProtection="1">
      <alignment horizontal="left" readingOrder="1"/>
    </xf>
    <xf numFmtId="0" fontId="0" fillId="6" borderId="16" xfId="0" applyFill="1" applyBorder="1" applyAlignment="1" applyProtection="1">
      <alignment horizontal="left" vertical="center" readingOrder="1"/>
    </xf>
    <xf numFmtId="0" fontId="0" fillId="6" borderId="17" xfId="0" applyFill="1" applyBorder="1" applyAlignment="1" applyProtection="1">
      <alignment horizontal="left" readingOrder="1"/>
    </xf>
    <xf numFmtId="0" fontId="0" fillId="6" borderId="3" xfId="0" applyFill="1" applyBorder="1" applyAlignment="1" applyProtection="1">
      <alignment horizontal="left" vertical="center" readingOrder="1"/>
    </xf>
    <xf numFmtId="0" fontId="0" fillId="6" borderId="5" xfId="0" applyFill="1" applyBorder="1" applyAlignment="1" applyProtection="1">
      <alignment horizontal="left" readingOrder="1"/>
    </xf>
    <xf numFmtId="0" fontId="0" fillId="6" borderId="18" xfId="0" applyFill="1" applyBorder="1" applyAlignment="1" applyProtection="1">
      <alignment horizontal="left" vertical="center" readingOrder="1"/>
    </xf>
    <xf numFmtId="0" fontId="0" fillId="6" borderId="28" xfId="0" applyFill="1" applyBorder="1" applyAlignment="1" applyProtection="1">
      <alignment horizontal="left" vertical="center" readingOrder="1"/>
    </xf>
    <xf numFmtId="0" fontId="0" fillId="6" borderId="8" xfId="0" applyFill="1" applyBorder="1" applyAlignment="1" applyProtection="1">
      <alignment horizontal="left" vertical="center" readingOrder="1"/>
    </xf>
    <xf numFmtId="0" fontId="0" fillId="6" borderId="10" xfId="0" applyFill="1" applyBorder="1" applyAlignment="1" applyProtection="1">
      <alignment horizontal="left" vertical="center" readingOrder="1"/>
    </xf>
    <xf numFmtId="0" fontId="15" fillId="0" borderId="0" xfId="0" applyFont="1" applyAlignment="1">
      <alignment horizontal="left" readingOrder="1"/>
    </xf>
    <xf numFmtId="0" fontId="14" fillId="0" borderId="0" xfId="0" applyFont="1" applyAlignment="1">
      <alignment horizontal="left" readingOrder="1"/>
    </xf>
    <xf numFmtId="0" fontId="0" fillId="0" borderId="32" xfId="0" applyBorder="1" applyAlignment="1">
      <alignment horizontal="left" readingOrder="1"/>
    </xf>
    <xf numFmtId="0" fontId="13" fillId="0" borderId="0" xfId="0" applyFont="1" applyAlignment="1">
      <alignment horizontal="left" readingOrder="1"/>
    </xf>
    <xf numFmtId="0" fontId="0" fillId="0" borderId="0" xfId="0" applyAlignment="1">
      <alignment vertical="top"/>
    </xf>
    <xf numFmtId="0" fontId="71" fillId="0" borderId="0" xfId="0" applyFont="1" applyAlignment="1">
      <alignment horizontal="left" readingOrder="1"/>
    </xf>
    <xf numFmtId="0" fontId="12" fillId="0" borderId="0" xfId="0" applyFont="1"/>
    <xf numFmtId="0" fontId="17" fillId="0" borderId="0" xfId="0" applyFont="1" applyAlignment="1">
      <alignment horizontal="right" readingOrder="1"/>
    </xf>
    <xf numFmtId="0" fontId="28" fillId="0" borderId="0" xfId="0" applyFont="1"/>
    <xf numFmtId="0" fontId="62" fillId="0" borderId="0" xfId="0" applyFont="1" applyAlignment="1">
      <alignment horizontal="right" readingOrder="2"/>
    </xf>
    <xf numFmtId="0" fontId="49" fillId="0" borderId="0" xfId="0" applyFont="1" applyAlignment="1">
      <alignment horizontal="right" readingOrder="2"/>
    </xf>
    <xf numFmtId="0" fontId="60" fillId="0" borderId="0" xfId="0" applyFont="1" applyAlignment="1">
      <alignment horizontal="right"/>
    </xf>
    <xf numFmtId="0" fontId="35" fillId="0" borderId="0" xfId="0" applyFont="1" applyAlignment="1">
      <alignment horizontal="right" vertical="center" readingOrder="2"/>
    </xf>
    <xf numFmtId="0" fontId="0" fillId="0" borderId="0" xfId="0" applyAlignment="1">
      <alignment horizontal="center" vertical="center" readingOrder="2"/>
    </xf>
    <xf numFmtId="0" fontId="29" fillId="0" borderId="0" xfId="0" applyFont="1" applyAlignment="1">
      <alignment horizontal="right" readingOrder="2"/>
    </xf>
    <xf numFmtId="0" fontId="30" fillId="0" borderId="0" xfId="0" applyFont="1" applyAlignment="1">
      <alignment horizontal="right" readingOrder="2"/>
    </xf>
    <xf numFmtId="0" fontId="45" fillId="0" borderId="0" xfId="0" applyFont="1" applyAlignment="1">
      <alignment horizontal="right" readingOrder="2"/>
    </xf>
    <xf numFmtId="0" fontId="31" fillId="0" borderId="0" xfId="0" applyFont="1" applyAlignment="1">
      <alignment horizontal="right" readingOrder="2"/>
    </xf>
    <xf numFmtId="0" fontId="38" fillId="3" borderId="1" xfId="0" applyFont="1" applyFill="1" applyBorder="1" applyAlignment="1">
      <alignment horizontal="center" vertical="center" wrapText="1"/>
    </xf>
    <xf numFmtId="0" fontId="39" fillId="2" borderId="1" xfId="0" applyFont="1" applyFill="1" applyBorder="1" applyAlignment="1">
      <alignment horizontal="center" vertical="center" wrapText="1"/>
    </xf>
    <xf numFmtId="0" fontId="38" fillId="10" borderId="1" xfId="0" applyFont="1" applyFill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28" fillId="0" borderId="0" xfId="0" applyFont="1" applyAlignment="1">
      <alignment horizontal="right" vertical="center" readingOrder="2"/>
    </xf>
    <xf numFmtId="0" fontId="49" fillId="0" borderId="0" xfId="0" applyFont="1" applyAlignment="1">
      <alignment horizontal="right" vertical="center" wrapText="1" readingOrder="2"/>
    </xf>
    <xf numFmtId="0" fontId="21" fillId="0" borderId="2" xfId="0" applyFont="1" applyBorder="1" applyAlignment="1">
      <alignment horizontal="center" vertical="center" wrapText="1" readingOrder="2"/>
    </xf>
    <xf numFmtId="0" fontId="19" fillId="0" borderId="23" xfId="0" applyFont="1" applyBorder="1" applyAlignment="1">
      <alignment horizontal="right" vertical="center" wrapText="1" readingOrder="2"/>
    </xf>
    <xf numFmtId="0" fontId="19" fillId="0" borderId="13" xfId="0" applyFont="1" applyBorder="1" applyAlignment="1">
      <alignment horizontal="right" vertical="center" wrapText="1" readingOrder="2"/>
    </xf>
    <xf numFmtId="0" fontId="20" fillId="0" borderId="13" xfId="0" applyFont="1" applyBorder="1" applyAlignment="1">
      <alignment horizontal="right" vertical="center" wrapText="1" readingOrder="2"/>
    </xf>
    <xf numFmtId="0" fontId="21" fillId="0" borderId="14" xfId="0" applyFont="1" applyBorder="1" applyAlignment="1">
      <alignment horizontal="right" vertical="center" wrapText="1" readingOrder="2"/>
    </xf>
    <xf numFmtId="0" fontId="0" fillId="0" borderId="0" xfId="0" applyAlignment="1">
      <alignment horizontal="right" vertical="center" readingOrder="2"/>
    </xf>
    <xf numFmtId="0" fontId="0" fillId="0" borderId="0" xfId="0" applyAlignment="1">
      <alignment horizontal="right" readingOrder="2"/>
    </xf>
    <xf numFmtId="0" fontId="28" fillId="0" borderId="0" xfId="0" applyFont="1" applyAlignment="1">
      <alignment horizontal="right" vertical="top" readingOrder="2"/>
    </xf>
    <xf numFmtId="0" fontId="28" fillId="0" borderId="0" xfId="0" applyFont="1" applyAlignment="1">
      <alignment horizontal="right" readingOrder="2"/>
    </xf>
    <xf numFmtId="0" fontId="38" fillId="3" borderId="12" xfId="0" applyFont="1" applyFill="1" applyBorder="1" applyAlignment="1">
      <alignment horizontal="center" vertical="center" wrapText="1"/>
    </xf>
    <xf numFmtId="0" fontId="38" fillId="14" borderId="12" xfId="0" applyFont="1" applyFill="1" applyBorder="1" applyAlignment="1">
      <alignment horizontal="center" vertical="center" wrapText="1"/>
    </xf>
    <xf numFmtId="0" fontId="38" fillId="5" borderId="12" xfId="0" applyFont="1" applyFill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44" fillId="0" borderId="0" xfId="1" applyFont="1" applyBorder="1" applyAlignment="1">
      <alignment horizontal="center" vertical="center" readingOrder="2"/>
    </xf>
    <xf numFmtId="0" fontId="0" fillId="0" borderId="0" xfId="0" applyAlignment="1">
      <alignment horizontal="left" readingOrder="2"/>
    </xf>
    <xf numFmtId="0" fontId="57" fillId="13" borderId="1" xfId="0" applyFont="1" applyFill="1" applyBorder="1" applyAlignment="1">
      <alignment horizontal="center" vertical="center" readingOrder="2"/>
    </xf>
    <xf numFmtId="0" fontId="28" fillId="0" borderId="0" xfId="0" applyFont="1" applyAlignment="1">
      <alignment horizontal="center" readingOrder="2"/>
    </xf>
    <xf numFmtId="0" fontId="0" fillId="0" borderId="0" xfId="0" applyAlignment="1">
      <alignment readingOrder="2"/>
    </xf>
    <xf numFmtId="0" fontId="0" fillId="0" borderId="0" xfId="0" applyAlignment="1">
      <alignment vertical="top" readingOrder="2"/>
    </xf>
    <xf numFmtId="0" fontId="19" fillId="0" borderId="0" xfId="0" applyFont="1" applyAlignment="1">
      <alignment horizontal="center" readingOrder="2"/>
    </xf>
    <xf numFmtId="0" fontId="21" fillId="0" borderId="0" xfId="0" applyFont="1" applyAlignment="1">
      <alignment horizontal="center" readingOrder="2"/>
    </xf>
    <xf numFmtId="0" fontId="65" fillId="0" borderId="0" xfId="0" applyFont="1" applyAlignment="1">
      <alignment horizontal="center" readingOrder="2"/>
    </xf>
    <xf numFmtId="0" fontId="72" fillId="0" borderId="0" xfId="0" applyFont="1" applyAlignment="1">
      <alignment horizontal="center" readingOrder="2"/>
    </xf>
    <xf numFmtId="0" fontId="36" fillId="0" borderId="0" xfId="0" applyFont="1" applyAlignment="1">
      <alignment horizontal="center" readingOrder="2"/>
    </xf>
    <xf numFmtId="0" fontId="23" fillId="0" borderId="27" xfId="0" applyFont="1" applyBorder="1" applyAlignment="1" applyProtection="1">
      <alignment horizontal="center" vertical="center" wrapText="1" readingOrder="2"/>
    </xf>
    <xf numFmtId="0" fontId="33" fillId="0" borderId="19" xfId="0" applyFont="1" applyBorder="1" applyAlignment="1" applyProtection="1">
      <alignment horizontal="center" vertical="center" wrapText="1" readingOrder="2"/>
    </xf>
    <xf numFmtId="0" fontId="32" fillId="0" borderId="1" xfId="0" applyFont="1" applyBorder="1" applyAlignment="1" applyProtection="1">
      <alignment horizontal="center" vertical="center" wrapText="1" readingOrder="2"/>
    </xf>
    <xf numFmtId="0" fontId="32" fillId="0" borderId="7" xfId="0" applyFont="1" applyBorder="1" applyAlignment="1" applyProtection="1">
      <alignment horizontal="center" vertical="center" wrapText="1" readingOrder="2"/>
    </xf>
    <xf numFmtId="0" fontId="33" fillId="0" borderId="1" xfId="0" applyFont="1" applyBorder="1" applyAlignment="1" applyProtection="1">
      <alignment horizontal="center" vertical="center" wrapText="1" readingOrder="2"/>
    </xf>
    <xf numFmtId="0" fontId="24" fillId="0" borderId="7" xfId="0" applyFont="1" applyBorder="1" applyAlignment="1" applyProtection="1">
      <alignment horizontal="center" vertical="center" wrapText="1" readingOrder="2"/>
    </xf>
    <xf numFmtId="0" fontId="32" fillId="0" borderId="19" xfId="0" applyFont="1" applyBorder="1" applyAlignment="1" applyProtection="1">
      <alignment horizontal="center" vertical="center" wrapText="1" readingOrder="2"/>
    </xf>
    <xf numFmtId="0" fontId="33" fillId="0" borderId="24" xfId="0" applyFont="1" applyBorder="1" applyAlignment="1" applyProtection="1">
      <alignment horizontal="center" vertical="center" wrapText="1" readingOrder="2"/>
    </xf>
    <xf numFmtId="0" fontId="33" fillId="0" borderId="9" xfId="0" applyFont="1" applyBorder="1" applyAlignment="1" applyProtection="1">
      <alignment horizontal="center" vertical="center" wrapText="1" readingOrder="2"/>
    </xf>
    <xf numFmtId="0" fontId="33" fillId="0" borderId="10" xfId="0" applyFont="1" applyBorder="1" applyAlignment="1" applyProtection="1">
      <alignment horizontal="center" vertical="center" wrapText="1" readingOrder="2"/>
    </xf>
    <xf numFmtId="0" fontId="33" fillId="0" borderId="4" xfId="0" applyFont="1" applyBorder="1" applyAlignment="1" applyProtection="1">
      <alignment horizontal="center" vertical="center" wrapText="1" readingOrder="2"/>
    </xf>
    <xf numFmtId="0" fontId="32" fillId="0" borderId="4" xfId="0" applyFont="1" applyBorder="1" applyAlignment="1" applyProtection="1">
      <alignment horizontal="center" vertical="center" wrapText="1" readingOrder="2"/>
    </xf>
    <xf numFmtId="0" fontId="33" fillId="0" borderId="5" xfId="0" applyFont="1" applyBorder="1" applyAlignment="1" applyProtection="1">
      <alignment horizontal="center" vertical="center" wrapText="1" readingOrder="2"/>
    </xf>
    <xf numFmtId="0" fontId="32" fillId="0" borderId="27" xfId="0" applyFont="1" applyBorder="1" applyAlignment="1" applyProtection="1">
      <alignment horizontal="center" vertical="center" wrapText="1" readingOrder="2"/>
    </xf>
    <xf numFmtId="0" fontId="33" fillId="0" borderId="7" xfId="0" applyFont="1" applyFill="1" applyBorder="1" applyAlignment="1" applyProtection="1">
      <alignment horizontal="center" vertical="center" wrapText="1" readingOrder="2"/>
    </xf>
    <xf numFmtId="0" fontId="33" fillId="0" borderId="7" xfId="0" applyFont="1" applyBorder="1" applyAlignment="1" applyProtection="1">
      <alignment horizontal="center" vertical="center" wrapText="1" readingOrder="2"/>
    </xf>
    <xf numFmtId="0" fontId="32" fillId="0" borderId="24" xfId="0" applyFont="1" applyBorder="1" applyAlignment="1" applyProtection="1">
      <alignment horizontal="center" vertical="center" wrapText="1" readingOrder="2"/>
    </xf>
    <xf numFmtId="0" fontId="32" fillId="0" borderId="9" xfId="0" applyFont="1" applyBorder="1" applyAlignment="1" applyProtection="1">
      <alignment horizontal="center" vertical="center" wrapText="1" readingOrder="2"/>
    </xf>
    <xf numFmtId="0" fontId="23" fillId="0" borderId="30" xfId="0" applyFont="1" applyBorder="1" applyAlignment="1" applyProtection="1">
      <alignment horizontal="center" vertical="center" wrapText="1" readingOrder="2"/>
    </xf>
    <xf numFmtId="0" fontId="23" fillId="0" borderId="42" xfId="0" applyFont="1" applyBorder="1" applyAlignment="1" applyProtection="1">
      <alignment horizontal="center" vertical="center" wrapText="1" readingOrder="2"/>
    </xf>
    <xf numFmtId="0" fontId="24" fillId="0" borderId="9" xfId="0" applyFont="1" applyBorder="1" applyAlignment="1" applyProtection="1">
      <alignment horizontal="center" vertical="center" wrapText="1" readingOrder="2"/>
    </xf>
    <xf numFmtId="0" fontId="24" fillId="0" borderId="4" xfId="0" applyFont="1" applyBorder="1" applyAlignment="1" applyProtection="1">
      <alignment horizontal="center" vertical="center" wrapText="1" readingOrder="2"/>
    </xf>
    <xf numFmtId="0" fontId="11" fillId="0" borderId="0" xfId="0" applyFont="1"/>
    <xf numFmtId="0" fontId="0" fillId="0" borderId="2" xfId="0" applyBorder="1" applyAlignment="1">
      <alignment horizontal="center" vertical="center" readingOrder="1"/>
    </xf>
    <xf numFmtId="0" fontId="21" fillId="0" borderId="0" xfId="0" applyFont="1"/>
    <xf numFmtId="0" fontId="19" fillId="0" borderId="0" xfId="0" applyFont="1" applyAlignment="1">
      <alignment horizontal="right" vertical="center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29" fillId="0" borderId="8" xfId="0" applyFont="1" applyBorder="1" applyAlignment="1">
      <alignment horizontal="center" vertical="center" wrapText="1" readingOrder="2"/>
    </xf>
    <xf numFmtId="0" fontId="66" fillId="0" borderId="9" xfId="0" applyFont="1" applyBorder="1" applyAlignment="1">
      <alignment horizontal="center" vertical="center" wrapText="1" readingOrder="2"/>
    </xf>
    <xf numFmtId="0" fontId="67" fillId="0" borderId="9" xfId="0" applyFont="1" applyBorder="1" applyAlignment="1">
      <alignment horizontal="center" vertical="center" wrapText="1" readingOrder="2"/>
    </xf>
    <xf numFmtId="0" fontId="65" fillId="15" borderId="45" xfId="0" applyFont="1" applyFill="1" applyBorder="1" applyAlignment="1">
      <alignment horizontal="center" vertical="center"/>
    </xf>
    <xf numFmtId="0" fontId="26" fillId="15" borderId="45" xfId="0" applyFont="1" applyFill="1" applyBorder="1" applyAlignment="1">
      <alignment horizontal="center" vertical="center"/>
    </xf>
    <xf numFmtId="0" fontId="33" fillId="15" borderId="45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 readingOrder="1"/>
    </xf>
    <xf numFmtId="0" fontId="73" fillId="0" borderId="0" xfId="1" applyFont="1"/>
    <xf numFmtId="0" fontId="74" fillId="0" borderId="0" xfId="0" applyFont="1"/>
    <xf numFmtId="0" fontId="67" fillId="0" borderId="8" xfId="0" applyFont="1" applyBorder="1" applyAlignment="1">
      <alignment horizontal="center" vertical="center" wrapText="1" readingOrder="2"/>
    </xf>
    <xf numFmtId="0" fontId="67" fillId="0" borderId="10" xfId="0" applyFont="1" applyBorder="1" applyAlignment="1">
      <alignment horizontal="center" vertical="center" wrapText="1" readingOrder="2"/>
    </xf>
    <xf numFmtId="0" fontId="29" fillId="0" borderId="10" xfId="0" applyFont="1" applyBorder="1" applyAlignment="1">
      <alignment horizontal="center" vertical="center" wrapText="1" readingOrder="2"/>
    </xf>
    <xf numFmtId="0" fontId="48" fillId="0" borderId="8" xfId="0" applyFont="1" applyBorder="1" applyAlignment="1">
      <alignment horizontal="center" vertical="center" wrapText="1" readingOrder="2"/>
    </xf>
    <xf numFmtId="0" fontId="29" fillId="0" borderId="14" xfId="0" applyFont="1" applyBorder="1" applyAlignment="1">
      <alignment horizontal="center" vertical="center" wrapText="1" readingOrder="2"/>
    </xf>
    <xf numFmtId="0" fontId="21" fillId="16" borderId="12" xfId="0" applyFont="1" applyFill="1" applyBorder="1" applyAlignment="1">
      <alignment horizontal="center" vertical="center" wrapText="1"/>
    </xf>
    <xf numFmtId="14" fontId="64" fillId="0" borderId="0" xfId="0" applyNumberFormat="1" applyFont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63" fillId="0" borderId="0" xfId="1" applyFont="1" applyAlignment="1">
      <alignment horizontal="right" readingOrder="1"/>
    </xf>
    <xf numFmtId="0" fontId="28" fillId="0" borderId="0" xfId="0" applyFont="1" applyAlignment="1">
      <alignment horizontal="center" vertical="top" readingOrder="1"/>
    </xf>
    <xf numFmtId="0" fontId="0" fillId="0" borderId="17" xfId="0" applyBorder="1" applyAlignment="1">
      <alignment horizontal="left" readingOrder="1"/>
    </xf>
    <xf numFmtId="0" fontId="0" fillId="0" borderId="33" xfId="0" applyBorder="1" applyAlignment="1">
      <alignment horizontal="left" readingOrder="1"/>
    </xf>
    <xf numFmtId="0" fontId="0" fillId="0" borderId="35" xfId="0" applyBorder="1" applyAlignment="1">
      <alignment horizontal="left" readingOrder="1"/>
    </xf>
    <xf numFmtId="0" fontId="0" fillId="0" borderId="36" xfId="0" applyBorder="1" applyAlignment="1">
      <alignment horizontal="left" readingOrder="1"/>
    </xf>
    <xf numFmtId="0" fontId="0" fillId="0" borderId="17" xfId="0" applyBorder="1" applyAlignment="1">
      <alignment horizontal="right" readingOrder="2"/>
    </xf>
    <xf numFmtId="0" fontId="79" fillId="0" borderId="35" xfId="0" applyFont="1" applyBorder="1" applyAlignment="1">
      <alignment horizontal="right" readingOrder="2"/>
    </xf>
    <xf numFmtId="0" fontId="28" fillId="0" borderId="0" xfId="0" applyFont="1" applyAlignment="1">
      <alignment horizontal="center"/>
    </xf>
    <xf numFmtId="0" fontId="0" fillId="0" borderId="1" xfId="0" applyBorder="1"/>
    <xf numFmtId="0" fontId="80" fillId="0" borderId="1" xfId="0" applyFont="1" applyBorder="1" applyAlignment="1">
      <alignment horizontal="center" vertical="center"/>
    </xf>
    <xf numFmtId="0" fontId="81" fillId="0" borderId="0" xfId="0" applyFont="1"/>
    <xf numFmtId="0" fontId="82" fillId="0" borderId="1" xfId="0" applyFont="1" applyBorder="1" applyAlignment="1">
      <alignment horizontal="center" vertical="center"/>
    </xf>
    <xf numFmtId="0" fontId="83" fillId="0" borderId="1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vertical="center"/>
    </xf>
    <xf numFmtId="0" fontId="85" fillId="0" borderId="1" xfId="0" applyFont="1" applyBorder="1" applyAlignment="1">
      <alignment horizontal="center" vertical="center"/>
    </xf>
    <xf numFmtId="0" fontId="80" fillId="17" borderId="1" xfId="0" applyFont="1" applyFill="1" applyBorder="1" applyAlignment="1">
      <alignment horizontal="center" vertical="center"/>
    </xf>
    <xf numFmtId="0" fontId="83" fillId="18" borderId="1" xfId="0" applyFont="1" applyFill="1" applyBorder="1" applyAlignment="1">
      <alignment horizontal="center" vertical="center"/>
    </xf>
    <xf numFmtId="0" fontId="80" fillId="19" borderId="1" xfId="0" applyFont="1" applyFill="1" applyBorder="1" applyAlignment="1">
      <alignment horizontal="center" vertical="center"/>
    </xf>
    <xf numFmtId="0" fontId="82" fillId="20" borderId="1" xfId="0" applyFont="1" applyFill="1" applyBorder="1" applyAlignment="1">
      <alignment horizontal="center" vertical="center"/>
    </xf>
    <xf numFmtId="0" fontId="80" fillId="21" borderId="1" xfId="0" applyFont="1" applyFill="1" applyBorder="1" applyAlignment="1">
      <alignment horizontal="center" vertical="center"/>
    </xf>
    <xf numFmtId="0" fontId="80" fillId="22" borderId="1" xfId="0" applyFont="1" applyFill="1" applyBorder="1" applyAlignment="1">
      <alignment horizontal="center" vertical="center"/>
    </xf>
    <xf numFmtId="0" fontId="83" fillId="23" borderId="1" xfId="0" applyFont="1" applyFill="1" applyBorder="1" applyAlignment="1">
      <alignment horizontal="center" vertical="center"/>
    </xf>
    <xf numFmtId="0" fontId="80" fillId="24" borderId="1" xfId="0" applyFont="1" applyFill="1" applyBorder="1" applyAlignment="1">
      <alignment horizontal="center" vertical="center"/>
    </xf>
    <xf numFmtId="0" fontId="80" fillId="25" borderId="1" xfId="0" applyFont="1" applyFill="1" applyBorder="1" applyAlignment="1">
      <alignment horizontal="center" vertical="top"/>
    </xf>
    <xf numFmtId="0" fontId="80" fillId="26" borderId="1" xfId="0" applyFont="1" applyFill="1" applyBorder="1" applyAlignment="1">
      <alignment horizontal="center" vertical="center"/>
    </xf>
    <xf numFmtId="0" fontId="80" fillId="27" borderId="1" xfId="0" applyFont="1" applyFill="1" applyBorder="1" applyAlignment="1">
      <alignment horizontal="center" vertical="center"/>
    </xf>
    <xf numFmtId="0" fontId="83" fillId="28" borderId="1" xfId="0" applyFont="1" applyFill="1" applyBorder="1" applyAlignment="1">
      <alignment horizontal="center" vertical="center"/>
    </xf>
    <xf numFmtId="0" fontId="83" fillId="29" borderId="1" xfId="0" applyFont="1" applyFill="1" applyBorder="1" applyAlignment="1">
      <alignment horizontal="center" vertical="center"/>
    </xf>
    <xf numFmtId="0" fontId="84" fillId="30" borderId="1" xfId="0" applyFont="1" applyFill="1" applyBorder="1" applyAlignment="1">
      <alignment horizontal="center" vertical="center"/>
    </xf>
    <xf numFmtId="0" fontId="82" fillId="31" borderId="1" xfId="0" applyFont="1" applyFill="1" applyBorder="1" applyAlignment="1">
      <alignment horizontal="center" vertical="center"/>
    </xf>
    <xf numFmtId="0" fontId="28" fillId="0" borderId="2" xfId="0" applyFont="1" applyBorder="1" applyAlignment="1">
      <alignment horizontal="center" vertical="center" readingOrder="1"/>
    </xf>
    <xf numFmtId="0" fontId="19" fillId="0" borderId="0" xfId="0" applyFont="1" applyAlignment="1">
      <alignment horizontal="left" vertical="center" readingOrder="1"/>
    </xf>
    <xf numFmtId="0" fontId="18" fillId="8" borderId="20" xfId="0" applyFont="1" applyFill="1" applyBorder="1" applyAlignment="1">
      <alignment horizontal="center" vertical="center" readingOrder="1"/>
    </xf>
    <xf numFmtId="0" fontId="0" fillId="0" borderId="18" xfId="0" applyBorder="1" applyAlignment="1">
      <alignment horizontal="center" vertical="center" readingOrder="1"/>
    </xf>
    <xf numFmtId="0" fontId="0" fillId="0" borderId="7" xfId="0" applyBorder="1" applyAlignment="1">
      <alignment horizontal="center" vertical="center" readingOrder="2"/>
    </xf>
    <xf numFmtId="0" fontId="0" fillId="0" borderId="10" xfId="0" applyBorder="1" applyAlignment="1">
      <alignment horizontal="center" vertical="center" readingOrder="2"/>
    </xf>
    <xf numFmtId="0" fontId="0" fillId="0" borderId="5" xfId="0" applyBorder="1" applyAlignment="1">
      <alignment horizontal="center" vertical="center" readingOrder="2"/>
    </xf>
    <xf numFmtId="0" fontId="0" fillId="0" borderId="0" xfId="0" applyBorder="1" applyAlignment="1">
      <alignment horizontal="center" vertical="center" readingOrder="2"/>
    </xf>
    <xf numFmtId="0" fontId="0" fillId="0" borderId="50" xfId="0" applyBorder="1" applyAlignment="1">
      <alignment horizontal="center" vertical="center" readingOrder="2"/>
    </xf>
    <xf numFmtId="0" fontId="92" fillId="0" borderId="35" xfId="0" applyFont="1" applyBorder="1" applyAlignment="1">
      <alignment horizontal="center" vertical="center" readingOrder="2"/>
    </xf>
    <xf numFmtId="0" fontId="92" fillId="0" borderId="33" xfId="0" applyFont="1" applyBorder="1" applyAlignment="1">
      <alignment horizontal="center" vertical="center" readingOrder="2"/>
    </xf>
    <xf numFmtId="0" fontId="92" fillId="0" borderId="31" xfId="0" applyFont="1" applyBorder="1" applyAlignment="1">
      <alignment horizontal="center" vertical="center" readingOrder="2"/>
    </xf>
    <xf numFmtId="0" fontId="92" fillId="0" borderId="52" xfId="0" applyFont="1" applyBorder="1" applyAlignment="1">
      <alignment horizontal="center" vertical="center" readingOrder="2"/>
    </xf>
    <xf numFmtId="0" fontId="92" fillId="0" borderId="53" xfId="0" applyFont="1" applyBorder="1" applyAlignment="1">
      <alignment horizontal="center" vertical="center" readingOrder="2"/>
    </xf>
    <xf numFmtId="0" fontId="92" fillId="0" borderId="36" xfId="0" applyFont="1" applyBorder="1" applyAlignment="1">
      <alignment horizontal="center" vertical="center" readingOrder="2"/>
    </xf>
    <xf numFmtId="0" fontId="92" fillId="0" borderId="54" xfId="0" applyFont="1" applyBorder="1" applyAlignment="1">
      <alignment horizontal="center" vertical="center" readingOrder="2"/>
    </xf>
    <xf numFmtId="0" fontId="92" fillId="0" borderId="32" xfId="0" applyFont="1" applyBorder="1" applyAlignment="1">
      <alignment horizontal="center" vertical="center" readingOrder="2"/>
    </xf>
    <xf numFmtId="0" fontId="92" fillId="0" borderId="34" xfId="0" applyFont="1" applyBorder="1" applyAlignment="1">
      <alignment horizontal="center" vertical="center" readingOrder="2"/>
    </xf>
    <xf numFmtId="0" fontId="93" fillId="0" borderId="33" xfId="0" applyFont="1" applyBorder="1" applyAlignment="1">
      <alignment horizontal="center" vertical="center" readingOrder="2"/>
    </xf>
    <xf numFmtId="0" fontId="92" fillId="0" borderId="44" xfId="0" applyFont="1" applyBorder="1" applyAlignment="1">
      <alignment horizontal="center" vertical="center" readingOrder="2"/>
    </xf>
    <xf numFmtId="0" fontId="94" fillId="0" borderId="34" xfId="0" applyFont="1" applyBorder="1" applyAlignment="1">
      <alignment horizontal="center" vertical="center" readingOrder="2"/>
    </xf>
    <xf numFmtId="0" fontId="93" fillId="0" borderId="52" xfId="0" applyFont="1" applyBorder="1" applyAlignment="1">
      <alignment horizontal="center" vertical="center" readingOrder="2"/>
    </xf>
    <xf numFmtId="0" fontId="92" fillId="0" borderId="55" xfId="0" applyFont="1" applyBorder="1" applyAlignment="1">
      <alignment horizontal="center" vertical="center" readingOrder="2"/>
    </xf>
    <xf numFmtId="0" fontId="93" fillId="0" borderId="36" xfId="0" applyFont="1" applyBorder="1" applyAlignment="1">
      <alignment horizontal="center" vertical="center" readingOrder="2"/>
    </xf>
    <xf numFmtId="0" fontId="92" fillId="0" borderId="45" xfId="0" applyFont="1" applyBorder="1" applyAlignment="1">
      <alignment horizontal="center" vertical="center" readingOrder="2"/>
    </xf>
    <xf numFmtId="0" fontId="92" fillId="0" borderId="56" xfId="0" applyFont="1" applyBorder="1" applyAlignment="1">
      <alignment horizontal="center" vertical="center" readingOrder="2"/>
    </xf>
    <xf numFmtId="0" fontId="92" fillId="0" borderId="50" xfId="0" applyFont="1" applyBorder="1" applyAlignment="1">
      <alignment horizontal="center" vertical="center" readingOrder="2"/>
    </xf>
    <xf numFmtId="0" fontId="92" fillId="0" borderId="57" xfId="0" applyFont="1" applyBorder="1" applyAlignment="1">
      <alignment horizontal="center" vertical="center" readingOrder="2"/>
    </xf>
    <xf numFmtId="0" fontId="92" fillId="0" borderId="58" xfId="0" applyFont="1" applyBorder="1" applyAlignment="1">
      <alignment horizontal="center" vertical="center" readingOrder="2"/>
    </xf>
    <xf numFmtId="0" fontId="92" fillId="0" borderId="59" xfId="0" applyFont="1" applyBorder="1" applyAlignment="1">
      <alignment horizontal="center" vertical="center" readingOrder="2"/>
    </xf>
    <xf numFmtId="0" fontId="92" fillId="0" borderId="60" xfId="0" applyFont="1" applyBorder="1" applyAlignment="1">
      <alignment horizontal="center" vertical="center" readingOrder="2"/>
    </xf>
    <xf numFmtId="0" fontId="93" fillId="0" borderId="65" xfId="0" applyFont="1" applyBorder="1" applyAlignment="1">
      <alignment horizontal="center" vertical="center" readingOrder="2"/>
    </xf>
    <xf numFmtId="0" fontId="92" fillId="0" borderId="51" xfId="0" applyFont="1" applyBorder="1" applyAlignment="1">
      <alignment horizontal="center" vertical="center" readingOrder="2"/>
    </xf>
    <xf numFmtId="0" fontId="92" fillId="0" borderId="61" xfId="0" applyFont="1" applyBorder="1" applyAlignment="1">
      <alignment horizontal="center" vertical="center" readingOrder="2"/>
    </xf>
    <xf numFmtId="0" fontId="92" fillId="0" borderId="62" xfId="0" applyFont="1" applyBorder="1" applyAlignment="1">
      <alignment horizontal="center" vertical="center" readingOrder="2"/>
    </xf>
    <xf numFmtId="0" fontId="94" fillId="0" borderId="32" xfId="0" applyFont="1" applyBorder="1" applyAlignment="1">
      <alignment horizontal="center" vertical="center" readingOrder="2"/>
    </xf>
    <xf numFmtId="0" fontId="92" fillId="0" borderId="63" xfId="0" applyFont="1" applyBorder="1" applyAlignment="1">
      <alignment horizontal="center" vertical="center" readingOrder="2"/>
    </xf>
    <xf numFmtId="0" fontId="93" fillId="0" borderId="63" xfId="0" applyFont="1" applyBorder="1" applyAlignment="1">
      <alignment horizontal="center" vertical="center" readingOrder="2"/>
    </xf>
    <xf numFmtId="0" fontId="93" fillId="0" borderId="50" xfId="0" applyFont="1" applyBorder="1" applyAlignment="1">
      <alignment horizontal="center" vertical="center" readingOrder="2"/>
    </xf>
    <xf numFmtId="0" fontId="92" fillId="0" borderId="64" xfId="0" applyFont="1" applyBorder="1" applyAlignment="1">
      <alignment horizontal="center" vertical="center" readingOrder="2"/>
    </xf>
    <xf numFmtId="0" fontId="93" fillId="0" borderId="35" xfId="0" applyFont="1" applyBorder="1" applyAlignment="1">
      <alignment horizontal="center" vertical="center" readingOrder="2"/>
    </xf>
    <xf numFmtId="0" fontId="94" fillId="0" borderId="35" xfId="0" applyFont="1" applyBorder="1" applyAlignment="1">
      <alignment horizontal="center" vertical="center" readingOrder="2"/>
    </xf>
    <xf numFmtId="0" fontId="0" fillId="0" borderId="52" xfId="0" applyBorder="1" applyAlignment="1">
      <alignment horizontal="center" vertical="center" readingOrder="2"/>
    </xf>
    <xf numFmtId="0" fontId="0" fillId="0" borderId="1" xfId="0" applyBorder="1" applyAlignment="1">
      <alignment horizontal="center" vertical="center" readingOrder="1"/>
    </xf>
    <xf numFmtId="0" fontId="92" fillId="0" borderId="0" xfId="0" applyFont="1" applyBorder="1" applyAlignment="1">
      <alignment horizontal="center" vertical="center" readingOrder="2"/>
    </xf>
    <xf numFmtId="0" fontId="93" fillId="0" borderId="0" xfId="0" applyFont="1" applyBorder="1" applyAlignment="1">
      <alignment horizontal="center" vertical="center" readingOrder="2"/>
    </xf>
    <xf numFmtId="0" fontId="94" fillId="0" borderId="0" xfId="0" applyFont="1" applyBorder="1" applyAlignment="1">
      <alignment horizontal="center" vertical="center" readingOrder="2"/>
    </xf>
    <xf numFmtId="0" fontId="0" fillId="0" borderId="0" xfId="0" applyBorder="1" applyAlignment="1">
      <alignment horizontal="right" readingOrder="2"/>
    </xf>
    <xf numFmtId="0" fontId="10" fillId="0" borderId="50" xfId="0" applyFont="1" applyBorder="1" applyAlignment="1">
      <alignment horizontal="center" vertical="center" readingOrder="2"/>
    </xf>
    <xf numFmtId="0" fontId="93" fillId="0" borderId="55" xfId="0" applyFont="1" applyBorder="1" applyAlignment="1">
      <alignment horizontal="center" vertical="center" readingOrder="2"/>
    </xf>
    <xf numFmtId="0" fontId="92" fillId="0" borderId="66" xfId="0" applyFont="1" applyBorder="1" applyAlignment="1">
      <alignment horizontal="center" vertical="center" readingOrder="2"/>
    </xf>
    <xf numFmtId="0" fontId="92" fillId="0" borderId="65" xfId="0" applyFont="1" applyBorder="1" applyAlignment="1">
      <alignment horizontal="center" vertical="center" readingOrder="2"/>
    </xf>
    <xf numFmtId="0" fontId="92" fillId="0" borderId="67" xfId="0" applyFont="1" applyBorder="1" applyAlignment="1">
      <alignment horizontal="center" vertical="center" readingOrder="2"/>
    </xf>
    <xf numFmtId="0" fontId="93" fillId="0" borderId="67" xfId="0" applyFont="1" applyBorder="1" applyAlignment="1">
      <alignment horizontal="center" vertical="center" readingOrder="2"/>
    </xf>
    <xf numFmtId="0" fontId="93" fillId="0" borderId="51" xfId="0" applyFont="1" applyBorder="1" applyAlignment="1">
      <alignment horizontal="center" vertical="center" readingOrder="2"/>
    </xf>
    <xf numFmtId="0" fontId="92" fillId="0" borderId="68" xfId="0" applyFont="1" applyBorder="1" applyAlignment="1">
      <alignment horizontal="center" vertical="center" readingOrder="2"/>
    </xf>
    <xf numFmtId="0" fontId="94" fillId="0" borderId="44" xfId="0" applyFont="1" applyBorder="1" applyAlignment="1">
      <alignment horizontal="center" vertical="center" readingOrder="2"/>
    </xf>
    <xf numFmtId="0" fontId="92" fillId="0" borderId="43" xfId="0" applyFont="1" applyBorder="1" applyAlignment="1">
      <alignment horizontal="center" vertical="center" readingOrder="2"/>
    </xf>
    <xf numFmtId="0" fontId="92" fillId="0" borderId="69" xfId="0" applyFont="1" applyBorder="1" applyAlignment="1">
      <alignment horizontal="center" vertical="center" readingOrder="2"/>
    </xf>
    <xf numFmtId="0" fontId="92" fillId="0" borderId="70" xfId="0" applyFont="1" applyBorder="1" applyAlignment="1">
      <alignment horizontal="center" vertical="center" readingOrder="2"/>
    </xf>
    <xf numFmtId="0" fontId="92" fillId="0" borderId="71" xfId="0" applyFont="1" applyBorder="1" applyAlignment="1">
      <alignment horizontal="center" vertical="center" readingOrder="2"/>
    </xf>
    <xf numFmtId="0" fontId="92" fillId="0" borderId="72" xfId="0" applyFont="1" applyBorder="1" applyAlignment="1">
      <alignment horizontal="center" vertical="center" readingOrder="2"/>
    </xf>
    <xf numFmtId="0" fontId="93" fillId="0" borderId="32" xfId="0" applyFont="1" applyBorder="1" applyAlignment="1">
      <alignment horizontal="center" vertical="center" readingOrder="2"/>
    </xf>
    <xf numFmtId="0" fontId="94" fillId="0" borderId="43" xfId="0" applyFont="1" applyBorder="1" applyAlignment="1">
      <alignment horizontal="center" vertical="center" readingOrder="2"/>
    </xf>
    <xf numFmtId="0" fontId="93" fillId="0" borderId="53" xfId="0" applyFont="1" applyBorder="1" applyAlignment="1">
      <alignment horizontal="center" vertical="center" readingOrder="2"/>
    </xf>
    <xf numFmtId="0" fontId="38" fillId="4" borderId="7" xfId="0" applyFont="1" applyFill="1" applyBorder="1" applyAlignment="1">
      <alignment horizontal="center" vertical="center" wrapText="1"/>
    </xf>
    <xf numFmtId="0" fontId="21" fillId="7" borderId="6" xfId="0" applyFont="1" applyFill="1" applyBorder="1" applyAlignment="1">
      <alignment horizontal="center" vertical="center" wrapText="1" readingOrder="2"/>
    </xf>
    <xf numFmtId="0" fontId="36" fillId="0" borderId="7" xfId="0" applyFont="1" applyBorder="1" applyAlignment="1">
      <alignment horizontal="center" vertical="center" wrapText="1"/>
    </xf>
    <xf numFmtId="0" fontId="37" fillId="0" borderId="7" xfId="0" applyFont="1" applyBorder="1" applyAlignment="1">
      <alignment horizontal="center" vertical="center" wrapText="1"/>
    </xf>
    <xf numFmtId="0" fontId="21" fillId="7" borderId="8" xfId="0" applyFont="1" applyFill="1" applyBorder="1" applyAlignment="1">
      <alignment horizontal="center" vertical="center" wrapText="1" readingOrder="2"/>
    </xf>
    <xf numFmtId="0" fontId="36" fillId="0" borderId="9" xfId="0" applyFont="1" applyBorder="1" applyAlignment="1">
      <alignment horizontal="center" vertical="center" wrapText="1"/>
    </xf>
    <xf numFmtId="0" fontId="37" fillId="0" borderId="9" xfId="0" applyFont="1" applyBorder="1" applyAlignment="1">
      <alignment horizontal="center" vertical="center" wrapText="1"/>
    </xf>
    <xf numFmtId="0" fontId="33" fillId="0" borderId="9" xfId="0" applyFont="1" applyBorder="1" applyAlignment="1">
      <alignment horizontal="center" vertical="center" wrapText="1"/>
    </xf>
    <xf numFmtId="0" fontId="32" fillId="0" borderId="10" xfId="0" applyFont="1" applyBorder="1" applyAlignment="1">
      <alignment horizontal="center" vertical="center" wrapText="1"/>
    </xf>
    <xf numFmtId="0" fontId="32" fillId="0" borderId="9" xfId="0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 wrapText="1"/>
    </xf>
    <xf numFmtId="0" fontId="0" fillId="33" borderId="6" xfId="0" applyFill="1" applyBorder="1" applyAlignment="1">
      <alignment horizontal="left" vertical="center" readingOrder="1"/>
    </xf>
    <xf numFmtId="0" fontId="19" fillId="0" borderId="0" xfId="0" applyFont="1" applyAlignment="1">
      <alignment horizontal="right" vertical="center" readingOrder="2"/>
    </xf>
    <xf numFmtId="0" fontId="21" fillId="0" borderId="0" xfId="0" applyFont="1" applyAlignment="1">
      <alignment horizontal="right" vertical="center" readingOrder="2"/>
    </xf>
    <xf numFmtId="0" fontId="18" fillId="8" borderId="2" xfId="0" applyFont="1" applyFill="1" applyBorder="1" applyAlignment="1">
      <alignment horizontal="center" vertical="center" readingOrder="1"/>
    </xf>
    <xf numFmtId="0" fontId="90" fillId="0" borderId="23" xfId="0" applyFont="1" applyBorder="1" applyAlignment="1">
      <alignment horizontal="center" vertical="center" wrapText="1"/>
    </xf>
    <xf numFmtId="0" fontId="90" fillId="0" borderId="13" xfId="0" applyFont="1" applyBorder="1" applyAlignment="1">
      <alignment horizontal="center" vertical="center" wrapText="1"/>
    </xf>
    <xf numFmtId="0" fontId="0" fillId="0" borderId="0" xfId="0" applyAlignment="1">
      <alignment horizontal="right" vertical="center" readingOrder="1"/>
    </xf>
    <xf numFmtId="0" fontId="9" fillId="0" borderId="0" xfId="0" applyFont="1" applyAlignment="1">
      <alignment horizontal="right" readingOrder="2"/>
    </xf>
    <xf numFmtId="0" fontId="19" fillId="0" borderId="0" xfId="0" applyFont="1" applyAlignment="1">
      <alignment horizontal="right" readingOrder="2"/>
    </xf>
    <xf numFmtId="0" fontId="21" fillId="0" borderId="0" xfId="0" applyFont="1" applyAlignment="1">
      <alignment horizontal="right" readingOrder="2"/>
    </xf>
    <xf numFmtId="0" fontId="0" fillId="0" borderId="0" xfId="0" applyFont="1" applyAlignment="1">
      <alignment horizontal="right" readingOrder="2"/>
    </xf>
    <xf numFmtId="0" fontId="9" fillId="0" borderId="0" xfId="0" applyFont="1" applyAlignment="1">
      <alignment horizontal="right" vertical="center" readingOrder="2"/>
    </xf>
    <xf numFmtId="0" fontId="38" fillId="3" borderId="1" xfId="0" applyFont="1" applyFill="1" applyBorder="1" applyAlignment="1">
      <alignment horizontal="center" vertical="center" wrapText="1" readingOrder="2"/>
    </xf>
    <xf numFmtId="0" fontId="39" fillId="2" borderId="1" xfId="0" applyFont="1" applyFill="1" applyBorder="1" applyAlignment="1">
      <alignment horizontal="center" vertical="center" wrapText="1" readingOrder="2"/>
    </xf>
    <xf numFmtId="0" fontId="38" fillId="10" borderId="1" xfId="0" applyFont="1" applyFill="1" applyBorder="1" applyAlignment="1">
      <alignment horizontal="center" vertical="center" wrapText="1" readingOrder="2"/>
    </xf>
    <xf numFmtId="0" fontId="38" fillId="4" borderId="1" xfId="0" applyFont="1" applyFill="1" applyBorder="1" applyAlignment="1">
      <alignment horizontal="center" vertical="center" wrapText="1" readingOrder="2"/>
    </xf>
    <xf numFmtId="0" fontId="32" fillId="0" borderId="1" xfId="0" applyFont="1" applyBorder="1" applyAlignment="1">
      <alignment horizontal="center" vertical="center" wrapText="1" readingOrder="2"/>
    </xf>
    <xf numFmtId="0" fontId="37" fillId="0" borderId="1" xfId="0" applyFont="1" applyBorder="1" applyAlignment="1">
      <alignment horizontal="center" vertical="center" wrapText="1" readingOrder="2"/>
    </xf>
    <xf numFmtId="0" fontId="33" fillId="0" borderId="1" xfId="0" applyFont="1" applyBorder="1" applyAlignment="1">
      <alignment horizontal="center" vertical="center" wrapText="1" readingOrder="2"/>
    </xf>
    <xf numFmtId="0" fontId="36" fillId="0" borderId="1" xfId="0" applyFont="1" applyBorder="1" applyAlignment="1">
      <alignment horizontal="center" vertical="center" wrapText="1" readingOrder="2"/>
    </xf>
    <xf numFmtId="0" fontId="0" fillId="0" borderId="1" xfId="0" applyBorder="1" applyAlignment="1">
      <alignment horizontal="right" vertical="center" readingOrder="2"/>
    </xf>
    <xf numFmtId="0" fontId="68" fillId="0" borderId="0" xfId="0" applyFont="1" applyAlignment="1">
      <alignment horizontal="right" vertical="center" readingOrder="2"/>
    </xf>
    <xf numFmtId="0" fontId="79" fillId="0" borderId="0" xfId="0" applyFont="1" applyAlignment="1">
      <alignment horizontal="right" vertical="center" readingOrder="2"/>
    </xf>
    <xf numFmtId="0" fontId="61" fillId="0" borderId="0" xfId="0" applyFont="1" applyAlignment="1">
      <alignment horizontal="right" vertical="center" readingOrder="2"/>
    </xf>
    <xf numFmtId="0" fontId="21" fillId="7" borderId="1" xfId="0" applyFont="1" applyFill="1" applyBorder="1" applyAlignment="1">
      <alignment horizontal="right" vertical="center" wrapText="1" readingOrder="2"/>
    </xf>
    <xf numFmtId="0" fontId="0" fillId="0" borderId="0" xfId="0" applyBorder="1" applyAlignment="1">
      <alignment horizontal="right" vertical="center" readingOrder="2"/>
    </xf>
    <xf numFmtId="0" fontId="19" fillId="0" borderId="0" xfId="0" applyFont="1" applyBorder="1" applyAlignment="1">
      <alignment horizontal="right" vertical="center" wrapText="1" readingOrder="2"/>
    </xf>
    <xf numFmtId="0" fontId="16" fillId="0" borderId="0" xfId="0" applyFont="1" applyAlignment="1">
      <alignment horizontal="right" readingOrder="2"/>
    </xf>
    <xf numFmtId="0" fontId="16" fillId="0" borderId="0" xfId="0" applyFont="1" applyAlignment="1">
      <alignment horizontal="right" vertical="center" readingOrder="2"/>
    </xf>
    <xf numFmtId="0" fontId="35" fillId="0" borderId="0" xfId="0" applyFont="1" applyAlignment="1">
      <alignment horizontal="right" readingOrder="2"/>
    </xf>
    <xf numFmtId="0" fontId="9" fillId="0" borderId="0" xfId="0" applyFont="1" applyAlignment="1">
      <alignment horizontal="right" vertical="center" readingOrder="1"/>
    </xf>
    <xf numFmtId="0" fontId="8" fillId="0" borderId="0" xfId="0" applyFont="1"/>
    <xf numFmtId="0" fontId="7" fillId="0" borderId="0" xfId="0" applyFont="1" applyAlignment="1">
      <alignment horizontal="right" readingOrder="2"/>
    </xf>
    <xf numFmtId="0" fontId="0" fillId="0" borderId="16" xfId="0" applyBorder="1" applyAlignment="1">
      <alignment horizontal="center" vertical="center" readingOrder="1"/>
    </xf>
    <xf numFmtId="0" fontId="90" fillId="0" borderId="13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readingOrder="1"/>
    </xf>
    <xf numFmtId="0" fontId="0" fillId="0" borderId="0" xfId="0" applyBorder="1"/>
    <xf numFmtId="0" fontId="0" fillId="0" borderId="76" xfId="0" applyBorder="1" applyAlignment="1">
      <alignment horizontal="right" readingOrder="2"/>
    </xf>
    <xf numFmtId="0" fontId="0" fillId="0" borderId="28" xfId="0" applyBorder="1" applyAlignment="1">
      <alignment horizontal="right" readingOrder="2"/>
    </xf>
    <xf numFmtId="0" fontId="0" fillId="0" borderId="49" xfId="0" applyBorder="1" applyAlignment="1">
      <alignment horizontal="right" readingOrder="2"/>
    </xf>
    <xf numFmtId="0" fontId="0" fillId="0" borderId="37" xfId="0" applyBorder="1" applyAlignment="1">
      <alignment horizontal="right" readingOrder="2"/>
    </xf>
    <xf numFmtId="0" fontId="89" fillId="0" borderId="0" xfId="0" applyFont="1" applyAlignment="1">
      <alignment horizontal="center" vertical="center" readingOrder="2"/>
    </xf>
    <xf numFmtId="0" fontId="0" fillId="0" borderId="39" xfId="0" applyBorder="1" applyAlignment="1">
      <alignment readingOrder="2"/>
    </xf>
    <xf numFmtId="0" fontId="42" fillId="0" borderId="0" xfId="0" applyFont="1" applyAlignment="1">
      <alignment horizontal="center" readingOrder="2"/>
    </xf>
    <xf numFmtId="0" fontId="0" fillId="0" borderId="39" xfId="0" applyBorder="1" applyAlignment="1">
      <alignment horizontal="right" readingOrder="2"/>
    </xf>
    <xf numFmtId="0" fontId="89" fillId="0" borderId="0" xfId="0" applyFont="1" applyAlignment="1">
      <alignment vertical="center" readingOrder="2"/>
    </xf>
    <xf numFmtId="0" fontId="89" fillId="0" borderId="0" xfId="0" quotePrefix="1" applyFont="1" applyAlignment="1">
      <alignment vertical="center" readingOrder="2"/>
    </xf>
    <xf numFmtId="0" fontId="0" fillId="0" borderId="0" xfId="0" applyAlignment="1">
      <alignment horizontal="right" readingOrder="1"/>
    </xf>
    <xf numFmtId="0" fontId="89" fillId="0" borderId="33" xfId="0" applyFont="1" applyBorder="1" applyAlignment="1">
      <alignment horizontal="center" vertical="center" readingOrder="2"/>
    </xf>
    <xf numFmtId="0" fontId="89" fillId="0" borderId="33" xfId="0" quotePrefix="1" applyFont="1" applyBorder="1" applyAlignment="1">
      <alignment horizontal="center" vertical="center" readingOrder="2"/>
    </xf>
    <xf numFmtId="0" fontId="89" fillId="0" borderId="36" xfId="0" quotePrefix="1" applyFont="1" applyBorder="1" applyAlignment="1">
      <alignment horizontal="center" vertical="center" readingOrder="2"/>
    </xf>
    <xf numFmtId="0" fontId="0" fillId="0" borderId="18" xfId="0" applyBorder="1" applyAlignment="1">
      <alignment horizontal="center" vertical="center"/>
    </xf>
    <xf numFmtId="0" fontId="89" fillId="0" borderId="32" xfId="0" quotePrefix="1" applyFont="1" applyBorder="1" applyAlignment="1">
      <alignment horizontal="center" vertical="center" readingOrder="2"/>
    </xf>
    <xf numFmtId="0" fontId="0" fillId="0" borderId="3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9" fillId="0" borderId="0" xfId="0" quotePrefix="1" applyFont="1" applyBorder="1" applyAlignment="1">
      <alignment horizontal="center" vertical="center" readingOrder="2"/>
    </xf>
    <xf numFmtId="0" fontId="89" fillId="0" borderId="0" xfId="0" applyFont="1" applyBorder="1" applyAlignment="1">
      <alignment horizontal="center" vertical="center" readingOrder="2"/>
    </xf>
    <xf numFmtId="0" fontId="90" fillId="0" borderId="14" xfId="0" applyFont="1" applyFill="1" applyBorder="1" applyAlignment="1">
      <alignment horizontal="center" vertical="center" wrapText="1"/>
    </xf>
    <xf numFmtId="0" fontId="90" fillId="0" borderId="40" xfId="0" applyFont="1" applyBorder="1" applyAlignment="1">
      <alignment horizontal="center" vertical="center" wrapText="1"/>
    </xf>
    <xf numFmtId="0" fontId="90" fillId="0" borderId="11" xfId="0" applyFont="1" applyBorder="1" applyAlignment="1">
      <alignment horizontal="center" vertical="center" wrapText="1"/>
    </xf>
    <xf numFmtId="0" fontId="90" fillId="0" borderId="11" xfId="0" applyFont="1" applyFill="1" applyBorder="1" applyAlignment="1">
      <alignment horizontal="center" vertical="center" wrapText="1"/>
    </xf>
    <xf numFmtId="0" fontId="90" fillId="0" borderId="77" xfId="0" applyFont="1" applyFill="1" applyBorder="1" applyAlignment="1">
      <alignment horizontal="center" vertical="center" wrapText="1"/>
    </xf>
    <xf numFmtId="0" fontId="18" fillId="8" borderId="78" xfId="0" applyFont="1" applyFill="1" applyBorder="1" applyAlignment="1">
      <alignment horizontal="center" vertical="center" readingOrder="1"/>
    </xf>
    <xf numFmtId="0" fontId="89" fillId="0" borderId="12" xfId="0" applyFont="1" applyBorder="1" applyAlignment="1">
      <alignment horizontal="center" vertical="center" readingOrder="2"/>
    </xf>
    <xf numFmtId="0" fontId="89" fillId="0" borderId="13" xfId="0" applyFont="1" applyBorder="1" applyAlignment="1">
      <alignment horizontal="center" vertical="center" readingOrder="2"/>
    </xf>
    <xf numFmtId="0" fontId="89" fillId="0" borderId="14" xfId="0" applyFont="1" applyBorder="1" applyAlignment="1">
      <alignment horizontal="center" vertical="center" readingOrder="2"/>
    </xf>
    <xf numFmtId="0" fontId="35" fillId="0" borderId="0" xfId="0" applyFont="1" applyAlignment="1">
      <alignment horizontal="left" readingOrder="1"/>
    </xf>
    <xf numFmtId="0" fontId="6" fillId="0" borderId="0" xfId="0" applyFont="1"/>
    <xf numFmtId="0" fontId="70" fillId="0" borderId="45" xfId="0" applyFont="1" applyBorder="1" applyAlignment="1">
      <alignment horizontal="center" vertical="center"/>
    </xf>
    <xf numFmtId="0" fontId="36" fillId="0" borderId="45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 readingOrder="2"/>
    </xf>
    <xf numFmtId="0" fontId="28" fillId="9" borderId="2" xfId="0" applyFont="1" applyFill="1" applyBorder="1" applyAlignment="1">
      <alignment horizontal="center" vertical="center" readingOrder="2"/>
    </xf>
    <xf numFmtId="0" fontId="56" fillId="0" borderId="2" xfId="0" applyFont="1" applyBorder="1" applyAlignment="1">
      <alignment horizontal="center" vertical="center" readingOrder="2"/>
    </xf>
    <xf numFmtId="0" fontId="56" fillId="9" borderId="2" xfId="0" applyFont="1" applyFill="1" applyBorder="1" applyAlignment="1">
      <alignment horizontal="center" vertical="center" readingOrder="2"/>
    </xf>
    <xf numFmtId="0" fontId="35" fillId="0" borderId="2" xfId="0" applyFont="1" applyBorder="1" applyAlignment="1">
      <alignment horizontal="center" vertical="center" readingOrder="2"/>
    </xf>
    <xf numFmtId="0" fontId="35" fillId="9" borderId="63" xfId="0" applyFont="1" applyFill="1" applyBorder="1" applyAlignment="1">
      <alignment horizontal="center" vertical="center" readingOrder="2"/>
    </xf>
    <xf numFmtId="0" fontId="58" fillId="0" borderId="2" xfId="0" applyFont="1" applyBorder="1" applyAlignment="1">
      <alignment horizontal="center" vertical="center" readingOrder="2"/>
    </xf>
    <xf numFmtId="0" fontId="0" fillId="0" borderId="5" xfId="0" applyBorder="1" applyAlignment="1">
      <alignment horizontal="center" vertical="center" readingOrder="1"/>
    </xf>
    <xf numFmtId="0" fontId="0" fillId="0" borderId="10" xfId="0" applyBorder="1" applyAlignment="1">
      <alignment horizontal="center" vertical="center" readingOrder="1"/>
    </xf>
    <xf numFmtId="0" fontId="0" fillId="0" borderId="7" xfId="0" applyBorder="1" applyAlignment="1">
      <alignment horizontal="center" vertical="center" readingOrder="1"/>
    </xf>
    <xf numFmtId="0" fontId="98" fillId="0" borderId="3" xfId="0" applyFont="1" applyBorder="1" applyAlignment="1">
      <alignment horizontal="center" vertical="center" readingOrder="1"/>
    </xf>
    <xf numFmtId="0" fontId="98" fillId="0" borderId="8" xfId="0" applyFont="1" applyBorder="1" applyAlignment="1">
      <alignment horizontal="center" vertical="center" readingOrder="1"/>
    </xf>
    <xf numFmtId="0" fontId="88" fillId="0" borderId="3" xfId="0" applyFont="1" applyBorder="1" applyAlignment="1">
      <alignment horizontal="center" vertical="center" readingOrder="1"/>
    </xf>
    <xf numFmtId="0" fontId="88" fillId="0" borderId="6" xfId="0" applyFont="1" applyBorder="1" applyAlignment="1">
      <alignment horizontal="center" vertical="center" readingOrder="1"/>
    </xf>
    <xf numFmtId="0" fontId="88" fillId="0" borderId="8" xfId="0" applyFont="1" applyBorder="1" applyAlignment="1">
      <alignment horizontal="center" vertical="center" readingOrder="1"/>
    </xf>
    <xf numFmtId="0" fontId="31" fillId="0" borderId="3" xfId="0" applyFont="1" applyBorder="1" applyAlignment="1">
      <alignment horizontal="center" vertical="center" readingOrder="1"/>
    </xf>
    <xf numFmtId="0" fontId="31" fillId="0" borderId="8" xfId="0" applyFont="1" applyBorder="1" applyAlignment="1">
      <alignment horizontal="center" vertical="center" readingOrder="1"/>
    </xf>
    <xf numFmtId="0" fontId="87" fillId="0" borderId="3" xfId="0" applyFont="1" applyBorder="1" applyAlignment="1">
      <alignment horizontal="center" vertical="center" readingOrder="1"/>
    </xf>
    <xf numFmtId="0" fontId="87" fillId="0" borderId="8" xfId="0" applyFont="1" applyBorder="1" applyAlignment="1">
      <alignment horizontal="center" vertical="center" readingOrder="1"/>
    </xf>
    <xf numFmtId="0" fontId="96" fillId="0" borderId="3" xfId="0" applyFont="1" applyBorder="1" applyAlignment="1">
      <alignment horizontal="center" vertical="center" readingOrder="1"/>
    </xf>
    <xf numFmtId="0" fontId="96" fillId="0" borderId="6" xfId="0" applyFont="1" applyBorder="1" applyAlignment="1">
      <alignment horizontal="center" vertical="center" readingOrder="1"/>
    </xf>
    <xf numFmtId="0" fontId="96" fillId="0" borderId="8" xfId="0" applyFont="1" applyBorder="1" applyAlignment="1">
      <alignment horizontal="center" vertical="center" readingOrder="1"/>
    </xf>
    <xf numFmtId="0" fontId="97" fillId="0" borderId="3" xfId="0" applyFont="1" applyBorder="1" applyAlignment="1">
      <alignment horizontal="center" vertical="center" readingOrder="1"/>
    </xf>
    <xf numFmtId="0" fontId="97" fillId="0" borderId="8" xfId="0" applyFont="1" applyBorder="1" applyAlignment="1">
      <alignment horizontal="center" vertical="center" readingOrder="1"/>
    </xf>
    <xf numFmtId="0" fontId="0" fillId="0" borderId="41" xfId="0" applyBorder="1" applyAlignment="1">
      <alignment horizontal="center" vertical="center" readingOrder="1"/>
    </xf>
    <xf numFmtId="0" fontId="0" fillId="0" borderId="77" xfId="0" applyBorder="1" applyAlignment="1">
      <alignment horizontal="center" vertical="center" readingOrder="1"/>
    </xf>
    <xf numFmtId="0" fontId="0" fillId="0" borderId="11" xfId="0" applyBorder="1" applyAlignment="1">
      <alignment horizontal="center" vertical="center" readingOrder="1"/>
    </xf>
    <xf numFmtId="0" fontId="88" fillId="0" borderId="3" xfId="0" applyFont="1" applyBorder="1" applyAlignment="1">
      <alignment horizontal="center" vertical="center" readingOrder="2"/>
    </xf>
    <xf numFmtId="0" fontId="88" fillId="0" borderId="8" xfId="0" applyFont="1" applyBorder="1" applyAlignment="1">
      <alignment horizontal="center" vertical="center" readingOrder="2"/>
    </xf>
    <xf numFmtId="0" fontId="98" fillId="0" borderId="3" xfId="0" applyFont="1" applyBorder="1" applyAlignment="1">
      <alignment horizontal="center" vertical="center" readingOrder="2"/>
    </xf>
    <xf numFmtId="0" fontId="98" fillId="0" borderId="6" xfId="0" applyFont="1" applyBorder="1" applyAlignment="1">
      <alignment horizontal="center" vertical="center" readingOrder="2"/>
    </xf>
    <xf numFmtId="0" fontId="98" fillId="0" borderId="8" xfId="0" applyFont="1" applyBorder="1" applyAlignment="1">
      <alignment horizontal="center" vertical="center" readingOrder="2"/>
    </xf>
    <xf numFmtId="0" fontId="99" fillId="0" borderId="3" xfId="0" applyFont="1" applyBorder="1" applyAlignment="1">
      <alignment horizontal="center" vertical="center" readingOrder="2"/>
    </xf>
    <xf numFmtId="0" fontId="99" fillId="0" borderId="8" xfId="0" applyFont="1" applyBorder="1" applyAlignment="1">
      <alignment horizontal="center" vertical="center" readingOrder="2"/>
    </xf>
    <xf numFmtId="0" fontId="87" fillId="0" borderId="3" xfId="0" applyFont="1" applyBorder="1" applyAlignment="1">
      <alignment horizontal="center" vertical="center" readingOrder="2"/>
    </xf>
    <xf numFmtId="0" fontId="87" fillId="0" borderId="8" xfId="0" applyFont="1" applyBorder="1" applyAlignment="1">
      <alignment horizontal="center" vertical="center" readingOrder="2"/>
    </xf>
    <xf numFmtId="0" fontId="100" fillId="0" borderId="22" xfId="0" applyFont="1" applyBorder="1" applyAlignment="1">
      <alignment horizontal="center" vertical="center" readingOrder="2"/>
    </xf>
    <xf numFmtId="0" fontId="100" fillId="0" borderId="20" xfId="0" applyFont="1" applyBorder="1" applyAlignment="1">
      <alignment horizontal="center" vertical="center" readingOrder="2"/>
    </xf>
    <xf numFmtId="0" fontId="100" fillId="0" borderId="21" xfId="0" applyFont="1" applyBorder="1" applyAlignment="1">
      <alignment horizontal="center" vertical="center" readingOrder="2"/>
    </xf>
    <xf numFmtId="0" fontId="100" fillId="9" borderId="79" xfId="0" applyFont="1" applyFill="1" applyBorder="1" applyAlignment="1">
      <alignment horizontal="center" vertical="center" readingOrder="2"/>
    </xf>
    <xf numFmtId="0" fontId="100" fillId="9" borderId="80" xfId="0" applyFont="1" applyFill="1" applyBorder="1" applyAlignment="1">
      <alignment horizontal="center" vertical="center" readingOrder="2"/>
    </xf>
    <xf numFmtId="0" fontId="100" fillId="9" borderId="81" xfId="0" applyFont="1" applyFill="1" applyBorder="1" applyAlignment="1">
      <alignment horizontal="center" vertical="center" readingOrder="2"/>
    </xf>
    <xf numFmtId="0" fontId="100" fillId="9" borderId="20" xfId="0" applyFont="1" applyFill="1" applyBorder="1" applyAlignment="1">
      <alignment horizontal="center" vertical="center" readingOrder="2"/>
    </xf>
    <xf numFmtId="0" fontId="100" fillId="9" borderId="21" xfId="0" applyFont="1" applyFill="1" applyBorder="1" applyAlignment="1">
      <alignment horizontal="center" vertical="center" readingOrder="2"/>
    </xf>
    <xf numFmtId="0" fontId="100" fillId="9" borderId="22" xfId="0" applyFont="1" applyFill="1" applyBorder="1" applyAlignment="1">
      <alignment horizontal="center" vertical="center" readingOrder="2"/>
    </xf>
    <xf numFmtId="0" fontId="100" fillId="0" borderId="0" xfId="0" applyFont="1" applyAlignment="1">
      <alignment horizontal="center" vertical="center" readingOrder="2"/>
    </xf>
    <xf numFmtId="0" fontId="5" fillId="0" borderId="13" xfId="0" applyFont="1" applyBorder="1" applyAlignment="1">
      <alignment horizontal="center" vertical="center" readingOrder="1"/>
    </xf>
    <xf numFmtId="0" fontId="5" fillId="0" borderId="14" xfId="0" applyFont="1" applyBorder="1" applyAlignment="1">
      <alignment horizontal="center" vertical="center" readingOrder="1"/>
    </xf>
    <xf numFmtId="0" fontId="101" fillId="0" borderId="0" xfId="0" applyFont="1" applyAlignment="1">
      <alignment horizontal="center" vertical="center"/>
    </xf>
    <xf numFmtId="0" fontId="101" fillId="0" borderId="0" xfId="0" applyFont="1" applyAlignment="1">
      <alignment horizontal="center" vertical="center" readingOrder="1"/>
    </xf>
    <xf numFmtId="0" fontId="28" fillId="0" borderId="84" xfId="0" applyFont="1" applyBorder="1" applyAlignment="1">
      <alignment horizontal="center" vertical="center" readingOrder="1"/>
    </xf>
    <xf numFmtId="0" fontId="56" fillId="15" borderId="84" xfId="0" applyFont="1" applyFill="1" applyBorder="1" applyAlignment="1">
      <alignment horizontal="center" vertical="center"/>
    </xf>
    <xf numFmtId="0" fontId="102" fillId="15" borderId="22" xfId="0" applyFont="1" applyFill="1" applyBorder="1" applyAlignment="1">
      <alignment horizontal="center" vertical="center"/>
    </xf>
    <xf numFmtId="0" fontId="102" fillId="15" borderId="20" xfId="0" applyFont="1" applyFill="1" applyBorder="1" applyAlignment="1">
      <alignment horizontal="center" vertical="center"/>
    </xf>
    <xf numFmtId="0" fontId="102" fillId="15" borderId="21" xfId="0" applyFont="1" applyFill="1" applyBorder="1" applyAlignment="1">
      <alignment horizontal="center" vertical="center"/>
    </xf>
    <xf numFmtId="0" fontId="28" fillId="0" borderId="8" xfId="0" applyFont="1" applyBorder="1" applyAlignment="1" applyProtection="1">
      <alignment horizontal="center" vertical="center" readingOrder="1"/>
    </xf>
    <xf numFmtId="0" fontId="28" fillId="0" borderId="9" xfId="0" applyFont="1" applyBorder="1" applyAlignment="1" applyProtection="1">
      <alignment horizontal="center" vertical="center" readingOrder="1"/>
    </xf>
    <xf numFmtId="0" fontId="28" fillId="0" borderId="10" xfId="0" applyFont="1" applyBorder="1" applyAlignment="1" applyProtection="1">
      <alignment horizontal="center" vertical="center" readingOrder="1"/>
    </xf>
    <xf numFmtId="0" fontId="28" fillId="0" borderId="5" xfId="0" applyFont="1" applyBorder="1" applyAlignment="1" applyProtection="1">
      <alignment horizontal="center" vertical="center" readingOrder="1"/>
    </xf>
    <xf numFmtId="0" fontId="28" fillId="0" borderId="7" xfId="0" applyFont="1" applyBorder="1" applyAlignment="1" applyProtection="1">
      <alignment horizontal="center" vertical="center" readingOrder="1"/>
    </xf>
    <xf numFmtId="0" fontId="28" fillId="0" borderId="7" xfId="0" applyFont="1" applyFill="1" applyBorder="1" applyAlignment="1" applyProtection="1">
      <alignment horizontal="center" vertical="center" readingOrder="1"/>
    </xf>
    <xf numFmtId="0" fontId="56" fillId="0" borderId="9" xfId="0" applyFont="1" applyBorder="1" applyAlignment="1" applyProtection="1">
      <alignment horizontal="center" vertical="center" readingOrder="1"/>
    </xf>
    <xf numFmtId="0" fontId="56" fillId="0" borderId="10" xfId="0" applyFont="1" applyBorder="1" applyAlignment="1" applyProtection="1">
      <alignment horizontal="center" vertical="center" readingOrder="1"/>
    </xf>
    <xf numFmtId="0" fontId="56" fillId="0" borderId="24" xfId="0" applyFont="1" applyBorder="1" applyAlignment="1" applyProtection="1">
      <alignment horizontal="center" vertical="center" readingOrder="1"/>
    </xf>
    <xf numFmtId="0" fontId="28" fillId="0" borderId="24" xfId="0" applyFont="1" applyBorder="1" applyAlignment="1" applyProtection="1">
      <alignment horizontal="center" vertical="center" readingOrder="1"/>
    </xf>
    <xf numFmtId="0" fontId="28" fillId="0" borderId="26" xfId="0" applyFont="1" applyBorder="1" applyAlignment="1" applyProtection="1">
      <alignment horizontal="center" vertical="center" readingOrder="1"/>
    </xf>
    <xf numFmtId="0" fontId="28" fillId="0" borderId="10" xfId="0" applyFont="1" applyFill="1" applyBorder="1" applyAlignment="1" applyProtection="1">
      <alignment horizontal="center" vertical="center" readingOrder="1"/>
    </xf>
    <xf numFmtId="0" fontId="19" fillId="0" borderId="0" xfId="0" applyFont="1" applyAlignment="1">
      <alignment horizontal="right" vertical="center" readingOrder="1"/>
    </xf>
    <xf numFmtId="0" fontId="0" fillId="0" borderId="1" xfId="0" applyBorder="1" applyAlignment="1">
      <alignment horizontal="center" readingOrder="1"/>
    </xf>
    <xf numFmtId="0" fontId="19" fillId="0" borderId="0" xfId="0" applyFont="1" applyBorder="1" applyAlignment="1">
      <alignment horizontal="center" vertical="center" wrapText="1" readingOrder="2"/>
    </xf>
    <xf numFmtId="0" fontId="4" fillId="0" borderId="0" xfId="0" applyFont="1"/>
    <xf numFmtId="0" fontId="44" fillId="0" borderId="0" xfId="1" applyFont="1"/>
    <xf numFmtId="0" fontId="4" fillId="0" borderId="0" xfId="0" applyFont="1" applyBorder="1" applyAlignment="1">
      <alignment horizontal="center" vertical="center" readingOrder="2"/>
    </xf>
    <xf numFmtId="0" fontId="28" fillId="0" borderId="1" xfId="0" applyFont="1" applyBorder="1" applyAlignment="1">
      <alignment horizontal="center" vertical="center" readingOrder="1"/>
    </xf>
    <xf numFmtId="0" fontId="0" fillId="0" borderId="1" xfId="0" applyBorder="1" applyAlignment="1">
      <alignment horizontal="center" vertical="center" readingOrder="2"/>
    </xf>
    <xf numFmtId="0" fontId="68" fillId="0" borderId="1" xfId="0" applyFont="1" applyBorder="1" applyAlignment="1">
      <alignment horizontal="center" vertical="center" readingOrder="2"/>
    </xf>
    <xf numFmtId="0" fontId="0" fillId="0" borderId="1" xfId="0" applyBorder="1" applyAlignment="1">
      <alignment horizontal="center" vertical="center" readingOrder="2"/>
    </xf>
    <xf numFmtId="0" fontId="28" fillId="34" borderId="1" xfId="0" applyFont="1" applyFill="1" applyBorder="1" applyAlignment="1">
      <alignment horizontal="center" vertical="center" readingOrder="1"/>
    </xf>
    <xf numFmtId="0" fontId="77" fillId="0" borderId="86" xfId="0" applyFont="1" applyBorder="1" applyAlignment="1">
      <alignment horizontal="center" vertical="center" readingOrder="2"/>
    </xf>
    <xf numFmtId="0" fontId="4" fillId="0" borderId="25" xfId="0" applyFont="1" applyBorder="1" applyAlignment="1">
      <alignment horizontal="center" vertical="center" readingOrder="2"/>
    </xf>
    <xf numFmtId="0" fontId="46" fillId="0" borderId="85" xfId="0" applyFont="1" applyBorder="1" applyAlignment="1">
      <alignment horizontal="center" vertical="center" readingOrder="2"/>
    </xf>
    <xf numFmtId="0" fontId="0" fillId="12" borderId="1" xfId="0" applyFill="1" applyBorder="1" applyAlignment="1">
      <alignment horizontal="center" vertical="center" readingOrder="2"/>
    </xf>
    <xf numFmtId="0" fontId="18" fillId="12" borderId="1" xfId="0" applyFont="1" applyFill="1" applyBorder="1" applyAlignment="1">
      <alignment horizontal="center" vertical="center" readingOrder="2"/>
    </xf>
    <xf numFmtId="0" fontId="105" fillId="34" borderId="1" xfId="1" applyFont="1" applyFill="1" applyBorder="1" applyAlignment="1">
      <alignment horizontal="center" vertical="center" readingOrder="2"/>
    </xf>
    <xf numFmtId="0" fontId="46" fillId="34" borderId="1" xfId="1" applyFont="1" applyFill="1" applyBorder="1" applyAlignment="1">
      <alignment horizontal="center" vertical="center" readingOrder="1"/>
    </xf>
    <xf numFmtId="0" fontId="28" fillId="12" borderId="19" xfId="0" applyFont="1" applyFill="1" applyBorder="1" applyAlignment="1">
      <alignment horizontal="center" vertical="center" readingOrder="1"/>
    </xf>
    <xf numFmtId="0" fontId="0" fillId="12" borderId="91" xfId="0" applyNumberFormat="1" applyFill="1" applyBorder="1" applyAlignment="1">
      <alignment horizontal="center" vertical="center" readingOrder="1"/>
    </xf>
    <xf numFmtId="0" fontId="0" fillId="0" borderId="1" xfId="0" applyFill="1" applyBorder="1" applyAlignment="1">
      <alignment horizontal="center" vertical="center" readingOrder="1"/>
    </xf>
    <xf numFmtId="0" fontId="0" fillId="0" borderId="3" xfId="0" applyFill="1" applyBorder="1" applyAlignment="1">
      <alignment horizontal="center" vertical="center" readingOrder="1"/>
    </xf>
    <xf numFmtId="0" fontId="0" fillId="0" borderId="4" xfId="0" applyFill="1" applyBorder="1" applyAlignment="1">
      <alignment horizontal="center" vertical="center" readingOrder="1"/>
    </xf>
    <xf numFmtId="0" fontId="0" fillId="0" borderId="92" xfId="0" applyFill="1" applyBorder="1" applyAlignment="1">
      <alignment horizontal="center" vertical="center" readingOrder="1"/>
    </xf>
    <xf numFmtId="0" fontId="0" fillId="0" borderId="93" xfId="0" applyFill="1" applyBorder="1" applyAlignment="1">
      <alignment horizontal="center" vertical="center" readingOrder="1"/>
    </xf>
    <xf numFmtId="0" fontId="0" fillId="0" borderId="6" xfId="0" applyFill="1" applyBorder="1" applyAlignment="1">
      <alignment horizontal="center" vertical="center" readingOrder="1"/>
    </xf>
    <xf numFmtId="0" fontId="0" fillId="0" borderId="7" xfId="0" applyFill="1" applyBorder="1" applyAlignment="1">
      <alignment horizontal="center" vertical="center" readingOrder="1"/>
    </xf>
    <xf numFmtId="0" fontId="28" fillId="0" borderId="94" xfId="0" applyFont="1" applyFill="1" applyBorder="1" applyAlignment="1">
      <alignment horizontal="center" vertical="center" readingOrder="1"/>
    </xf>
    <xf numFmtId="0" fontId="0" fillId="0" borderId="8" xfId="0" applyFill="1" applyBorder="1" applyAlignment="1">
      <alignment horizontal="center" vertical="center" readingOrder="1"/>
    </xf>
    <xf numFmtId="0" fontId="0" fillId="0" borderId="9" xfId="0" applyFill="1" applyBorder="1" applyAlignment="1">
      <alignment horizontal="center" vertical="center" readingOrder="1"/>
    </xf>
    <xf numFmtId="0" fontId="28" fillId="0" borderId="95" xfId="0" applyFont="1" applyFill="1" applyBorder="1" applyAlignment="1">
      <alignment horizontal="center" vertical="center" readingOrder="1"/>
    </xf>
    <xf numFmtId="0" fontId="0" fillId="12" borderId="1" xfId="0" applyNumberFormat="1" applyFill="1" applyBorder="1" applyAlignment="1">
      <alignment horizontal="center" vertical="center" readingOrder="2"/>
    </xf>
    <xf numFmtId="0" fontId="56" fillId="0" borderId="6" xfId="0" applyFont="1" applyBorder="1" applyAlignment="1">
      <alignment horizontal="center" vertical="center" readingOrder="1"/>
    </xf>
    <xf numFmtId="0" fontId="25" fillId="0" borderId="8" xfId="0" applyFont="1" applyBorder="1" applyAlignment="1">
      <alignment horizontal="center" vertical="center" readingOrder="1"/>
    </xf>
    <xf numFmtId="0" fontId="0" fillId="0" borderId="1" xfId="0" applyBorder="1" applyAlignment="1">
      <alignment horizontal="left" vertical="center" readingOrder="2"/>
    </xf>
    <xf numFmtId="0" fontId="3" fillId="0" borderId="0" xfId="0" applyFont="1" applyAlignment="1">
      <alignment horizontal="left" readingOrder="1"/>
    </xf>
    <xf numFmtId="0" fontId="106" fillId="0" borderId="0" xfId="0" applyFont="1" applyAlignment="1">
      <alignment horizontal="left" readingOrder="1"/>
    </xf>
    <xf numFmtId="0" fontId="28" fillId="34" borderId="3" xfId="0" applyFont="1" applyFill="1" applyBorder="1" applyAlignment="1">
      <alignment horizontal="center" vertical="center" readingOrder="1"/>
    </xf>
    <xf numFmtId="0" fontId="56" fillId="34" borderId="5" xfId="0" applyFont="1" applyFill="1" applyBorder="1" applyAlignment="1">
      <alignment horizontal="center" vertical="center" readingOrder="1"/>
    </xf>
    <xf numFmtId="0" fontId="23" fillId="0" borderId="74" xfId="0" applyFont="1" applyBorder="1" applyAlignment="1" applyProtection="1">
      <alignment horizontal="center" vertical="center" wrapText="1" readingOrder="2"/>
    </xf>
    <xf numFmtId="0" fontId="0" fillId="0" borderId="1" xfId="0" applyBorder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28" fillId="0" borderId="0" xfId="0" applyFont="1" applyAlignment="1">
      <alignment horizontal="left" readingOrder="2"/>
    </xf>
    <xf numFmtId="0" fontId="0" fillId="6" borderId="82" xfId="0" applyFill="1" applyBorder="1" applyAlignment="1" applyProtection="1">
      <alignment horizontal="left" vertical="center" readingOrder="1"/>
    </xf>
    <xf numFmtId="0" fontId="0" fillId="6" borderId="83" xfId="0" applyFill="1" applyBorder="1" applyAlignment="1" applyProtection="1">
      <alignment horizontal="left" readingOrder="1"/>
    </xf>
    <xf numFmtId="0" fontId="18" fillId="4" borderId="47" xfId="0" applyFont="1" applyFill="1" applyBorder="1" applyAlignment="1">
      <alignment horizontal="center" vertical="center" wrapText="1"/>
    </xf>
    <xf numFmtId="0" fontId="18" fillId="2" borderId="21" xfId="0" applyFont="1" applyFill="1" applyBorder="1" applyAlignment="1">
      <alignment horizontal="center" vertical="center" wrapText="1"/>
    </xf>
    <xf numFmtId="0" fontId="108" fillId="0" borderId="27" xfId="0" applyFont="1" applyBorder="1" applyAlignment="1" applyProtection="1">
      <alignment horizontal="center" vertical="center" wrapText="1" readingOrder="1"/>
    </xf>
    <xf numFmtId="0" fontId="109" fillId="0" borderId="26" xfId="0" applyFont="1" applyBorder="1" applyAlignment="1" applyProtection="1">
      <alignment horizontal="center" vertical="center" readingOrder="1"/>
    </xf>
    <xf numFmtId="0" fontId="108" fillId="0" borderId="19" xfId="0" applyFont="1" applyBorder="1" applyAlignment="1" applyProtection="1">
      <alignment horizontal="center" vertical="center" wrapText="1" readingOrder="1"/>
    </xf>
    <xf numFmtId="0" fontId="109" fillId="0" borderId="7" xfId="0" applyFont="1" applyBorder="1" applyAlignment="1" applyProtection="1">
      <alignment horizontal="center" vertical="center" readingOrder="1"/>
    </xf>
    <xf numFmtId="0" fontId="109" fillId="0" borderId="19" xfId="0" applyFont="1" applyBorder="1" applyAlignment="1" applyProtection="1">
      <alignment horizontal="center" vertical="center" readingOrder="1"/>
    </xf>
    <xf numFmtId="0" fontId="109" fillId="6" borderId="7" xfId="0" applyFont="1" applyFill="1" applyBorder="1" applyAlignment="1" applyProtection="1">
      <alignment horizontal="center" vertical="center" readingOrder="1"/>
    </xf>
    <xf numFmtId="0" fontId="109" fillId="0" borderId="24" xfId="0" applyFont="1" applyBorder="1" applyAlignment="1" applyProtection="1">
      <alignment horizontal="center" vertical="center" readingOrder="1"/>
    </xf>
    <xf numFmtId="0" fontId="109" fillId="6" borderId="10" xfId="0" applyFont="1" applyFill="1" applyBorder="1" applyAlignment="1" applyProtection="1">
      <alignment horizontal="center" vertical="center" readingOrder="1"/>
    </xf>
    <xf numFmtId="0" fontId="3" fillId="12" borderId="1" xfId="0" applyFont="1" applyFill="1" applyBorder="1" applyAlignment="1">
      <alignment horizontal="right" vertical="center" readingOrder="2"/>
    </xf>
    <xf numFmtId="0" fontId="0" fillId="12" borderId="1" xfId="0" applyFill="1" applyBorder="1" applyAlignment="1">
      <alignment horizontal="right" vertical="center" readingOrder="2"/>
    </xf>
    <xf numFmtId="0" fontId="0" fillId="6" borderId="47" xfId="0" applyFill="1" applyBorder="1" applyAlignment="1" applyProtection="1">
      <alignment horizontal="left" vertical="center" readingOrder="1"/>
    </xf>
    <xf numFmtId="0" fontId="0" fillId="6" borderId="21" xfId="0" applyFill="1" applyBorder="1" applyAlignment="1" applyProtection="1">
      <alignment horizontal="left" vertical="center" readingOrder="1"/>
    </xf>
    <xf numFmtId="0" fontId="3" fillId="0" borderId="13" xfId="0" applyFont="1" applyBorder="1" applyAlignment="1">
      <alignment horizontal="center" vertical="center" readingOrder="1"/>
    </xf>
    <xf numFmtId="0" fontId="3" fillId="0" borderId="0" xfId="0" applyFont="1"/>
    <xf numFmtId="0" fontId="0" fillId="0" borderId="97" xfId="0" applyBorder="1" applyAlignment="1">
      <alignment horizontal="left" readingOrder="1"/>
    </xf>
    <xf numFmtId="0" fontId="56" fillId="34" borderId="41" xfId="0" applyFont="1" applyFill="1" applyBorder="1" applyAlignment="1">
      <alignment horizontal="center" vertical="center" readingOrder="1"/>
    </xf>
    <xf numFmtId="0" fontId="56" fillId="34" borderId="78" xfId="0" applyFont="1" applyFill="1" applyBorder="1" applyAlignment="1">
      <alignment horizontal="center" vertical="center" readingOrder="1"/>
    </xf>
    <xf numFmtId="0" fontId="0" fillId="0" borderId="13" xfId="0" applyBorder="1" applyAlignment="1">
      <alignment horizontal="center" vertical="center" readingOrder="1"/>
    </xf>
    <xf numFmtId="0" fontId="49" fillId="0" borderId="0" xfId="0" applyFont="1" applyAlignment="1">
      <alignment horizontal="center" vertical="center" wrapText="1" readingOrder="2"/>
    </xf>
    <xf numFmtId="0" fontId="0" fillId="6" borderId="0" xfId="0" applyFill="1" applyAlignment="1">
      <alignment horizontal="left" readingOrder="1"/>
    </xf>
    <xf numFmtId="0" fontId="2" fillId="0" borderId="0" xfId="0" applyFont="1" applyBorder="1"/>
    <xf numFmtId="0" fontId="46" fillId="34" borderId="1" xfId="1" applyFont="1" applyFill="1" applyBorder="1" applyAlignment="1">
      <alignment horizontal="center" vertical="center" readingOrder="1"/>
    </xf>
    <xf numFmtId="0" fontId="28" fillId="0" borderId="0" xfId="0" applyFont="1" applyAlignment="1">
      <alignment horizontal="left" vertical="center" readingOrder="2"/>
    </xf>
    <xf numFmtId="0" fontId="47" fillId="0" borderId="96" xfId="0" applyFont="1" applyBorder="1" applyAlignment="1">
      <alignment vertical="center" readingOrder="1"/>
    </xf>
    <xf numFmtId="0" fontId="47" fillId="0" borderId="0" xfId="0" applyFont="1" applyAlignment="1">
      <alignment vertical="center" readingOrder="1"/>
    </xf>
    <xf numFmtId="0" fontId="47" fillId="0" borderId="33" xfId="0" applyFont="1" applyBorder="1" applyAlignment="1">
      <alignment vertical="center" readingOrder="1"/>
    </xf>
    <xf numFmtId="0" fontId="19" fillId="0" borderId="97" xfId="0" applyFont="1" applyBorder="1" applyAlignment="1">
      <alignment horizontal="left" vertical="center" readingOrder="1"/>
    </xf>
    <xf numFmtId="0" fontId="48" fillId="0" borderId="3" xfId="0" applyFont="1" applyBorder="1" applyAlignment="1">
      <alignment horizontal="center" vertical="center" wrapText="1" readingOrder="2"/>
    </xf>
    <xf numFmtId="0" fontId="66" fillId="0" borderId="4" xfId="0" applyFont="1" applyBorder="1" applyAlignment="1">
      <alignment horizontal="center" vertical="center" wrapText="1" readingOrder="2"/>
    </xf>
    <xf numFmtId="0" fontId="66" fillId="0" borderId="12" xfId="0" applyFont="1" applyBorder="1" applyAlignment="1">
      <alignment horizontal="center" vertical="center" wrapText="1" readingOrder="2"/>
    </xf>
    <xf numFmtId="0" fontId="48" fillId="0" borderId="4" xfId="0" applyFont="1" applyBorder="1" applyAlignment="1">
      <alignment horizontal="center" vertical="center" wrapText="1" readingOrder="2"/>
    </xf>
    <xf numFmtId="0" fontId="66" fillId="0" borderId="5" xfId="0" applyFont="1" applyBorder="1" applyAlignment="1">
      <alignment horizontal="center" vertical="center" wrapText="1" readingOrder="2"/>
    </xf>
    <xf numFmtId="0" fontId="67" fillId="0" borderId="3" xfId="0" applyFont="1" applyBorder="1" applyAlignment="1">
      <alignment horizontal="center" vertical="center" wrapText="1" readingOrder="2"/>
    </xf>
    <xf numFmtId="0" fontId="67" fillId="0" borderId="4" xfId="0" applyFont="1" applyBorder="1" applyAlignment="1">
      <alignment horizontal="center" vertical="center" wrapText="1" readingOrder="2"/>
    </xf>
    <xf numFmtId="0" fontId="48" fillId="0" borderId="47" xfId="0" applyFont="1" applyBorder="1" applyAlignment="1">
      <alignment horizontal="center" vertical="center" wrapText="1" readingOrder="2"/>
    </xf>
    <xf numFmtId="0" fontId="66" fillId="0" borderId="20" xfId="0" applyFont="1" applyBorder="1" applyAlignment="1">
      <alignment horizontal="center" vertical="center" wrapText="1" readingOrder="2"/>
    </xf>
    <xf numFmtId="0" fontId="48" fillId="0" borderId="21" xfId="0" applyFont="1" applyBorder="1" applyAlignment="1">
      <alignment horizontal="center" vertical="center" wrapText="1" readingOrder="2"/>
    </xf>
    <xf numFmtId="0" fontId="12" fillId="0" borderId="0" xfId="0" applyFont="1" applyAlignment="1">
      <alignment horizontal="center" vertical="center" wrapText="1" readingOrder="2"/>
    </xf>
    <xf numFmtId="0" fontId="34" fillId="6" borderId="15" xfId="0" applyFont="1" applyFill="1" applyBorder="1" applyAlignment="1">
      <alignment horizontal="center" vertical="center" readingOrder="2"/>
    </xf>
    <xf numFmtId="0" fontId="34" fillId="6" borderId="11" xfId="0" applyFont="1" applyFill="1" applyBorder="1" applyAlignment="1">
      <alignment horizontal="center" vertical="center" readingOrder="2"/>
    </xf>
    <xf numFmtId="0" fontId="34" fillId="6" borderId="46" xfId="0" applyFont="1" applyFill="1" applyBorder="1" applyAlignment="1">
      <alignment horizontal="center" vertical="center" readingOrder="2"/>
    </xf>
    <xf numFmtId="0" fontId="34" fillId="6" borderId="19" xfId="0" applyFont="1" applyFill="1" applyBorder="1" applyAlignment="1">
      <alignment horizontal="center" vertical="center" readingOrder="2"/>
    </xf>
    <xf numFmtId="0" fontId="104" fillId="35" borderId="1" xfId="0" applyFont="1" applyFill="1" applyBorder="1" applyAlignment="1">
      <alignment horizontal="center" vertical="center" readingOrder="1"/>
    </xf>
    <xf numFmtId="0" fontId="46" fillId="34" borderId="11" xfId="1" applyFont="1" applyFill="1" applyBorder="1" applyAlignment="1">
      <alignment horizontal="center" vertical="center" readingOrder="1"/>
    </xf>
    <xf numFmtId="0" fontId="46" fillId="34" borderId="19" xfId="1" applyFont="1" applyFill="1" applyBorder="1" applyAlignment="1">
      <alignment horizontal="center" vertical="center" readingOrder="1"/>
    </xf>
    <xf numFmtId="0" fontId="49" fillId="35" borderId="1" xfId="0" applyFont="1" applyFill="1" applyBorder="1" applyAlignment="1">
      <alignment horizontal="center" vertical="center" readingOrder="1"/>
    </xf>
    <xf numFmtId="0" fontId="46" fillId="34" borderId="1" xfId="1" applyFont="1" applyFill="1" applyBorder="1" applyAlignment="1">
      <alignment horizontal="center" vertical="center" readingOrder="1"/>
    </xf>
    <xf numFmtId="0" fontId="50" fillId="0" borderId="3" xfId="0" applyFont="1" applyBorder="1" applyAlignment="1">
      <alignment horizontal="center" vertical="center" readingOrder="1"/>
    </xf>
    <xf numFmtId="0" fontId="50" fillId="0" borderId="6" xfId="0" applyFont="1" applyBorder="1" applyAlignment="1">
      <alignment horizontal="center" vertical="center" readingOrder="1"/>
    </xf>
    <xf numFmtId="0" fontId="50" fillId="0" borderId="8" xfId="0" applyFont="1" applyBorder="1" applyAlignment="1">
      <alignment horizontal="center" vertical="center" readingOrder="1"/>
    </xf>
    <xf numFmtId="0" fontId="0" fillId="0" borderId="1" xfId="0" applyBorder="1" applyAlignment="1">
      <alignment horizontal="center" vertical="center" readingOrder="2"/>
    </xf>
    <xf numFmtId="0" fontId="0" fillId="0" borderId="85" xfId="0" applyBorder="1" applyAlignment="1">
      <alignment horizontal="center" vertical="center" readingOrder="2"/>
    </xf>
    <xf numFmtId="0" fontId="0" fillId="0" borderId="86" xfId="0" applyBorder="1" applyAlignment="1">
      <alignment horizontal="center" vertical="center" readingOrder="2"/>
    </xf>
    <xf numFmtId="0" fontId="0" fillId="0" borderId="25" xfId="0" applyBorder="1" applyAlignment="1">
      <alignment horizontal="center" vertical="center" readingOrder="2"/>
    </xf>
    <xf numFmtId="0" fontId="0" fillId="0" borderId="1" xfId="0" applyBorder="1" applyAlignment="1">
      <alignment horizontal="center" vertical="center" wrapText="1" readingOrder="2"/>
    </xf>
    <xf numFmtId="0" fontId="50" fillId="0" borderId="11" xfId="0" applyFont="1" applyBorder="1" applyAlignment="1">
      <alignment horizontal="center" vertical="center" wrapText="1" readingOrder="1"/>
    </xf>
    <xf numFmtId="0" fontId="28" fillId="0" borderId="1" xfId="0" applyFont="1" applyBorder="1" applyAlignment="1">
      <alignment horizontal="center" vertical="center" readingOrder="1"/>
    </xf>
    <xf numFmtId="0" fontId="0" fillId="0" borderId="87" xfId="0" applyBorder="1" applyAlignment="1">
      <alignment horizontal="center" vertical="center" readingOrder="2"/>
    </xf>
    <xf numFmtId="0" fontId="0" fillId="0" borderId="88" xfId="0" applyBorder="1" applyAlignment="1">
      <alignment horizontal="center" vertical="center" readingOrder="2"/>
    </xf>
    <xf numFmtId="0" fontId="0" fillId="0" borderId="89" xfId="0" applyBorder="1" applyAlignment="1">
      <alignment horizontal="center" vertical="center" readingOrder="2"/>
    </xf>
    <xf numFmtId="0" fontId="0" fillId="0" borderId="90" xfId="0" applyBorder="1" applyAlignment="1">
      <alignment horizontal="center" vertical="center" readingOrder="2"/>
    </xf>
    <xf numFmtId="0" fontId="0" fillId="12" borderId="1" xfId="0" applyNumberFormat="1" applyFill="1" applyBorder="1" applyAlignment="1">
      <alignment horizontal="center" vertical="center" readingOrder="1"/>
    </xf>
    <xf numFmtId="0" fontId="0" fillId="0" borderId="0" xfId="0" applyAlignment="1">
      <alignment horizontal="center"/>
    </xf>
    <xf numFmtId="0" fontId="34" fillId="6" borderId="75" xfId="0" applyFont="1" applyFill="1" applyBorder="1" applyAlignment="1">
      <alignment horizontal="center" vertical="center"/>
    </xf>
    <xf numFmtId="0" fontId="34" fillId="6" borderId="46" xfId="0" applyFont="1" applyFill="1" applyBorder="1" applyAlignment="1">
      <alignment horizontal="center" vertical="center"/>
    </xf>
    <xf numFmtId="0" fontId="34" fillId="6" borderId="48" xfId="0" applyFont="1" applyFill="1" applyBorder="1" applyAlignment="1">
      <alignment horizontal="center" vertical="center"/>
    </xf>
    <xf numFmtId="0" fontId="34" fillId="6" borderId="73" xfId="0" applyFont="1" applyFill="1" applyBorder="1" applyAlignment="1">
      <alignment horizontal="center" vertical="center"/>
    </xf>
    <xf numFmtId="0" fontId="34" fillId="6" borderId="15" xfId="0" applyFont="1" applyFill="1" applyBorder="1" applyAlignment="1">
      <alignment horizontal="center" vertical="center"/>
    </xf>
    <xf numFmtId="0" fontId="34" fillId="6" borderId="74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 readingOrder="1"/>
    </xf>
    <xf numFmtId="0" fontId="0" fillId="0" borderId="17" xfId="0" applyBorder="1" applyAlignment="1">
      <alignment horizontal="center" vertical="center" readingOrder="1"/>
    </xf>
    <xf numFmtId="0" fontId="0" fillId="0" borderId="32" xfId="0" applyBorder="1" applyAlignment="1">
      <alignment horizontal="center" vertical="center" readingOrder="1"/>
    </xf>
    <xf numFmtId="0" fontId="3" fillId="12" borderId="11" xfId="0" applyFont="1" applyFill="1" applyBorder="1" applyAlignment="1">
      <alignment horizontal="center" vertical="center" readingOrder="1"/>
    </xf>
    <xf numFmtId="0" fontId="3" fillId="12" borderId="19" xfId="0" applyFont="1" applyFill="1" applyBorder="1" applyAlignment="1">
      <alignment horizontal="center" vertical="center" readingOrder="1"/>
    </xf>
    <xf numFmtId="0" fontId="18" fillId="8" borderId="43" xfId="0" applyFont="1" applyFill="1" applyBorder="1" applyAlignment="1">
      <alignment horizontal="center"/>
    </xf>
    <xf numFmtId="0" fontId="18" fillId="8" borderId="45" xfId="0" applyFont="1" applyFill="1" applyBorder="1" applyAlignment="1">
      <alignment horizontal="center"/>
    </xf>
    <xf numFmtId="0" fontId="18" fillId="8" borderId="43" xfId="0" applyFont="1" applyFill="1" applyBorder="1" applyAlignment="1">
      <alignment horizontal="center" vertical="center" readingOrder="2"/>
    </xf>
    <xf numFmtId="0" fontId="18" fillId="8" borderId="44" xfId="0" applyFont="1" applyFill="1" applyBorder="1" applyAlignment="1">
      <alignment horizontal="center" vertical="center" readingOrder="2"/>
    </xf>
    <xf numFmtId="0" fontId="18" fillId="8" borderId="45" xfId="0" applyFont="1" applyFill="1" applyBorder="1" applyAlignment="1">
      <alignment horizontal="center" vertical="center" readingOrder="2"/>
    </xf>
    <xf numFmtId="0" fontId="18" fillId="8" borderId="16" xfId="0" applyFont="1" applyFill="1" applyBorder="1" applyAlignment="1">
      <alignment horizontal="center"/>
    </xf>
    <xf numFmtId="0" fontId="18" fillId="8" borderId="44" xfId="0" applyFont="1" applyFill="1" applyBorder="1" applyAlignment="1">
      <alignment horizontal="center"/>
    </xf>
    <xf numFmtId="0" fontId="18" fillId="8" borderId="82" xfId="0" applyFont="1" applyFill="1" applyBorder="1" applyAlignment="1">
      <alignment horizontal="center"/>
    </xf>
    <xf numFmtId="0" fontId="18" fillId="8" borderId="83" xfId="0" applyFont="1" applyFill="1" applyBorder="1" applyAlignment="1">
      <alignment horizontal="center"/>
    </xf>
    <xf numFmtId="0" fontId="18" fillId="32" borderId="34" xfId="0" applyFont="1" applyFill="1" applyBorder="1" applyAlignment="1">
      <alignment horizontal="center" readingOrder="1"/>
    </xf>
    <xf numFmtId="0" fontId="18" fillId="32" borderId="35" xfId="0" applyFont="1" applyFill="1" applyBorder="1" applyAlignment="1">
      <alignment horizontal="center" readingOrder="1"/>
    </xf>
    <xf numFmtId="0" fontId="3" fillId="0" borderId="11" xfId="0" applyFont="1" applyBorder="1" applyAlignment="1">
      <alignment horizontal="right" readingOrder="2"/>
    </xf>
    <xf numFmtId="0" fontId="3" fillId="0" borderId="46" xfId="0" applyFont="1" applyBorder="1" applyAlignment="1">
      <alignment horizontal="right" readingOrder="2"/>
    </xf>
    <xf numFmtId="0" fontId="3" fillId="0" borderId="19" xfId="0" applyFont="1" applyBorder="1" applyAlignment="1">
      <alignment horizontal="right" readingOrder="2"/>
    </xf>
    <xf numFmtId="0" fontId="18" fillId="32" borderId="11" xfId="0" applyFont="1" applyFill="1" applyBorder="1" applyAlignment="1">
      <alignment horizontal="center" readingOrder="1"/>
    </xf>
    <xf numFmtId="0" fontId="18" fillId="32" borderId="46" xfId="0" applyFont="1" applyFill="1" applyBorder="1" applyAlignment="1">
      <alignment horizontal="center" readingOrder="1"/>
    </xf>
    <xf numFmtId="0" fontId="18" fillId="32" borderId="19" xfId="0" applyFont="1" applyFill="1" applyBorder="1" applyAlignment="1">
      <alignment horizontal="center" readingOrder="1"/>
    </xf>
    <xf numFmtId="0" fontId="0" fillId="16" borderId="43" xfId="0" applyFill="1" applyBorder="1" applyAlignment="1">
      <alignment horizontal="center" vertical="center" readingOrder="1"/>
    </xf>
    <xf numFmtId="0" fontId="0" fillId="16" borderId="45" xfId="0" applyFill="1" applyBorder="1" applyAlignment="1">
      <alignment horizontal="center" vertical="center" readingOrder="1"/>
    </xf>
    <xf numFmtId="0" fontId="112" fillId="32" borderId="1" xfId="0" applyFont="1" applyFill="1" applyBorder="1" applyAlignment="1">
      <alignment horizontal="center" vertical="center" readingOrder="1"/>
    </xf>
    <xf numFmtId="0" fontId="0" fillId="7" borderId="3" xfId="0" applyFill="1" applyBorder="1" applyAlignment="1" applyProtection="1">
      <alignment horizontal="center" vertical="center" readingOrder="1"/>
    </xf>
    <xf numFmtId="0" fontId="0" fillId="7" borderId="6" xfId="0" applyFill="1" applyBorder="1" applyAlignment="1" applyProtection="1">
      <alignment horizontal="center" vertical="center" readingOrder="1"/>
    </xf>
    <xf numFmtId="0" fontId="0" fillId="7" borderId="8" xfId="0" applyFill="1" applyBorder="1" applyAlignment="1" applyProtection="1">
      <alignment horizontal="center" vertical="center" readingOrder="1"/>
    </xf>
    <xf numFmtId="0" fontId="108" fillId="0" borderId="27" xfId="0" applyNumberFormat="1" applyFont="1" applyBorder="1" applyAlignment="1" applyProtection="1">
      <alignment horizontal="center" vertical="center" wrapText="1" readingOrder="1"/>
    </xf>
    <xf numFmtId="0" fontId="108" fillId="0" borderId="19" xfId="0" applyNumberFormat="1" applyFont="1" applyBorder="1" applyAlignment="1" applyProtection="1">
      <alignment horizontal="center" vertical="center" wrapText="1" readingOrder="1"/>
    </xf>
    <xf numFmtId="0" fontId="108" fillId="0" borderId="19" xfId="0" applyFont="1" applyBorder="1" applyAlignment="1" applyProtection="1">
      <alignment horizontal="center" vertical="center" wrapText="1" readingOrder="1"/>
    </xf>
    <xf numFmtId="0" fontId="108" fillId="0" borderId="24" xfId="0" applyFont="1" applyBorder="1" applyAlignment="1" applyProtection="1">
      <alignment horizontal="center" vertical="center" wrapText="1" readingOrder="1"/>
    </xf>
    <xf numFmtId="0" fontId="108" fillId="0" borderId="25" xfId="0" applyFont="1" applyBorder="1" applyAlignment="1" applyProtection="1">
      <alignment horizontal="center" vertical="center" wrapText="1" readingOrder="1"/>
    </xf>
    <xf numFmtId="0" fontId="108" fillId="0" borderId="1" xfId="0" applyFont="1" applyBorder="1" applyAlignment="1" applyProtection="1">
      <alignment horizontal="center" vertical="center" wrapText="1" readingOrder="1"/>
    </xf>
    <xf numFmtId="0" fontId="18" fillId="2" borderId="6" xfId="0" applyFont="1" applyFill="1" applyBorder="1" applyAlignment="1">
      <alignment horizontal="center" vertical="center" wrapText="1"/>
    </xf>
    <xf numFmtId="0" fontId="18" fillId="2" borderId="7" xfId="0" applyFont="1" applyFill="1" applyBorder="1" applyAlignment="1">
      <alignment horizontal="center" vertical="center" wrapTex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10" xfId="0" applyFont="1" applyFill="1" applyBorder="1" applyAlignment="1">
      <alignment horizontal="center" vertical="center" wrapText="1"/>
    </xf>
    <xf numFmtId="0" fontId="0" fillId="7" borderId="29" xfId="0" applyFill="1" applyBorder="1" applyAlignment="1" applyProtection="1">
      <alignment horizontal="center" vertical="center" readingOrder="1"/>
    </xf>
    <xf numFmtId="0" fontId="0" fillId="7" borderId="4" xfId="0" applyFill="1" applyBorder="1" applyAlignment="1" applyProtection="1">
      <alignment horizontal="center" vertical="center" readingOrder="1"/>
    </xf>
    <xf numFmtId="0" fontId="0" fillId="7" borderId="5" xfId="0" applyFill="1" applyBorder="1" applyAlignment="1" applyProtection="1">
      <alignment horizontal="center" vertical="center" readingOrder="1"/>
    </xf>
    <xf numFmtId="0" fontId="0" fillId="7" borderId="30" xfId="0" applyFill="1" applyBorder="1" applyAlignment="1" applyProtection="1">
      <alignment horizontal="center" vertical="center" wrapText="1" readingOrder="1"/>
    </xf>
    <xf numFmtId="0" fontId="0" fillId="7" borderId="6" xfId="0" applyFill="1" applyBorder="1" applyAlignment="1" applyProtection="1">
      <alignment horizontal="center" vertical="center" wrapText="1" readingOrder="1"/>
    </xf>
    <xf numFmtId="0" fontId="0" fillId="7" borderId="8" xfId="0" applyFill="1" applyBorder="1" applyAlignment="1" applyProtection="1">
      <alignment horizontal="center" vertical="center" wrapText="1" readingOrder="1"/>
    </xf>
    <xf numFmtId="0" fontId="108" fillId="0" borderId="26" xfId="0" applyFont="1" applyBorder="1" applyAlignment="1" applyProtection="1">
      <alignment horizontal="center" vertical="center" wrapText="1" readingOrder="1"/>
    </xf>
    <xf numFmtId="0" fontId="108" fillId="0" borderId="7" xfId="0" applyFont="1" applyBorder="1" applyAlignment="1" applyProtection="1">
      <alignment horizontal="center" vertical="center" wrapText="1" readingOrder="1"/>
    </xf>
    <xf numFmtId="0" fontId="18" fillId="8" borderId="29" xfId="0" applyFont="1" applyFill="1" applyBorder="1" applyAlignment="1" applyProtection="1">
      <alignment horizontal="center" vertical="center" readingOrder="1"/>
    </xf>
    <xf numFmtId="0" fontId="18" fillId="8" borderId="4" xfId="0" applyFont="1" applyFill="1" applyBorder="1" applyAlignment="1" applyProtection="1">
      <alignment horizontal="center" vertical="center" readingOrder="1"/>
    </xf>
    <xf numFmtId="0" fontId="18" fillId="8" borderId="5" xfId="0" applyFont="1" applyFill="1" applyBorder="1" applyAlignment="1" applyProtection="1">
      <alignment horizontal="center" vertical="center" readingOrder="1"/>
    </xf>
    <xf numFmtId="0" fontId="18" fillId="4" borderId="30" xfId="0" applyFont="1" applyFill="1" applyBorder="1" applyAlignment="1">
      <alignment horizontal="center" vertical="center" wrapText="1"/>
    </xf>
    <xf numFmtId="0" fontId="18" fillId="4" borderId="26" xfId="0" applyFont="1" applyFill="1" applyBorder="1" applyAlignment="1">
      <alignment horizontal="center" vertical="center" wrapText="1"/>
    </xf>
    <xf numFmtId="0" fontId="18" fillId="4" borderId="6" xfId="0" applyFont="1" applyFill="1" applyBorder="1" applyAlignment="1">
      <alignment horizontal="center" vertical="center" wrapText="1"/>
    </xf>
    <xf numFmtId="0" fontId="18" fillId="4" borderId="7" xfId="0" applyFont="1" applyFill="1" applyBorder="1" applyAlignment="1">
      <alignment horizontal="center" vertical="center" wrapText="1"/>
    </xf>
    <xf numFmtId="0" fontId="47" fillId="0" borderId="0" xfId="0" applyFont="1" applyAlignment="1">
      <alignment horizontal="center" vertical="center" readingOrder="1"/>
    </xf>
    <xf numFmtId="0" fontId="0" fillId="7" borderId="3" xfId="0" applyFill="1" applyBorder="1" applyAlignment="1" applyProtection="1">
      <alignment horizontal="center" readingOrder="1"/>
    </xf>
    <xf numFmtId="0" fontId="0" fillId="7" borderId="4" xfId="0" applyFill="1" applyBorder="1" applyAlignment="1" applyProtection="1">
      <alignment horizontal="center" readingOrder="1"/>
    </xf>
    <xf numFmtId="0" fontId="0" fillId="7" borderId="5" xfId="0" applyFill="1" applyBorder="1" applyAlignment="1" applyProtection="1">
      <alignment horizontal="center" readingOrder="1"/>
    </xf>
    <xf numFmtId="0" fontId="108" fillId="0" borderId="9" xfId="0" applyFont="1" applyBorder="1" applyAlignment="1" applyProtection="1">
      <alignment horizontal="center" vertical="center" wrapText="1" readingOrder="1"/>
    </xf>
    <xf numFmtId="0" fontId="108" fillId="6" borderId="7" xfId="0" applyFont="1" applyFill="1" applyBorder="1" applyAlignment="1" applyProtection="1">
      <alignment horizontal="center" vertical="center" wrapText="1" readingOrder="1"/>
    </xf>
    <xf numFmtId="0" fontId="108" fillId="6" borderId="10" xfId="0" applyFont="1" applyFill="1" applyBorder="1" applyAlignment="1" applyProtection="1">
      <alignment horizontal="center" vertical="center" wrapText="1" readingOrder="1"/>
    </xf>
    <xf numFmtId="0" fontId="42" fillId="0" borderId="0" xfId="0" applyFont="1" applyAlignment="1">
      <alignment horizontal="center" readingOrder="2"/>
    </xf>
    <xf numFmtId="0" fontId="89" fillId="0" borderId="0" xfId="0" quotePrefix="1" applyFont="1" applyAlignment="1">
      <alignment horizontal="center" vertical="center" readingOrder="2"/>
    </xf>
    <xf numFmtId="0" fontId="89" fillId="0" borderId="0" xfId="0" applyFont="1" applyAlignment="1">
      <alignment horizontal="center" vertical="center" readingOrder="2"/>
    </xf>
    <xf numFmtId="0" fontId="0" fillId="0" borderId="0" xfId="0" applyAlignment="1">
      <alignment horizontal="center" readingOrder="2"/>
    </xf>
    <xf numFmtId="164" fontId="0" fillId="0" borderId="0" xfId="0" applyNumberFormat="1" applyAlignment="1">
      <alignment horizontal="center" readingOrder="2"/>
    </xf>
    <xf numFmtId="0" fontId="46" fillId="0" borderId="0" xfId="0" applyFont="1" applyFill="1" applyBorder="1" applyAlignment="1">
      <alignment horizontal="center"/>
    </xf>
    <xf numFmtId="0" fontId="4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89" fillId="0" borderId="0" xfId="0" quotePrefix="1" applyFont="1" applyBorder="1" applyAlignment="1">
      <alignment horizontal="center" vertical="center"/>
    </xf>
    <xf numFmtId="0" fontId="28" fillId="0" borderId="43" xfId="0" applyFont="1" applyBorder="1" applyAlignment="1">
      <alignment horizontal="center" readingOrder="2"/>
    </xf>
    <xf numFmtId="0" fontId="28" fillId="0" borderId="45" xfId="0" applyFont="1" applyBorder="1" applyAlignment="1">
      <alignment horizontal="center" readingOrder="2"/>
    </xf>
    <xf numFmtId="0" fontId="28" fillId="0" borderId="43" xfId="0" applyFont="1" applyBorder="1" applyAlignment="1">
      <alignment horizontal="center" vertical="center" readingOrder="2"/>
    </xf>
    <xf numFmtId="0" fontId="28" fillId="0" borderId="45" xfId="0" applyFont="1" applyBorder="1" applyAlignment="1">
      <alignment horizontal="center" vertical="center" readingOrder="2"/>
    </xf>
    <xf numFmtId="0" fontId="89" fillId="0" borderId="0" xfId="0" applyFont="1" applyBorder="1" applyAlignment="1">
      <alignment horizontal="center" vertical="center"/>
    </xf>
    <xf numFmtId="0" fontId="91" fillId="0" borderId="0" xfId="0" applyFont="1" applyFill="1" applyBorder="1" applyAlignment="1">
      <alignment horizontal="center" vertical="center"/>
    </xf>
    <xf numFmtId="0" fontId="104" fillId="35" borderId="3" xfId="0" applyFont="1" applyFill="1" applyBorder="1" applyAlignment="1">
      <alignment horizontal="center" vertical="center" readingOrder="1"/>
    </xf>
    <xf numFmtId="0" fontId="104" fillId="35" borderId="4" xfId="0" applyFont="1" applyFill="1" applyBorder="1" applyAlignment="1">
      <alignment horizontal="center" vertical="center" readingOrder="1"/>
    </xf>
    <xf numFmtId="0" fontId="104" fillId="35" borderId="5" xfId="0" applyFont="1" applyFill="1" applyBorder="1" applyAlignment="1">
      <alignment horizontal="center" vertical="center" readingOrder="1"/>
    </xf>
    <xf numFmtId="0" fontId="43" fillId="0" borderId="11" xfId="0" applyFont="1" applyBorder="1" applyAlignment="1">
      <alignment horizontal="center" vertical="center" readingOrder="2"/>
    </xf>
    <xf numFmtId="0" fontId="43" fillId="0" borderId="19" xfId="0" applyFont="1" applyBorder="1" applyAlignment="1">
      <alignment horizontal="center" vertical="center" readingOrder="2"/>
    </xf>
    <xf numFmtId="0" fontId="46" fillId="34" borderId="7" xfId="1" applyFont="1" applyFill="1" applyBorder="1" applyAlignment="1">
      <alignment horizontal="center" vertical="center" readingOrder="1"/>
    </xf>
    <xf numFmtId="0" fontId="0" fillId="12" borderId="6" xfId="0" applyFill="1" applyBorder="1" applyAlignment="1">
      <alignment horizontal="center" vertical="center" readingOrder="2"/>
    </xf>
    <xf numFmtId="0" fontId="18" fillId="12" borderId="7" xfId="0" applyFont="1" applyFill="1" applyBorder="1" applyAlignment="1">
      <alignment horizontal="center" vertical="center" readingOrder="2"/>
    </xf>
    <xf numFmtId="0" fontId="54" fillId="3" borderId="1" xfId="0" applyFont="1" applyFill="1" applyBorder="1" applyAlignment="1">
      <alignment horizontal="center" vertical="center" readingOrder="2"/>
    </xf>
    <xf numFmtId="0" fontId="54" fillId="2" borderId="1" xfId="0" applyFont="1" applyFill="1" applyBorder="1" applyAlignment="1">
      <alignment horizontal="center" vertical="center" readingOrder="2"/>
    </xf>
    <xf numFmtId="0" fontId="54" fillId="11" borderId="1" xfId="0" applyFont="1" applyFill="1" applyBorder="1" applyAlignment="1">
      <alignment horizontal="center" vertical="center" wrapText="1" readingOrder="2"/>
    </xf>
    <xf numFmtId="0" fontId="55" fillId="12" borderId="1" xfId="0" applyFont="1" applyFill="1" applyBorder="1" applyAlignment="1">
      <alignment horizontal="center" vertical="center" wrapText="1" readingOrder="2"/>
    </xf>
    <xf numFmtId="0" fontId="43" fillId="0" borderId="28" xfId="0" applyFont="1" applyBorder="1" applyAlignment="1">
      <alignment horizontal="center" vertical="center" readingOrder="2"/>
    </xf>
    <xf numFmtId="0" fontId="43" fillId="0" borderId="37" xfId="0" applyFont="1" applyBorder="1" applyAlignment="1">
      <alignment horizontal="center" vertical="center" readingOrder="2"/>
    </xf>
    <xf numFmtId="0" fontId="43" fillId="0" borderId="38" xfId="0" applyFont="1" applyBorder="1" applyAlignment="1">
      <alignment horizontal="center" vertical="center" readingOrder="2"/>
    </xf>
    <xf numFmtId="0" fontId="43" fillId="0" borderId="39" xfId="0" applyFont="1" applyBorder="1" applyAlignment="1">
      <alignment horizontal="center" vertical="center" readingOrder="2"/>
    </xf>
    <xf numFmtId="0" fontId="43" fillId="0" borderId="40" xfId="0" applyFont="1" applyBorder="1" applyAlignment="1">
      <alignment horizontal="center" vertical="center" readingOrder="2"/>
    </xf>
    <xf numFmtId="0" fontId="43" fillId="0" borderId="27" xfId="0" applyFont="1" applyBorder="1" applyAlignment="1">
      <alignment horizontal="center" vertical="center" readingOrder="2"/>
    </xf>
    <xf numFmtId="0" fontId="0" fillId="12" borderId="8" xfId="0" applyFill="1" applyBorder="1" applyAlignment="1">
      <alignment horizontal="center" vertical="center" readingOrder="2"/>
    </xf>
    <xf numFmtId="0" fontId="2" fillId="12" borderId="1" xfId="0" applyFont="1" applyFill="1" applyBorder="1" applyAlignment="1">
      <alignment horizontal="right" vertical="center" readingOrder="2"/>
    </xf>
    <xf numFmtId="0" fontId="0" fillId="12" borderId="9" xfId="0" applyFill="1" applyBorder="1" applyAlignment="1">
      <alignment horizontal="right" vertical="center" readingOrder="2"/>
    </xf>
    <xf numFmtId="0" fontId="0" fillId="12" borderId="1" xfId="0" applyNumberFormat="1" applyFill="1" applyBorder="1" applyAlignment="1">
      <alignment horizontal="center" vertical="center" readingOrder="2"/>
    </xf>
    <xf numFmtId="0" fontId="0" fillId="12" borderId="9" xfId="0" applyNumberFormat="1" applyFill="1" applyBorder="1" applyAlignment="1">
      <alignment horizontal="center" vertical="center" readingOrder="2"/>
    </xf>
    <xf numFmtId="0" fontId="18" fillId="12" borderId="10" xfId="0" applyFont="1" applyFill="1" applyBorder="1" applyAlignment="1">
      <alignment horizontal="center" vertical="center" readingOrder="2"/>
    </xf>
    <xf numFmtId="0" fontId="0" fillId="12" borderId="1" xfId="0" applyFill="1" applyBorder="1" applyAlignment="1">
      <alignment horizontal="right" vertical="center" readingOrder="2"/>
    </xf>
    <xf numFmtId="0" fontId="0" fillId="12" borderId="100" xfId="0" applyNumberFormat="1" applyFill="1" applyBorder="1" applyAlignment="1">
      <alignment horizontal="center" vertical="center" readingOrder="1"/>
    </xf>
    <xf numFmtId="0" fontId="0" fillId="12" borderId="101" xfId="0" applyNumberFormat="1" applyFill="1" applyBorder="1" applyAlignment="1">
      <alignment horizontal="center" vertical="center" readingOrder="1"/>
    </xf>
    <xf numFmtId="0" fontId="28" fillId="12" borderId="98" xfId="0" applyFont="1" applyFill="1" applyBorder="1" applyAlignment="1">
      <alignment horizontal="center" vertical="center" readingOrder="1"/>
    </xf>
    <xf numFmtId="0" fontId="28" fillId="12" borderId="99" xfId="0" applyFont="1" applyFill="1" applyBorder="1" applyAlignment="1">
      <alignment horizontal="center" vertical="center" readingOrder="1"/>
    </xf>
    <xf numFmtId="0" fontId="105" fillId="34" borderId="6" xfId="1" applyFont="1" applyFill="1" applyBorder="1" applyAlignment="1">
      <alignment horizontal="center" vertical="center" readingOrder="2"/>
    </xf>
    <xf numFmtId="0" fontId="18" fillId="32" borderId="1" xfId="0" applyFont="1" applyFill="1" applyBorder="1" applyAlignment="1">
      <alignment horizontal="center" readingOrder="1"/>
    </xf>
    <xf numFmtId="0" fontId="28" fillId="0" borderId="0" xfId="0" applyFont="1" applyAlignment="1">
      <alignment horizontal="center" vertical="center" readingOrder="1"/>
    </xf>
    <xf numFmtId="0" fontId="34" fillId="13" borderId="16" xfId="0" applyFont="1" applyFill="1" applyBorder="1" applyAlignment="1">
      <alignment horizontal="center" vertical="center" wrapText="1" readingOrder="2"/>
    </xf>
    <xf numFmtId="0" fontId="34" fillId="13" borderId="17" xfId="0" applyFont="1" applyFill="1" applyBorder="1" applyAlignment="1">
      <alignment horizontal="center" vertical="center" wrapText="1" readingOrder="2"/>
    </xf>
    <xf numFmtId="0" fontId="34" fillId="13" borderId="32" xfId="0" applyFont="1" applyFill="1" applyBorder="1" applyAlignment="1">
      <alignment horizontal="center" vertical="center" wrapText="1" readingOrder="2"/>
    </xf>
    <xf numFmtId="0" fontId="34" fillId="13" borderId="34" xfId="0" applyFont="1" applyFill="1" applyBorder="1" applyAlignment="1">
      <alignment horizontal="center" vertical="center" wrapText="1" readingOrder="2"/>
    </xf>
    <xf numFmtId="0" fontId="34" fillId="13" borderId="35" xfId="0" applyFont="1" applyFill="1" applyBorder="1" applyAlignment="1">
      <alignment horizontal="center" vertical="center" wrapText="1" readingOrder="2"/>
    </xf>
    <xf numFmtId="0" fontId="34" fillId="13" borderId="36" xfId="0" applyFont="1" applyFill="1" applyBorder="1" applyAlignment="1">
      <alignment horizontal="center" vertical="center" wrapText="1" readingOrder="2"/>
    </xf>
    <xf numFmtId="0" fontId="21" fillId="0" borderId="0" xfId="0" applyFont="1" applyAlignment="1">
      <alignment horizontal="right" vertical="center"/>
    </xf>
    <xf numFmtId="0" fontId="21" fillId="0" borderId="33" xfId="0" applyFont="1" applyBorder="1" applyAlignment="1">
      <alignment horizontal="right" vertical="center" readingOrder="1"/>
    </xf>
  </cellXfs>
  <cellStyles count="2">
    <cellStyle name="Hyperlink" xfId="1" builtinId="8"/>
    <cellStyle name="Normal" xfId="0" builtinId="0"/>
  </cellStyles>
  <dxfs count="91"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ont>
        <b/>
        <i val="0"/>
      </font>
      <fill>
        <patternFill>
          <bgColor theme="4"/>
        </patternFill>
      </fill>
    </dxf>
    <dxf>
      <font>
        <b/>
        <i val="0"/>
      </font>
      <fill>
        <patternFill>
          <bgColor theme="7"/>
        </patternFill>
      </fill>
    </dxf>
    <dxf>
      <fill>
        <patternFill>
          <bgColor theme="7" tint="0.59996337778862885"/>
        </patternFill>
      </fill>
    </dxf>
    <dxf>
      <font>
        <b/>
        <i val="0"/>
      </font>
      <fill>
        <patternFill>
          <bgColor theme="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fgColor auto="1"/>
          <bgColor theme="4" tint="0.59996337778862885"/>
        </patternFill>
      </fill>
    </dxf>
    <dxf>
      <font>
        <color theme="7" tint="-0.24994659260841701"/>
      </font>
      <fill>
        <patternFill>
          <fgColor auto="1"/>
          <bgColor theme="7" tint="0.59996337778862885"/>
        </patternFill>
      </fill>
    </dxf>
    <dxf>
      <font>
        <color theme="9" tint="-0.24994659260841701"/>
      </font>
      <fill>
        <patternFill>
          <fgColor auto="1"/>
          <bgColor theme="9" tint="0.59996337778862885"/>
        </patternFill>
      </fill>
    </dxf>
    <dxf>
      <font>
        <color theme="5" tint="-0.24994659260841701"/>
      </font>
      <fill>
        <patternFill>
          <fgColor auto="1"/>
          <bgColor theme="5" tint="0.59996337778862885"/>
        </patternFill>
      </fill>
    </dxf>
    <dxf>
      <font>
        <color theme="0" tint="-0.499984740745262"/>
      </font>
      <fill>
        <patternFill>
          <fgColor auto="1"/>
          <bgColor theme="0" tint="-0.14996795556505021"/>
        </patternFill>
      </fill>
    </dxf>
    <dxf>
      <font>
        <color theme="4" tint="-0.24994659260841701"/>
      </font>
      <fill>
        <patternFill>
          <fgColor auto="1"/>
          <bgColor theme="4" tint="0.59996337778862885"/>
        </patternFill>
      </fill>
    </dxf>
    <dxf>
      <font>
        <color theme="7" tint="-0.24994659260841701"/>
      </font>
      <fill>
        <patternFill>
          <fgColor auto="1"/>
          <bgColor theme="7" tint="0.59996337778862885"/>
        </patternFill>
      </fill>
    </dxf>
    <dxf>
      <font>
        <color theme="9" tint="-0.24994659260841701"/>
      </font>
      <fill>
        <patternFill>
          <fgColor auto="1"/>
          <bgColor theme="9" tint="0.59996337778862885"/>
        </patternFill>
      </fill>
    </dxf>
    <dxf>
      <font>
        <color theme="5" tint="-0.24994659260841701"/>
      </font>
      <fill>
        <patternFill>
          <fgColor auto="1"/>
          <bgColor theme="5" tint="0.59996337778862885"/>
        </patternFill>
      </fill>
    </dxf>
    <dxf>
      <font>
        <color theme="0" tint="-0.499984740745262"/>
      </font>
      <fill>
        <patternFill>
          <fgColor auto="1"/>
          <bgColor theme="0" tint="-0.14996795556505021"/>
        </patternFill>
      </fill>
    </dxf>
    <dxf>
      <font>
        <color rgb="FF0000CC"/>
      </font>
    </dxf>
    <dxf>
      <font>
        <color rgb="FFFF0000"/>
      </font>
    </dxf>
    <dxf>
      <font>
        <color rgb="FF00BFFF"/>
      </font>
    </dxf>
    <dxf>
      <font>
        <color rgb="FFFF00FF"/>
      </font>
    </dxf>
    <dxf>
      <font>
        <color rgb="FF9933FF"/>
      </font>
    </dxf>
    <dxf>
      <font>
        <color rgb="FFFF9999"/>
      </font>
    </dxf>
    <dxf>
      <font>
        <color rgb="FF0099FF"/>
      </font>
      <fill>
        <patternFill patternType="none">
          <bgColor auto="1"/>
        </patternFill>
      </fill>
    </dxf>
    <dxf>
      <font>
        <color rgb="FFEF3DE2"/>
      </font>
    </dxf>
    <dxf>
      <font>
        <color rgb="FF9933FF"/>
      </font>
    </dxf>
    <dxf>
      <font>
        <color rgb="FFFF0000"/>
      </font>
    </dxf>
    <dxf>
      <font>
        <color rgb="FF0000CC"/>
      </font>
    </dxf>
    <dxf>
      <font>
        <color rgb="FF9C5700"/>
      </font>
      <fill>
        <patternFill>
          <bgColor rgb="FFFFEB9C"/>
        </patternFill>
      </fill>
    </dxf>
    <dxf>
      <font>
        <color rgb="FFFF5050"/>
      </font>
    </dxf>
    <dxf>
      <font>
        <color theme="8"/>
      </font>
    </dxf>
    <dxf>
      <font>
        <color theme="9"/>
      </font>
    </dxf>
    <dxf>
      <font>
        <color theme="7" tint="-0.24994659260841701"/>
      </font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  <color rgb="FF0000CC"/>
      <color rgb="FF00BFFF"/>
      <color rgb="FFFF00FF"/>
      <color rgb="FF9933FF"/>
      <color rgb="FFFF9999"/>
      <color rgb="FF0099FF"/>
      <color rgb="FF333399"/>
      <color rgb="FF660033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4.png"/><Relationship Id="rId21" Type="http://schemas.openxmlformats.org/officeDocument/2006/relationships/image" Target="../media/image21.png"/><Relationship Id="rId7" Type="http://schemas.openxmlformats.org/officeDocument/2006/relationships/image" Target="../media/image6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3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1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5.png"/><Relationship Id="rId2" Type="http://schemas.openxmlformats.org/officeDocument/2006/relationships/image" Target="../media/image34.png"/><Relationship Id="rId1" Type="http://schemas.openxmlformats.org/officeDocument/2006/relationships/image" Target="../media/image33.png"/><Relationship Id="rId6" Type="http://schemas.openxmlformats.org/officeDocument/2006/relationships/image" Target="../media/image38.png"/><Relationship Id="rId5" Type="http://schemas.openxmlformats.org/officeDocument/2006/relationships/image" Target="../media/image37.png"/><Relationship Id="rId4" Type="http://schemas.openxmlformats.org/officeDocument/2006/relationships/image" Target="../media/image36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6.png"/><Relationship Id="rId3" Type="http://schemas.openxmlformats.org/officeDocument/2006/relationships/image" Target="../media/image41.png"/><Relationship Id="rId7" Type="http://schemas.openxmlformats.org/officeDocument/2006/relationships/image" Target="../media/image45.png"/><Relationship Id="rId2" Type="http://schemas.openxmlformats.org/officeDocument/2006/relationships/image" Target="../media/image40.png"/><Relationship Id="rId1" Type="http://schemas.openxmlformats.org/officeDocument/2006/relationships/image" Target="../media/image39.png"/><Relationship Id="rId6" Type="http://schemas.openxmlformats.org/officeDocument/2006/relationships/image" Target="../media/image44.png"/><Relationship Id="rId5" Type="http://schemas.openxmlformats.org/officeDocument/2006/relationships/image" Target="../media/image43.png"/><Relationship Id="rId4" Type="http://schemas.openxmlformats.org/officeDocument/2006/relationships/image" Target="../media/image42.png"/><Relationship Id="rId9" Type="http://schemas.openxmlformats.org/officeDocument/2006/relationships/image" Target="../media/image4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1460</xdr:colOff>
      <xdr:row>51</xdr:row>
      <xdr:rowOff>8589</xdr:rowOff>
    </xdr:from>
    <xdr:to>
      <xdr:col>1</xdr:col>
      <xdr:colOff>559021</xdr:colOff>
      <xdr:row>53</xdr:row>
      <xdr:rowOff>185854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EAA1583-2C4B-4012-AD60-69808BAF8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9204881" y="10049333"/>
          <a:ext cx="557561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1460</xdr:colOff>
      <xdr:row>54</xdr:row>
      <xdr:rowOff>8356</xdr:rowOff>
    </xdr:from>
    <xdr:to>
      <xdr:col>1</xdr:col>
      <xdr:colOff>559021</xdr:colOff>
      <xdr:row>56</xdr:row>
      <xdr:rowOff>185621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8818111-CBD2-4309-9F07-C259D4264D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0622104" y="10619206"/>
          <a:ext cx="557561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1460</xdr:colOff>
      <xdr:row>56</xdr:row>
      <xdr:rowOff>189564</xdr:rowOff>
    </xdr:from>
    <xdr:to>
      <xdr:col>1</xdr:col>
      <xdr:colOff>559021</xdr:colOff>
      <xdr:row>59</xdr:row>
      <xdr:rowOff>176329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E3C3830-C9C7-428B-B4A4-D96A00BAF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0622104" y="11181414"/>
          <a:ext cx="557561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1460</xdr:colOff>
      <xdr:row>59</xdr:row>
      <xdr:rowOff>189098</xdr:rowOff>
    </xdr:from>
    <xdr:to>
      <xdr:col>1</xdr:col>
      <xdr:colOff>559021</xdr:colOff>
      <xdr:row>62</xdr:row>
      <xdr:rowOff>175863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7916ABF-3C7B-4B60-A8B9-2D9F0B9111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0622104" y="11752448"/>
          <a:ext cx="557561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99</xdr:colOff>
      <xdr:row>62</xdr:row>
      <xdr:rowOff>179107</xdr:rowOff>
    </xdr:from>
    <xdr:to>
      <xdr:col>1</xdr:col>
      <xdr:colOff>559021</xdr:colOff>
      <xdr:row>65</xdr:row>
      <xdr:rowOff>165872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33EFB0B-BEF0-4A5C-BEEC-0B87F2F31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0622104" y="12313957"/>
          <a:ext cx="558922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930</xdr:colOff>
      <xdr:row>65</xdr:row>
      <xdr:rowOff>174696</xdr:rowOff>
    </xdr:from>
    <xdr:to>
      <xdr:col>1</xdr:col>
      <xdr:colOff>558491</xdr:colOff>
      <xdr:row>68</xdr:row>
      <xdr:rowOff>161461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8EFA1F0-1CD2-4C86-80B1-91F217D20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0622634" y="12881046"/>
          <a:ext cx="557561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3485</xdr:colOff>
      <xdr:row>68</xdr:row>
      <xdr:rowOff>170514</xdr:rowOff>
    </xdr:from>
    <xdr:to>
      <xdr:col>1</xdr:col>
      <xdr:colOff>561743</xdr:colOff>
      <xdr:row>71</xdr:row>
      <xdr:rowOff>157279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1A4ED1D-0434-42DD-A499-02542E153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0619382" y="13448364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746435</xdr:colOff>
      <xdr:row>51</xdr:row>
      <xdr:rowOff>8589</xdr:rowOff>
    </xdr:from>
    <xdr:to>
      <xdr:col>4</xdr:col>
      <xdr:colOff>561743</xdr:colOff>
      <xdr:row>53</xdr:row>
      <xdr:rowOff>185854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1EB1635-39F9-4331-956F-E99CD58816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76282" y="100479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746449</xdr:colOff>
      <xdr:row>54</xdr:row>
      <xdr:rowOff>8589</xdr:rowOff>
    </xdr:from>
    <xdr:to>
      <xdr:col>4</xdr:col>
      <xdr:colOff>561767</xdr:colOff>
      <xdr:row>56</xdr:row>
      <xdr:rowOff>185855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27BEEE0-7050-4DD4-8BF4-CF495E89D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76258" y="10619439"/>
          <a:ext cx="558268" cy="55826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746435</xdr:colOff>
      <xdr:row>57</xdr:row>
      <xdr:rowOff>8589</xdr:rowOff>
    </xdr:from>
    <xdr:to>
      <xdr:col>4</xdr:col>
      <xdr:colOff>561743</xdr:colOff>
      <xdr:row>59</xdr:row>
      <xdr:rowOff>185854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9DFEE6-3DF7-4CB2-A3D2-774E3F728C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76282" y="111909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746447</xdr:colOff>
      <xdr:row>60</xdr:row>
      <xdr:rowOff>8589</xdr:rowOff>
    </xdr:from>
    <xdr:to>
      <xdr:col>4</xdr:col>
      <xdr:colOff>562459</xdr:colOff>
      <xdr:row>62</xdr:row>
      <xdr:rowOff>185854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7EFAD55E-4989-41ED-BD3F-71AA41A9DB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75566" y="11762439"/>
          <a:ext cx="558962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746435</xdr:colOff>
      <xdr:row>63</xdr:row>
      <xdr:rowOff>8589</xdr:rowOff>
    </xdr:from>
    <xdr:to>
      <xdr:col>4</xdr:col>
      <xdr:colOff>561743</xdr:colOff>
      <xdr:row>65</xdr:row>
      <xdr:rowOff>185854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EEE40D4-483D-4375-9506-63E5A656D6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76282" y="123339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746435</xdr:colOff>
      <xdr:row>66</xdr:row>
      <xdr:rowOff>8589</xdr:rowOff>
    </xdr:from>
    <xdr:to>
      <xdr:col>4</xdr:col>
      <xdr:colOff>561743</xdr:colOff>
      <xdr:row>68</xdr:row>
      <xdr:rowOff>185854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44F98174-32A9-4A96-8B7A-F4DA7D64FE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76282" y="129054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746435</xdr:colOff>
      <xdr:row>69</xdr:row>
      <xdr:rowOff>8589</xdr:rowOff>
    </xdr:from>
    <xdr:to>
      <xdr:col>4</xdr:col>
      <xdr:colOff>561743</xdr:colOff>
      <xdr:row>71</xdr:row>
      <xdr:rowOff>185854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D8AD3C12-2636-4006-86CA-A45C191883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76282" y="134769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594035</xdr:colOff>
      <xdr:row>51</xdr:row>
      <xdr:rowOff>8589</xdr:rowOff>
    </xdr:from>
    <xdr:to>
      <xdr:col>7</xdr:col>
      <xdr:colOff>552218</xdr:colOff>
      <xdr:row>53</xdr:row>
      <xdr:rowOff>185854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C512710-5C9A-461D-BD39-7ACE8BAC42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6876057" y="100479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594049</xdr:colOff>
      <xdr:row>54</xdr:row>
      <xdr:rowOff>8589</xdr:rowOff>
    </xdr:from>
    <xdr:to>
      <xdr:col>7</xdr:col>
      <xdr:colOff>552242</xdr:colOff>
      <xdr:row>56</xdr:row>
      <xdr:rowOff>185855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A6F7EC04-34DF-46C9-BF18-38C53ACE8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6876033" y="10619439"/>
          <a:ext cx="558268" cy="55826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594035</xdr:colOff>
      <xdr:row>57</xdr:row>
      <xdr:rowOff>8589</xdr:rowOff>
    </xdr:from>
    <xdr:to>
      <xdr:col>7</xdr:col>
      <xdr:colOff>552218</xdr:colOff>
      <xdr:row>59</xdr:row>
      <xdr:rowOff>185854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CE108BA8-CC7D-4A3A-941D-D3625F7C13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6876057" y="111909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594047</xdr:colOff>
      <xdr:row>60</xdr:row>
      <xdr:rowOff>8589</xdr:rowOff>
    </xdr:from>
    <xdr:to>
      <xdr:col>7</xdr:col>
      <xdr:colOff>552934</xdr:colOff>
      <xdr:row>62</xdr:row>
      <xdr:rowOff>185854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73E83909-4C4C-4967-BB07-3585B5034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6875341" y="11762439"/>
          <a:ext cx="558962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594047</xdr:colOff>
      <xdr:row>63</xdr:row>
      <xdr:rowOff>8589</xdr:rowOff>
    </xdr:from>
    <xdr:to>
      <xdr:col>7</xdr:col>
      <xdr:colOff>552934</xdr:colOff>
      <xdr:row>65</xdr:row>
      <xdr:rowOff>185854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6989CDD-6B65-4D37-A64C-DAC14EE7C4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6875341" y="12333939"/>
          <a:ext cx="558962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594035</xdr:colOff>
      <xdr:row>66</xdr:row>
      <xdr:rowOff>8589</xdr:rowOff>
    </xdr:from>
    <xdr:to>
      <xdr:col>7</xdr:col>
      <xdr:colOff>552218</xdr:colOff>
      <xdr:row>68</xdr:row>
      <xdr:rowOff>185854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CA02926-F87B-441A-B097-C5408B36C1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6876057" y="129054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594035</xdr:colOff>
      <xdr:row>69</xdr:row>
      <xdr:rowOff>8589</xdr:rowOff>
    </xdr:from>
    <xdr:to>
      <xdr:col>7</xdr:col>
      <xdr:colOff>552218</xdr:colOff>
      <xdr:row>71</xdr:row>
      <xdr:rowOff>185854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C188734D-DC01-49C5-8ED8-2E62395B62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6876057" y="134769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3485</xdr:colOff>
      <xdr:row>71</xdr:row>
      <xdr:rowOff>170514</xdr:rowOff>
    </xdr:from>
    <xdr:to>
      <xdr:col>1</xdr:col>
      <xdr:colOff>561743</xdr:colOff>
      <xdr:row>74</xdr:row>
      <xdr:rowOff>157279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54BB3EF-A324-48F8-B4F3-CD9138517D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0619382" y="14019864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746435</xdr:colOff>
      <xdr:row>72</xdr:row>
      <xdr:rowOff>8589</xdr:rowOff>
    </xdr:from>
    <xdr:to>
      <xdr:col>4</xdr:col>
      <xdr:colOff>561743</xdr:colOff>
      <xdr:row>74</xdr:row>
      <xdr:rowOff>185854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CBBC9283-B462-4C32-A9F0-7A16672BEF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76282" y="140484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594035</xdr:colOff>
      <xdr:row>72</xdr:row>
      <xdr:rowOff>8589</xdr:rowOff>
    </xdr:from>
    <xdr:to>
      <xdr:col>7</xdr:col>
      <xdr:colOff>552218</xdr:colOff>
      <xdr:row>74</xdr:row>
      <xdr:rowOff>185854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C1BCB5B9-CA93-4643-9BE3-C791823253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6876057" y="140484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3485</xdr:colOff>
      <xdr:row>74</xdr:row>
      <xdr:rowOff>170514</xdr:rowOff>
    </xdr:from>
    <xdr:to>
      <xdr:col>1</xdr:col>
      <xdr:colOff>561743</xdr:colOff>
      <xdr:row>77</xdr:row>
      <xdr:rowOff>157279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89E71C6A-D957-4AF0-AD38-DC5C688AC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0619382" y="14591364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746435</xdr:colOff>
      <xdr:row>75</xdr:row>
      <xdr:rowOff>8589</xdr:rowOff>
    </xdr:from>
    <xdr:to>
      <xdr:col>4</xdr:col>
      <xdr:colOff>561743</xdr:colOff>
      <xdr:row>77</xdr:row>
      <xdr:rowOff>185854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35357B4A-3EFE-409A-8B0B-66DD2A3D14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76282" y="146199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594732</xdr:colOff>
      <xdr:row>75</xdr:row>
      <xdr:rowOff>8589</xdr:rowOff>
    </xdr:from>
    <xdr:to>
      <xdr:col>7</xdr:col>
      <xdr:colOff>552218</xdr:colOff>
      <xdr:row>77</xdr:row>
      <xdr:rowOff>185854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C5042059-1399-4505-BEC9-D018C73CAA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6876057" y="14619939"/>
          <a:ext cx="557561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723900</xdr:colOff>
      <xdr:row>44</xdr:row>
      <xdr:rowOff>28575</xdr:rowOff>
    </xdr:from>
    <xdr:to>
      <xdr:col>2</xdr:col>
      <xdr:colOff>542925</xdr:colOff>
      <xdr:row>47</xdr:row>
      <xdr:rowOff>9525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B3EF6C25-6AF9-4A56-B9A3-FB8CCC22FA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8734425"/>
          <a:ext cx="552450" cy="552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114300</xdr:colOff>
      <xdr:row>44</xdr:row>
      <xdr:rowOff>28575</xdr:rowOff>
    </xdr:from>
    <xdr:to>
      <xdr:col>4</xdr:col>
      <xdr:colOff>9525</xdr:colOff>
      <xdr:row>47</xdr:row>
      <xdr:rowOff>9525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D7D76995-7FA6-4618-A932-5E436AF5FE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4389800" y="8867775"/>
          <a:ext cx="552450" cy="552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9525</xdr:colOff>
      <xdr:row>44</xdr:row>
      <xdr:rowOff>28575</xdr:rowOff>
    </xdr:from>
    <xdr:to>
      <xdr:col>5</xdr:col>
      <xdr:colOff>561975</xdr:colOff>
      <xdr:row>47</xdr:row>
      <xdr:rowOff>9525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FE0D161A-D514-4412-8178-1F239B9140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066450" y="8734425"/>
          <a:ext cx="552450" cy="552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133350</xdr:colOff>
      <xdr:row>44</xdr:row>
      <xdr:rowOff>28575</xdr:rowOff>
    </xdr:from>
    <xdr:to>
      <xdr:col>7</xdr:col>
      <xdr:colOff>85725</xdr:colOff>
      <xdr:row>47</xdr:row>
      <xdr:rowOff>9525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7E38B96F-00FB-43AE-BC06-F1CACDC9D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2608625" y="8867775"/>
          <a:ext cx="552450" cy="552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28575</xdr:colOff>
      <xdr:row>26</xdr:row>
      <xdr:rowOff>0</xdr:rowOff>
    </xdr:from>
    <xdr:to>
      <xdr:col>8</xdr:col>
      <xdr:colOff>66520</xdr:colOff>
      <xdr:row>42</xdr:row>
      <xdr:rowOff>18667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1BAA79-FFAC-446A-B080-02A1502357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9822027755" y="5276850"/>
          <a:ext cx="1238095" cy="30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1</xdr:row>
      <xdr:rowOff>9525</xdr:rowOff>
    </xdr:from>
    <xdr:to>
      <xdr:col>7</xdr:col>
      <xdr:colOff>552450</xdr:colOff>
      <xdr:row>1</xdr:row>
      <xdr:rowOff>190500</xdr:rowOff>
    </xdr:to>
    <xdr:sp macro="" textlink="">
      <xdr:nvSpPr>
        <xdr:cNvPr id="134" name="Right Triangle 133">
          <a:extLst>
            <a:ext uri="{FF2B5EF4-FFF2-40B4-BE49-F238E27FC236}">
              <a16:creationId xmlns:a16="http://schemas.microsoft.com/office/drawing/2014/main" id="{89FD8C81-B5F8-42DD-B930-58590EC03185}"/>
            </a:ext>
          </a:extLst>
        </xdr:cNvPr>
        <xdr:cNvSpPr/>
      </xdr:nvSpPr>
      <xdr:spPr>
        <a:xfrm rot="5400000">
          <a:off x="9981895200" y="523875"/>
          <a:ext cx="180975" cy="180975"/>
        </a:xfrm>
        <a:prstGeom prst="rtTriangle">
          <a:avLst/>
        </a:prstGeom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371475</xdr:colOff>
      <xdr:row>1</xdr:row>
      <xdr:rowOff>9525</xdr:rowOff>
    </xdr:from>
    <xdr:to>
      <xdr:col>5</xdr:col>
      <xdr:colOff>552450</xdr:colOff>
      <xdr:row>1</xdr:row>
      <xdr:rowOff>190500</xdr:rowOff>
    </xdr:to>
    <xdr:sp macro="" textlink="">
      <xdr:nvSpPr>
        <xdr:cNvPr id="135" name="Right Triangle 134">
          <a:extLst>
            <a:ext uri="{FF2B5EF4-FFF2-40B4-BE49-F238E27FC236}">
              <a16:creationId xmlns:a16="http://schemas.microsoft.com/office/drawing/2014/main" id="{0374088D-5CCA-4C9E-8174-BC7B60A797B7}"/>
            </a:ext>
          </a:extLst>
        </xdr:cNvPr>
        <xdr:cNvSpPr/>
      </xdr:nvSpPr>
      <xdr:spPr>
        <a:xfrm rot="5400000">
          <a:off x="9982647675" y="523875"/>
          <a:ext cx="180975" cy="180975"/>
        </a:xfrm>
        <a:prstGeom prst="rtTriangle">
          <a:avLst/>
        </a:prstGeom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371475</xdr:colOff>
      <xdr:row>7</xdr:row>
      <xdr:rowOff>9525</xdr:rowOff>
    </xdr:from>
    <xdr:to>
      <xdr:col>3</xdr:col>
      <xdr:colOff>552450</xdr:colOff>
      <xdr:row>7</xdr:row>
      <xdr:rowOff>190500</xdr:rowOff>
    </xdr:to>
    <xdr:sp macro="" textlink="">
      <xdr:nvSpPr>
        <xdr:cNvPr id="136" name="Right Triangle 135">
          <a:extLst>
            <a:ext uri="{FF2B5EF4-FFF2-40B4-BE49-F238E27FC236}">
              <a16:creationId xmlns:a16="http://schemas.microsoft.com/office/drawing/2014/main" id="{A1092F3A-9452-4FE0-AD44-B8B1D3D4ECE3}"/>
            </a:ext>
          </a:extLst>
        </xdr:cNvPr>
        <xdr:cNvSpPr/>
      </xdr:nvSpPr>
      <xdr:spPr>
        <a:xfrm rot="5400000">
          <a:off x="9983400150" y="3952875"/>
          <a:ext cx="180975" cy="180975"/>
        </a:xfrm>
        <a:prstGeom prst="rtTriangle">
          <a:avLst/>
        </a:prstGeom>
        <a:solidFill>
          <a:schemeClr val="accent6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371475</xdr:colOff>
      <xdr:row>7</xdr:row>
      <xdr:rowOff>9525</xdr:rowOff>
    </xdr:from>
    <xdr:to>
      <xdr:col>1</xdr:col>
      <xdr:colOff>552450</xdr:colOff>
      <xdr:row>7</xdr:row>
      <xdr:rowOff>190500</xdr:rowOff>
    </xdr:to>
    <xdr:sp macro="" textlink="">
      <xdr:nvSpPr>
        <xdr:cNvPr id="137" name="Right Triangle 136">
          <a:extLst>
            <a:ext uri="{FF2B5EF4-FFF2-40B4-BE49-F238E27FC236}">
              <a16:creationId xmlns:a16="http://schemas.microsoft.com/office/drawing/2014/main" id="{0D80D95B-8C61-4261-A796-13ED08C0725A}"/>
            </a:ext>
          </a:extLst>
        </xdr:cNvPr>
        <xdr:cNvSpPr/>
      </xdr:nvSpPr>
      <xdr:spPr>
        <a:xfrm rot="5400000">
          <a:off x="9984152625" y="3952875"/>
          <a:ext cx="180975" cy="180975"/>
        </a:xfrm>
        <a:prstGeom prst="rtTriangle">
          <a:avLst/>
        </a:prstGeom>
        <a:solidFill>
          <a:schemeClr val="accent6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371475</xdr:colOff>
      <xdr:row>1</xdr:row>
      <xdr:rowOff>9525</xdr:rowOff>
    </xdr:from>
    <xdr:to>
      <xdr:col>1</xdr:col>
      <xdr:colOff>552450</xdr:colOff>
      <xdr:row>1</xdr:row>
      <xdr:rowOff>190500</xdr:rowOff>
    </xdr:to>
    <xdr:sp macro="" textlink="">
      <xdr:nvSpPr>
        <xdr:cNvPr id="138" name="Right Triangle 137">
          <a:extLst>
            <a:ext uri="{FF2B5EF4-FFF2-40B4-BE49-F238E27FC236}">
              <a16:creationId xmlns:a16="http://schemas.microsoft.com/office/drawing/2014/main" id="{3B6B5358-83CB-4626-AC5C-6154627B9DB3}"/>
            </a:ext>
          </a:extLst>
        </xdr:cNvPr>
        <xdr:cNvSpPr/>
      </xdr:nvSpPr>
      <xdr:spPr>
        <a:xfrm rot="5400000">
          <a:off x="9984152625" y="523875"/>
          <a:ext cx="180975" cy="180975"/>
        </a:xfrm>
        <a:prstGeom prst="rtTriangle">
          <a:avLst/>
        </a:prstGeom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333375</xdr:colOff>
      <xdr:row>1</xdr:row>
      <xdr:rowOff>57150</xdr:rowOff>
    </xdr:from>
    <xdr:to>
      <xdr:col>13</xdr:col>
      <xdr:colOff>419100</xdr:colOff>
      <xdr:row>1</xdr:row>
      <xdr:rowOff>142875</xdr:rowOff>
    </xdr:to>
    <xdr:sp macro="" textlink="">
      <xdr:nvSpPr>
        <xdr:cNvPr id="139" name="Oval 138">
          <a:extLst>
            <a:ext uri="{FF2B5EF4-FFF2-40B4-BE49-F238E27FC236}">
              <a16:creationId xmlns:a16="http://schemas.microsoft.com/office/drawing/2014/main" id="{7D7AC9D0-076D-4252-9D25-C17D0E0880E4}"/>
            </a:ext>
          </a:extLst>
        </xdr:cNvPr>
        <xdr:cNvSpPr/>
      </xdr:nvSpPr>
      <xdr:spPr>
        <a:xfrm>
          <a:off x="9979342500" y="571500"/>
          <a:ext cx="85725" cy="85725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L" sz="1100"/>
        </a:p>
      </xdr:txBody>
    </xdr:sp>
    <xdr:clientData/>
  </xdr:twoCellAnchor>
  <xdr:twoCellAnchor>
    <xdr:from>
      <xdr:col>13</xdr:col>
      <xdr:colOff>333375</xdr:colOff>
      <xdr:row>2</xdr:row>
      <xdr:rowOff>47625</xdr:rowOff>
    </xdr:from>
    <xdr:to>
      <xdr:col>13</xdr:col>
      <xdr:colOff>419100</xdr:colOff>
      <xdr:row>2</xdr:row>
      <xdr:rowOff>133350</xdr:rowOff>
    </xdr:to>
    <xdr:sp macro="" textlink="">
      <xdr:nvSpPr>
        <xdr:cNvPr id="140" name="Oval 139">
          <a:extLst>
            <a:ext uri="{FF2B5EF4-FFF2-40B4-BE49-F238E27FC236}">
              <a16:creationId xmlns:a16="http://schemas.microsoft.com/office/drawing/2014/main" id="{56EB3628-EE43-4570-85B8-51EC077C73AE}"/>
            </a:ext>
          </a:extLst>
        </xdr:cNvPr>
        <xdr:cNvSpPr/>
      </xdr:nvSpPr>
      <xdr:spPr>
        <a:xfrm>
          <a:off x="9979342500" y="1133475"/>
          <a:ext cx="85725" cy="85725"/>
        </a:xfrm>
        <a:prstGeom prst="ellipse">
          <a:avLst/>
        </a:prstGeom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L" sz="1100"/>
        </a:p>
      </xdr:txBody>
    </xdr:sp>
    <xdr:clientData/>
  </xdr:twoCellAnchor>
  <xdr:twoCellAnchor>
    <xdr:from>
      <xdr:col>13</xdr:col>
      <xdr:colOff>333375</xdr:colOff>
      <xdr:row>3</xdr:row>
      <xdr:rowOff>57150</xdr:rowOff>
    </xdr:from>
    <xdr:to>
      <xdr:col>13</xdr:col>
      <xdr:colOff>419100</xdr:colOff>
      <xdr:row>3</xdr:row>
      <xdr:rowOff>142875</xdr:rowOff>
    </xdr:to>
    <xdr:sp macro="" textlink="">
      <xdr:nvSpPr>
        <xdr:cNvPr id="141" name="Oval 140">
          <a:extLst>
            <a:ext uri="{FF2B5EF4-FFF2-40B4-BE49-F238E27FC236}">
              <a16:creationId xmlns:a16="http://schemas.microsoft.com/office/drawing/2014/main" id="{B5237857-8B84-4D18-8424-F9692F552489}"/>
            </a:ext>
          </a:extLst>
        </xdr:cNvPr>
        <xdr:cNvSpPr/>
      </xdr:nvSpPr>
      <xdr:spPr>
        <a:xfrm>
          <a:off x="9979342500" y="1714500"/>
          <a:ext cx="85725" cy="85725"/>
        </a:xfrm>
        <a:prstGeom prst="ellipse">
          <a:avLst/>
        </a:prstGeom>
        <a:ln>
          <a:noFill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L" sz="1100"/>
        </a:p>
      </xdr:txBody>
    </xdr:sp>
    <xdr:clientData/>
  </xdr:twoCellAnchor>
  <xdr:twoCellAnchor>
    <xdr:from>
      <xdr:col>27</xdr:col>
      <xdr:colOff>8297</xdr:colOff>
      <xdr:row>2</xdr:row>
      <xdr:rowOff>7452</xdr:rowOff>
    </xdr:from>
    <xdr:to>
      <xdr:col>27</xdr:col>
      <xdr:colOff>565858</xdr:colOff>
      <xdr:row>2</xdr:row>
      <xdr:rowOff>565717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9F6DB790-5091-4387-BA12-7F388DE7AD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3222" y="1093302"/>
          <a:ext cx="557561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27</xdr:col>
      <xdr:colOff>6578</xdr:colOff>
      <xdr:row>3</xdr:row>
      <xdr:rowOff>13498</xdr:rowOff>
    </xdr:from>
    <xdr:ext cx="557561" cy="558265"/>
    <xdr:pic>
      <xdr:nvPicPr>
        <xdr:cNvPr id="324" name="Picture 323">
          <a:extLst>
            <a:ext uri="{FF2B5EF4-FFF2-40B4-BE49-F238E27FC236}">
              <a16:creationId xmlns:a16="http://schemas.microsoft.com/office/drawing/2014/main" id="{B73C5FCC-FCCB-4486-8CB3-64E8214B9B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1503" y="1670848"/>
          <a:ext cx="557561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27</xdr:col>
      <xdr:colOff>6579</xdr:colOff>
      <xdr:row>4</xdr:row>
      <xdr:rowOff>9713</xdr:rowOff>
    </xdr:from>
    <xdr:ext cx="557561" cy="558265"/>
    <xdr:pic>
      <xdr:nvPicPr>
        <xdr:cNvPr id="325" name="Picture 324">
          <a:extLst>
            <a:ext uri="{FF2B5EF4-FFF2-40B4-BE49-F238E27FC236}">
              <a16:creationId xmlns:a16="http://schemas.microsoft.com/office/drawing/2014/main" id="{A21C6C96-1207-4643-ABF1-56DF60947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1504" y="2238563"/>
          <a:ext cx="557561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27</xdr:col>
      <xdr:colOff>6832</xdr:colOff>
      <xdr:row>1</xdr:row>
      <xdr:rowOff>10248</xdr:rowOff>
    </xdr:from>
    <xdr:ext cx="557561" cy="558265"/>
    <xdr:pic>
      <xdr:nvPicPr>
        <xdr:cNvPr id="326" name="Picture 325">
          <a:extLst>
            <a:ext uri="{FF2B5EF4-FFF2-40B4-BE49-F238E27FC236}">
              <a16:creationId xmlns:a16="http://schemas.microsoft.com/office/drawing/2014/main" id="{FF0401C3-834A-4574-83F9-F39F06DB53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1757" y="524598"/>
          <a:ext cx="557561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27</xdr:col>
      <xdr:colOff>7327</xdr:colOff>
      <xdr:row>5</xdr:row>
      <xdr:rowOff>7463</xdr:rowOff>
    </xdr:from>
    <xdr:ext cx="558922" cy="558265"/>
    <xdr:pic>
      <xdr:nvPicPr>
        <xdr:cNvPr id="327" name="Picture 326">
          <a:extLst>
            <a:ext uri="{FF2B5EF4-FFF2-40B4-BE49-F238E27FC236}">
              <a16:creationId xmlns:a16="http://schemas.microsoft.com/office/drawing/2014/main" id="{0B155663-E985-4C97-AF41-652D172063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2252" y="2807813"/>
          <a:ext cx="558922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27</xdr:col>
      <xdr:colOff>7240</xdr:colOff>
      <xdr:row>7</xdr:row>
      <xdr:rowOff>8976</xdr:rowOff>
    </xdr:from>
    <xdr:ext cx="556640" cy="556647"/>
    <xdr:pic>
      <xdr:nvPicPr>
        <xdr:cNvPr id="328" name="Picture 327">
          <a:extLst>
            <a:ext uri="{FF2B5EF4-FFF2-40B4-BE49-F238E27FC236}">
              <a16:creationId xmlns:a16="http://schemas.microsoft.com/office/drawing/2014/main" id="{A8999110-1659-4BA9-9F00-6DB59AD2B5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2165" y="3952326"/>
          <a:ext cx="556640" cy="556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27</xdr:col>
      <xdr:colOff>8158</xdr:colOff>
      <xdr:row>6</xdr:row>
      <xdr:rowOff>12577</xdr:rowOff>
    </xdr:from>
    <xdr:to>
      <xdr:col>27</xdr:col>
      <xdr:colOff>565719</xdr:colOff>
      <xdr:row>6</xdr:row>
      <xdr:rowOff>570842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721EC4B3-4952-4654-899E-1713DB181F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3083" y="3384427"/>
          <a:ext cx="557561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171450</xdr:colOff>
      <xdr:row>2</xdr:row>
      <xdr:rowOff>9525</xdr:rowOff>
    </xdr:from>
    <xdr:to>
      <xdr:col>27</xdr:col>
      <xdr:colOff>209550</xdr:colOff>
      <xdr:row>2</xdr:row>
      <xdr:rowOff>190500</xdr:rowOff>
    </xdr:to>
    <xdr:sp macro="" textlink="">
      <xdr:nvSpPr>
        <xdr:cNvPr id="330" name="Right Triangle 329">
          <a:extLst>
            <a:ext uri="{FF2B5EF4-FFF2-40B4-BE49-F238E27FC236}">
              <a16:creationId xmlns:a16="http://schemas.microsoft.com/office/drawing/2014/main" id="{FAD32459-6923-47DA-B903-D9D3F3D1F71F}"/>
            </a:ext>
          </a:extLst>
        </xdr:cNvPr>
        <xdr:cNvSpPr/>
      </xdr:nvSpPr>
      <xdr:spPr>
        <a:xfrm rot="10800000">
          <a:off x="9971017650" y="10953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171450</xdr:colOff>
      <xdr:row>4</xdr:row>
      <xdr:rowOff>9525</xdr:rowOff>
    </xdr:from>
    <xdr:to>
      <xdr:col>27</xdr:col>
      <xdr:colOff>209550</xdr:colOff>
      <xdr:row>4</xdr:row>
      <xdr:rowOff>190500</xdr:rowOff>
    </xdr:to>
    <xdr:sp macro="" textlink="">
      <xdr:nvSpPr>
        <xdr:cNvPr id="331" name="Right Triangle 330">
          <a:extLst>
            <a:ext uri="{FF2B5EF4-FFF2-40B4-BE49-F238E27FC236}">
              <a16:creationId xmlns:a16="http://schemas.microsoft.com/office/drawing/2014/main" id="{21EEBE1C-AE79-4B74-B255-ADCF0646151C}"/>
            </a:ext>
          </a:extLst>
        </xdr:cNvPr>
        <xdr:cNvSpPr/>
      </xdr:nvSpPr>
      <xdr:spPr>
        <a:xfrm rot="10800000">
          <a:off x="9971017650" y="22383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25</xdr:col>
      <xdr:colOff>13444</xdr:colOff>
      <xdr:row>2</xdr:row>
      <xdr:rowOff>6296</xdr:rowOff>
    </xdr:from>
    <xdr:ext cx="557561" cy="558265"/>
    <xdr:pic>
      <xdr:nvPicPr>
        <xdr:cNvPr id="332" name="Picture 331">
          <a:extLst>
            <a:ext uri="{FF2B5EF4-FFF2-40B4-BE49-F238E27FC236}">
              <a16:creationId xmlns:a16="http://schemas.microsoft.com/office/drawing/2014/main" id="{65FE5192-60C7-4C38-8CAD-1461F9F18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7519" y="1092146"/>
          <a:ext cx="557561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12241</xdr:colOff>
      <xdr:row>1</xdr:row>
      <xdr:rowOff>9526</xdr:rowOff>
    </xdr:from>
    <xdr:ext cx="558258" cy="558265"/>
    <xdr:pic>
      <xdr:nvPicPr>
        <xdr:cNvPr id="333" name="Picture 332">
          <a:extLst>
            <a:ext uri="{FF2B5EF4-FFF2-40B4-BE49-F238E27FC236}">
              <a16:creationId xmlns:a16="http://schemas.microsoft.com/office/drawing/2014/main" id="{305CF329-B6CE-4DB0-85F9-3F09AFBB35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6316" y="523876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11347</xdr:colOff>
      <xdr:row>4</xdr:row>
      <xdr:rowOff>4324</xdr:rowOff>
    </xdr:from>
    <xdr:ext cx="563220" cy="563218"/>
    <xdr:pic>
      <xdr:nvPicPr>
        <xdr:cNvPr id="334" name="Picture 333">
          <a:extLst>
            <a:ext uri="{FF2B5EF4-FFF2-40B4-BE49-F238E27FC236}">
              <a16:creationId xmlns:a16="http://schemas.microsoft.com/office/drawing/2014/main" id="{606AD6BF-A86B-4477-A353-4BAACD086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5422" y="2233174"/>
          <a:ext cx="563220" cy="5632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6810</xdr:colOff>
      <xdr:row>5</xdr:row>
      <xdr:rowOff>7180</xdr:rowOff>
    </xdr:from>
    <xdr:ext cx="555003" cy="555936"/>
    <xdr:pic>
      <xdr:nvPicPr>
        <xdr:cNvPr id="335" name="Picture 334">
          <a:extLst>
            <a:ext uri="{FF2B5EF4-FFF2-40B4-BE49-F238E27FC236}">
              <a16:creationId xmlns:a16="http://schemas.microsoft.com/office/drawing/2014/main" id="{9F05F612-C575-4CC2-B197-FA299E89EB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0885" y="2807530"/>
          <a:ext cx="555003" cy="555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5246</xdr:colOff>
      <xdr:row>6</xdr:row>
      <xdr:rowOff>568929</xdr:rowOff>
    </xdr:from>
    <xdr:ext cx="560276" cy="558265"/>
    <xdr:pic>
      <xdr:nvPicPr>
        <xdr:cNvPr id="336" name="Picture 335">
          <a:extLst>
            <a:ext uri="{FF2B5EF4-FFF2-40B4-BE49-F238E27FC236}">
              <a16:creationId xmlns:a16="http://schemas.microsoft.com/office/drawing/2014/main" id="{7691B0B5-BB8B-45A6-9598-7D1E94B43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9321" y="3940779"/>
          <a:ext cx="560276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12913</xdr:colOff>
      <xdr:row>3</xdr:row>
      <xdr:rowOff>12591</xdr:rowOff>
    </xdr:from>
    <xdr:ext cx="557562" cy="557569"/>
    <xdr:pic>
      <xdr:nvPicPr>
        <xdr:cNvPr id="337" name="Picture 336">
          <a:extLst>
            <a:ext uri="{FF2B5EF4-FFF2-40B4-BE49-F238E27FC236}">
              <a16:creationId xmlns:a16="http://schemas.microsoft.com/office/drawing/2014/main" id="{D7FE10C3-A4B5-4DA2-806B-8649679BE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6988" y="1669941"/>
          <a:ext cx="557562" cy="5575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25</xdr:col>
      <xdr:colOff>12753</xdr:colOff>
      <xdr:row>6</xdr:row>
      <xdr:rowOff>9525</xdr:rowOff>
    </xdr:from>
    <xdr:to>
      <xdr:col>25</xdr:col>
      <xdr:colOff>570314</xdr:colOff>
      <xdr:row>6</xdr:row>
      <xdr:rowOff>567790</xdr:rowOff>
    </xdr:to>
    <xdr:pic>
      <xdr:nvPicPr>
        <xdr:cNvPr id="338" name="Picture 337">
          <a:extLst>
            <a:ext uri="{FF2B5EF4-FFF2-40B4-BE49-F238E27FC236}">
              <a16:creationId xmlns:a16="http://schemas.microsoft.com/office/drawing/2014/main" id="{6CC65307-40E5-4CA1-A7AB-8FB7EC6CF8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6828" y="3381375"/>
          <a:ext cx="557561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23</xdr:col>
      <xdr:colOff>9525</xdr:colOff>
      <xdr:row>6</xdr:row>
      <xdr:rowOff>9525</xdr:rowOff>
    </xdr:from>
    <xdr:ext cx="557561" cy="558265"/>
    <xdr:pic>
      <xdr:nvPicPr>
        <xdr:cNvPr id="339" name="Picture 338">
          <a:extLst>
            <a:ext uri="{FF2B5EF4-FFF2-40B4-BE49-F238E27FC236}">
              <a16:creationId xmlns:a16="http://schemas.microsoft.com/office/drawing/2014/main" id="{3B78DF44-E61E-4359-8A80-00A6C797A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750" y="3381375"/>
          <a:ext cx="557561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23</xdr:col>
      <xdr:colOff>11564</xdr:colOff>
      <xdr:row>3</xdr:row>
      <xdr:rowOff>9525</xdr:rowOff>
    </xdr:from>
    <xdr:ext cx="558268" cy="558266"/>
    <xdr:pic>
      <xdr:nvPicPr>
        <xdr:cNvPr id="340" name="Picture 339">
          <a:extLst>
            <a:ext uri="{FF2B5EF4-FFF2-40B4-BE49-F238E27FC236}">
              <a16:creationId xmlns:a16="http://schemas.microsoft.com/office/drawing/2014/main" id="{64597FAB-AADD-4ED5-A2BA-251A9F6B9A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4789" y="1666875"/>
          <a:ext cx="558268" cy="5582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23</xdr:col>
      <xdr:colOff>11550</xdr:colOff>
      <xdr:row>7</xdr:row>
      <xdr:rowOff>9525</xdr:rowOff>
    </xdr:from>
    <xdr:ext cx="558258" cy="558265"/>
    <xdr:pic>
      <xdr:nvPicPr>
        <xdr:cNvPr id="341" name="Picture 340">
          <a:extLst>
            <a:ext uri="{FF2B5EF4-FFF2-40B4-BE49-F238E27FC236}">
              <a16:creationId xmlns:a16="http://schemas.microsoft.com/office/drawing/2014/main" id="{FB76D14E-3C40-4A74-9CB8-BD163A82B5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4775" y="39528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23</xdr:col>
      <xdr:colOff>11550</xdr:colOff>
      <xdr:row>1</xdr:row>
      <xdr:rowOff>9525</xdr:rowOff>
    </xdr:from>
    <xdr:ext cx="558258" cy="558265"/>
    <xdr:pic>
      <xdr:nvPicPr>
        <xdr:cNvPr id="342" name="Picture 341">
          <a:extLst>
            <a:ext uri="{FF2B5EF4-FFF2-40B4-BE49-F238E27FC236}">
              <a16:creationId xmlns:a16="http://schemas.microsoft.com/office/drawing/2014/main" id="{BEA6467A-7AC6-4A1A-A718-9D53DE8C44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4775" y="5238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23</xdr:col>
      <xdr:colOff>11550</xdr:colOff>
      <xdr:row>2</xdr:row>
      <xdr:rowOff>9525</xdr:rowOff>
    </xdr:from>
    <xdr:ext cx="558258" cy="558265"/>
    <xdr:pic>
      <xdr:nvPicPr>
        <xdr:cNvPr id="343" name="Picture 342">
          <a:extLst>
            <a:ext uri="{FF2B5EF4-FFF2-40B4-BE49-F238E27FC236}">
              <a16:creationId xmlns:a16="http://schemas.microsoft.com/office/drawing/2014/main" id="{737B2CB1-5F8A-4515-AC46-8E83117B26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4775" y="10953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23</xdr:col>
      <xdr:colOff>11550</xdr:colOff>
      <xdr:row>4</xdr:row>
      <xdr:rowOff>9525</xdr:rowOff>
    </xdr:from>
    <xdr:ext cx="558258" cy="558265"/>
    <xdr:pic>
      <xdr:nvPicPr>
        <xdr:cNvPr id="344" name="Picture 343">
          <a:extLst>
            <a:ext uri="{FF2B5EF4-FFF2-40B4-BE49-F238E27FC236}">
              <a16:creationId xmlns:a16="http://schemas.microsoft.com/office/drawing/2014/main" id="{D224505F-B114-439D-8B79-17D74265DF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4775" y="22383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23</xdr:col>
      <xdr:colOff>11550</xdr:colOff>
      <xdr:row>5</xdr:row>
      <xdr:rowOff>9525</xdr:rowOff>
    </xdr:from>
    <xdr:ext cx="558258" cy="558265"/>
    <xdr:pic>
      <xdr:nvPicPr>
        <xdr:cNvPr id="345" name="Picture 344">
          <a:extLst>
            <a:ext uri="{FF2B5EF4-FFF2-40B4-BE49-F238E27FC236}">
              <a16:creationId xmlns:a16="http://schemas.microsoft.com/office/drawing/2014/main" id="{072894DB-EB40-4A18-9246-653D05CAB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4775" y="28098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23</xdr:col>
      <xdr:colOff>409575</xdr:colOff>
      <xdr:row>1</xdr:row>
      <xdr:rowOff>9525</xdr:rowOff>
    </xdr:from>
    <xdr:to>
      <xdr:col>23</xdr:col>
      <xdr:colOff>590550</xdr:colOff>
      <xdr:row>1</xdr:row>
      <xdr:rowOff>190500</xdr:rowOff>
    </xdr:to>
    <xdr:sp macro="" textlink="">
      <xdr:nvSpPr>
        <xdr:cNvPr id="346" name="Right Triangle 345">
          <a:extLst>
            <a:ext uri="{FF2B5EF4-FFF2-40B4-BE49-F238E27FC236}">
              <a16:creationId xmlns:a16="http://schemas.microsoft.com/office/drawing/2014/main" id="{B5EF7609-2558-4EFC-BCE1-A1C64400E5FA}"/>
            </a:ext>
          </a:extLst>
        </xdr:cNvPr>
        <xdr:cNvSpPr/>
      </xdr:nvSpPr>
      <xdr:spPr>
        <a:xfrm rot="5400000">
          <a:off x="9972217800" y="523875"/>
          <a:ext cx="180975" cy="180975"/>
        </a:xfrm>
        <a:prstGeom prst="rtTriangle">
          <a:avLst/>
        </a:prstGeom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171450</xdr:colOff>
      <xdr:row>1</xdr:row>
      <xdr:rowOff>9525</xdr:rowOff>
    </xdr:from>
    <xdr:to>
      <xdr:col>23</xdr:col>
      <xdr:colOff>209550</xdr:colOff>
      <xdr:row>1</xdr:row>
      <xdr:rowOff>190500</xdr:rowOff>
    </xdr:to>
    <xdr:sp macro="" textlink="">
      <xdr:nvSpPr>
        <xdr:cNvPr id="347" name="Right Triangle 346">
          <a:extLst>
            <a:ext uri="{FF2B5EF4-FFF2-40B4-BE49-F238E27FC236}">
              <a16:creationId xmlns:a16="http://schemas.microsoft.com/office/drawing/2014/main" id="{FDDBAA69-3820-43AC-8C92-B59074A227D6}"/>
            </a:ext>
          </a:extLst>
        </xdr:cNvPr>
        <xdr:cNvSpPr/>
      </xdr:nvSpPr>
      <xdr:spPr>
        <a:xfrm rot="10800000">
          <a:off x="9972598800" y="5238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171450</xdr:colOff>
      <xdr:row>2</xdr:row>
      <xdr:rowOff>9525</xdr:rowOff>
    </xdr:from>
    <xdr:to>
      <xdr:col>23</xdr:col>
      <xdr:colOff>209550</xdr:colOff>
      <xdr:row>2</xdr:row>
      <xdr:rowOff>190500</xdr:rowOff>
    </xdr:to>
    <xdr:sp macro="" textlink="">
      <xdr:nvSpPr>
        <xdr:cNvPr id="348" name="Right Triangle 347">
          <a:extLst>
            <a:ext uri="{FF2B5EF4-FFF2-40B4-BE49-F238E27FC236}">
              <a16:creationId xmlns:a16="http://schemas.microsoft.com/office/drawing/2014/main" id="{ABD7B0F0-FF16-4626-988F-18BD6071009C}"/>
            </a:ext>
          </a:extLst>
        </xdr:cNvPr>
        <xdr:cNvSpPr/>
      </xdr:nvSpPr>
      <xdr:spPr>
        <a:xfrm rot="10800000">
          <a:off x="9972598800" y="10953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171450</xdr:colOff>
      <xdr:row>5</xdr:row>
      <xdr:rowOff>9525</xdr:rowOff>
    </xdr:from>
    <xdr:to>
      <xdr:col>23</xdr:col>
      <xdr:colOff>209550</xdr:colOff>
      <xdr:row>5</xdr:row>
      <xdr:rowOff>190500</xdr:rowOff>
    </xdr:to>
    <xdr:sp macro="" textlink="">
      <xdr:nvSpPr>
        <xdr:cNvPr id="349" name="Right Triangle 348">
          <a:extLst>
            <a:ext uri="{FF2B5EF4-FFF2-40B4-BE49-F238E27FC236}">
              <a16:creationId xmlns:a16="http://schemas.microsoft.com/office/drawing/2014/main" id="{F1C99C45-45F0-405E-9832-F4AA898E6180}"/>
            </a:ext>
          </a:extLst>
        </xdr:cNvPr>
        <xdr:cNvSpPr/>
      </xdr:nvSpPr>
      <xdr:spPr>
        <a:xfrm rot="10800000">
          <a:off x="9972598800" y="28098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21</xdr:col>
      <xdr:colOff>9525</xdr:colOff>
      <xdr:row>4</xdr:row>
      <xdr:rowOff>8593</xdr:rowOff>
    </xdr:from>
    <xdr:ext cx="558922" cy="558265"/>
    <xdr:pic>
      <xdr:nvPicPr>
        <xdr:cNvPr id="350" name="Picture 349">
          <a:extLst>
            <a:ext uri="{FF2B5EF4-FFF2-40B4-BE49-F238E27FC236}">
              <a16:creationId xmlns:a16="http://schemas.microsoft.com/office/drawing/2014/main" id="{B3F0F525-43C3-4451-B6A7-4DCEB9589D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2237443"/>
          <a:ext cx="558922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12923</xdr:colOff>
      <xdr:row>6</xdr:row>
      <xdr:rowOff>9525</xdr:rowOff>
    </xdr:from>
    <xdr:ext cx="558962" cy="558265"/>
    <xdr:pic>
      <xdr:nvPicPr>
        <xdr:cNvPr id="351" name="Picture 350">
          <a:extLst>
            <a:ext uri="{FF2B5EF4-FFF2-40B4-BE49-F238E27FC236}">
              <a16:creationId xmlns:a16="http://schemas.microsoft.com/office/drawing/2014/main" id="{227C9A3A-4BC5-4EF9-A6EE-C1B0339780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5298" y="3381375"/>
          <a:ext cx="558962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12911</xdr:colOff>
      <xdr:row>5</xdr:row>
      <xdr:rowOff>9525</xdr:rowOff>
    </xdr:from>
    <xdr:ext cx="558258" cy="558265"/>
    <xdr:pic>
      <xdr:nvPicPr>
        <xdr:cNvPr id="352" name="Picture 351">
          <a:extLst>
            <a:ext uri="{FF2B5EF4-FFF2-40B4-BE49-F238E27FC236}">
              <a16:creationId xmlns:a16="http://schemas.microsoft.com/office/drawing/2014/main" id="{457ACCF3-134D-4F34-A506-3FF964AFA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5286" y="28098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12925</xdr:colOff>
      <xdr:row>1</xdr:row>
      <xdr:rowOff>9525</xdr:rowOff>
    </xdr:from>
    <xdr:ext cx="558268" cy="558266"/>
    <xdr:pic>
      <xdr:nvPicPr>
        <xdr:cNvPr id="353" name="Picture 352">
          <a:extLst>
            <a:ext uri="{FF2B5EF4-FFF2-40B4-BE49-F238E27FC236}">
              <a16:creationId xmlns:a16="http://schemas.microsoft.com/office/drawing/2014/main" id="{8B51D612-5AC9-4CF0-BC36-B6863A830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5300" y="523875"/>
          <a:ext cx="558268" cy="5582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12911</xdr:colOff>
      <xdr:row>2</xdr:row>
      <xdr:rowOff>9525</xdr:rowOff>
    </xdr:from>
    <xdr:ext cx="558258" cy="558265"/>
    <xdr:pic>
      <xdr:nvPicPr>
        <xdr:cNvPr id="354" name="Picture 353">
          <a:extLst>
            <a:ext uri="{FF2B5EF4-FFF2-40B4-BE49-F238E27FC236}">
              <a16:creationId xmlns:a16="http://schemas.microsoft.com/office/drawing/2014/main" id="{8784DABB-6EFA-4808-BE5C-84DBE64A2B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5286" y="10953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12923</xdr:colOff>
      <xdr:row>3</xdr:row>
      <xdr:rowOff>9525</xdr:rowOff>
    </xdr:from>
    <xdr:ext cx="558962" cy="558265"/>
    <xdr:pic>
      <xdr:nvPicPr>
        <xdr:cNvPr id="355" name="Picture 354">
          <a:extLst>
            <a:ext uri="{FF2B5EF4-FFF2-40B4-BE49-F238E27FC236}">
              <a16:creationId xmlns:a16="http://schemas.microsoft.com/office/drawing/2014/main" id="{A1F7780D-EF13-4B1B-ACB4-E04260429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5298" y="1666875"/>
          <a:ext cx="558962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12923</xdr:colOff>
      <xdr:row>7</xdr:row>
      <xdr:rowOff>9525</xdr:rowOff>
    </xdr:from>
    <xdr:ext cx="558962" cy="558265"/>
    <xdr:pic>
      <xdr:nvPicPr>
        <xdr:cNvPr id="356" name="Picture 355">
          <a:extLst>
            <a:ext uri="{FF2B5EF4-FFF2-40B4-BE49-F238E27FC236}">
              <a16:creationId xmlns:a16="http://schemas.microsoft.com/office/drawing/2014/main" id="{71943552-E701-4FB3-949C-2A9430682A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5298" y="3952875"/>
          <a:ext cx="558962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21</xdr:col>
      <xdr:colOff>409575</xdr:colOff>
      <xdr:row>1</xdr:row>
      <xdr:rowOff>9525</xdr:rowOff>
    </xdr:from>
    <xdr:to>
      <xdr:col>21</xdr:col>
      <xdr:colOff>590550</xdr:colOff>
      <xdr:row>1</xdr:row>
      <xdr:rowOff>190500</xdr:rowOff>
    </xdr:to>
    <xdr:sp macro="" textlink="">
      <xdr:nvSpPr>
        <xdr:cNvPr id="357" name="Right Triangle 356">
          <a:extLst>
            <a:ext uri="{FF2B5EF4-FFF2-40B4-BE49-F238E27FC236}">
              <a16:creationId xmlns:a16="http://schemas.microsoft.com/office/drawing/2014/main" id="{8FFA6731-A01E-4470-BC09-5BF361D75A70}"/>
            </a:ext>
          </a:extLst>
        </xdr:cNvPr>
        <xdr:cNvSpPr/>
      </xdr:nvSpPr>
      <xdr:spPr>
        <a:xfrm rot="5400000">
          <a:off x="9973008375" y="523875"/>
          <a:ext cx="180975" cy="180975"/>
        </a:xfrm>
        <a:prstGeom prst="rtTriangle">
          <a:avLst/>
        </a:prstGeom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19</xdr:col>
      <xdr:colOff>9525</xdr:colOff>
      <xdr:row>5</xdr:row>
      <xdr:rowOff>9525</xdr:rowOff>
    </xdr:from>
    <xdr:ext cx="558258" cy="558265"/>
    <xdr:pic>
      <xdr:nvPicPr>
        <xdr:cNvPr id="358" name="Picture 357">
          <a:extLst>
            <a:ext uri="{FF2B5EF4-FFF2-40B4-BE49-F238E27FC236}">
              <a16:creationId xmlns:a16="http://schemas.microsoft.com/office/drawing/2014/main" id="{83B5E3E5-5809-48F9-9C44-2704FA86E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11050" y="28098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9537</xdr:colOff>
      <xdr:row>3</xdr:row>
      <xdr:rowOff>9525</xdr:rowOff>
    </xdr:from>
    <xdr:ext cx="558962" cy="558265"/>
    <xdr:pic>
      <xdr:nvPicPr>
        <xdr:cNvPr id="359" name="Picture 358">
          <a:extLst>
            <a:ext uri="{FF2B5EF4-FFF2-40B4-BE49-F238E27FC236}">
              <a16:creationId xmlns:a16="http://schemas.microsoft.com/office/drawing/2014/main" id="{1E4CAC0A-CF3D-482F-B3BB-4B0541F89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11062" y="1666875"/>
          <a:ext cx="558962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9537</xdr:colOff>
      <xdr:row>2</xdr:row>
      <xdr:rowOff>9525</xdr:rowOff>
    </xdr:from>
    <xdr:ext cx="558962" cy="558265"/>
    <xdr:pic>
      <xdr:nvPicPr>
        <xdr:cNvPr id="360" name="Picture 359">
          <a:extLst>
            <a:ext uri="{FF2B5EF4-FFF2-40B4-BE49-F238E27FC236}">
              <a16:creationId xmlns:a16="http://schemas.microsoft.com/office/drawing/2014/main" id="{AC437665-4B4E-428D-AC31-1F2EF8FA7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11062" y="1095375"/>
          <a:ext cx="558962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9525</xdr:colOff>
      <xdr:row>1</xdr:row>
      <xdr:rowOff>9525</xdr:rowOff>
    </xdr:from>
    <xdr:ext cx="558258" cy="558265"/>
    <xdr:pic>
      <xdr:nvPicPr>
        <xdr:cNvPr id="361" name="Picture 360">
          <a:extLst>
            <a:ext uri="{FF2B5EF4-FFF2-40B4-BE49-F238E27FC236}">
              <a16:creationId xmlns:a16="http://schemas.microsoft.com/office/drawing/2014/main" id="{FA4B679A-9155-4A90-9B08-C22E112A6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11050" y="5238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9525</xdr:colOff>
      <xdr:row>4</xdr:row>
      <xdr:rowOff>9525</xdr:rowOff>
    </xdr:from>
    <xdr:ext cx="558258" cy="558265"/>
    <xdr:pic>
      <xdr:nvPicPr>
        <xdr:cNvPr id="362" name="Picture 361">
          <a:extLst>
            <a:ext uri="{FF2B5EF4-FFF2-40B4-BE49-F238E27FC236}">
              <a16:creationId xmlns:a16="http://schemas.microsoft.com/office/drawing/2014/main" id="{6EDA7F61-9215-468A-88BE-85D7E6E9BB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11050" y="22383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9525</xdr:colOff>
      <xdr:row>6</xdr:row>
      <xdr:rowOff>9525</xdr:rowOff>
    </xdr:from>
    <xdr:ext cx="558258" cy="558265"/>
    <xdr:pic>
      <xdr:nvPicPr>
        <xdr:cNvPr id="363" name="Picture 362">
          <a:extLst>
            <a:ext uri="{FF2B5EF4-FFF2-40B4-BE49-F238E27FC236}">
              <a16:creationId xmlns:a16="http://schemas.microsoft.com/office/drawing/2014/main" id="{1B7A2136-0615-4B22-A298-E06A0D209B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11050" y="33813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9525</xdr:colOff>
      <xdr:row>7</xdr:row>
      <xdr:rowOff>9525</xdr:rowOff>
    </xdr:from>
    <xdr:ext cx="558258" cy="558265"/>
    <xdr:pic>
      <xdr:nvPicPr>
        <xdr:cNvPr id="364" name="Picture 363">
          <a:extLst>
            <a:ext uri="{FF2B5EF4-FFF2-40B4-BE49-F238E27FC236}">
              <a16:creationId xmlns:a16="http://schemas.microsoft.com/office/drawing/2014/main" id="{276E7377-C4F5-478F-806D-1842ED4D3D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11050" y="39528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19</xdr:col>
      <xdr:colOff>409575</xdr:colOff>
      <xdr:row>7</xdr:row>
      <xdr:rowOff>9525</xdr:rowOff>
    </xdr:from>
    <xdr:to>
      <xdr:col>19</xdr:col>
      <xdr:colOff>590550</xdr:colOff>
      <xdr:row>7</xdr:row>
      <xdr:rowOff>190500</xdr:rowOff>
    </xdr:to>
    <xdr:sp macro="" textlink="">
      <xdr:nvSpPr>
        <xdr:cNvPr id="365" name="Right Triangle 364">
          <a:extLst>
            <a:ext uri="{FF2B5EF4-FFF2-40B4-BE49-F238E27FC236}">
              <a16:creationId xmlns:a16="http://schemas.microsoft.com/office/drawing/2014/main" id="{33335C9D-9DBD-4A2B-AE44-14F7C22D23D4}"/>
            </a:ext>
          </a:extLst>
        </xdr:cNvPr>
        <xdr:cNvSpPr/>
      </xdr:nvSpPr>
      <xdr:spPr>
        <a:xfrm rot="5400000">
          <a:off x="9973798950" y="3952875"/>
          <a:ext cx="180975" cy="180975"/>
        </a:xfrm>
        <a:prstGeom prst="rtTriangle">
          <a:avLst/>
        </a:prstGeom>
        <a:solidFill>
          <a:schemeClr val="accent6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171450</xdr:colOff>
      <xdr:row>6</xdr:row>
      <xdr:rowOff>9525</xdr:rowOff>
    </xdr:from>
    <xdr:to>
      <xdr:col>19</xdr:col>
      <xdr:colOff>209550</xdr:colOff>
      <xdr:row>6</xdr:row>
      <xdr:rowOff>190500</xdr:rowOff>
    </xdr:to>
    <xdr:sp macro="" textlink="">
      <xdr:nvSpPr>
        <xdr:cNvPr id="366" name="Right Triangle 365">
          <a:extLst>
            <a:ext uri="{FF2B5EF4-FFF2-40B4-BE49-F238E27FC236}">
              <a16:creationId xmlns:a16="http://schemas.microsoft.com/office/drawing/2014/main" id="{F94BD641-4FB9-4010-9286-E251082C802A}"/>
            </a:ext>
          </a:extLst>
        </xdr:cNvPr>
        <xdr:cNvSpPr/>
      </xdr:nvSpPr>
      <xdr:spPr>
        <a:xfrm rot="10800000">
          <a:off x="9974179950" y="33813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171450</xdr:colOff>
      <xdr:row>4</xdr:row>
      <xdr:rowOff>9525</xdr:rowOff>
    </xdr:from>
    <xdr:to>
      <xdr:col>19</xdr:col>
      <xdr:colOff>209550</xdr:colOff>
      <xdr:row>4</xdr:row>
      <xdr:rowOff>190500</xdr:rowOff>
    </xdr:to>
    <xdr:sp macro="" textlink="">
      <xdr:nvSpPr>
        <xdr:cNvPr id="367" name="Right Triangle 366">
          <a:extLst>
            <a:ext uri="{FF2B5EF4-FFF2-40B4-BE49-F238E27FC236}">
              <a16:creationId xmlns:a16="http://schemas.microsoft.com/office/drawing/2014/main" id="{A58281E2-230F-48B3-9E05-DC819295F4C5}"/>
            </a:ext>
          </a:extLst>
        </xdr:cNvPr>
        <xdr:cNvSpPr/>
      </xdr:nvSpPr>
      <xdr:spPr>
        <a:xfrm rot="10800000">
          <a:off x="9974179950" y="22383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171450</xdr:colOff>
      <xdr:row>7</xdr:row>
      <xdr:rowOff>9525</xdr:rowOff>
    </xdr:from>
    <xdr:to>
      <xdr:col>19</xdr:col>
      <xdr:colOff>209550</xdr:colOff>
      <xdr:row>7</xdr:row>
      <xdr:rowOff>190500</xdr:rowOff>
    </xdr:to>
    <xdr:sp macro="" textlink="">
      <xdr:nvSpPr>
        <xdr:cNvPr id="368" name="Right Triangle 367">
          <a:extLst>
            <a:ext uri="{FF2B5EF4-FFF2-40B4-BE49-F238E27FC236}">
              <a16:creationId xmlns:a16="http://schemas.microsoft.com/office/drawing/2014/main" id="{F6081192-C4A4-4152-84DE-43F9E0E65382}"/>
            </a:ext>
          </a:extLst>
        </xdr:cNvPr>
        <xdr:cNvSpPr/>
      </xdr:nvSpPr>
      <xdr:spPr>
        <a:xfrm rot="10800000">
          <a:off x="9974179950" y="39528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17</xdr:col>
      <xdr:colOff>9525</xdr:colOff>
      <xdr:row>2</xdr:row>
      <xdr:rowOff>9525</xdr:rowOff>
    </xdr:from>
    <xdr:ext cx="558258" cy="558265"/>
    <xdr:pic>
      <xdr:nvPicPr>
        <xdr:cNvPr id="369" name="Picture 368">
          <a:extLst>
            <a:ext uri="{FF2B5EF4-FFF2-40B4-BE49-F238E27FC236}">
              <a16:creationId xmlns:a16="http://schemas.microsoft.com/office/drawing/2014/main" id="{16F6D3E6-1F90-4A32-B7C1-A7796A09B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0200" y="10953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9539</xdr:colOff>
      <xdr:row>1</xdr:row>
      <xdr:rowOff>9525</xdr:rowOff>
    </xdr:from>
    <xdr:ext cx="558268" cy="558266"/>
    <xdr:pic>
      <xdr:nvPicPr>
        <xdr:cNvPr id="370" name="Picture 369">
          <a:extLst>
            <a:ext uri="{FF2B5EF4-FFF2-40B4-BE49-F238E27FC236}">
              <a16:creationId xmlns:a16="http://schemas.microsoft.com/office/drawing/2014/main" id="{399D8203-F27C-4E35-B57A-FA3DC5702F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0214" y="523875"/>
          <a:ext cx="558268" cy="5582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9525</xdr:colOff>
      <xdr:row>5</xdr:row>
      <xdr:rowOff>9525</xdr:rowOff>
    </xdr:from>
    <xdr:ext cx="558258" cy="558265"/>
    <xdr:pic>
      <xdr:nvPicPr>
        <xdr:cNvPr id="371" name="Picture 370">
          <a:extLst>
            <a:ext uri="{FF2B5EF4-FFF2-40B4-BE49-F238E27FC236}">
              <a16:creationId xmlns:a16="http://schemas.microsoft.com/office/drawing/2014/main" id="{A5CF4DE8-B699-4C9A-86A7-866B741F1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0200" y="28098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9525</xdr:colOff>
      <xdr:row>3</xdr:row>
      <xdr:rowOff>9525</xdr:rowOff>
    </xdr:from>
    <xdr:ext cx="558258" cy="558265"/>
    <xdr:pic>
      <xdr:nvPicPr>
        <xdr:cNvPr id="372" name="Picture 371">
          <a:extLst>
            <a:ext uri="{FF2B5EF4-FFF2-40B4-BE49-F238E27FC236}">
              <a16:creationId xmlns:a16="http://schemas.microsoft.com/office/drawing/2014/main" id="{59B3B54A-EDD7-44D2-8E44-21DD8F213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0200" y="16668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9525</xdr:colOff>
      <xdr:row>4</xdr:row>
      <xdr:rowOff>9525</xdr:rowOff>
    </xdr:from>
    <xdr:ext cx="558258" cy="558265"/>
    <xdr:pic>
      <xdr:nvPicPr>
        <xdr:cNvPr id="373" name="Picture 372">
          <a:extLst>
            <a:ext uri="{FF2B5EF4-FFF2-40B4-BE49-F238E27FC236}">
              <a16:creationId xmlns:a16="http://schemas.microsoft.com/office/drawing/2014/main" id="{73D1FD0C-4C37-4E47-9224-38617968B7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0200" y="22383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9525</xdr:colOff>
      <xdr:row>6</xdr:row>
      <xdr:rowOff>9525</xdr:rowOff>
    </xdr:from>
    <xdr:ext cx="558258" cy="558265"/>
    <xdr:pic>
      <xdr:nvPicPr>
        <xdr:cNvPr id="374" name="Picture 373">
          <a:extLst>
            <a:ext uri="{FF2B5EF4-FFF2-40B4-BE49-F238E27FC236}">
              <a16:creationId xmlns:a16="http://schemas.microsoft.com/office/drawing/2014/main" id="{02F570D6-D230-4240-81E0-1B436D6E4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0200" y="33813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10222</xdr:colOff>
      <xdr:row>7</xdr:row>
      <xdr:rowOff>9525</xdr:rowOff>
    </xdr:from>
    <xdr:ext cx="557561" cy="558265"/>
    <xdr:pic>
      <xdr:nvPicPr>
        <xdr:cNvPr id="375" name="Picture 374">
          <a:extLst>
            <a:ext uri="{FF2B5EF4-FFF2-40B4-BE49-F238E27FC236}">
              <a16:creationId xmlns:a16="http://schemas.microsoft.com/office/drawing/2014/main" id="{5E922414-37F9-4D46-847C-D79D6DC48A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0897" y="3952875"/>
          <a:ext cx="557561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17</xdr:col>
      <xdr:colOff>409575</xdr:colOff>
      <xdr:row>7</xdr:row>
      <xdr:rowOff>9525</xdr:rowOff>
    </xdr:from>
    <xdr:to>
      <xdr:col>17</xdr:col>
      <xdr:colOff>590550</xdr:colOff>
      <xdr:row>7</xdr:row>
      <xdr:rowOff>190500</xdr:rowOff>
    </xdr:to>
    <xdr:sp macro="" textlink="">
      <xdr:nvSpPr>
        <xdr:cNvPr id="376" name="Right Triangle 375">
          <a:extLst>
            <a:ext uri="{FF2B5EF4-FFF2-40B4-BE49-F238E27FC236}">
              <a16:creationId xmlns:a16="http://schemas.microsoft.com/office/drawing/2014/main" id="{CFF6F735-4E31-4902-A3B5-EB5D0D109B51}"/>
            </a:ext>
          </a:extLst>
        </xdr:cNvPr>
        <xdr:cNvSpPr/>
      </xdr:nvSpPr>
      <xdr:spPr>
        <a:xfrm rot="5400000">
          <a:off x="9974589525" y="3952875"/>
          <a:ext cx="180975" cy="180975"/>
        </a:xfrm>
        <a:prstGeom prst="rtTriangle">
          <a:avLst/>
        </a:prstGeom>
        <a:solidFill>
          <a:schemeClr val="accent6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409575</xdr:colOff>
      <xdr:row>1</xdr:row>
      <xdr:rowOff>9525</xdr:rowOff>
    </xdr:from>
    <xdr:to>
      <xdr:col>17</xdr:col>
      <xdr:colOff>590550</xdr:colOff>
      <xdr:row>1</xdr:row>
      <xdr:rowOff>190500</xdr:rowOff>
    </xdr:to>
    <xdr:sp macro="" textlink="">
      <xdr:nvSpPr>
        <xdr:cNvPr id="377" name="Right Triangle 376">
          <a:extLst>
            <a:ext uri="{FF2B5EF4-FFF2-40B4-BE49-F238E27FC236}">
              <a16:creationId xmlns:a16="http://schemas.microsoft.com/office/drawing/2014/main" id="{B85A503E-5677-44F2-8B2B-1A05EA5C9C83}"/>
            </a:ext>
          </a:extLst>
        </xdr:cNvPr>
        <xdr:cNvSpPr/>
      </xdr:nvSpPr>
      <xdr:spPr>
        <a:xfrm rot="5400000">
          <a:off x="9974589525" y="523875"/>
          <a:ext cx="180975" cy="180975"/>
        </a:xfrm>
        <a:prstGeom prst="rtTriangle">
          <a:avLst/>
        </a:prstGeom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600075</xdr:colOff>
      <xdr:row>3</xdr:row>
      <xdr:rowOff>9525</xdr:rowOff>
    </xdr:from>
    <xdr:to>
      <xdr:col>17</xdr:col>
      <xdr:colOff>209550</xdr:colOff>
      <xdr:row>3</xdr:row>
      <xdr:rowOff>190500</xdr:rowOff>
    </xdr:to>
    <xdr:sp macro="" textlink="">
      <xdr:nvSpPr>
        <xdr:cNvPr id="378" name="Right Triangle 377">
          <a:extLst>
            <a:ext uri="{FF2B5EF4-FFF2-40B4-BE49-F238E27FC236}">
              <a16:creationId xmlns:a16="http://schemas.microsoft.com/office/drawing/2014/main" id="{4ED6A263-26F1-473E-AC30-65DABBACFFF2}"/>
            </a:ext>
          </a:extLst>
        </xdr:cNvPr>
        <xdr:cNvSpPr/>
      </xdr:nvSpPr>
      <xdr:spPr>
        <a:xfrm rot="10800000">
          <a:off x="9974970525" y="16668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600075</xdr:colOff>
      <xdr:row>4</xdr:row>
      <xdr:rowOff>9525</xdr:rowOff>
    </xdr:from>
    <xdr:to>
      <xdr:col>17</xdr:col>
      <xdr:colOff>209550</xdr:colOff>
      <xdr:row>4</xdr:row>
      <xdr:rowOff>190500</xdr:rowOff>
    </xdr:to>
    <xdr:sp macro="" textlink="">
      <xdr:nvSpPr>
        <xdr:cNvPr id="379" name="Right Triangle 378">
          <a:extLst>
            <a:ext uri="{FF2B5EF4-FFF2-40B4-BE49-F238E27FC236}">
              <a16:creationId xmlns:a16="http://schemas.microsoft.com/office/drawing/2014/main" id="{268E839A-1C8E-471E-86BC-8EFE636E0A62}"/>
            </a:ext>
          </a:extLst>
        </xdr:cNvPr>
        <xdr:cNvSpPr/>
      </xdr:nvSpPr>
      <xdr:spPr>
        <a:xfrm rot="10800000">
          <a:off x="9974970525" y="22383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600075</xdr:colOff>
      <xdr:row>6</xdr:row>
      <xdr:rowOff>9525</xdr:rowOff>
    </xdr:from>
    <xdr:to>
      <xdr:col>17</xdr:col>
      <xdr:colOff>209550</xdr:colOff>
      <xdr:row>6</xdr:row>
      <xdr:rowOff>190500</xdr:rowOff>
    </xdr:to>
    <xdr:sp macro="" textlink="">
      <xdr:nvSpPr>
        <xdr:cNvPr id="380" name="Right Triangle 379">
          <a:extLst>
            <a:ext uri="{FF2B5EF4-FFF2-40B4-BE49-F238E27FC236}">
              <a16:creationId xmlns:a16="http://schemas.microsoft.com/office/drawing/2014/main" id="{01E0B499-73C0-4B9E-B050-290FB8BBF999}"/>
            </a:ext>
          </a:extLst>
        </xdr:cNvPr>
        <xdr:cNvSpPr/>
      </xdr:nvSpPr>
      <xdr:spPr>
        <a:xfrm rot="10800000">
          <a:off x="9974970525" y="33813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600075</xdr:colOff>
      <xdr:row>7</xdr:row>
      <xdr:rowOff>9525</xdr:rowOff>
    </xdr:from>
    <xdr:to>
      <xdr:col>17</xdr:col>
      <xdr:colOff>209550</xdr:colOff>
      <xdr:row>7</xdr:row>
      <xdr:rowOff>190500</xdr:rowOff>
    </xdr:to>
    <xdr:sp macro="" textlink="">
      <xdr:nvSpPr>
        <xdr:cNvPr id="381" name="Right Triangle 380">
          <a:extLst>
            <a:ext uri="{FF2B5EF4-FFF2-40B4-BE49-F238E27FC236}">
              <a16:creationId xmlns:a16="http://schemas.microsoft.com/office/drawing/2014/main" id="{84D665F2-DF5D-407B-8F19-A548F5A95726}"/>
            </a:ext>
          </a:extLst>
        </xdr:cNvPr>
        <xdr:cNvSpPr/>
      </xdr:nvSpPr>
      <xdr:spPr>
        <a:xfrm rot="10800000">
          <a:off x="9974970525" y="39528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4</xdr:row>
      <xdr:rowOff>0</xdr:rowOff>
    </xdr:from>
    <xdr:to>
      <xdr:col>1</xdr:col>
      <xdr:colOff>468659</xdr:colOff>
      <xdr:row>4</xdr:row>
      <xdr:rowOff>209551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C2F70E0-30EA-466D-AC7C-A02E650E581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9988560766" y="1095375"/>
          <a:ext cx="306734" cy="209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161925</xdr:colOff>
      <xdr:row>5</xdr:row>
      <xdr:rowOff>9526</xdr:rowOff>
    </xdr:from>
    <xdr:to>
      <xdr:col>1</xdr:col>
      <xdr:colOff>468659</xdr:colOff>
      <xdr:row>5</xdr:row>
      <xdr:rowOff>219077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1198C5C-2666-4934-A332-54ED660E764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9988560766" y="1352551"/>
          <a:ext cx="306734" cy="209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161925</xdr:colOff>
      <xdr:row>6</xdr:row>
      <xdr:rowOff>19050</xdr:rowOff>
    </xdr:from>
    <xdr:to>
      <xdr:col>1</xdr:col>
      <xdr:colOff>468659</xdr:colOff>
      <xdr:row>6</xdr:row>
      <xdr:rowOff>228601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353668A-8E3B-49DF-95C4-DF4189B04E7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9988560766" y="1609725"/>
          <a:ext cx="306734" cy="209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161925</xdr:colOff>
      <xdr:row>12</xdr:row>
      <xdr:rowOff>0</xdr:rowOff>
    </xdr:from>
    <xdr:to>
      <xdr:col>1</xdr:col>
      <xdr:colOff>468659</xdr:colOff>
      <xdr:row>12</xdr:row>
      <xdr:rowOff>209551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F1A4117-4B5E-492C-89B9-62C9316A52B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9988560766" y="2800350"/>
          <a:ext cx="306734" cy="209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161925</xdr:colOff>
      <xdr:row>13</xdr:row>
      <xdr:rowOff>9526</xdr:rowOff>
    </xdr:from>
    <xdr:to>
      <xdr:col>1</xdr:col>
      <xdr:colOff>468659</xdr:colOff>
      <xdr:row>13</xdr:row>
      <xdr:rowOff>219077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0FA5769-88D5-4F46-8247-B65AA6B5DAB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9988560766" y="3057526"/>
          <a:ext cx="306734" cy="209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161925</xdr:colOff>
      <xdr:row>14</xdr:row>
      <xdr:rowOff>19050</xdr:rowOff>
    </xdr:from>
    <xdr:to>
      <xdr:col>1</xdr:col>
      <xdr:colOff>468659</xdr:colOff>
      <xdr:row>14</xdr:row>
      <xdr:rowOff>228601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3007326-CB74-4A3F-A435-6D7DC327A41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9988560766" y="3314700"/>
          <a:ext cx="306734" cy="209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186970</xdr:colOff>
      <xdr:row>2</xdr:row>
      <xdr:rowOff>47625</xdr:rowOff>
    </xdr:from>
    <xdr:to>
      <xdr:col>8</xdr:col>
      <xdr:colOff>371474</xdr:colOff>
      <xdr:row>5</xdr:row>
      <xdr:rowOff>139005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8A0E99E-509E-41B0-A138-296363F70E6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9983981176" y="762000"/>
          <a:ext cx="794104" cy="81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161925</xdr:colOff>
      <xdr:row>10</xdr:row>
      <xdr:rowOff>57148</xdr:rowOff>
    </xdr:from>
    <xdr:to>
      <xdr:col>8</xdr:col>
      <xdr:colOff>342900</xdr:colOff>
      <xdr:row>13</xdr:row>
      <xdr:rowOff>227918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CD1C38-114D-4588-AE75-F224A1439FD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9984009750" y="2476498"/>
          <a:ext cx="790575" cy="847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104775</xdr:colOff>
      <xdr:row>18</xdr:row>
      <xdr:rowOff>66675</xdr:rowOff>
    </xdr:from>
    <xdr:to>
      <xdr:col>7</xdr:col>
      <xdr:colOff>371475</xdr:colOff>
      <xdr:row>34</xdr:row>
      <xdr:rowOff>48260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7E9D467-6F9A-4D66-8708-E1F5D9C0EC1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9986952975" y="4229100"/>
          <a:ext cx="4333875" cy="3029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200025</xdr:colOff>
      <xdr:row>7</xdr:row>
      <xdr:rowOff>57150</xdr:rowOff>
    </xdr:from>
    <xdr:to>
      <xdr:col>16</xdr:col>
      <xdr:colOff>504825</xdr:colOff>
      <xdr:row>7</xdr:row>
      <xdr:rowOff>361950</xdr:rowOff>
    </xdr:to>
    <xdr:sp macro="" textlink="">
      <xdr:nvSpPr>
        <xdr:cNvPr id="8197" name="AutoShape 5">
          <a:extLst>
            <a:ext uri="{FF2B5EF4-FFF2-40B4-BE49-F238E27FC236}">
              <a16:creationId xmlns:a16="http://schemas.microsoft.com/office/drawing/2014/main" id="{D9ADD337-F500-4132-8953-0F7C6DB6CD7B}"/>
            </a:ext>
          </a:extLst>
        </xdr:cNvPr>
        <xdr:cNvSpPr>
          <a:spLocks noChangeAspect="1" noChangeArrowheads="1"/>
        </xdr:cNvSpPr>
      </xdr:nvSpPr>
      <xdr:spPr bwMode="auto">
        <a:xfrm>
          <a:off x="9980609325" y="494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219075</xdr:colOff>
      <xdr:row>6</xdr:row>
      <xdr:rowOff>28576</xdr:rowOff>
    </xdr:from>
    <xdr:to>
      <xdr:col>27</xdr:col>
      <xdr:colOff>419100</xdr:colOff>
      <xdr:row>6</xdr:row>
      <xdr:rowOff>200025</xdr:rowOff>
    </xdr:to>
    <xdr:sp macro="" textlink="">
      <xdr:nvSpPr>
        <xdr:cNvPr id="13" name="משולש שווה-שוקיים 12">
          <a:extLst>
            <a:ext uri="{FF2B5EF4-FFF2-40B4-BE49-F238E27FC236}">
              <a16:creationId xmlns:a16="http://schemas.microsoft.com/office/drawing/2014/main" id="{F80B9A28-2636-4FD0-830A-0178D1F376F0}"/>
            </a:ext>
          </a:extLst>
        </xdr:cNvPr>
        <xdr:cNvSpPr/>
      </xdr:nvSpPr>
      <xdr:spPr>
        <a:xfrm>
          <a:off x="9972151125" y="1685926"/>
          <a:ext cx="200025" cy="171449"/>
        </a:xfrm>
        <a:prstGeom prst="triangle">
          <a:avLst/>
        </a:prstGeom>
        <a:solidFill>
          <a:srgbClr val="FF00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en-IL"/>
        </a:p>
      </xdr:txBody>
    </xdr:sp>
    <xdr:clientData/>
  </xdr:twoCellAnchor>
  <xdr:twoCellAnchor>
    <xdr:from>
      <xdr:col>27</xdr:col>
      <xdr:colOff>247650</xdr:colOff>
      <xdr:row>5</xdr:row>
      <xdr:rowOff>47625</xdr:rowOff>
    </xdr:from>
    <xdr:to>
      <xdr:col>27</xdr:col>
      <xdr:colOff>381000</xdr:colOff>
      <xdr:row>5</xdr:row>
      <xdr:rowOff>180975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9654AEF-AFFE-4149-A31F-27925495A54D}"/>
            </a:ext>
          </a:extLst>
        </xdr:cNvPr>
        <xdr:cNvSpPr/>
      </xdr:nvSpPr>
      <xdr:spPr>
        <a:xfrm flipH="1">
          <a:off x="9972189225" y="1476375"/>
          <a:ext cx="133350" cy="133350"/>
        </a:xfrm>
        <a:prstGeom prst="rect">
          <a:avLst/>
        </a:prstGeom>
        <a:solidFill>
          <a:schemeClr val="bg1"/>
        </a:solidFill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en-IL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676274</xdr:colOff>
      <xdr:row>8</xdr:row>
      <xdr:rowOff>123825</xdr:rowOff>
    </xdr:from>
    <xdr:to>
      <xdr:col>4</xdr:col>
      <xdr:colOff>57149</xdr:colOff>
      <xdr:row>11</xdr:row>
      <xdr:rowOff>47625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B09D65F-0CF3-4628-8641-807D90D2C67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duotone>
            <a:prstClr val="black"/>
            <a:schemeClr val="accent6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9829342801" y="1914525"/>
          <a:ext cx="86677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95250</xdr:colOff>
      <xdr:row>0</xdr:row>
      <xdr:rowOff>485775</xdr:rowOff>
    </xdr:from>
    <xdr:to>
      <xdr:col>11</xdr:col>
      <xdr:colOff>723900</xdr:colOff>
      <xdr:row>4</xdr:row>
      <xdr:rowOff>9524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AD1B9D65-DE8A-4AA1-922B-C6F3949B212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6391275" y="485775"/>
          <a:ext cx="628650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57150</xdr:colOff>
      <xdr:row>0</xdr:row>
      <xdr:rowOff>485775</xdr:rowOff>
    </xdr:from>
    <xdr:to>
      <xdr:col>3</xdr:col>
      <xdr:colOff>685800</xdr:colOff>
      <xdr:row>4</xdr:row>
      <xdr:rowOff>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A44D06E2-66F2-4985-AFF6-95BD8CA924B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400175" y="485775"/>
          <a:ext cx="62865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66675</xdr:colOff>
      <xdr:row>0</xdr:row>
      <xdr:rowOff>504826</xdr:rowOff>
    </xdr:from>
    <xdr:to>
      <xdr:col>7</xdr:col>
      <xdr:colOff>714375</xdr:colOff>
      <xdr:row>4</xdr:row>
      <xdr:rowOff>28576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BDFE2F72-DDE2-42B8-9DB6-7AD900FFDEE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3886200" y="504826"/>
          <a:ext cx="64770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57150</xdr:colOff>
      <xdr:row>0</xdr:row>
      <xdr:rowOff>485775</xdr:rowOff>
    </xdr:from>
    <xdr:to>
      <xdr:col>15</xdr:col>
      <xdr:colOff>714375</xdr:colOff>
      <xdr:row>3</xdr:row>
      <xdr:rowOff>204224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58F54968-983F-433F-862D-B4B207ED66F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8829675" y="485775"/>
          <a:ext cx="657225" cy="651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352426</xdr:colOff>
      <xdr:row>8</xdr:row>
      <xdr:rowOff>114300</xdr:rowOff>
    </xdr:from>
    <xdr:to>
      <xdr:col>12</xdr:col>
      <xdr:colOff>457200</xdr:colOff>
      <xdr:row>11</xdr:row>
      <xdr:rowOff>57150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1D2302C5-A78E-44F2-BAF3-34231441E4A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duotone>
            <a:prstClr val="black"/>
            <a:schemeClr val="accent6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9824123100" y="1905000"/>
          <a:ext cx="1590674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333376</xdr:colOff>
      <xdr:row>8</xdr:row>
      <xdr:rowOff>76200</xdr:rowOff>
    </xdr:from>
    <xdr:to>
      <xdr:col>8</xdr:col>
      <xdr:colOff>438150</xdr:colOff>
      <xdr:row>11</xdr:row>
      <xdr:rowOff>133350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21DEFCDB-6859-4346-986C-3A884303342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duotone>
            <a:prstClr val="black"/>
            <a:schemeClr val="accent6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9826551975" y="1866900"/>
          <a:ext cx="1590674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19050</xdr:colOff>
      <xdr:row>8</xdr:row>
      <xdr:rowOff>133350</xdr:rowOff>
    </xdr:from>
    <xdr:to>
      <xdr:col>16</xdr:col>
      <xdr:colOff>0</xdr:colOff>
      <xdr:row>11</xdr:row>
      <xdr:rowOff>57150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226DA06D-48D8-40A6-BEDE-D02A37531AF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duotone>
            <a:prstClr val="black"/>
            <a:schemeClr val="accent6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9822170475" y="1924050"/>
          <a:ext cx="7239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590550</xdr:colOff>
      <xdr:row>1</xdr:row>
      <xdr:rowOff>9525</xdr:rowOff>
    </xdr:from>
    <xdr:to>
      <xdr:col>20</xdr:col>
      <xdr:colOff>590550</xdr:colOff>
      <xdr:row>10</xdr:row>
      <xdr:rowOff>180975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3AB7C3F-634D-4366-A79E-2784C66044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819036750" y="523875"/>
          <a:ext cx="1800225" cy="1800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hebrewbombmanual.github.io/ultimate-toolkit/how-to-use.html" TargetMode="External"/><Relationship Id="rId1" Type="http://schemas.openxmlformats.org/officeDocument/2006/relationships/hyperlink" Target="https://steamcommunity.com/id/ErelA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3DB3A-0902-4C88-B46A-8B37443239F7}">
  <sheetPr>
    <tabColor theme="5" tint="0.39997558519241921"/>
  </sheetPr>
  <dimension ref="A1:AA108"/>
  <sheetViews>
    <sheetView showGridLines="0" rightToLeft="1" zoomScaleNormal="100" workbookViewId="0"/>
  </sheetViews>
  <sheetFormatPr defaultColWidth="9" defaultRowHeight="15" x14ac:dyDescent="0.25"/>
  <cols>
    <col min="1" max="1" width="9" style="58" customWidth="1"/>
    <col min="2" max="2" width="11" style="58" customWidth="1"/>
    <col min="3" max="3" width="10.5703125" style="58" bestFit="1" customWidth="1"/>
    <col min="4" max="4" width="9.85546875" style="58" customWidth="1"/>
    <col min="5" max="5" width="10" style="58" customWidth="1"/>
    <col min="6" max="6" width="10.5703125" style="58" bestFit="1" customWidth="1"/>
    <col min="7" max="8" width="9" style="58"/>
    <col min="9" max="9" width="6.5703125" style="58" customWidth="1"/>
    <col min="10" max="10" width="9" style="58" customWidth="1"/>
    <col min="11" max="26" width="4.7109375" style="58" customWidth="1"/>
    <col min="27" max="16384" width="9" style="58"/>
  </cols>
  <sheetData>
    <row r="1" spans="1:23" ht="40.5" customHeight="1" x14ac:dyDescent="0.25">
      <c r="A1" s="69" t="s">
        <v>80</v>
      </c>
      <c r="K1" s="38" t="s">
        <v>21</v>
      </c>
    </row>
    <row r="2" spans="1:23" x14ac:dyDescent="0.25">
      <c r="L2" s="39">
        <v>1</v>
      </c>
      <c r="M2" s="39">
        <v>2</v>
      </c>
      <c r="N2" s="39">
        <v>3</v>
      </c>
      <c r="O2" s="39">
        <v>4</v>
      </c>
      <c r="T2" s="39">
        <v>1</v>
      </c>
      <c r="U2" s="39">
        <v>2</v>
      </c>
      <c r="V2" s="39">
        <v>3</v>
      </c>
      <c r="W2" s="39">
        <v>4</v>
      </c>
    </row>
    <row r="3" spans="1:23" x14ac:dyDescent="0.25">
      <c r="B3" s="38" t="s">
        <v>22</v>
      </c>
      <c r="K3" s="58">
        <v>1</v>
      </c>
      <c r="L3" s="252"/>
      <c r="M3" s="252"/>
      <c r="N3" s="252"/>
      <c r="O3" s="252"/>
      <c r="S3" s="58">
        <v>1</v>
      </c>
      <c r="T3" s="252"/>
      <c r="U3" s="252"/>
      <c r="V3" s="252"/>
      <c r="W3" s="252"/>
    </row>
    <row r="5" spans="1:23" x14ac:dyDescent="0.25">
      <c r="B5" s="58" t="s">
        <v>23</v>
      </c>
      <c r="C5" s="58" t="s">
        <v>24</v>
      </c>
      <c r="D5" s="58" t="s">
        <v>0</v>
      </c>
      <c r="F5" s="51" t="s">
        <v>25</v>
      </c>
      <c r="G5" s="40" t="s">
        <v>26</v>
      </c>
      <c r="K5" s="58">
        <v>2</v>
      </c>
      <c r="L5" s="252"/>
      <c r="M5" s="252"/>
      <c r="N5" s="252"/>
      <c r="O5" s="252"/>
      <c r="S5" s="58">
        <v>2</v>
      </c>
      <c r="T5" s="252"/>
      <c r="U5" s="252"/>
      <c r="V5" s="252"/>
      <c r="W5" s="252"/>
    </row>
    <row r="6" spans="1:23" x14ac:dyDescent="0.25">
      <c r="B6" s="253" t="s">
        <v>27</v>
      </c>
      <c r="C6" s="58" t="s">
        <v>24</v>
      </c>
      <c r="D6" s="58" t="s">
        <v>1</v>
      </c>
      <c r="G6" s="41" t="s">
        <v>28</v>
      </c>
    </row>
    <row r="7" spans="1:23" x14ac:dyDescent="0.25">
      <c r="B7" s="58" t="s">
        <v>29</v>
      </c>
      <c r="C7" s="58" t="s">
        <v>24</v>
      </c>
      <c r="D7" s="58" t="s">
        <v>542</v>
      </c>
      <c r="G7" s="42" t="s">
        <v>30</v>
      </c>
      <c r="K7" s="58">
        <v>3</v>
      </c>
      <c r="L7" s="252"/>
      <c r="M7" s="252"/>
      <c r="N7" s="252"/>
      <c r="O7" s="252"/>
      <c r="S7" s="58">
        <v>3</v>
      </c>
      <c r="T7" s="252"/>
      <c r="U7" s="252"/>
      <c r="V7" s="252"/>
      <c r="W7" s="252"/>
    </row>
    <row r="8" spans="1:23" x14ac:dyDescent="0.25">
      <c r="D8" s="254" t="s">
        <v>475</v>
      </c>
      <c r="G8" s="43"/>
    </row>
    <row r="9" spans="1:23" x14ac:dyDescent="0.25">
      <c r="G9" s="255"/>
      <c r="K9" s="58">
        <v>4</v>
      </c>
      <c r="L9" s="252"/>
      <c r="M9" s="252"/>
      <c r="N9" s="252"/>
      <c r="O9" s="252"/>
      <c r="S9" s="58">
        <v>4</v>
      </c>
      <c r="T9" s="252"/>
      <c r="U9" s="252"/>
      <c r="V9" s="252"/>
      <c r="W9" s="252"/>
    </row>
    <row r="10" spans="1:23" x14ac:dyDescent="0.25">
      <c r="B10" s="38" t="s">
        <v>31</v>
      </c>
    </row>
    <row r="11" spans="1:23" x14ac:dyDescent="0.25">
      <c r="L11" s="39">
        <v>1</v>
      </c>
      <c r="M11" s="39">
        <v>2</v>
      </c>
      <c r="N11" s="39">
        <v>3</v>
      </c>
      <c r="O11" s="39">
        <v>4</v>
      </c>
      <c r="T11" s="39">
        <v>1</v>
      </c>
      <c r="U11" s="39">
        <v>2</v>
      </c>
      <c r="V11" s="39">
        <v>3</v>
      </c>
      <c r="W11" s="39">
        <v>4</v>
      </c>
    </row>
    <row r="12" spans="1:23" x14ac:dyDescent="0.25">
      <c r="B12" s="455" t="s">
        <v>32</v>
      </c>
      <c r="C12" s="455"/>
      <c r="D12" s="455"/>
      <c r="E12" s="455"/>
      <c r="F12" s="455"/>
      <c r="K12" s="58">
        <v>1</v>
      </c>
      <c r="L12" s="252"/>
      <c r="M12" s="252"/>
      <c r="N12" s="252"/>
      <c r="O12" s="252"/>
      <c r="S12" s="58">
        <v>1</v>
      </c>
      <c r="T12" s="252"/>
      <c r="U12" s="252"/>
      <c r="V12" s="252"/>
      <c r="W12" s="252"/>
    </row>
    <row r="13" spans="1:23" ht="15" customHeight="1" x14ac:dyDescent="0.25">
      <c r="B13" s="252"/>
      <c r="C13" s="244" t="s">
        <v>33</v>
      </c>
      <c r="D13" s="245" t="s">
        <v>34</v>
      </c>
      <c r="E13" s="246" t="s">
        <v>35</v>
      </c>
      <c r="F13" s="247" t="s">
        <v>36</v>
      </c>
    </row>
    <row r="14" spans="1:23" ht="15" customHeight="1" x14ac:dyDescent="0.25">
      <c r="B14" s="256" t="s">
        <v>37</v>
      </c>
      <c r="C14" s="248" t="s">
        <v>38</v>
      </c>
      <c r="D14" s="249" t="s">
        <v>39</v>
      </c>
      <c r="E14" s="250" t="s">
        <v>40</v>
      </c>
      <c r="F14" s="251" t="s">
        <v>41</v>
      </c>
      <c r="K14" s="58">
        <v>2</v>
      </c>
      <c r="L14" s="252"/>
      <c r="M14" s="252"/>
      <c r="N14" s="252"/>
      <c r="O14" s="252"/>
      <c r="S14" s="58">
        <v>2</v>
      </c>
      <c r="T14" s="252"/>
      <c r="U14" s="252"/>
      <c r="V14" s="252"/>
      <c r="W14" s="252"/>
    </row>
    <row r="15" spans="1:23" x14ac:dyDescent="0.25">
      <c r="B15" s="256" t="s">
        <v>42</v>
      </c>
      <c r="C15" s="250" t="s">
        <v>40</v>
      </c>
      <c r="D15" s="251" t="s">
        <v>41</v>
      </c>
      <c r="E15" s="248" t="s">
        <v>38</v>
      </c>
      <c r="F15" s="249" t="s">
        <v>39</v>
      </c>
    </row>
    <row r="16" spans="1:23" x14ac:dyDescent="0.25">
      <c r="B16" s="256" t="s">
        <v>43</v>
      </c>
      <c r="C16" s="251" t="s">
        <v>41</v>
      </c>
      <c r="D16" s="249" t="s">
        <v>39</v>
      </c>
      <c r="E16" s="250" t="s">
        <v>40</v>
      </c>
      <c r="F16" s="248" t="s">
        <v>38</v>
      </c>
      <c r="K16" s="58">
        <v>3</v>
      </c>
      <c r="L16" s="252"/>
      <c r="M16" s="252"/>
      <c r="N16" s="252"/>
      <c r="O16" s="252"/>
      <c r="S16" s="58">
        <v>3</v>
      </c>
      <c r="T16" s="252"/>
      <c r="U16" s="252"/>
      <c r="V16" s="252"/>
      <c r="W16" s="252"/>
    </row>
    <row r="18" spans="1:23" x14ac:dyDescent="0.25">
      <c r="B18" s="456" t="s">
        <v>44</v>
      </c>
      <c r="C18" s="457"/>
      <c r="D18" s="457"/>
      <c r="E18" s="457"/>
      <c r="F18" s="458"/>
      <c r="K18" s="58">
        <v>4</v>
      </c>
      <c r="L18" s="252"/>
      <c r="M18" s="252"/>
      <c r="N18" s="252"/>
      <c r="O18" s="252"/>
      <c r="S18" s="58">
        <v>4</v>
      </c>
      <c r="T18" s="252"/>
      <c r="U18" s="252"/>
      <c r="V18" s="252"/>
      <c r="W18" s="252"/>
    </row>
    <row r="19" spans="1:23" ht="15" customHeight="1" x14ac:dyDescent="0.25">
      <c r="B19" s="252"/>
      <c r="C19" s="244" t="s">
        <v>33</v>
      </c>
      <c r="D19" s="245" t="s">
        <v>34</v>
      </c>
      <c r="E19" s="246" t="s">
        <v>35</v>
      </c>
      <c r="F19" s="247" t="s">
        <v>36</v>
      </c>
    </row>
    <row r="20" spans="1:23" ht="15" customHeight="1" x14ac:dyDescent="0.25">
      <c r="B20" s="256" t="s">
        <v>37</v>
      </c>
      <c r="C20" s="248" t="s">
        <v>38</v>
      </c>
      <c r="D20" s="250" t="s">
        <v>40</v>
      </c>
      <c r="E20" s="251" t="s">
        <v>41</v>
      </c>
      <c r="F20" s="249" t="s">
        <v>39</v>
      </c>
      <c r="L20" s="39">
        <v>1</v>
      </c>
      <c r="M20" s="39">
        <v>2</v>
      </c>
      <c r="N20" s="39">
        <v>3</v>
      </c>
      <c r="O20" s="39">
        <v>4</v>
      </c>
      <c r="T20" s="39">
        <v>1</v>
      </c>
      <c r="U20" s="39">
        <v>2</v>
      </c>
      <c r="V20" s="39">
        <v>3</v>
      </c>
      <c r="W20" s="39">
        <v>4</v>
      </c>
    </row>
    <row r="21" spans="1:23" x14ac:dyDescent="0.25">
      <c r="B21" s="256" t="s">
        <v>42</v>
      </c>
      <c r="C21" s="249" t="s">
        <v>39</v>
      </c>
      <c r="D21" s="248" t="s">
        <v>38</v>
      </c>
      <c r="E21" s="250" t="s">
        <v>40</v>
      </c>
      <c r="F21" s="251" t="s">
        <v>41</v>
      </c>
      <c r="K21" s="58">
        <v>1</v>
      </c>
      <c r="L21" s="252"/>
      <c r="M21" s="252"/>
      <c r="N21" s="252"/>
      <c r="O21" s="252"/>
      <c r="S21" s="58">
        <v>1</v>
      </c>
      <c r="T21" s="252"/>
      <c r="U21" s="252"/>
      <c r="V21" s="252"/>
      <c r="W21" s="252"/>
    </row>
    <row r="22" spans="1:23" x14ac:dyDescent="0.25">
      <c r="B22" s="256" t="s">
        <v>43</v>
      </c>
      <c r="C22" s="250" t="s">
        <v>40</v>
      </c>
      <c r="D22" s="251" t="s">
        <v>41</v>
      </c>
      <c r="E22" s="248" t="s">
        <v>38</v>
      </c>
      <c r="F22" s="249" t="s">
        <v>39</v>
      </c>
    </row>
    <row r="23" spans="1:23" x14ac:dyDescent="0.25">
      <c r="K23" s="58">
        <v>2</v>
      </c>
      <c r="L23" s="252"/>
      <c r="M23" s="252"/>
      <c r="N23" s="252"/>
      <c r="O23" s="252"/>
      <c r="S23" s="58">
        <v>2</v>
      </c>
      <c r="T23" s="252"/>
      <c r="U23" s="252"/>
      <c r="V23" s="252"/>
      <c r="W23" s="252"/>
    </row>
    <row r="25" spans="1:23" x14ac:dyDescent="0.25">
      <c r="B25" s="38" t="s">
        <v>45</v>
      </c>
      <c r="G25" s="38" t="s">
        <v>46</v>
      </c>
      <c r="K25" s="58">
        <v>3</v>
      </c>
      <c r="L25" s="252"/>
      <c r="M25" s="252"/>
      <c r="N25" s="252"/>
      <c r="O25" s="252"/>
      <c r="S25" s="58">
        <v>3</v>
      </c>
      <c r="T25" s="252"/>
      <c r="U25" s="252"/>
      <c r="V25" s="252"/>
      <c r="W25" s="252"/>
    </row>
    <row r="26" spans="1:23" x14ac:dyDescent="0.25">
      <c r="E26" s="257"/>
      <c r="F26" s="257"/>
      <c r="G26" s="257"/>
      <c r="H26" s="257"/>
    </row>
    <row r="27" spans="1:23" x14ac:dyDescent="0.25">
      <c r="A27" s="412" t="s">
        <v>508</v>
      </c>
      <c r="B27" s="370" t="s">
        <v>442</v>
      </c>
      <c r="C27" s="370" t="s">
        <v>443</v>
      </c>
      <c r="D27" s="370" t="s">
        <v>444</v>
      </c>
      <c r="E27" s="370" t="s">
        <v>445</v>
      </c>
      <c r="F27" s="370" t="s">
        <v>446</v>
      </c>
      <c r="G27" s="258"/>
      <c r="H27" s="257"/>
      <c r="K27" s="58">
        <v>4</v>
      </c>
      <c r="L27" s="252"/>
      <c r="M27" s="252"/>
      <c r="N27" s="252"/>
      <c r="O27" s="252"/>
      <c r="S27" s="58">
        <v>4</v>
      </c>
      <c r="T27" s="252"/>
      <c r="U27" s="252"/>
      <c r="V27" s="252"/>
      <c r="W27" s="252"/>
    </row>
    <row r="28" spans="1:23" x14ac:dyDescent="0.25">
      <c r="A28" s="412" t="s">
        <v>509</v>
      </c>
      <c r="B28" s="370" t="s">
        <v>447</v>
      </c>
      <c r="C28" s="370" t="s">
        <v>448</v>
      </c>
      <c r="D28" s="370" t="s">
        <v>321</v>
      </c>
      <c r="E28" s="371"/>
      <c r="F28" s="371"/>
      <c r="G28" s="258"/>
      <c r="H28" s="257"/>
    </row>
    <row r="29" spans="1:23" x14ac:dyDescent="0.25">
      <c r="A29" s="412" t="s">
        <v>282</v>
      </c>
      <c r="B29" s="370" t="s">
        <v>449</v>
      </c>
      <c r="C29" s="370" t="s">
        <v>450</v>
      </c>
      <c r="D29" s="371"/>
      <c r="E29" s="371"/>
      <c r="F29" s="371"/>
      <c r="G29" s="258"/>
      <c r="H29" s="257"/>
      <c r="L29" s="39">
        <v>1</v>
      </c>
      <c r="M29" s="39">
        <v>2</v>
      </c>
      <c r="N29" s="39">
        <v>3</v>
      </c>
      <c r="O29" s="39">
        <v>4</v>
      </c>
      <c r="T29" s="39">
        <v>1</v>
      </c>
      <c r="U29" s="39">
        <v>2</v>
      </c>
      <c r="V29" s="39">
        <v>3</v>
      </c>
      <c r="W29" s="39">
        <v>4</v>
      </c>
    </row>
    <row r="30" spans="1:23" x14ac:dyDescent="0.25">
      <c r="A30" s="412" t="s">
        <v>510</v>
      </c>
      <c r="B30" s="370" t="s">
        <v>451</v>
      </c>
      <c r="C30" s="370" t="s">
        <v>452</v>
      </c>
      <c r="D30" s="371"/>
      <c r="E30" s="371"/>
      <c r="F30" s="371"/>
      <c r="G30" s="258"/>
      <c r="H30" s="257"/>
      <c r="K30" s="58">
        <v>1</v>
      </c>
      <c r="L30" s="252"/>
      <c r="M30" s="252"/>
      <c r="N30" s="252"/>
      <c r="O30" s="252"/>
      <c r="S30" s="58">
        <v>1</v>
      </c>
      <c r="T30" s="252"/>
      <c r="U30" s="252"/>
      <c r="V30" s="252"/>
      <c r="W30" s="252"/>
    </row>
    <row r="31" spans="1:23" x14ac:dyDescent="0.25">
      <c r="A31" s="412" t="s">
        <v>511</v>
      </c>
      <c r="B31" s="370" t="s">
        <v>453</v>
      </c>
      <c r="C31" s="371"/>
      <c r="D31" s="371"/>
      <c r="E31" s="371"/>
      <c r="F31" s="371"/>
      <c r="G31" s="258"/>
      <c r="H31" s="257"/>
    </row>
    <row r="32" spans="1:23" x14ac:dyDescent="0.25">
      <c r="A32" s="412" t="s">
        <v>512</v>
      </c>
      <c r="B32" s="370" t="s">
        <v>454</v>
      </c>
      <c r="C32" s="371"/>
      <c r="D32" s="371"/>
      <c r="E32" s="371"/>
      <c r="F32" s="371"/>
      <c r="G32" s="258"/>
      <c r="H32" s="257"/>
      <c r="K32" s="58">
        <v>2</v>
      </c>
      <c r="L32" s="252"/>
      <c r="M32" s="252"/>
      <c r="N32" s="252"/>
      <c r="O32" s="252"/>
      <c r="S32" s="58">
        <v>2</v>
      </c>
      <c r="T32" s="252"/>
      <c r="U32" s="252"/>
      <c r="V32" s="252"/>
      <c r="W32" s="252"/>
    </row>
    <row r="33" spans="1:23" x14ac:dyDescent="0.25">
      <c r="A33" s="412" t="s">
        <v>283</v>
      </c>
      <c r="B33" s="370" t="s">
        <v>455</v>
      </c>
      <c r="C33" s="370" t="s">
        <v>456</v>
      </c>
      <c r="D33" s="371"/>
      <c r="E33" s="371"/>
      <c r="F33" s="371"/>
      <c r="G33" s="258"/>
      <c r="H33" s="257"/>
    </row>
    <row r="34" spans="1:23" x14ac:dyDescent="0.25">
      <c r="A34" s="412" t="s">
        <v>513</v>
      </c>
      <c r="B34" s="370" t="s">
        <v>457</v>
      </c>
      <c r="C34" s="370" t="s">
        <v>458</v>
      </c>
      <c r="D34" s="371"/>
      <c r="E34" s="371"/>
      <c r="F34" s="371"/>
      <c r="G34" s="258"/>
      <c r="H34" s="257"/>
      <c r="K34" s="58">
        <v>3</v>
      </c>
      <c r="L34" s="252"/>
      <c r="M34" s="252"/>
      <c r="N34" s="252"/>
      <c r="O34" s="252"/>
      <c r="S34" s="58">
        <v>3</v>
      </c>
      <c r="T34" s="252"/>
      <c r="U34" s="252"/>
      <c r="V34" s="252"/>
      <c r="W34" s="252"/>
    </row>
    <row r="35" spans="1:23" x14ac:dyDescent="0.25">
      <c r="A35" s="412" t="s">
        <v>514</v>
      </c>
      <c r="B35" s="370" t="s">
        <v>459</v>
      </c>
      <c r="C35" s="370" t="s">
        <v>460</v>
      </c>
      <c r="D35" s="371"/>
      <c r="E35" s="371"/>
      <c r="F35" s="371"/>
      <c r="G35" s="258"/>
      <c r="H35" s="257"/>
    </row>
    <row r="36" spans="1:23" x14ac:dyDescent="0.25">
      <c r="A36" s="412" t="s">
        <v>515</v>
      </c>
      <c r="B36" s="370" t="s">
        <v>461</v>
      </c>
      <c r="C36" s="370" t="s">
        <v>462</v>
      </c>
      <c r="D36" s="371"/>
      <c r="E36" s="371"/>
      <c r="F36" s="371"/>
      <c r="G36" s="258"/>
      <c r="H36" s="257"/>
      <c r="K36" s="58">
        <v>4</v>
      </c>
      <c r="L36" s="252"/>
      <c r="M36" s="252"/>
      <c r="N36" s="252"/>
      <c r="O36" s="252"/>
      <c r="S36" s="58">
        <v>4</v>
      </c>
      <c r="T36" s="252"/>
      <c r="U36" s="252"/>
      <c r="V36" s="252"/>
      <c r="W36" s="252"/>
    </row>
    <row r="37" spans="1:23" x14ac:dyDescent="0.25">
      <c r="A37" s="412" t="s">
        <v>516</v>
      </c>
      <c r="B37" s="370" t="s">
        <v>463</v>
      </c>
      <c r="C37" s="371"/>
      <c r="D37" s="371"/>
      <c r="E37" s="371"/>
      <c r="F37" s="371"/>
      <c r="G37" s="257"/>
      <c r="H37" s="257"/>
    </row>
    <row r="38" spans="1:23" x14ac:dyDescent="0.25">
      <c r="A38" s="412" t="s">
        <v>518</v>
      </c>
      <c r="B38" s="370" t="s">
        <v>322</v>
      </c>
      <c r="C38" s="370" t="s">
        <v>464</v>
      </c>
      <c r="D38" s="371"/>
      <c r="E38" s="371"/>
      <c r="F38" s="371"/>
      <c r="G38" s="257"/>
      <c r="H38" s="257"/>
      <c r="L38" s="39">
        <v>1</v>
      </c>
      <c r="M38" s="39">
        <v>2</v>
      </c>
      <c r="N38" s="39">
        <v>3</v>
      </c>
      <c r="O38" s="39">
        <v>4</v>
      </c>
      <c r="T38" s="39">
        <v>1</v>
      </c>
      <c r="U38" s="39">
        <v>2</v>
      </c>
      <c r="V38" s="39">
        <v>3</v>
      </c>
      <c r="W38" s="39">
        <v>4</v>
      </c>
    </row>
    <row r="39" spans="1:23" x14ac:dyDescent="0.25">
      <c r="A39" s="412" t="s">
        <v>517</v>
      </c>
      <c r="B39" s="370" t="s">
        <v>465</v>
      </c>
      <c r="C39" s="370" t="s">
        <v>466</v>
      </c>
      <c r="D39" s="371"/>
      <c r="E39" s="371"/>
      <c r="F39" s="371"/>
      <c r="G39" s="257"/>
      <c r="K39" s="58">
        <v>1</v>
      </c>
      <c r="L39" s="252"/>
      <c r="M39" s="252"/>
      <c r="N39" s="252"/>
      <c r="O39" s="252"/>
      <c r="S39" s="58">
        <v>1</v>
      </c>
      <c r="T39" s="252"/>
      <c r="U39" s="252"/>
      <c r="V39" s="252"/>
      <c r="W39" s="252"/>
    </row>
    <row r="40" spans="1:23" x14ac:dyDescent="0.25">
      <c r="A40" s="412" t="s">
        <v>519</v>
      </c>
      <c r="B40" s="370" t="s">
        <v>467</v>
      </c>
      <c r="C40" s="370" t="s">
        <v>468</v>
      </c>
      <c r="D40" s="370" t="s">
        <v>469</v>
      </c>
      <c r="E40" s="370" t="s">
        <v>470</v>
      </c>
      <c r="F40" s="370" t="s">
        <v>471</v>
      </c>
      <c r="G40" s="257"/>
    </row>
    <row r="41" spans="1:23" x14ac:dyDescent="0.25">
      <c r="A41" s="412" t="s">
        <v>520</v>
      </c>
      <c r="B41" s="370" t="s">
        <v>472</v>
      </c>
      <c r="C41" s="370" t="s">
        <v>473</v>
      </c>
      <c r="D41" s="370" t="s">
        <v>474</v>
      </c>
      <c r="E41" s="163"/>
      <c r="F41" s="163"/>
      <c r="K41" s="58">
        <v>2</v>
      </c>
      <c r="L41" s="252"/>
      <c r="M41" s="252"/>
      <c r="N41" s="252"/>
      <c r="O41" s="252"/>
      <c r="S41" s="58">
        <v>2</v>
      </c>
      <c r="T41" s="252"/>
      <c r="U41" s="252"/>
      <c r="V41" s="252"/>
      <c r="W41" s="252"/>
    </row>
    <row r="42" spans="1:23" x14ac:dyDescent="0.2">
      <c r="B42" s="104" t="s">
        <v>347</v>
      </c>
    </row>
    <row r="43" spans="1:23" x14ac:dyDescent="0.2">
      <c r="B43" s="240"/>
      <c r="K43" s="58">
        <v>3</v>
      </c>
      <c r="L43" s="252"/>
      <c r="M43" s="252"/>
      <c r="N43" s="252"/>
      <c r="O43" s="252"/>
      <c r="S43" s="58">
        <v>3</v>
      </c>
      <c r="T43" s="252"/>
      <c r="U43" s="252"/>
      <c r="V43" s="252"/>
      <c r="W43" s="252"/>
    </row>
    <row r="44" spans="1:23" x14ac:dyDescent="0.25">
      <c r="B44" s="38" t="s">
        <v>47</v>
      </c>
    </row>
    <row r="45" spans="1:23" ht="15" customHeight="1" x14ac:dyDescent="0.25">
      <c r="B45" s="454" t="s">
        <v>48</v>
      </c>
      <c r="E45" s="454" t="s">
        <v>49</v>
      </c>
      <c r="K45" s="58">
        <v>4</v>
      </c>
      <c r="L45" s="252"/>
      <c r="M45" s="252"/>
      <c r="N45" s="252"/>
      <c r="O45" s="252"/>
      <c r="S45" s="58">
        <v>4</v>
      </c>
      <c r="T45" s="252"/>
      <c r="U45" s="252"/>
      <c r="V45" s="252"/>
      <c r="W45" s="252"/>
    </row>
    <row r="46" spans="1:23" x14ac:dyDescent="0.25">
      <c r="B46" s="454"/>
      <c r="E46" s="454"/>
    </row>
    <row r="47" spans="1:23" x14ac:dyDescent="0.25">
      <c r="B47" s="454"/>
      <c r="E47" s="454"/>
    </row>
    <row r="50" spans="2:25" x14ac:dyDescent="0.25">
      <c r="B50" s="38" t="s">
        <v>212</v>
      </c>
      <c r="K50" s="38" t="s">
        <v>267</v>
      </c>
    </row>
    <row r="52" spans="2:25" x14ac:dyDescent="0.25">
      <c r="B52" s="259"/>
      <c r="C52" s="260"/>
      <c r="D52" s="260"/>
      <c r="E52" s="260"/>
      <c r="F52" s="260"/>
      <c r="G52" s="260"/>
      <c r="H52" s="260"/>
      <c r="I52" s="260"/>
      <c r="K52" s="51" t="s">
        <v>222</v>
      </c>
    </row>
    <row r="53" spans="2:25" x14ac:dyDescent="0.25">
      <c r="B53" s="260"/>
      <c r="C53" s="58" t="s">
        <v>284</v>
      </c>
      <c r="D53" s="260"/>
      <c r="E53" s="260"/>
      <c r="F53" s="58" t="s">
        <v>51</v>
      </c>
      <c r="G53" s="260"/>
      <c r="H53" s="260"/>
      <c r="I53" s="58" t="s">
        <v>282</v>
      </c>
      <c r="K53" s="239" t="s">
        <v>224</v>
      </c>
      <c r="Q53" s="59"/>
    </row>
    <row r="54" spans="2:25" x14ac:dyDescent="0.25">
      <c r="B54" s="260"/>
      <c r="D54" s="260"/>
      <c r="E54" s="260"/>
      <c r="G54" s="260"/>
      <c r="H54" s="260"/>
      <c r="K54" s="239" t="s">
        <v>223</v>
      </c>
    </row>
    <row r="55" spans="2:25" x14ac:dyDescent="0.25">
      <c r="B55" s="260"/>
      <c r="D55" s="260"/>
      <c r="E55" s="260"/>
      <c r="G55" s="260"/>
      <c r="H55" s="260"/>
      <c r="K55" s="58" t="s">
        <v>225</v>
      </c>
      <c r="S55" s="59"/>
    </row>
    <row r="56" spans="2:25" x14ac:dyDescent="0.2">
      <c r="B56" s="260"/>
      <c r="C56" s="58" t="s">
        <v>285</v>
      </c>
      <c r="D56" s="260"/>
      <c r="E56" s="260"/>
      <c r="F56" s="58" t="s">
        <v>52</v>
      </c>
      <c r="G56" s="260"/>
      <c r="H56" s="260"/>
      <c r="I56" s="58" t="s">
        <v>281</v>
      </c>
      <c r="K56" s="58" t="s">
        <v>226</v>
      </c>
      <c r="N56" s="240"/>
      <c r="O56" s="240"/>
      <c r="P56" s="240"/>
      <c r="Q56" s="240"/>
      <c r="R56" s="241"/>
      <c r="S56" s="240"/>
      <c r="T56" s="240"/>
      <c r="U56" s="240"/>
      <c r="V56" s="240"/>
      <c r="W56" s="240"/>
      <c r="Y56" s="240"/>
    </row>
    <row r="57" spans="2:25" x14ac:dyDescent="0.25">
      <c r="B57" s="260"/>
      <c r="D57" s="260"/>
      <c r="E57" s="260"/>
      <c r="G57" s="260"/>
      <c r="H57" s="260"/>
      <c r="K57" s="58" t="s">
        <v>227</v>
      </c>
      <c r="M57" s="59"/>
      <c r="N57" s="241"/>
      <c r="O57" s="240"/>
      <c r="P57" s="240"/>
      <c r="Q57" s="240"/>
      <c r="R57" s="241"/>
      <c r="S57" s="240"/>
      <c r="T57" s="240"/>
      <c r="U57" s="240"/>
      <c r="V57" s="240"/>
      <c r="W57" s="240"/>
      <c r="Y57" s="240"/>
    </row>
    <row r="58" spans="2:25" x14ac:dyDescent="0.2">
      <c r="B58" s="260"/>
      <c r="D58" s="260"/>
      <c r="E58" s="260"/>
      <c r="G58" s="260"/>
      <c r="H58" s="260"/>
      <c r="N58" s="240"/>
      <c r="O58" s="240"/>
      <c r="P58" s="240"/>
      <c r="Q58" s="240"/>
      <c r="R58" s="240"/>
      <c r="S58" s="240"/>
      <c r="T58" s="240"/>
      <c r="U58" s="240"/>
      <c r="V58" s="240"/>
      <c r="W58" s="240"/>
      <c r="Y58" s="241"/>
    </row>
    <row r="59" spans="2:25" x14ac:dyDescent="0.2">
      <c r="B59" s="260"/>
      <c r="C59" s="58" t="s">
        <v>276</v>
      </c>
      <c r="D59" s="260"/>
      <c r="E59" s="260"/>
      <c r="F59" s="58" t="s">
        <v>53</v>
      </c>
      <c r="G59" s="260"/>
      <c r="H59" s="260"/>
      <c r="I59" s="58" t="s">
        <v>286</v>
      </c>
      <c r="N59" s="241"/>
      <c r="O59" s="240"/>
      <c r="P59" s="240"/>
      <c r="Q59" s="240"/>
      <c r="R59" s="240"/>
      <c r="S59" s="240"/>
      <c r="T59" s="240"/>
      <c r="U59" s="240"/>
      <c r="V59" s="241"/>
      <c r="W59" s="240"/>
      <c r="Y59" s="241"/>
    </row>
    <row r="60" spans="2:25" x14ac:dyDescent="0.25">
      <c r="B60" s="260"/>
      <c r="D60" s="260"/>
      <c r="E60" s="260"/>
      <c r="G60" s="260"/>
      <c r="H60" s="260"/>
      <c r="K60" s="51" t="s">
        <v>218</v>
      </c>
      <c r="M60" s="59"/>
      <c r="N60" s="240"/>
      <c r="O60" s="240"/>
      <c r="P60" s="240"/>
      <c r="Q60" s="240"/>
      <c r="R60" s="241"/>
      <c r="S60" s="240"/>
      <c r="T60" s="240"/>
      <c r="U60" s="240"/>
      <c r="V60" s="240"/>
      <c r="W60" s="240"/>
      <c r="Y60" s="240"/>
    </row>
    <row r="61" spans="2:25" x14ac:dyDescent="0.25">
      <c r="B61" s="260"/>
      <c r="D61" s="260"/>
      <c r="E61" s="260"/>
      <c r="G61" s="260"/>
      <c r="H61" s="260"/>
      <c r="K61" s="239" t="s">
        <v>219</v>
      </c>
      <c r="N61" s="240"/>
      <c r="O61" s="240"/>
      <c r="P61" s="240"/>
      <c r="Q61" s="240"/>
      <c r="R61" s="240"/>
      <c r="S61" s="240"/>
      <c r="T61" s="240"/>
      <c r="U61" s="240"/>
      <c r="V61" s="241"/>
      <c r="W61" s="240"/>
      <c r="Y61" s="241"/>
    </row>
    <row r="62" spans="2:25" x14ac:dyDescent="0.25">
      <c r="B62" s="260"/>
      <c r="C62" s="58" t="s">
        <v>50</v>
      </c>
      <c r="D62" s="260"/>
      <c r="E62" s="260"/>
      <c r="F62" s="58" t="s">
        <v>280</v>
      </c>
      <c r="G62" s="260"/>
      <c r="H62" s="259"/>
      <c r="I62" s="58" t="s">
        <v>59</v>
      </c>
      <c r="K62" s="239" t="s">
        <v>220</v>
      </c>
      <c r="N62" s="240"/>
      <c r="O62" s="240"/>
      <c r="P62" s="240"/>
      <c r="Q62" s="240"/>
      <c r="R62" s="240"/>
      <c r="S62" s="240"/>
      <c r="T62" s="240"/>
      <c r="U62" s="240"/>
      <c r="V62" s="241"/>
      <c r="W62" s="240"/>
      <c r="Y62" s="241"/>
    </row>
    <row r="63" spans="2:25" x14ac:dyDescent="0.25">
      <c r="B63" s="260"/>
      <c r="D63" s="260"/>
      <c r="E63" s="260"/>
      <c r="G63" s="260"/>
      <c r="H63" s="260"/>
      <c r="K63" s="58" t="s">
        <v>221</v>
      </c>
    </row>
    <row r="64" spans="2:25" x14ac:dyDescent="0.25">
      <c r="B64" s="260"/>
      <c r="D64" s="260"/>
      <c r="E64" s="260"/>
      <c r="G64" s="260"/>
      <c r="H64" s="260"/>
      <c r="L64" s="239"/>
    </row>
    <row r="65" spans="2:27" x14ac:dyDescent="0.25">
      <c r="B65" s="260"/>
      <c r="C65" s="58" t="s">
        <v>277</v>
      </c>
      <c r="D65" s="260"/>
      <c r="E65" s="260"/>
      <c r="F65" s="58" t="s">
        <v>54</v>
      </c>
      <c r="G65" s="260"/>
      <c r="H65" s="260"/>
      <c r="I65" s="58" t="s">
        <v>60</v>
      </c>
    </row>
    <row r="66" spans="2:27" x14ac:dyDescent="0.25">
      <c r="B66" s="260"/>
      <c r="D66" s="260"/>
      <c r="E66" s="260"/>
      <c r="G66" s="260"/>
      <c r="H66" s="259"/>
      <c r="K66" s="51" t="s">
        <v>229</v>
      </c>
    </row>
    <row r="67" spans="2:27" x14ac:dyDescent="0.25">
      <c r="B67" s="260"/>
      <c r="D67" s="260"/>
      <c r="E67" s="260"/>
      <c r="G67" s="260"/>
      <c r="H67" s="260"/>
      <c r="K67" s="242" t="s">
        <v>228</v>
      </c>
      <c r="T67" s="59"/>
    </row>
    <row r="68" spans="2:27" x14ac:dyDescent="0.25">
      <c r="B68" s="260"/>
      <c r="C68" s="58" t="s">
        <v>278</v>
      </c>
      <c r="D68" s="260"/>
      <c r="E68" s="260"/>
      <c r="F68" s="58" t="s">
        <v>55</v>
      </c>
      <c r="G68" s="260"/>
      <c r="H68" s="259"/>
      <c r="I68" s="58" t="s">
        <v>352</v>
      </c>
      <c r="K68" s="59" t="s">
        <v>216</v>
      </c>
      <c r="V68" s="59"/>
    </row>
    <row r="69" spans="2:27" x14ac:dyDescent="0.25">
      <c r="B69" s="260"/>
      <c r="D69" s="260"/>
      <c r="E69" s="260"/>
      <c r="G69" s="260"/>
      <c r="H69" s="260"/>
      <c r="K69" s="59" t="s">
        <v>217</v>
      </c>
      <c r="N69" s="59"/>
      <c r="Q69" s="59"/>
    </row>
    <row r="70" spans="2:27" x14ac:dyDescent="0.25">
      <c r="B70" s="260"/>
      <c r="D70" s="260"/>
      <c r="E70" s="260"/>
      <c r="F70" s="59"/>
      <c r="G70" s="260"/>
      <c r="H70" s="260"/>
      <c r="K70" s="59" t="s">
        <v>215</v>
      </c>
    </row>
    <row r="71" spans="2:27" x14ac:dyDescent="0.25">
      <c r="B71" s="260"/>
      <c r="C71" s="58" t="s">
        <v>283</v>
      </c>
      <c r="D71" s="260"/>
      <c r="E71" s="260"/>
      <c r="F71" s="58" t="s">
        <v>56</v>
      </c>
      <c r="G71" s="260"/>
      <c r="H71" s="260"/>
      <c r="I71" s="58" t="s">
        <v>2</v>
      </c>
      <c r="M71" s="59"/>
    </row>
    <row r="72" spans="2:27" x14ac:dyDescent="0.25">
      <c r="B72" s="260"/>
      <c r="D72" s="260"/>
      <c r="E72" s="260"/>
      <c r="G72" s="260"/>
      <c r="H72" s="260"/>
    </row>
    <row r="73" spans="2:27" x14ac:dyDescent="0.25">
      <c r="B73" s="260"/>
      <c r="D73" s="260"/>
      <c r="E73" s="260"/>
      <c r="G73" s="260"/>
      <c r="H73" s="260"/>
      <c r="K73" s="51" t="s">
        <v>266</v>
      </c>
      <c r="U73" s="59"/>
      <c r="Y73" s="59"/>
    </row>
    <row r="74" spans="2:27" x14ac:dyDescent="0.25">
      <c r="B74" s="260"/>
      <c r="C74" s="58" t="s">
        <v>279</v>
      </c>
      <c r="D74" s="260"/>
      <c r="E74" s="260"/>
      <c r="F74" s="58" t="s">
        <v>57</v>
      </c>
      <c r="G74" s="260"/>
      <c r="H74" s="260"/>
      <c r="I74" s="58" t="s">
        <v>351</v>
      </c>
      <c r="K74" s="239" t="s">
        <v>230</v>
      </c>
      <c r="M74" s="239" t="s">
        <v>231</v>
      </c>
      <c r="P74" s="239" t="s">
        <v>232</v>
      </c>
      <c r="R74" s="239" t="s">
        <v>233</v>
      </c>
      <c r="T74" s="243" t="s">
        <v>234</v>
      </c>
      <c r="V74" s="243" t="s">
        <v>235</v>
      </c>
    </row>
    <row r="75" spans="2:27" x14ac:dyDescent="0.25">
      <c r="B75" s="260"/>
      <c r="D75" s="260"/>
      <c r="E75" s="260"/>
      <c r="G75" s="260"/>
      <c r="H75" s="260"/>
      <c r="K75" s="243" t="s">
        <v>236</v>
      </c>
      <c r="M75" s="243" t="s">
        <v>237</v>
      </c>
      <c r="P75" s="243" t="s">
        <v>238</v>
      </c>
      <c r="R75" s="243" t="s">
        <v>239</v>
      </c>
      <c r="T75" s="243" t="s">
        <v>240</v>
      </c>
      <c r="V75" s="243" t="s">
        <v>241</v>
      </c>
    </row>
    <row r="76" spans="2:27" x14ac:dyDescent="0.25">
      <c r="B76" s="260"/>
      <c r="D76" s="260"/>
      <c r="E76" s="260"/>
      <c r="G76" s="260"/>
      <c r="H76" s="260"/>
      <c r="K76" s="243" t="s">
        <v>242</v>
      </c>
      <c r="M76" s="243" t="s">
        <v>243</v>
      </c>
      <c r="P76" s="243" t="s">
        <v>244</v>
      </c>
      <c r="R76" s="243" t="s">
        <v>245</v>
      </c>
      <c r="T76" s="243" t="s">
        <v>246</v>
      </c>
      <c r="V76" s="243" t="s">
        <v>247</v>
      </c>
      <c r="Z76" s="59"/>
    </row>
    <row r="77" spans="2:27" x14ac:dyDescent="0.25">
      <c r="B77" s="260"/>
      <c r="C77" s="58" t="s">
        <v>5</v>
      </c>
      <c r="D77" s="260"/>
      <c r="E77" s="260"/>
      <c r="F77" s="58" t="s">
        <v>58</v>
      </c>
      <c r="G77" s="260"/>
      <c r="H77" s="260"/>
      <c r="I77" s="58" t="s">
        <v>61</v>
      </c>
      <c r="K77" s="243" t="s">
        <v>248</v>
      </c>
      <c r="M77" s="243" t="s">
        <v>249</v>
      </c>
      <c r="P77" s="243" t="s">
        <v>250</v>
      </c>
      <c r="R77" s="243" t="s">
        <v>251</v>
      </c>
      <c r="T77" s="243" t="s">
        <v>252</v>
      </c>
      <c r="V77" s="243" t="s">
        <v>253</v>
      </c>
    </row>
    <row r="78" spans="2:27" x14ac:dyDescent="0.25">
      <c r="K78" s="243" t="s">
        <v>254</v>
      </c>
      <c r="M78" s="243" t="s">
        <v>255</v>
      </c>
    </row>
    <row r="79" spans="2:27" x14ac:dyDescent="0.25">
      <c r="AA79" s="59"/>
    </row>
    <row r="80" spans="2:27" x14ac:dyDescent="0.25">
      <c r="C80" s="59"/>
      <c r="K80" s="51" t="s">
        <v>259</v>
      </c>
      <c r="M80" s="262" t="s">
        <v>256</v>
      </c>
      <c r="R80" s="51" t="s">
        <v>260</v>
      </c>
      <c r="W80" s="238" t="s">
        <v>261</v>
      </c>
      <c r="AA80" s="59"/>
    </row>
    <row r="81" spans="2:23" x14ac:dyDescent="0.25">
      <c r="B81" s="38"/>
      <c r="K81" s="51" t="s">
        <v>258</v>
      </c>
      <c r="M81" s="238" t="s">
        <v>257</v>
      </c>
      <c r="R81" s="51" t="s">
        <v>262</v>
      </c>
      <c r="W81" s="238" t="s">
        <v>263</v>
      </c>
    </row>
    <row r="82" spans="2:23" x14ac:dyDescent="0.25">
      <c r="G82" s="59"/>
      <c r="I82" s="59"/>
      <c r="Q82" s="59"/>
      <c r="R82" s="51" t="s">
        <v>264</v>
      </c>
      <c r="W82" s="238" t="s">
        <v>265</v>
      </c>
    </row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</sheetData>
  <mergeCells count="4">
    <mergeCell ref="E45:E47"/>
    <mergeCell ref="B45:B47"/>
    <mergeCell ref="B12:F12"/>
    <mergeCell ref="B18:F18"/>
  </mergeCells>
  <hyperlinks>
    <hyperlink ref="A1" location="הקדמה!A1" display="חזרה" xr:uid="{E8771B47-12A0-4E7C-A525-414B4A1A0ACC}"/>
  </hyperlinks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0E1FB-182F-4A42-9785-F0801CC22E17}">
  <dimension ref="A1:U30"/>
  <sheetViews>
    <sheetView showGridLines="0" rightToLeft="1" zoomScaleNormal="100" workbookViewId="0"/>
  </sheetViews>
  <sheetFormatPr defaultRowHeight="15" x14ac:dyDescent="0.25"/>
  <cols>
    <col min="1" max="1" width="9" style="70" customWidth="1"/>
    <col min="2" max="2" width="9.7109375" style="70" customWidth="1"/>
    <col min="3" max="3" width="2.28515625" style="70" customWidth="1"/>
    <col min="4" max="4" width="17" style="39" customWidth="1"/>
    <col min="5" max="5" width="2.28515625" style="70" customWidth="1"/>
    <col min="6" max="7" width="9.7109375" style="39" customWidth="1"/>
    <col min="8" max="8" width="8.42578125" style="70" customWidth="1"/>
    <col min="9" max="9" width="9.7109375" style="70" customWidth="1"/>
    <col min="10" max="10" width="2.28515625" style="70" customWidth="1"/>
    <col min="11" max="11" width="17" style="39" customWidth="1"/>
    <col min="12" max="12" width="2.28515625" style="70" customWidth="1"/>
    <col min="13" max="14" width="9.7109375" style="39" customWidth="1"/>
    <col min="15" max="15" width="9.140625" style="70" customWidth="1"/>
    <col min="16" max="16" width="9.140625" style="70"/>
    <col min="17" max="17" width="32.28515625" style="70" bestFit="1" customWidth="1"/>
    <col min="18" max="18" width="29.7109375" style="70" bestFit="1" customWidth="1"/>
    <col min="19" max="20" width="9.140625" style="70"/>
    <col min="21" max="21" width="31.28515625" style="70" bestFit="1" customWidth="1"/>
    <col min="22" max="16384" width="9.140625" style="70"/>
  </cols>
  <sheetData>
    <row r="1" spans="1:21" ht="40.5" customHeight="1" thickBot="1" x14ac:dyDescent="0.3">
      <c r="A1" s="6" t="s">
        <v>80</v>
      </c>
      <c r="B1" s="69"/>
    </row>
    <row r="2" spans="1:21" ht="29.25" customHeight="1" x14ac:dyDescent="0.25">
      <c r="B2" s="569" t="s">
        <v>39</v>
      </c>
      <c r="D2" s="71" t="s">
        <v>86</v>
      </c>
      <c r="F2" s="573" t="str">
        <f>IF(complicatedWiresBatteries&lt;&gt;"יש להזין מספר סוללות",IF(complicatedWiresBatteries&gt;=2,"לחתוך","לא לחתוך"),"סוללות ≥ 2")</f>
        <v>סוללות ≥ 2</v>
      </c>
      <c r="G2" s="574"/>
      <c r="I2" s="571" t="s">
        <v>89</v>
      </c>
      <c r="K2" s="71" t="s">
        <v>86</v>
      </c>
      <c r="M2" s="564" t="s">
        <v>90</v>
      </c>
      <c r="N2" s="565"/>
      <c r="Q2" s="561" t="s">
        <v>548</v>
      </c>
      <c r="R2" s="562"/>
      <c r="S2" s="562"/>
      <c r="T2" s="562"/>
      <c r="U2" s="563"/>
    </row>
    <row r="3" spans="1:21" ht="9" customHeight="1" x14ac:dyDescent="0.25">
      <c r="B3" s="569"/>
      <c r="F3" s="575"/>
      <c r="G3" s="576"/>
      <c r="I3" s="571"/>
      <c r="Q3" s="590" t="s">
        <v>486</v>
      </c>
      <c r="R3" s="463" t="s">
        <v>527</v>
      </c>
      <c r="S3" s="463"/>
      <c r="T3" s="463"/>
      <c r="U3" s="566" t="s">
        <v>487</v>
      </c>
    </row>
    <row r="4" spans="1:21" ht="29.25" customHeight="1" x14ac:dyDescent="0.25">
      <c r="B4" s="569"/>
      <c r="D4" s="71" t="s">
        <v>85</v>
      </c>
      <c r="F4" s="577"/>
      <c r="G4" s="578"/>
      <c r="I4" s="571"/>
      <c r="K4" s="71" t="s">
        <v>85</v>
      </c>
      <c r="M4" s="564" t="str">
        <f>IF(complicatedWiresSerialLast&lt;&gt;"יש להזין ספרה אחרונה במספר הסידורי",IF(ISEVEN(complicatedWiresSerialLast),"לחתוך","לא לחתוך"),"# זוגית")</f>
        <v># זוגית</v>
      </c>
      <c r="N4" s="565"/>
      <c r="Q4" s="590"/>
      <c r="R4" s="463"/>
      <c r="S4" s="463"/>
      <c r="T4" s="463"/>
      <c r="U4" s="566"/>
    </row>
    <row r="5" spans="1:21" ht="9" customHeight="1" x14ac:dyDescent="0.25">
      <c r="B5" s="569"/>
      <c r="I5" s="571"/>
      <c r="Q5" s="567" t="str">
        <f>IF(introductionBatteries&lt;&gt;"","מספר סוללות הוזן","לא הוזן מספר סוללות")</f>
        <v>לא הוזן מספר סוללות</v>
      </c>
      <c r="R5" s="580" t="s">
        <v>525</v>
      </c>
      <c r="S5" s="582"/>
      <c r="T5" s="582"/>
      <c r="U5" s="568" t="str">
        <f>IF(S5&lt;&gt;"",S5,IF(introductionBatteries&lt;&gt;"",introductionBatteries,"יש להזין מספר סוללות"))</f>
        <v>יש להזין מספר סוללות</v>
      </c>
    </row>
    <row r="6" spans="1:21" ht="29.25" customHeight="1" x14ac:dyDescent="0.25">
      <c r="B6" s="569"/>
      <c r="D6" s="71" t="s">
        <v>11</v>
      </c>
      <c r="F6" s="564" t="s">
        <v>83</v>
      </c>
      <c r="G6" s="565"/>
      <c r="I6" s="571"/>
      <c r="K6" s="71" t="s">
        <v>11</v>
      </c>
      <c r="M6" s="564" t="str">
        <f>IF(complicatedWiresParallel&lt;&gt;"יש להזין אם קיים מחבר מקבילי",IF(ISNUMBER(SEARCH("V",complicatedWiresParallel)),"לחתוך","לא לחתוך"),"מחבר מקבילי")</f>
        <v>מחבר מקבילי</v>
      </c>
      <c r="N6" s="565"/>
      <c r="Q6" s="567"/>
      <c r="R6" s="585"/>
      <c r="S6" s="582"/>
      <c r="T6" s="582"/>
      <c r="U6" s="568"/>
    </row>
    <row r="7" spans="1:21" ht="9" customHeight="1" x14ac:dyDescent="0.25">
      <c r="B7" s="569"/>
      <c r="I7" s="571"/>
      <c r="Q7" s="567" t="str">
        <f>IF(introductionParallel&lt;&gt;"","הוזן אם קיים מחבר מקבילי","לא הוזן אם קיים מחבר מקבילי")</f>
        <v>לא הוזן אם קיים מחבר מקבילי</v>
      </c>
      <c r="R7" s="580" t="s">
        <v>539</v>
      </c>
      <c r="S7" s="586"/>
      <c r="T7" s="588" t="s">
        <v>10</v>
      </c>
      <c r="U7" s="568" t="str">
        <f>IF(S7&lt;&gt;"",S7,IF(introductionParallel&lt;&gt;"",introductionParallel,"יש להזין אם קיים מחבר מקבילי"))</f>
        <v>יש להזין אם קיים מחבר מקבילי</v>
      </c>
    </row>
    <row r="8" spans="1:21" ht="29.25" customHeight="1" x14ac:dyDescent="0.25">
      <c r="B8" s="569"/>
      <c r="D8" s="71" t="s">
        <v>87</v>
      </c>
      <c r="F8" s="564" t="str">
        <f>IF(complicatedWiresSerialLast&lt;&gt;"יש להזין ספרה אחרונה במספר הסידורי",IF(ISEVEN(complicatedWiresSerialLast),"לחתוך","לא לחתוך"),"# זוגית")</f>
        <v># זוגית</v>
      </c>
      <c r="G8" s="565"/>
      <c r="I8" s="571"/>
      <c r="K8" s="71" t="s">
        <v>87</v>
      </c>
      <c r="M8" s="564" t="str">
        <f>IF(complicatedWiresSerialLast&lt;&gt;"יש להזין ספרה אחרונה במספר הסידורי",IF(ISEVEN(complicatedWiresSerialLast),"לחתוך","לא לחתוך"),"# זוגית")</f>
        <v># זוגית</v>
      </c>
      <c r="N8" s="565"/>
      <c r="Q8" s="567"/>
      <c r="R8" s="585"/>
      <c r="S8" s="587"/>
      <c r="T8" s="589"/>
      <c r="U8" s="568"/>
    </row>
    <row r="9" spans="1:21" ht="9" customHeight="1" x14ac:dyDescent="0.25">
      <c r="Q9" s="567" t="str">
        <f>IF(introductionSerialLast&lt;&gt;"","הוזנה ספרה אחרונה במספר הסידורי","לא הוזנה ספרה אחרונה במספר הסידורי")</f>
        <v>לא הוזנה ספרה אחרונה במספר הסידורי</v>
      </c>
      <c r="R9" s="580" t="s">
        <v>540</v>
      </c>
      <c r="S9" s="582"/>
      <c r="T9" s="582"/>
      <c r="U9" s="568" t="str">
        <f>IF(S9&lt;&gt;"",S9,IF(introductionSerialLast&lt;&gt;"",introductionSerialLast,"יש להזין ספרה אחרונה במספר הסידורי"))</f>
        <v>יש להזין ספרה אחרונה במספר הסידורי</v>
      </c>
    </row>
    <row r="10" spans="1:21" ht="29.25" customHeight="1" thickBot="1" x14ac:dyDescent="0.3">
      <c r="Q10" s="579"/>
      <c r="R10" s="581"/>
      <c r="S10" s="583"/>
      <c r="T10" s="583"/>
      <c r="U10" s="584"/>
    </row>
    <row r="11" spans="1:21" ht="9" customHeight="1" x14ac:dyDescent="0.25"/>
    <row r="12" spans="1:21" ht="29.25" customHeight="1" x14ac:dyDescent="0.25">
      <c r="B12" s="570" t="s">
        <v>38</v>
      </c>
      <c r="D12" s="71" t="s">
        <v>86</v>
      </c>
      <c r="F12" s="573" t="str">
        <f>IF(complicatedWiresParallel&lt;&gt;"יש להזין אם קיים מחבר מקבילי",IF(ISNUMBER(SEARCH("V",complicatedWiresParallel)),"לחתוך","לא לחתוך"),"מחבר מקבילי")</f>
        <v>מחבר מקבילי</v>
      </c>
      <c r="G12" s="574"/>
      <c r="I12" s="572" t="s">
        <v>88</v>
      </c>
      <c r="K12" s="71" t="s">
        <v>86</v>
      </c>
      <c r="M12" s="564" t="str">
        <f>IF(complicatedWiresBatteries&lt;&gt;"יש להזין מספר סוללות",IF(complicatedWiresBatteries&gt;=2,"לחתוך","לא לחתוך"),"סוללות ≥ 2")</f>
        <v>סוללות ≥ 2</v>
      </c>
      <c r="N12" s="565"/>
    </row>
    <row r="13" spans="1:21" ht="9" customHeight="1" x14ac:dyDescent="0.25">
      <c r="B13" s="570"/>
      <c r="F13" s="575"/>
      <c r="G13" s="576"/>
      <c r="I13" s="572"/>
    </row>
    <row r="14" spans="1:21" ht="29.25" customHeight="1" x14ac:dyDescent="0.3">
      <c r="B14" s="570"/>
      <c r="D14" s="71" t="s">
        <v>85</v>
      </c>
      <c r="F14" s="577"/>
      <c r="G14" s="578"/>
      <c r="I14" s="572"/>
      <c r="K14" s="71" t="s">
        <v>85</v>
      </c>
      <c r="M14" s="564" t="s">
        <v>90</v>
      </c>
      <c r="N14" s="565"/>
      <c r="Q14" s="405"/>
    </row>
    <row r="15" spans="1:21" ht="9" customHeight="1" x14ac:dyDescent="0.3">
      <c r="B15" s="570"/>
      <c r="I15" s="572"/>
      <c r="Q15" s="405"/>
    </row>
    <row r="16" spans="1:21" ht="29.25" customHeight="1" x14ac:dyDescent="0.3">
      <c r="B16" s="570"/>
      <c r="D16" s="71" t="s">
        <v>11</v>
      </c>
      <c r="F16" s="564" t="s">
        <v>90</v>
      </c>
      <c r="G16" s="565"/>
      <c r="I16" s="572"/>
      <c r="K16" s="71" t="s">
        <v>11</v>
      </c>
      <c r="M16" s="573" t="s">
        <v>83</v>
      </c>
      <c r="N16" s="574"/>
      <c r="Q16" s="405"/>
    </row>
    <row r="17" spans="2:17" ht="9" customHeight="1" x14ac:dyDescent="0.3">
      <c r="B17" s="570"/>
      <c r="I17" s="572"/>
      <c r="M17" s="575"/>
      <c r="N17" s="576"/>
      <c r="Q17" s="405"/>
    </row>
    <row r="18" spans="2:17" ht="29.25" customHeight="1" x14ac:dyDescent="0.3">
      <c r="B18" s="570"/>
      <c r="D18" s="71" t="s">
        <v>87</v>
      </c>
      <c r="F18" s="564" t="str">
        <f>IF(complicatedWiresSerialLast&lt;&gt;"יש להזין ספרה אחרונה במספר הסידורי",IF(ISEVEN(complicatedWiresSerialLast),"לחתוך","לא לחתוך"),"# זוגית")</f>
        <v># זוגית</v>
      </c>
      <c r="G18" s="565"/>
      <c r="I18" s="572"/>
      <c r="K18" s="71" t="s">
        <v>87</v>
      </c>
      <c r="M18" s="577"/>
      <c r="N18" s="578"/>
      <c r="Q18" s="405"/>
    </row>
    <row r="19" spans="2:17" ht="9" customHeight="1" x14ac:dyDescent="0.25"/>
    <row r="20" spans="2:17" ht="29.25" customHeight="1" x14ac:dyDescent="0.25">
      <c r="B20" s="59" t="s">
        <v>547</v>
      </c>
      <c r="I20" s="263" t="s">
        <v>270</v>
      </c>
    </row>
    <row r="21" spans="2:17" ht="9" customHeight="1" x14ac:dyDescent="0.25"/>
    <row r="22" spans="2:17" ht="29.25" customHeight="1" x14ac:dyDescent="0.25">
      <c r="I22" s="30" t="s">
        <v>505</v>
      </c>
    </row>
    <row r="24" spans="2:17" ht="29.25" customHeight="1" x14ac:dyDescent="0.25"/>
    <row r="25" spans="2:17" ht="9" customHeight="1" x14ac:dyDescent="0.25"/>
    <row r="26" spans="2:17" ht="29.25" customHeight="1" x14ac:dyDescent="0.25"/>
    <row r="27" spans="2:17" ht="9" customHeight="1" x14ac:dyDescent="0.25"/>
    <row r="28" spans="2:17" ht="29.25" customHeight="1" x14ac:dyDescent="0.25"/>
    <row r="29" spans="2:17" ht="9" customHeight="1" x14ac:dyDescent="0.25"/>
    <row r="30" spans="2:17" ht="29.25" customHeight="1" x14ac:dyDescent="0.25"/>
  </sheetData>
  <mergeCells count="34">
    <mergeCell ref="Q9:Q10"/>
    <mergeCell ref="R9:R10"/>
    <mergeCell ref="S9:T10"/>
    <mergeCell ref="U9:U10"/>
    <mergeCell ref="R3:T4"/>
    <mergeCell ref="R5:R6"/>
    <mergeCell ref="R7:R8"/>
    <mergeCell ref="S5:T6"/>
    <mergeCell ref="S7:S8"/>
    <mergeCell ref="T7:T8"/>
    <mergeCell ref="Q3:Q4"/>
    <mergeCell ref="B2:B8"/>
    <mergeCell ref="B12:B18"/>
    <mergeCell ref="F16:G16"/>
    <mergeCell ref="F6:G6"/>
    <mergeCell ref="M4:N4"/>
    <mergeCell ref="I2:I8"/>
    <mergeCell ref="I12:I18"/>
    <mergeCell ref="F2:G4"/>
    <mergeCell ref="F8:G8"/>
    <mergeCell ref="F12:G14"/>
    <mergeCell ref="F18:G18"/>
    <mergeCell ref="M16:N18"/>
    <mergeCell ref="M14:N14"/>
    <mergeCell ref="M12:N12"/>
    <mergeCell ref="M8:N8"/>
    <mergeCell ref="M2:N2"/>
    <mergeCell ref="Q2:U2"/>
    <mergeCell ref="M6:N6"/>
    <mergeCell ref="U3:U4"/>
    <mergeCell ref="Q5:Q6"/>
    <mergeCell ref="U7:U8"/>
    <mergeCell ref="Q7:Q8"/>
    <mergeCell ref="U5:U6"/>
  </mergeCells>
  <conditionalFormatting sqref="M4:N4 M6:N6 F2:G4 M12:N12 F12:G14 F18:G18 M8:N8 F8:G8">
    <cfRule type="notContainsText" dxfId="33" priority="40" operator="notContains" text="לחתוך">
      <formula>ISERROR(SEARCH("לחתוך",F2))</formula>
    </cfRule>
  </conditionalFormatting>
  <conditionalFormatting sqref="M2:N2 M4:N4 M12:N12 M14:N14 M16:N18 F2:G4 F12:G14 F16:G16 F18:G18 M6:N6 F6:G6 M8:N8 F8:G8">
    <cfRule type="cellIs" dxfId="32" priority="38" operator="equal">
      <formula>"לא לחתוך"</formula>
    </cfRule>
    <cfRule type="cellIs" dxfId="31" priority="39" operator="equal">
      <formula>"לחתוך"</formula>
    </cfRule>
  </conditionalFormatting>
  <conditionalFormatting sqref="U7">
    <cfRule type="notContainsText" dxfId="30" priority="33" operator="notContains" text="יש">
      <formula>ISERROR(SEARCH("יש",U7))</formula>
    </cfRule>
    <cfRule type="beginsWith" dxfId="29" priority="34" operator="beginsWith" text="יש">
      <formula>LEFT(U7,LEN("יש"))="יש"</formula>
    </cfRule>
  </conditionalFormatting>
  <conditionalFormatting sqref="Q7">
    <cfRule type="beginsWith" dxfId="28" priority="21" operator="beginsWith" text="לא">
      <formula>LEFT(Q7,LEN("לא"))="לא"</formula>
    </cfRule>
    <cfRule type="beginsWith" dxfId="27" priority="22" operator="beginsWith" text="הוזן">
      <formula>LEFT(Q7,LEN("הוזן"))="הוזן"</formula>
    </cfRule>
  </conditionalFormatting>
  <conditionalFormatting sqref="U5">
    <cfRule type="notContainsText" dxfId="26" priority="17" operator="notContains" text="יש">
      <formula>ISERROR(SEARCH("יש",U5))</formula>
    </cfRule>
    <cfRule type="beginsWith" dxfId="25" priority="18" operator="beginsWith" text="יש">
      <formula>LEFT(U5,LEN("יש"))="יש"</formula>
    </cfRule>
  </conditionalFormatting>
  <conditionalFormatting sqref="Q5">
    <cfRule type="beginsWith" dxfId="24" priority="15" operator="beginsWith" text="לא">
      <formula>LEFT(Q5,LEN("לא"))="לא"</formula>
    </cfRule>
    <cfRule type="endsWith" dxfId="23" priority="16" operator="endsWith" text="הוזן">
      <formula>RIGHT(Q5,LEN("הוזן"))="הוזן"</formula>
    </cfRule>
  </conditionalFormatting>
  <conditionalFormatting sqref="Q9">
    <cfRule type="beginsWith" dxfId="22" priority="11" operator="beginsWith" text="לא">
      <formula>LEFT(Q9,LEN("לא"))="לא"</formula>
    </cfRule>
    <cfRule type="beginsWith" dxfId="21" priority="12" operator="beginsWith" text="הוזנה">
      <formula>LEFT(Q9,LEN("הוזנה"))="הוזנה"</formula>
    </cfRule>
  </conditionalFormatting>
  <conditionalFormatting sqref="U9">
    <cfRule type="notContainsText" dxfId="20" priority="9" operator="notContains" text="יש">
      <formula>ISERROR(SEARCH("יש",U9))</formula>
    </cfRule>
    <cfRule type="beginsWith" dxfId="19" priority="10" operator="beginsWith" text="יש">
      <formula>LEFT(U9,LEN("יש"))="יש"</formula>
    </cfRule>
  </conditionalFormatting>
  <dataValidations count="3">
    <dataValidation type="whole" operator="greaterThanOrEqual" allowBlank="1" showInputMessage="1" showErrorMessage="1" sqref="S5 T7" xr:uid="{A1BDE5E7-F39E-4500-A7D5-7DBCDF14D34B}">
      <formula1>0</formula1>
    </dataValidation>
    <dataValidation type="whole" allowBlank="1" showInputMessage="1" showErrorMessage="1" sqref="S9" xr:uid="{6643DED8-E442-437B-BA20-F30D4E90A66D}">
      <formula1>0</formula1>
      <formula2>9</formula2>
    </dataValidation>
    <dataValidation type="list" operator="greaterThanOrEqual" allowBlank="1" showInputMessage="1" showErrorMessage="1" sqref="S7" xr:uid="{0C7D33FF-5094-4A30-80FC-8391F7CC43BC}">
      <formula1>"V,X"</formula1>
    </dataValidation>
  </dataValidations>
  <hyperlinks>
    <hyperlink ref="A1" location="הקדמה!A1" display="חזרה" xr:uid="{506F8206-C6F0-4F1A-88F5-51905E79EB98}"/>
    <hyperlink ref="Q3" location="Introduction!A1" display="Automatic  (using 'Introduction')" xr:uid="{1CC6FBEB-523B-44FA-A1B8-AE0F13B2F8B7}"/>
  </hyperlinks>
  <pageMargins left="0.7" right="0.7" top="0.75" bottom="0.75" header="0.3" footer="0.3"/>
  <pageSetup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B9801-3F01-46DE-A6EF-CD1624F00793}">
  <dimension ref="A1:E13"/>
  <sheetViews>
    <sheetView showGridLines="0" rightToLeft="1" zoomScaleNormal="100" workbookViewId="0"/>
  </sheetViews>
  <sheetFormatPr defaultColWidth="9" defaultRowHeight="15" x14ac:dyDescent="0.25"/>
  <cols>
    <col min="1" max="1" width="9" style="14"/>
    <col min="2" max="2" width="10.42578125" style="14" customWidth="1"/>
    <col min="3" max="16384" width="9" style="14"/>
  </cols>
  <sheetData>
    <row r="1" spans="1:5" ht="40.5" customHeight="1" thickBot="1" x14ac:dyDescent="0.3">
      <c r="A1" s="6" t="s">
        <v>80</v>
      </c>
    </row>
    <row r="2" spans="1:5" x14ac:dyDescent="0.25">
      <c r="B2" s="122" t="s">
        <v>81</v>
      </c>
      <c r="C2" s="62" t="s">
        <v>39</v>
      </c>
      <c r="D2" s="63" t="s">
        <v>38</v>
      </c>
      <c r="E2" s="64" t="s">
        <v>82</v>
      </c>
    </row>
    <row r="3" spans="1:5" x14ac:dyDescent="0.25">
      <c r="B3" s="65">
        <v>1</v>
      </c>
      <c r="C3" s="66" t="s">
        <v>2</v>
      </c>
      <c r="D3" s="66" t="s">
        <v>3</v>
      </c>
      <c r="E3" s="66" t="s">
        <v>83</v>
      </c>
    </row>
    <row r="4" spans="1:5" x14ac:dyDescent="0.25">
      <c r="B4" s="65">
        <v>2</v>
      </c>
      <c r="C4" s="66" t="s">
        <v>3</v>
      </c>
      <c r="D4" s="66" t="s">
        <v>6</v>
      </c>
      <c r="E4" s="66" t="s">
        <v>6</v>
      </c>
    </row>
    <row r="5" spans="1:5" x14ac:dyDescent="0.25">
      <c r="B5" s="65">
        <v>3</v>
      </c>
      <c r="C5" s="66" t="s">
        <v>4</v>
      </c>
      <c r="D5" s="66" t="s">
        <v>3</v>
      </c>
      <c r="E5" s="66" t="s">
        <v>3</v>
      </c>
    </row>
    <row r="6" spans="1:5" x14ac:dyDescent="0.25">
      <c r="B6" s="65">
        <v>4</v>
      </c>
      <c r="C6" s="66" t="s">
        <v>6</v>
      </c>
      <c r="D6" s="66" t="s">
        <v>4</v>
      </c>
      <c r="E6" s="66" t="s">
        <v>6</v>
      </c>
    </row>
    <row r="7" spans="1:5" x14ac:dyDescent="0.25">
      <c r="B7" s="65">
        <v>5</v>
      </c>
      <c r="C7" s="66" t="s">
        <v>3</v>
      </c>
      <c r="D7" s="66" t="s">
        <v>3</v>
      </c>
      <c r="E7" s="66" t="s">
        <v>3</v>
      </c>
    </row>
    <row r="8" spans="1:5" x14ac:dyDescent="0.25">
      <c r="B8" s="65">
        <v>6</v>
      </c>
      <c r="C8" s="66" t="s">
        <v>6</v>
      </c>
      <c r="D8" s="66" t="s">
        <v>7</v>
      </c>
      <c r="E8" s="66" t="s">
        <v>7</v>
      </c>
    </row>
    <row r="9" spans="1:5" x14ac:dyDescent="0.25">
      <c r="B9" s="65">
        <v>7</v>
      </c>
      <c r="C9" s="66" t="s">
        <v>83</v>
      </c>
      <c r="D9" s="66" t="s">
        <v>2</v>
      </c>
      <c r="E9" s="66" t="s">
        <v>8</v>
      </c>
    </row>
    <row r="10" spans="1:5" x14ac:dyDescent="0.25">
      <c r="B10" s="65">
        <v>8</v>
      </c>
      <c r="C10" s="66" t="s">
        <v>8</v>
      </c>
      <c r="D10" s="66" t="s">
        <v>6</v>
      </c>
      <c r="E10" s="66" t="s">
        <v>2</v>
      </c>
    </row>
    <row r="11" spans="1:5" ht="15.75" thickBot="1" x14ac:dyDescent="0.3">
      <c r="B11" s="67">
        <v>9</v>
      </c>
      <c r="C11" s="68" t="s">
        <v>3</v>
      </c>
      <c r="D11" s="68" t="s">
        <v>4</v>
      </c>
      <c r="E11" s="68" t="s">
        <v>2</v>
      </c>
    </row>
    <row r="13" spans="1:5" x14ac:dyDescent="0.25">
      <c r="B13" t="s">
        <v>84</v>
      </c>
    </row>
  </sheetData>
  <hyperlinks>
    <hyperlink ref="A1" location="הקדמה!A1" display="חזרה" xr:uid="{F61901DD-CC23-41C8-B6D0-3F3EA34E25D3}"/>
  </hyperlinks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98373-C332-4C06-80C5-D1D2C4024D23}">
  <dimension ref="A1:AE27"/>
  <sheetViews>
    <sheetView showGridLines="0" rightToLeft="1" zoomScaleNormal="100" workbookViewId="0"/>
  </sheetViews>
  <sheetFormatPr defaultRowHeight="15" x14ac:dyDescent="0.25"/>
  <cols>
    <col min="1" max="1" width="9" style="59" customWidth="1"/>
    <col min="2" max="26" width="3.5703125" style="59" customWidth="1"/>
    <col min="27" max="28" width="9.140625" style="59"/>
    <col min="29" max="29" width="12.85546875" style="59" customWidth="1"/>
    <col min="30" max="30" width="16.7109375" style="59" customWidth="1"/>
    <col min="31" max="31" width="18" style="59" customWidth="1"/>
    <col min="32" max="16384" width="9.140625" style="59"/>
  </cols>
  <sheetData>
    <row r="1" spans="1:31" ht="40.5" customHeight="1" x14ac:dyDescent="0.25">
      <c r="A1" s="69" t="s">
        <v>80</v>
      </c>
    </row>
    <row r="2" spans="1:31" ht="18" customHeight="1" thickBot="1" x14ac:dyDescent="0.3">
      <c r="B2" s="163">
        <v>6</v>
      </c>
      <c r="C2" s="163">
        <v>5</v>
      </c>
      <c r="D2" s="163">
        <v>4</v>
      </c>
      <c r="E2" s="163">
        <v>3</v>
      </c>
      <c r="F2" s="163">
        <v>2</v>
      </c>
      <c r="G2" s="163">
        <v>1</v>
      </c>
      <c r="H2" s="39"/>
      <c r="I2" s="39"/>
      <c r="J2" s="39"/>
      <c r="K2" s="163">
        <v>6</v>
      </c>
      <c r="L2" s="163">
        <v>5</v>
      </c>
      <c r="M2" s="163">
        <v>4</v>
      </c>
      <c r="N2" s="163">
        <v>3</v>
      </c>
      <c r="O2" s="163">
        <v>2</v>
      </c>
      <c r="P2" s="39">
        <v>1</v>
      </c>
      <c r="Q2" s="39"/>
      <c r="R2" s="39"/>
      <c r="S2" s="39"/>
      <c r="T2" s="164">
        <v>6</v>
      </c>
      <c r="U2" s="164">
        <v>5</v>
      </c>
      <c r="V2" s="164">
        <v>4</v>
      </c>
      <c r="W2" s="164">
        <v>3</v>
      </c>
      <c r="X2" s="164">
        <v>2</v>
      </c>
      <c r="Y2" s="204">
        <v>1</v>
      </c>
      <c r="Z2" s="39"/>
      <c r="AB2" s="411" t="s">
        <v>506</v>
      </c>
      <c r="AD2" s="124" t="str">
        <f>IF(mazesMethod&lt;&gt;"",IF(mazesMethod="עמודות","לציין עמודה שמאלית,","לציין עמודה,"),"-בחר שיטה מועדפת-")</f>
        <v>לציין עמודה שמאלית,</v>
      </c>
      <c r="AE2" s="59" t="str">
        <f>IF(mazesMethod&lt;&gt;"",IF(mazesMethod="עמודות","לאחר מכן עמודה ימנית","לאחר מכן שורה"),"")</f>
        <v>לאחר מכן עמודה ימנית</v>
      </c>
    </row>
    <row r="3" spans="1:31" ht="18" customHeight="1" thickTop="1" thickBot="1" x14ac:dyDescent="0.3">
      <c r="A3" s="203"/>
      <c r="B3" s="211" t="s">
        <v>177</v>
      </c>
      <c r="C3" s="169" t="s">
        <v>177</v>
      </c>
      <c r="D3" s="186" t="s">
        <v>177</v>
      </c>
      <c r="E3" s="207" t="s">
        <v>177</v>
      </c>
      <c r="F3" s="169" t="s">
        <v>177</v>
      </c>
      <c r="G3" s="188" t="s">
        <v>177</v>
      </c>
      <c r="H3" s="39">
        <v>1</v>
      </c>
      <c r="I3" s="39"/>
      <c r="J3" s="163"/>
      <c r="K3" s="211" t="s">
        <v>177</v>
      </c>
      <c r="L3" s="207" t="s">
        <v>177</v>
      </c>
      <c r="M3" s="186" t="s">
        <v>177</v>
      </c>
      <c r="N3" s="189" t="s">
        <v>177</v>
      </c>
      <c r="O3" s="207" t="s">
        <v>177</v>
      </c>
      <c r="P3" s="171" t="s">
        <v>177</v>
      </c>
      <c r="Q3" s="39">
        <v>1</v>
      </c>
      <c r="R3" s="39"/>
      <c r="S3" s="198"/>
      <c r="T3" s="200" t="s">
        <v>177</v>
      </c>
      <c r="U3" s="186" t="s">
        <v>177</v>
      </c>
      <c r="V3" s="186" t="s">
        <v>177</v>
      </c>
      <c r="W3" s="200" t="s">
        <v>177</v>
      </c>
      <c r="X3" s="169" t="s">
        <v>177</v>
      </c>
      <c r="Y3" s="168" t="s">
        <v>177</v>
      </c>
      <c r="Z3" s="39">
        <v>1</v>
      </c>
    </row>
    <row r="4" spans="1:31" ht="18" customHeight="1" thickBot="1" x14ac:dyDescent="0.3">
      <c r="A4" s="203"/>
      <c r="B4" s="208" t="s">
        <v>177</v>
      </c>
      <c r="C4" s="165" t="s">
        <v>177</v>
      </c>
      <c r="D4" s="170" t="s">
        <v>177</v>
      </c>
      <c r="E4" s="165" t="s">
        <v>177</v>
      </c>
      <c r="F4" s="172" t="s">
        <v>177</v>
      </c>
      <c r="G4" s="177" t="s">
        <v>202</v>
      </c>
      <c r="H4" s="39">
        <v>2</v>
      </c>
      <c r="I4" s="39"/>
      <c r="J4" s="163"/>
      <c r="K4" s="208" t="s">
        <v>177</v>
      </c>
      <c r="L4" s="179" t="s">
        <v>202</v>
      </c>
      <c r="M4" s="165" t="s">
        <v>177</v>
      </c>
      <c r="N4" s="172" t="s">
        <v>177</v>
      </c>
      <c r="O4" s="173" t="s">
        <v>177</v>
      </c>
      <c r="P4" s="168" t="s">
        <v>177</v>
      </c>
      <c r="Q4" s="39">
        <v>2</v>
      </c>
      <c r="R4" s="39"/>
      <c r="S4" s="198"/>
      <c r="T4" s="178" t="s">
        <v>177</v>
      </c>
      <c r="U4" s="165" t="s">
        <v>177</v>
      </c>
      <c r="V4" s="170" t="s">
        <v>177</v>
      </c>
      <c r="W4" s="166" t="s">
        <v>177</v>
      </c>
      <c r="X4" s="166" t="s">
        <v>177</v>
      </c>
      <c r="Y4" s="190" t="s">
        <v>177</v>
      </c>
      <c r="Z4" s="39">
        <v>2</v>
      </c>
      <c r="AB4" s="411" t="s">
        <v>521</v>
      </c>
    </row>
    <row r="5" spans="1:31" ht="18" customHeight="1" thickBot="1" x14ac:dyDescent="0.3">
      <c r="A5" s="203"/>
      <c r="B5" s="209" t="s">
        <v>202</v>
      </c>
      <c r="C5" s="197" t="s">
        <v>177</v>
      </c>
      <c r="D5" s="166" t="s">
        <v>177</v>
      </c>
      <c r="E5" s="200" t="s">
        <v>177</v>
      </c>
      <c r="F5" s="170" t="s">
        <v>177</v>
      </c>
      <c r="G5" s="168" t="s">
        <v>177</v>
      </c>
      <c r="H5" s="39">
        <v>3</v>
      </c>
      <c r="I5" s="39"/>
      <c r="J5" s="163"/>
      <c r="K5" s="208" t="s">
        <v>177</v>
      </c>
      <c r="L5" s="212" t="s">
        <v>177</v>
      </c>
      <c r="M5" s="166" t="s">
        <v>177</v>
      </c>
      <c r="N5" s="165" t="s">
        <v>177</v>
      </c>
      <c r="O5" s="172" t="s">
        <v>177</v>
      </c>
      <c r="P5" s="168" t="s">
        <v>177</v>
      </c>
      <c r="Q5" s="39">
        <v>3</v>
      </c>
      <c r="R5" s="39"/>
      <c r="S5" s="198"/>
      <c r="T5" s="178" t="s">
        <v>177</v>
      </c>
      <c r="U5" s="202" t="s">
        <v>177</v>
      </c>
      <c r="V5" s="166" t="s">
        <v>177</v>
      </c>
      <c r="W5" s="166" t="s">
        <v>177</v>
      </c>
      <c r="X5" s="200" t="s">
        <v>177</v>
      </c>
      <c r="Y5" s="168" t="s">
        <v>177</v>
      </c>
      <c r="Z5" s="39">
        <v>3</v>
      </c>
    </row>
    <row r="6" spans="1:31" ht="18" customHeight="1" thickBot="1" x14ac:dyDescent="0.3">
      <c r="B6" s="208" t="s">
        <v>177</v>
      </c>
      <c r="C6" s="170" t="s">
        <v>177</v>
      </c>
      <c r="D6" s="165" t="s">
        <v>177</v>
      </c>
      <c r="E6" s="165" t="s">
        <v>177</v>
      </c>
      <c r="F6" s="180" t="s">
        <v>177</v>
      </c>
      <c r="G6" s="168" t="s">
        <v>177</v>
      </c>
      <c r="H6" s="39">
        <v>4</v>
      </c>
      <c r="I6" s="39"/>
      <c r="J6" s="163"/>
      <c r="K6" s="178" t="s">
        <v>177</v>
      </c>
      <c r="L6" s="166" t="s">
        <v>177</v>
      </c>
      <c r="M6" s="165" t="s">
        <v>177</v>
      </c>
      <c r="N6" s="166" t="s">
        <v>177</v>
      </c>
      <c r="O6" s="196" t="s">
        <v>202</v>
      </c>
      <c r="P6" s="168" t="s">
        <v>177</v>
      </c>
      <c r="Q6" s="39">
        <v>4</v>
      </c>
      <c r="R6" s="39"/>
      <c r="S6" s="198"/>
      <c r="T6" s="205" t="s">
        <v>202</v>
      </c>
      <c r="U6" s="166" t="s">
        <v>177</v>
      </c>
      <c r="V6" s="174" t="s">
        <v>202</v>
      </c>
      <c r="W6" s="166" t="s">
        <v>177</v>
      </c>
      <c r="X6" s="166" t="s">
        <v>177</v>
      </c>
      <c r="Y6" s="168" t="s">
        <v>177</v>
      </c>
      <c r="Z6" s="39">
        <v>4</v>
      </c>
      <c r="AB6" s="409"/>
      <c r="AC6" s="409" t="s">
        <v>112</v>
      </c>
    </row>
    <row r="7" spans="1:31" ht="18" customHeight="1" thickBot="1" x14ac:dyDescent="0.3">
      <c r="B7" s="178" t="s">
        <v>177</v>
      </c>
      <c r="C7" s="213" t="s">
        <v>177</v>
      </c>
      <c r="D7" s="172" t="s">
        <v>177</v>
      </c>
      <c r="E7" s="200" t="s">
        <v>177</v>
      </c>
      <c r="F7" s="175" t="s">
        <v>177</v>
      </c>
      <c r="G7" s="168" t="s">
        <v>177</v>
      </c>
      <c r="H7" s="39">
        <v>5</v>
      </c>
      <c r="I7" s="39"/>
      <c r="J7" s="163"/>
      <c r="K7" s="178" t="s">
        <v>177</v>
      </c>
      <c r="L7" s="173" t="s">
        <v>177</v>
      </c>
      <c r="M7" s="166" t="s">
        <v>177</v>
      </c>
      <c r="N7" s="166" t="s">
        <v>177</v>
      </c>
      <c r="O7" s="166" t="s">
        <v>177</v>
      </c>
      <c r="P7" s="168" t="s">
        <v>177</v>
      </c>
      <c r="Q7" s="39">
        <v>5</v>
      </c>
      <c r="R7" s="39"/>
      <c r="S7" s="198"/>
      <c r="T7" s="178" t="s">
        <v>177</v>
      </c>
      <c r="U7" s="166" t="s">
        <v>177</v>
      </c>
      <c r="V7" s="166" t="s">
        <v>177</v>
      </c>
      <c r="W7" s="165" t="s">
        <v>177</v>
      </c>
      <c r="X7" s="170" t="s">
        <v>177</v>
      </c>
      <c r="Y7" s="168" t="s">
        <v>177</v>
      </c>
      <c r="Z7" s="39">
        <v>5</v>
      </c>
      <c r="AB7" s="409"/>
      <c r="AC7" s="409" t="s">
        <v>111</v>
      </c>
    </row>
    <row r="8" spans="1:31" ht="18" customHeight="1" thickBot="1" x14ac:dyDescent="0.3">
      <c r="B8" s="181" t="s">
        <v>177</v>
      </c>
      <c r="C8" s="195" t="s">
        <v>177</v>
      </c>
      <c r="D8" s="182" t="s">
        <v>177</v>
      </c>
      <c r="E8" s="183" t="s">
        <v>177</v>
      </c>
      <c r="F8" s="182" t="s">
        <v>177</v>
      </c>
      <c r="G8" s="184" t="s">
        <v>177</v>
      </c>
      <c r="H8" s="39">
        <v>6</v>
      </c>
      <c r="I8" s="39"/>
      <c r="J8" s="39"/>
      <c r="K8" s="181" t="s">
        <v>177</v>
      </c>
      <c r="L8" s="182" t="s">
        <v>177</v>
      </c>
      <c r="M8" s="183" t="s">
        <v>177</v>
      </c>
      <c r="N8" s="182" t="s">
        <v>177</v>
      </c>
      <c r="O8" s="183" t="s">
        <v>177</v>
      </c>
      <c r="P8" s="184" t="s">
        <v>177</v>
      </c>
      <c r="Q8" s="39">
        <v>6</v>
      </c>
      <c r="R8" s="39"/>
      <c r="S8" s="198"/>
      <c r="T8" s="181" t="s">
        <v>177</v>
      </c>
      <c r="U8" s="183" t="s">
        <v>177</v>
      </c>
      <c r="V8" s="182" t="s">
        <v>177</v>
      </c>
      <c r="W8" s="182" t="s">
        <v>177</v>
      </c>
      <c r="X8" s="182" t="s">
        <v>177</v>
      </c>
      <c r="Y8" s="184" t="s">
        <v>177</v>
      </c>
      <c r="Z8" s="39">
        <v>6</v>
      </c>
    </row>
    <row r="9" spans="1:31" ht="18" customHeight="1" thickTop="1" x14ac:dyDescent="0.25">
      <c r="B9" s="592" t="str">
        <f>IF(mazesMethod&lt;&gt;"",IF(mazesMethod="עמודות","1   -   6","(1, 2)"),"1  -  6")</f>
        <v>1   -   6</v>
      </c>
      <c r="C9" s="592"/>
      <c r="D9" s="592"/>
      <c r="E9" s="592"/>
      <c r="F9" s="592"/>
      <c r="G9" s="592"/>
      <c r="H9" s="39"/>
      <c r="I9" s="39"/>
      <c r="J9" s="39"/>
      <c r="K9" s="592" t="str">
        <f>IF(mazesMethod&lt;&gt;"",IF(mazesMethod="עמודות","2   -   5","(2, 4)"),"2  -  5")</f>
        <v>2   -   5</v>
      </c>
      <c r="L9" s="592"/>
      <c r="M9" s="592"/>
      <c r="N9" s="592"/>
      <c r="O9" s="592"/>
      <c r="P9" s="592"/>
      <c r="Q9" s="39"/>
      <c r="R9" s="39"/>
      <c r="S9" s="39"/>
      <c r="T9" s="592" t="str">
        <f>IF(mazesMethod&lt;&gt;"",IF(mazesMethod="עמודות","4   -   6","(4, 4)"),"4  -  6")</f>
        <v>4   -   6</v>
      </c>
      <c r="U9" s="592"/>
      <c r="V9" s="592"/>
      <c r="W9" s="592"/>
      <c r="X9" s="592"/>
      <c r="Y9" s="592"/>
      <c r="Z9" s="39"/>
    </row>
    <row r="10" spans="1:31" ht="18" customHeight="1" x14ac:dyDescent="0.25"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spans="1:31" ht="18" customHeight="1" thickBot="1" x14ac:dyDescent="0.3">
      <c r="B11" s="163">
        <v>6</v>
      </c>
      <c r="C11" s="163">
        <v>5</v>
      </c>
      <c r="D11" s="163">
        <v>4</v>
      </c>
      <c r="E11" s="163">
        <v>3</v>
      </c>
      <c r="F11" s="39">
        <v>2</v>
      </c>
      <c r="G11" s="39">
        <v>1</v>
      </c>
      <c r="H11" s="39"/>
      <c r="I11" s="39"/>
      <c r="J11" s="39"/>
      <c r="K11" s="163">
        <v>6</v>
      </c>
      <c r="L11" s="163">
        <v>5</v>
      </c>
      <c r="M11" s="163">
        <v>4</v>
      </c>
      <c r="N11" s="163">
        <v>3</v>
      </c>
      <c r="O11" s="163">
        <v>2</v>
      </c>
      <c r="P11" s="163">
        <v>1</v>
      </c>
      <c r="Q11" s="39"/>
      <c r="R11" s="39"/>
      <c r="S11" s="39"/>
      <c r="T11" s="163">
        <v>6</v>
      </c>
      <c r="U11" s="163">
        <v>5</v>
      </c>
      <c r="V11" s="163">
        <v>4</v>
      </c>
      <c r="W11" s="163">
        <v>3</v>
      </c>
      <c r="X11" s="39">
        <v>2</v>
      </c>
      <c r="Y11" s="39">
        <v>1</v>
      </c>
      <c r="Z11" s="39"/>
      <c r="AB11" s="591" t="s">
        <v>502</v>
      </c>
      <c r="AC11" s="591"/>
      <c r="AD11" s="591"/>
    </row>
    <row r="12" spans="1:31" ht="18" customHeight="1" thickTop="1" thickBot="1" x14ac:dyDescent="0.3">
      <c r="A12" s="203"/>
      <c r="B12" s="206" t="s">
        <v>177</v>
      </c>
      <c r="C12" s="169" t="s">
        <v>177</v>
      </c>
      <c r="D12" s="169" t="s">
        <v>177</v>
      </c>
      <c r="E12" s="214" t="s">
        <v>177</v>
      </c>
      <c r="F12" s="207" t="s">
        <v>177</v>
      </c>
      <c r="G12" s="210" t="s">
        <v>202</v>
      </c>
      <c r="H12" s="39">
        <v>1</v>
      </c>
      <c r="I12" s="39"/>
      <c r="J12" s="163"/>
      <c r="K12" s="206" t="s">
        <v>177</v>
      </c>
      <c r="L12" s="207" t="s">
        <v>177</v>
      </c>
      <c r="M12" s="169" t="s">
        <v>177</v>
      </c>
      <c r="N12" s="169" t="s">
        <v>177</v>
      </c>
      <c r="O12" s="169" t="s">
        <v>177</v>
      </c>
      <c r="P12" s="171" t="s">
        <v>177</v>
      </c>
      <c r="Q12" s="39">
        <v>1</v>
      </c>
      <c r="R12" s="39"/>
      <c r="S12" s="163"/>
      <c r="T12" s="206" t="s">
        <v>177</v>
      </c>
      <c r="U12" s="187" t="s">
        <v>202</v>
      </c>
      <c r="V12" s="214" t="s">
        <v>177</v>
      </c>
      <c r="W12" s="207" t="s">
        <v>177</v>
      </c>
      <c r="X12" s="186" t="s">
        <v>177</v>
      </c>
      <c r="Y12" s="188" t="s">
        <v>177</v>
      </c>
      <c r="Z12" s="39">
        <v>1</v>
      </c>
      <c r="AB12" s="410" t="s">
        <v>113</v>
      </c>
      <c r="AC12" s="410"/>
      <c r="AD12" s="378" t="s">
        <v>203</v>
      </c>
    </row>
    <row r="13" spans="1:31" ht="18" customHeight="1" thickBot="1" x14ac:dyDescent="0.3">
      <c r="A13" s="203"/>
      <c r="B13" s="208" t="s">
        <v>177</v>
      </c>
      <c r="C13" s="165" t="s">
        <v>177</v>
      </c>
      <c r="D13" s="165" t="s">
        <v>177</v>
      </c>
      <c r="E13" s="166" t="s">
        <v>177</v>
      </c>
      <c r="F13" s="166" t="s">
        <v>177</v>
      </c>
      <c r="G13" s="168" t="s">
        <v>177</v>
      </c>
      <c r="H13" s="39">
        <v>2</v>
      </c>
      <c r="I13" s="39"/>
      <c r="J13" s="163"/>
      <c r="K13" s="217" t="s">
        <v>177</v>
      </c>
      <c r="L13" s="165" t="s">
        <v>177</v>
      </c>
      <c r="M13" s="200" t="s">
        <v>177</v>
      </c>
      <c r="N13" s="175" t="s">
        <v>177</v>
      </c>
      <c r="O13" s="175" t="s">
        <v>177</v>
      </c>
      <c r="P13" s="168" t="s">
        <v>177</v>
      </c>
      <c r="Q13" s="39">
        <v>2</v>
      </c>
      <c r="R13" s="39"/>
      <c r="S13" s="163"/>
      <c r="T13" s="178" t="s">
        <v>177</v>
      </c>
      <c r="U13" s="173" t="s">
        <v>177</v>
      </c>
      <c r="V13" s="166" t="s">
        <v>177</v>
      </c>
      <c r="W13" s="166" t="s">
        <v>177</v>
      </c>
      <c r="X13" s="166" t="s">
        <v>177</v>
      </c>
      <c r="Y13" s="168" t="s">
        <v>177</v>
      </c>
      <c r="Z13" s="39">
        <v>2</v>
      </c>
      <c r="AB13" s="410" t="s">
        <v>204</v>
      </c>
      <c r="AC13" s="410"/>
      <c r="AD13" s="199" t="s">
        <v>205</v>
      </c>
    </row>
    <row r="14" spans="1:31" ht="18" customHeight="1" thickBot="1" x14ac:dyDescent="0.3">
      <c r="A14" s="203"/>
      <c r="B14" s="178" t="s">
        <v>177</v>
      </c>
      <c r="C14" s="219" t="s">
        <v>177</v>
      </c>
      <c r="D14" s="166" t="s">
        <v>177</v>
      </c>
      <c r="E14" s="165" t="s">
        <v>177</v>
      </c>
      <c r="F14" s="170" t="s">
        <v>177</v>
      </c>
      <c r="G14" s="168" t="s">
        <v>177</v>
      </c>
      <c r="H14" s="39">
        <v>3</v>
      </c>
      <c r="I14" s="39"/>
      <c r="J14" s="163"/>
      <c r="K14" s="208" t="s">
        <v>177</v>
      </c>
      <c r="L14" s="218" t="s">
        <v>202</v>
      </c>
      <c r="M14" s="173" t="s">
        <v>177</v>
      </c>
      <c r="N14" s="180" t="s">
        <v>177</v>
      </c>
      <c r="O14" s="200" t="s">
        <v>177</v>
      </c>
      <c r="P14" s="168" t="s">
        <v>177</v>
      </c>
      <c r="Q14" s="39">
        <v>3</v>
      </c>
      <c r="R14" s="39"/>
      <c r="S14" s="163"/>
      <c r="T14" s="215" t="s">
        <v>177</v>
      </c>
      <c r="U14" s="191" t="s">
        <v>177</v>
      </c>
      <c r="V14" s="166" t="s">
        <v>177</v>
      </c>
      <c r="W14" s="170" t="s">
        <v>177</v>
      </c>
      <c r="X14" s="165" t="s">
        <v>177</v>
      </c>
      <c r="Y14" s="168" t="s">
        <v>177</v>
      </c>
      <c r="Z14" s="39">
        <v>3</v>
      </c>
    </row>
    <row r="15" spans="1:31" ht="18" customHeight="1" thickBot="1" x14ac:dyDescent="0.3">
      <c r="A15" s="203"/>
      <c r="B15" s="208" t="s">
        <v>177</v>
      </c>
      <c r="C15" s="165" t="s">
        <v>177</v>
      </c>
      <c r="D15" s="165" t="s">
        <v>177</v>
      </c>
      <c r="E15" s="165" t="s">
        <v>177</v>
      </c>
      <c r="F15" s="170" t="s">
        <v>177</v>
      </c>
      <c r="G15" s="177" t="s">
        <v>202</v>
      </c>
      <c r="H15" s="39">
        <v>4</v>
      </c>
      <c r="I15" s="39"/>
      <c r="J15" s="39"/>
      <c r="K15" s="178" t="s">
        <v>177</v>
      </c>
      <c r="L15" s="170" t="s">
        <v>177</v>
      </c>
      <c r="M15" s="200" t="s">
        <v>177</v>
      </c>
      <c r="N15" s="165" t="s">
        <v>177</v>
      </c>
      <c r="O15" s="170" t="s">
        <v>177</v>
      </c>
      <c r="P15" s="168" t="s">
        <v>177</v>
      </c>
      <c r="Q15" s="39">
        <v>4</v>
      </c>
      <c r="R15" s="39"/>
      <c r="S15" s="163"/>
      <c r="T15" s="216" t="s">
        <v>177</v>
      </c>
      <c r="U15" s="166" t="s">
        <v>177</v>
      </c>
      <c r="V15" s="200" t="s">
        <v>177</v>
      </c>
      <c r="W15" s="166" t="s">
        <v>177</v>
      </c>
      <c r="X15" s="200" t="s">
        <v>177</v>
      </c>
      <c r="Y15" s="190" t="s">
        <v>177</v>
      </c>
      <c r="Z15" s="39">
        <v>4</v>
      </c>
    </row>
    <row r="16" spans="1:31" ht="18" customHeight="1" thickBot="1" x14ac:dyDescent="0.3">
      <c r="A16" s="203"/>
      <c r="B16" s="178" t="s">
        <v>177</v>
      </c>
      <c r="C16" s="200" t="s">
        <v>177</v>
      </c>
      <c r="D16" s="175" t="s">
        <v>177</v>
      </c>
      <c r="E16" s="175" t="s">
        <v>177</v>
      </c>
      <c r="F16" s="175" t="s">
        <v>177</v>
      </c>
      <c r="G16" s="168" t="s">
        <v>177</v>
      </c>
      <c r="H16" s="39">
        <v>5</v>
      </c>
      <c r="I16" s="39"/>
      <c r="J16" s="39"/>
      <c r="K16" s="178" t="s">
        <v>177</v>
      </c>
      <c r="L16" s="173" t="s">
        <v>177</v>
      </c>
      <c r="M16" s="165" t="s">
        <v>177</v>
      </c>
      <c r="N16" s="165" t="s">
        <v>177</v>
      </c>
      <c r="O16" s="166" t="s">
        <v>177</v>
      </c>
      <c r="P16" s="168" t="s">
        <v>177</v>
      </c>
      <c r="Q16" s="39">
        <v>5</v>
      </c>
      <c r="R16" s="39"/>
      <c r="S16" s="163"/>
      <c r="T16" s="208" t="s">
        <v>177</v>
      </c>
      <c r="U16" s="170" t="s">
        <v>177</v>
      </c>
      <c r="V16" s="167" t="s">
        <v>177</v>
      </c>
      <c r="W16" s="193" t="s">
        <v>202</v>
      </c>
      <c r="X16" s="173" t="s">
        <v>177</v>
      </c>
      <c r="Y16" s="168" t="s">
        <v>177</v>
      </c>
      <c r="Z16" s="39">
        <v>5</v>
      </c>
    </row>
    <row r="17" spans="1:26" ht="18" customHeight="1" thickBot="1" x14ac:dyDescent="0.3">
      <c r="B17" s="185" t="s">
        <v>177</v>
      </c>
      <c r="C17" s="182" t="s">
        <v>177</v>
      </c>
      <c r="D17" s="195" t="s">
        <v>177</v>
      </c>
      <c r="E17" s="182" t="s">
        <v>177</v>
      </c>
      <c r="F17" s="182" t="s">
        <v>177</v>
      </c>
      <c r="G17" s="184" t="s">
        <v>177</v>
      </c>
      <c r="H17" s="39">
        <v>6</v>
      </c>
      <c r="I17" s="39"/>
      <c r="J17" s="39"/>
      <c r="K17" s="181" t="s">
        <v>177</v>
      </c>
      <c r="L17" s="182" t="s">
        <v>177</v>
      </c>
      <c r="M17" s="194" t="s">
        <v>202</v>
      </c>
      <c r="N17" s="182" t="s">
        <v>177</v>
      </c>
      <c r="O17" s="183" t="s">
        <v>177</v>
      </c>
      <c r="P17" s="184" t="s">
        <v>177</v>
      </c>
      <c r="Q17" s="39">
        <v>6</v>
      </c>
      <c r="R17" s="39"/>
      <c r="S17" s="39"/>
      <c r="T17" s="181" t="s">
        <v>177</v>
      </c>
      <c r="U17" s="183" t="s">
        <v>177</v>
      </c>
      <c r="V17" s="182" t="s">
        <v>177</v>
      </c>
      <c r="W17" s="182" t="s">
        <v>177</v>
      </c>
      <c r="X17" s="182" t="s">
        <v>177</v>
      </c>
      <c r="Y17" s="184" t="s">
        <v>177</v>
      </c>
      <c r="Z17" s="39">
        <v>6</v>
      </c>
    </row>
    <row r="18" spans="1:26" ht="18" customHeight="1" thickTop="1" x14ac:dyDescent="0.25">
      <c r="B18" s="592" t="str">
        <f>IF(mazesMethod&lt;&gt;"",IF(mazesMethod="עמודות","1   -   1","(1, 1)"),"1  -  1")</f>
        <v>1   -   1</v>
      </c>
      <c r="C18" s="592"/>
      <c r="D18" s="592"/>
      <c r="E18" s="592"/>
      <c r="F18" s="592"/>
      <c r="G18" s="592"/>
      <c r="H18" s="39"/>
      <c r="I18" s="39"/>
      <c r="J18" s="39"/>
      <c r="K18" s="592" t="str">
        <f>IF(mazesMethod&lt;&gt;"",IF(mazesMethod="עמודות","4   -   5","(4, 6)"),"4  -  5")</f>
        <v>4   -   5</v>
      </c>
      <c r="L18" s="592"/>
      <c r="M18" s="592"/>
      <c r="N18" s="592"/>
      <c r="O18" s="592"/>
      <c r="P18" s="592"/>
      <c r="Q18" s="39"/>
      <c r="R18" s="39"/>
      <c r="S18" s="39"/>
      <c r="T18" s="592" t="str">
        <f>IF(mazesMethod&lt;&gt;"",IF(mazesMethod="עמודות","3   -   5","(3, 5)"),"3  -  5")</f>
        <v>3   -   5</v>
      </c>
      <c r="U18" s="592"/>
      <c r="V18" s="592"/>
      <c r="W18" s="592"/>
      <c r="X18" s="592"/>
      <c r="Y18" s="592"/>
      <c r="Z18" s="39"/>
    </row>
    <row r="19" spans="1:26" ht="18" customHeight="1" x14ac:dyDescent="0.25"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spans="1:26" ht="18" customHeight="1" thickBot="1" x14ac:dyDescent="0.3">
      <c r="B20" s="163">
        <v>6</v>
      </c>
      <c r="C20" s="163">
        <v>5</v>
      </c>
      <c r="D20" s="163">
        <v>4</v>
      </c>
      <c r="E20" s="163">
        <v>3</v>
      </c>
      <c r="F20" s="163">
        <v>2</v>
      </c>
      <c r="G20" s="163">
        <v>1</v>
      </c>
      <c r="H20" s="39"/>
      <c r="I20" s="39"/>
      <c r="J20" s="39"/>
      <c r="K20" s="163">
        <v>6</v>
      </c>
      <c r="L20" s="163">
        <v>5</v>
      </c>
      <c r="M20" s="163">
        <v>4</v>
      </c>
      <c r="N20" s="163">
        <v>3</v>
      </c>
      <c r="O20" s="163">
        <v>2</v>
      </c>
      <c r="P20" s="163">
        <v>1</v>
      </c>
      <c r="Q20" s="39"/>
      <c r="R20" s="39"/>
      <c r="S20" s="39"/>
      <c r="T20" s="163">
        <v>6</v>
      </c>
      <c r="U20" s="163">
        <v>5</v>
      </c>
      <c r="V20" s="163">
        <v>4</v>
      </c>
      <c r="W20" s="163">
        <v>3</v>
      </c>
      <c r="X20" s="163">
        <v>2</v>
      </c>
      <c r="Y20" s="39">
        <v>1</v>
      </c>
      <c r="Z20" s="39"/>
    </row>
    <row r="21" spans="1:26" ht="18" customHeight="1" thickTop="1" thickBot="1" x14ac:dyDescent="0.3">
      <c r="A21" s="203"/>
      <c r="B21" s="206" t="s">
        <v>177</v>
      </c>
      <c r="C21" s="186" t="s">
        <v>177</v>
      </c>
      <c r="D21" s="207" t="s">
        <v>177</v>
      </c>
      <c r="E21" s="169" t="s">
        <v>177</v>
      </c>
      <c r="F21" s="220" t="s">
        <v>202</v>
      </c>
      <c r="G21" s="188" t="s">
        <v>177</v>
      </c>
      <c r="H21" s="39">
        <v>1</v>
      </c>
      <c r="I21" s="39"/>
      <c r="J21" s="163"/>
      <c r="K21" s="206" t="s">
        <v>177</v>
      </c>
      <c r="L21" s="186" t="s">
        <v>177</v>
      </c>
      <c r="M21" s="187" t="s">
        <v>202</v>
      </c>
      <c r="N21" s="169" t="s">
        <v>177</v>
      </c>
      <c r="O21" s="186" t="s">
        <v>177</v>
      </c>
      <c r="P21" s="188" t="s">
        <v>177</v>
      </c>
      <c r="Q21" s="39">
        <v>1</v>
      </c>
      <c r="R21" s="39"/>
      <c r="S21" s="163"/>
      <c r="T21" s="206" t="s">
        <v>177</v>
      </c>
      <c r="U21" s="207" t="s">
        <v>177</v>
      </c>
      <c r="V21" s="169" t="s">
        <v>177</v>
      </c>
      <c r="W21" s="169" t="s">
        <v>177</v>
      </c>
      <c r="X21" s="186" t="s">
        <v>177</v>
      </c>
      <c r="Y21" s="188" t="s">
        <v>177</v>
      </c>
      <c r="Z21" s="39">
        <v>1</v>
      </c>
    </row>
    <row r="22" spans="1:26" ht="18" customHeight="1" thickBot="1" x14ac:dyDescent="0.3">
      <c r="A22" s="203"/>
      <c r="B22" s="178" t="s">
        <v>177</v>
      </c>
      <c r="C22" s="173" t="s">
        <v>177</v>
      </c>
      <c r="D22" s="170" t="s">
        <v>177</v>
      </c>
      <c r="E22" s="165" t="s">
        <v>177</v>
      </c>
      <c r="F22" s="166" t="s">
        <v>177</v>
      </c>
      <c r="G22" s="168" t="s">
        <v>177</v>
      </c>
      <c r="H22" s="39">
        <v>2</v>
      </c>
      <c r="I22" s="39"/>
      <c r="J22" s="163"/>
      <c r="K22" s="178" t="s">
        <v>177</v>
      </c>
      <c r="L22" s="165" t="s">
        <v>177</v>
      </c>
      <c r="M22" s="170" t="s">
        <v>177</v>
      </c>
      <c r="N22" s="165" t="s">
        <v>177</v>
      </c>
      <c r="O22" s="165" t="s">
        <v>177</v>
      </c>
      <c r="P22" s="168" t="s">
        <v>177</v>
      </c>
      <c r="Q22" s="39">
        <v>2</v>
      </c>
      <c r="R22" s="39"/>
      <c r="S22" s="163"/>
      <c r="T22" s="178" t="s">
        <v>177</v>
      </c>
      <c r="U22" s="166" t="s">
        <v>177</v>
      </c>
      <c r="V22" s="165" t="s">
        <v>177</v>
      </c>
      <c r="W22" s="218" t="s">
        <v>202</v>
      </c>
      <c r="X22" s="166" t="s">
        <v>177</v>
      </c>
      <c r="Y22" s="168" t="s">
        <v>177</v>
      </c>
      <c r="Z22" s="39">
        <v>2</v>
      </c>
    </row>
    <row r="23" spans="1:26" ht="18" customHeight="1" thickBot="1" x14ac:dyDescent="0.3">
      <c r="A23" s="203"/>
      <c r="B23" s="208" t="s">
        <v>177</v>
      </c>
      <c r="C23" s="191" t="s">
        <v>177</v>
      </c>
      <c r="D23" s="213" t="s">
        <v>177</v>
      </c>
      <c r="E23" s="172" t="s">
        <v>177</v>
      </c>
      <c r="F23" s="165" t="s">
        <v>177</v>
      </c>
      <c r="G23" s="190" t="s">
        <v>177</v>
      </c>
      <c r="H23" s="39">
        <v>3</v>
      </c>
      <c r="I23" s="39"/>
      <c r="J23" s="163"/>
      <c r="K23" s="178" t="s">
        <v>177</v>
      </c>
      <c r="L23" s="202" t="s">
        <v>177</v>
      </c>
      <c r="M23" s="175" t="s">
        <v>177</v>
      </c>
      <c r="N23" s="175" t="s">
        <v>177</v>
      </c>
      <c r="O23" s="172" t="s">
        <v>177</v>
      </c>
      <c r="P23" s="168" t="s">
        <v>177</v>
      </c>
      <c r="Q23" s="39">
        <v>3</v>
      </c>
      <c r="R23" s="39"/>
      <c r="S23" s="163"/>
      <c r="T23" s="178" t="s">
        <v>177</v>
      </c>
      <c r="U23" s="176" t="s">
        <v>177</v>
      </c>
      <c r="V23" s="166" t="s">
        <v>177</v>
      </c>
      <c r="W23" s="165" t="s">
        <v>177</v>
      </c>
      <c r="X23" s="165" t="s">
        <v>177</v>
      </c>
      <c r="Y23" s="168" t="s">
        <v>177</v>
      </c>
      <c r="Z23" s="39">
        <v>3</v>
      </c>
    </row>
    <row r="24" spans="1:26" ht="18" customHeight="1" thickBot="1" x14ac:dyDescent="0.3">
      <c r="B24" s="216" t="s">
        <v>177</v>
      </c>
      <c r="C24" s="165" t="s">
        <v>177</v>
      </c>
      <c r="D24" s="165" t="s">
        <v>177</v>
      </c>
      <c r="E24" s="166" t="s">
        <v>177</v>
      </c>
      <c r="F24" s="200" t="s">
        <v>177</v>
      </c>
      <c r="G24" s="168" t="s">
        <v>177</v>
      </c>
      <c r="H24" s="39">
        <v>4</v>
      </c>
      <c r="I24" s="39"/>
      <c r="J24" s="163"/>
      <c r="K24" s="215" t="s">
        <v>177</v>
      </c>
      <c r="L24" s="165" t="s">
        <v>177</v>
      </c>
      <c r="M24" s="180" t="s">
        <v>177</v>
      </c>
      <c r="N24" s="201" t="s">
        <v>202</v>
      </c>
      <c r="O24" s="170" t="s">
        <v>177</v>
      </c>
      <c r="P24" s="168" t="s">
        <v>177</v>
      </c>
      <c r="Q24" s="39">
        <v>4</v>
      </c>
      <c r="R24" s="39"/>
      <c r="S24" s="163"/>
      <c r="T24" s="208" t="s">
        <v>177</v>
      </c>
      <c r="U24" s="180" t="s">
        <v>177</v>
      </c>
      <c r="V24" s="173" t="s">
        <v>177</v>
      </c>
      <c r="W24" s="172" t="s">
        <v>177</v>
      </c>
      <c r="X24" s="166" t="s">
        <v>177</v>
      </c>
      <c r="Y24" s="168" t="s">
        <v>177</v>
      </c>
      <c r="Z24" s="39">
        <v>4</v>
      </c>
    </row>
    <row r="25" spans="1:26" ht="18" customHeight="1" thickBot="1" x14ac:dyDescent="0.3">
      <c r="B25" s="178" t="s">
        <v>177</v>
      </c>
      <c r="C25" s="200" t="s">
        <v>177</v>
      </c>
      <c r="D25" s="165" t="s">
        <v>177</v>
      </c>
      <c r="E25" s="170" t="s">
        <v>177</v>
      </c>
      <c r="F25" s="192" t="s">
        <v>177</v>
      </c>
      <c r="G25" s="168" t="s">
        <v>177</v>
      </c>
      <c r="H25" s="39">
        <v>5</v>
      </c>
      <c r="I25" s="39"/>
      <c r="J25" s="163"/>
      <c r="K25" s="215" t="s">
        <v>177</v>
      </c>
      <c r="L25" s="165" t="s">
        <v>177</v>
      </c>
      <c r="M25" s="165" t="s">
        <v>177</v>
      </c>
      <c r="N25" s="170" t="s">
        <v>177</v>
      </c>
      <c r="O25" s="166" t="s">
        <v>177</v>
      </c>
      <c r="P25" s="168" t="s">
        <v>177</v>
      </c>
      <c r="Q25" s="39">
        <v>5</v>
      </c>
      <c r="R25" s="39"/>
      <c r="S25" s="39"/>
      <c r="T25" s="217" t="s">
        <v>177</v>
      </c>
      <c r="U25" s="200" t="s">
        <v>177</v>
      </c>
      <c r="V25" s="172" t="s">
        <v>177</v>
      </c>
      <c r="W25" s="166" t="s">
        <v>177</v>
      </c>
      <c r="X25" s="166" t="s">
        <v>177</v>
      </c>
      <c r="Y25" s="177" t="s">
        <v>202</v>
      </c>
      <c r="Z25" s="39">
        <v>5</v>
      </c>
    </row>
    <row r="26" spans="1:26" ht="18" customHeight="1" thickBot="1" x14ac:dyDescent="0.3">
      <c r="B26" s="181" t="s">
        <v>177</v>
      </c>
      <c r="C26" s="182" t="s">
        <v>177</v>
      </c>
      <c r="D26" s="182" t="s">
        <v>177</v>
      </c>
      <c r="E26" s="182" t="s">
        <v>177</v>
      </c>
      <c r="F26" s="194" t="s">
        <v>202</v>
      </c>
      <c r="G26" s="184" t="s">
        <v>177</v>
      </c>
      <c r="H26" s="39">
        <v>6</v>
      </c>
      <c r="I26" s="39"/>
      <c r="J26" s="39"/>
      <c r="K26" s="181" t="s">
        <v>177</v>
      </c>
      <c r="L26" s="182" t="s">
        <v>177</v>
      </c>
      <c r="M26" s="182" t="s">
        <v>177</v>
      </c>
      <c r="N26" s="182" t="s">
        <v>177</v>
      </c>
      <c r="O26" s="182" t="s">
        <v>177</v>
      </c>
      <c r="P26" s="184" t="s">
        <v>177</v>
      </c>
      <c r="Q26" s="39">
        <v>6</v>
      </c>
      <c r="R26" s="39"/>
      <c r="S26" s="39"/>
      <c r="T26" s="181" t="s">
        <v>177</v>
      </c>
      <c r="U26" s="183" t="s">
        <v>177</v>
      </c>
      <c r="V26" s="182" t="s">
        <v>177</v>
      </c>
      <c r="W26" s="183" t="s">
        <v>177</v>
      </c>
      <c r="X26" s="182" t="s">
        <v>177</v>
      </c>
      <c r="Y26" s="184" t="s">
        <v>177</v>
      </c>
      <c r="Z26" s="39">
        <v>6</v>
      </c>
    </row>
    <row r="27" spans="1:26" ht="18" customHeight="1" thickTop="1" x14ac:dyDescent="0.25">
      <c r="B27" s="592" t="str">
        <f>IF(mazesMethod&lt;&gt;"",IF(mazesMethod="עמודות","2   -   2","(2, 1)"),"2  -  2")</f>
        <v>2   -   2</v>
      </c>
      <c r="C27" s="592"/>
      <c r="D27" s="592"/>
      <c r="E27" s="592"/>
      <c r="F27" s="592"/>
      <c r="G27" s="592"/>
      <c r="H27" s="39"/>
      <c r="I27" s="39"/>
      <c r="J27" s="39"/>
      <c r="K27" s="592" t="str">
        <f>IF(mazesMethod&lt;&gt;"",IF(mazesMethod="עמודות","3   -   4","(3, 4)"),"3  -  4")</f>
        <v>3   -   4</v>
      </c>
      <c r="L27" s="592"/>
      <c r="M27" s="592"/>
      <c r="N27" s="592"/>
      <c r="O27" s="592"/>
      <c r="P27" s="592"/>
      <c r="Q27" s="39"/>
      <c r="R27" s="39"/>
      <c r="S27" s="39"/>
      <c r="T27" s="592" t="str">
        <f>IF(mazesMethod&lt;&gt;"",IF(mazesMethod="עמודות","1  -   3","(3, 2)"),"1  -  3")</f>
        <v>1  -   3</v>
      </c>
      <c r="U27" s="592"/>
      <c r="V27" s="592"/>
      <c r="W27" s="592"/>
      <c r="X27" s="592"/>
      <c r="Y27" s="592"/>
      <c r="Z27" s="39"/>
    </row>
  </sheetData>
  <mergeCells count="10">
    <mergeCell ref="AB11:AD11"/>
    <mergeCell ref="T27:Y27"/>
    <mergeCell ref="K27:P27"/>
    <mergeCell ref="B27:G27"/>
    <mergeCell ref="T9:Y9"/>
    <mergeCell ref="K9:P9"/>
    <mergeCell ref="B9:G9"/>
    <mergeCell ref="T18:Y18"/>
    <mergeCell ref="K18:P18"/>
    <mergeCell ref="B18:G18"/>
  </mergeCells>
  <conditionalFormatting sqref="V2 T2 O2 L2 G2 B2 W11 U11 L11:M11 G11 Y20 W20 M20:N20 F20">
    <cfRule type="expression" dxfId="18" priority="9">
      <formula>AND(mazesMethod="עמודות",mazesHighlights&lt;&gt;"לא")</formula>
    </cfRule>
  </conditionalFormatting>
  <conditionalFormatting sqref="V3:V5 T3:T5 O3:O5 L3 G3 B3:B4 W12:W15 M12:M16 L12:L13 G13:G14 Y21:Y24 W21 N21:N23 F22:F25">
    <cfRule type="expression" dxfId="17" priority="8">
      <formula>AND(mazesMethod="עמודות",mazesHighlights="כן")</formula>
    </cfRule>
  </conditionalFormatting>
  <conditionalFormatting sqref="V2 O2 G2 W11 M11 G11 Y20 N20 F20">
    <cfRule type="expression" dxfId="16" priority="6">
      <formula>AND(mazesMethod="קואורדינטות",mazesHighlights&lt;&gt;"לא")</formula>
    </cfRule>
  </conditionalFormatting>
  <conditionalFormatting sqref="Z6 Q6 H4 Z16 Q17 H12 Z25 Q24 H21">
    <cfRule type="expression" dxfId="15" priority="5">
      <formula>AND(mazesMethod="קואורדינטות",mazesHighlights&lt;&gt;"לא")</formula>
    </cfRule>
  </conditionalFormatting>
  <conditionalFormatting sqref="V3:V5 O3:O5 G3 W12:W15 M12:M16 Y21:Y24 N21:N23">
    <cfRule type="expression" dxfId="14" priority="4">
      <formula>AND(mazesMethod="קואורדינטות",mazesHighlights="כן")</formula>
    </cfRule>
  </conditionalFormatting>
  <conditionalFormatting sqref="W6:Y6 P6 X16:Y16 N17:P17 O24:P24 G21">
    <cfRule type="expression" dxfId="13" priority="3">
      <formula>AND(mazesMethod="קואורדינטות",mazesHighlights="כן")</formula>
    </cfRule>
  </conditionalFormatting>
  <conditionalFormatting sqref="V6 O6 G4 W16 M17 G12 Y25 N24 F21">
    <cfRule type="expression" dxfId="12" priority="2">
      <formula>AND(mazesMethod="קואורדינטות",mazesHighlights="כן")</formula>
    </cfRule>
  </conditionalFormatting>
  <conditionalFormatting sqref="V6 T6 O6 L4 G4 B5 W16 U12 M17 L14 G12 G15 Y25 W22 N24 M21 F21 F26">
    <cfRule type="expression" dxfId="11" priority="1">
      <formula>AND(mazesMethod="עמודות",mazesHighlights="כן")</formula>
    </cfRule>
  </conditionalFormatting>
  <dataValidations count="2">
    <dataValidation type="list" showInputMessage="1" showErrorMessage="1" sqref="AD12" xr:uid="{22408BB6-442D-494B-935A-B3F4638C0A9C}">
      <formula1>"קואורדינטות,עמודות"</formula1>
    </dataValidation>
    <dataValidation type="list" allowBlank="1" showInputMessage="1" showErrorMessage="1" sqref="AD13" xr:uid="{5BD5CB61-361C-4425-A2FA-4D2F72662E50}">
      <formula1>"כן,כותרות בלבד,לא"</formula1>
    </dataValidation>
  </dataValidations>
  <hyperlinks>
    <hyperlink ref="A1" location="הקדמה!A1" display="חזרה" xr:uid="{2F6BB450-97DC-4376-A8A4-A94B4B87C647}"/>
  </hyperlinks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D31-B679-41B8-8FBB-88F2620E303A}">
  <dimension ref="A1:O35"/>
  <sheetViews>
    <sheetView showGridLines="0" rightToLeft="1" zoomScaleNormal="100" workbookViewId="0"/>
  </sheetViews>
  <sheetFormatPr defaultRowHeight="15" x14ac:dyDescent="0.25"/>
  <cols>
    <col min="1" max="1" width="9" style="5" customWidth="1"/>
    <col min="2" max="8" width="9.140625" style="5"/>
    <col min="9" max="9" width="3.7109375" style="5" customWidth="1"/>
    <col min="10" max="12" width="9.140625" style="5"/>
    <col min="13" max="13" width="3.7109375" style="5" customWidth="1"/>
    <col min="14" max="16384" width="9.140625" style="5"/>
  </cols>
  <sheetData>
    <row r="1" spans="1:14" ht="40.5" customHeight="1" thickBot="1" x14ac:dyDescent="0.3">
      <c r="A1" s="6" t="s">
        <v>80</v>
      </c>
    </row>
    <row r="2" spans="1:14" ht="15.75" thickBot="1" x14ac:dyDescent="0.3">
      <c r="A2" s="3" t="s">
        <v>295</v>
      </c>
      <c r="B2" s="199" t="str">
        <f>IF(passwords1stLetter&lt;&gt;"",IF(AND(MID("אבטיח",1,1) = passwords1stLetter,MID("אבטיח",2,1) = passwords2ndLetter),"אבטיח",IF(AND(MID("אבטיח",1,1) = passwords1stLetter,passwords2ndLetter=""),"אבטיח","")),"אבטיח")</f>
        <v>אבטיח</v>
      </c>
      <c r="C2" s="114" t="str">
        <f>IF(passwords1stLetter&lt;&gt;"",IF(AND(MID("אטליז",1,1) = passwords1stLetter,MID("אטליז",2,1) = passwords2ndLetter),"אטליז",IF(AND(MID("אטליז",1,1) = passwords1stLetter,passwords2ndLetter=""),"אטליז","")),"אטליז")</f>
        <v>אטליז</v>
      </c>
      <c r="D2" s="114" t="str">
        <f>IF(passwords1stLetter&lt;&gt;"",IF(AND(MID("אמנות",1,1) = passwords1stLetter,MID("אמנות",2,1) = passwords2ndLetter),"אמנות",IF(AND(MID("אמנות",1,1) = passwords1stLetter,passwords2ndLetter=""),"אמנות","")),"אמנות")</f>
        <v>אמנות</v>
      </c>
      <c r="E2" s="114" t="str">
        <f>IF(passwords1stLetter&lt;&gt;"",IF(AND(MID("אפרוח",1,1) = passwords1stLetter,MID("אפרוח",2,1) = passwords2ndLetter),"אפרוח",IF(AND(MID("אפרוח",1,1) = passwords1stLetter,passwords2ndLetter=""),"אפרוח","")),"אפרוח")</f>
        <v>אפרוח</v>
      </c>
      <c r="F2" s="114" t="str">
        <f>IF(passwords1stLetter&lt;&gt;"",IF(AND(MID("ארטיק",1,1) = passwords1stLetter,MID("ארטיק",2,1) = passwords2ndLetter),"ארטיק",IF(AND(MID("ארטיק",1,1) = passwords1stLetter,passwords2ndLetter=""),"ארטיק","")),"ארטיק")</f>
        <v>ארטיק</v>
      </c>
      <c r="H2" s="299" t="s">
        <v>348</v>
      </c>
      <c r="J2" s="103"/>
      <c r="L2" s="299" t="s">
        <v>349</v>
      </c>
      <c r="N2" s="103"/>
    </row>
    <row r="3" spans="1:14" x14ac:dyDescent="0.25">
      <c r="A3" s="3" t="s">
        <v>292</v>
      </c>
      <c r="B3" s="114" t="str">
        <f>IF(passwords1stLetter&lt;&gt;"",IF(AND(MID("בוטיק",1,1) = passwords1stLetter,MID("בוטיק",2,1) = passwords2ndLetter),"בוטיק",IF(AND(MID("בוטיק",1,1) = passwords1stLetter,passwords2ndLetter=""),"בוטיק","")),"בוטיק")</f>
        <v>בוטיק</v>
      </c>
      <c r="C3" s="114" t="str">
        <f>IF(passwords1stLetter&lt;&gt;"",IF(AND(MID("ביטוח",1,1) = passwords1stLetter,MID("ביטוח",2,1) = passwords2ndLetter),"ביטוח",IF(AND(MID("ביטוח",1,1) = passwords1stLetter,passwords2ndLetter=""),"ביטוח","")),"ביטוח")</f>
        <v>ביטוח</v>
      </c>
      <c r="D3" s="114" t="str">
        <f>IF(passwords1stLetter&lt;&gt;"",IF(AND(MID("ברווז",1,1) = passwords1stLetter,MID("ברווז",2,1) = passwords2ndLetter),"ברווז",IF(AND(MID("ברווז",1,1) = passwords1stLetter,passwords2ndLetter=""),"ברווז","")),"ברווז")</f>
        <v>ברווז</v>
      </c>
      <c r="E3" s="114"/>
      <c r="F3" s="114"/>
    </row>
    <row r="4" spans="1:14" x14ac:dyDescent="0.25">
      <c r="A4" s="3" t="s">
        <v>342</v>
      </c>
      <c r="B4" s="114" t="str">
        <f>IF(passwords1stLetter&lt;&gt;"",IF(AND(MID("דוגמה",1,1) = passwords1stLetter,MID("דוגמה",2,1) = passwords2ndLetter),"דוגמה",IF(AND(MID("דוגמה",1,1) = passwords1stLetter,passwords2ndLetter=""),"דוגמה","")),"דוגמה")</f>
        <v>דוגמה</v>
      </c>
      <c r="C4" s="114" t="str">
        <f>IF(passwords1stLetter&lt;&gt;"",IF(AND(MID("דחליל",1,1) = passwords1stLetter,MID("דחליל",2,1) = passwords2ndLetter),"דחליל",IF(AND(MID("דחליל",1,1) = passwords1stLetter,passwords2ndLetter=""),"דחליל","")),"דחליל")</f>
        <v>דחליל</v>
      </c>
      <c r="D4" s="114"/>
      <c r="E4" s="114"/>
      <c r="F4" s="114"/>
      <c r="H4" s="264" t="s">
        <v>275</v>
      </c>
      <c r="J4" s="199"/>
      <c r="L4" s="264" t="s">
        <v>275</v>
      </c>
      <c r="N4" s="199"/>
    </row>
    <row r="5" spans="1:14" x14ac:dyDescent="0.25">
      <c r="A5" s="3" t="s">
        <v>345</v>
      </c>
      <c r="B5" s="114" t="str">
        <f>IF(passwords1stLetter&lt;&gt;"",IF(AND(MID("זירוז",1,1) = passwords1stLetter,MID("זירוז",2,1) = passwords2ndLetter),"זירוז",IF(AND(MID("זירוז",1,1) = passwords1stLetter,passwords2ndLetter=""),"זירוז","")),"זירוז")</f>
        <v>זירוז</v>
      </c>
      <c r="C5" s="114" t="str">
        <f>IF(passwords1stLetter&lt;&gt;"",IF(AND(MID("זרנוק",1,1) = passwords1stLetter,MID("זרנוק",2,1) = passwords2ndLetter),"זרנוק",IF(AND(MID("זרנוק",1,1) = passwords1stLetter,passwords2ndLetter=""),"זרנוק","")),"זרנוק")</f>
        <v>זרנוק</v>
      </c>
      <c r="D5" s="114"/>
      <c r="E5" s="114"/>
      <c r="F5" s="114"/>
      <c r="J5" s="199"/>
      <c r="N5" s="199"/>
    </row>
    <row r="6" spans="1:14" x14ac:dyDescent="0.25">
      <c r="A6" s="3" t="s">
        <v>296</v>
      </c>
      <c r="B6" s="114" t="str">
        <f>IF(passwords1stLetter&lt;&gt;"",IF(AND(MID("חללית",1,1) = passwords1stLetter,MID("חללית",2,1) = passwords2ndLetter),"חללית",IF(AND(MID("חללית",1,1) = passwords1stLetter,passwords2ndLetter=""),"חללית","")),"חללית")</f>
        <v>חללית</v>
      </c>
      <c r="C6" s="114"/>
      <c r="D6" s="114"/>
      <c r="E6" s="114"/>
      <c r="F6" s="114"/>
      <c r="J6" s="199"/>
      <c r="N6" s="199"/>
    </row>
    <row r="7" spans="1:14" x14ac:dyDescent="0.25">
      <c r="A7" s="3" t="s">
        <v>298</v>
      </c>
      <c r="B7" s="114" t="str">
        <f>IF(passwords1stLetter&lt;&gt;"",IF(AND(MID("ירושה",1,1) = passwords1stLetter,MID("ירושה",2,1) = passwords2ndLetter),"ירושה",IF(AND(MID("ירושה",1,1) = passwords1stLetter,passwords2ndLetter=""),"ירושה","")),"ירושה")</f>
        <v>ירושה</v>
      </c>
      <c r="C7" s="114"/>
      <c r="D7" s="114"/>
      <c r="E7" s="114"/>
      <c r="F7" s="114"/>
      <c r="J7" s="199"/>
      <c r="N7" s="199"/>
    </row>
    <row r="8" spans="1:14" x14ac:dyDescent="0.25">
      <c r="A8" s="3" t="s">
        <v>343</v>
      </c>
      <c r="B8" s="114" t="str">
        <f>IF(passwords1stLetter&lt;&gt;"",IF(AND(MID("כוסמת",1,1) = passwords1stLetter,MID("כוסמת",2,1) = passwords2ndLetter),"כוסמת",IF(AND(MID("כוסמת",1,1) = passwords1stLetter,passwords2ndLetter=""),"כוסמת","")),"כוסמת")</f>
        <v>כוסמת</v>
      </c>
      <c r="C8" s="114" t="str">
        <f>IF(passwords1stLetter&lt;&gt;"",IF(AND(MID("כתובת",1,1) = passwords1stLetter,MID("כתובת",2,1) = passwords2ndLetter),"כתובת",IF(AND(MID("כתובת",1,1) = passwords1stLetter,passwords2ndLetter=""),"כתובת","")),"כתובת")</f>
        <v>כתובת</v>
      </c>
      <c r="D8" s="114"/>
      <c r="E8" s="114"/>
      <c r="F8" s="114"/>
      <c r="J8" s="199"/>
      <c r="N8" s="199"/>
    </row>
    <row r="9" spans="1:14" x14ac:dyDescent="0.25">
      <c r="A9" s="3" t="s">
        <v>291</v>
      </c>
      <c r="B9" s="114" t="str">
        <f>IF(passwords1stLetter&lt;&gt;"",IF(AND(MID("מחוגה",1,1) = passwords1stLetter,MID("מחוגה",2,1) = passwords2ndLetter),"מחוגה",IF(AND(MID("מחוגה",1,1) = passwords1stLetter,passwords2ndLetter=""),"מחוגה","")),"מחוגה")</f>
        <v>מחוגה</v>
      </c>
      <c r="C9" s="114" t="str">
        <f>IF(passwords1stLetter&lt;&gt;"",IF(AND(MID("מצודה",1,1) = passwords1stLetter,MID("מצודה",2,1) = passwords2ndLetter),"מצודה",IF(AND(MID("מצודה",1,1) = passwords1stLetter,passwords2ndLetter=""),"מצודה","")),"מצודה")</f>
        <v>מצודה</v>
      </c>
      <c r="D9" s="114"/>
      <c r="E9" s="114"/>
      <c r="F9" s="114"/>
      <c r="J9" s="199"/>
      <c r="N9" s="199"/>
    </row>
    <row r="10" spans="1:14" x14ac:dyDescent="0.25">
      <c r="A10" s="3" t="s">
        <v>293</v>
      </c>
      <c r="B10" s="114" t="str">
        <f>IF(passwords1stLetter&lt;&gt;"",IF(AND(MID("נחשול",1,1) = passwords1stLetter,MID("נחשול",2,1) = passwords2ndLetter),"נחשול",IF(AND(MID("נחשול",1,1) = passwords1stLetter,passwords2ndLetter=""),"נחשול","")),"נחשול")</f>
        <v>נחשול</v>
      </c>
      <c r="C10" s="114" t="str">
        <f>IF(passwords1stLetter&lt;&gt;"",IF(AND(MID("ניצול",1,1) = passwords1stLetter,MID("ניצול",2,1) = passwords2ndLetter),"ניצול",IF(AND(MID("ניצול",1,1) = passwords1stLetter,passwords2ndLetter=""),"ניצול","")),"ניצול")</f>
        <v>ניצול</v>
      </c>
      <c r="D10" s="114"/>
      <c r="E10" s="114"/>
      <c r="F10" s="114"/>
    </row>
    <row r="11" spans="1:14" x14ac:dyDescent="0.25">
      <c r="A11" s="3" t="s">
        <v>344</v>
      </c>
      <c r="B11" s="114" t="str">
        <f>IF(passwords1stLetter&lt;&gt;"",IF(AND(MID("סיסמה",1,1) = passwords1stLetter,MID("סיסמה",2,1) = passwords2ndLetter),"סיסמה",IF(AND(MID("סיסמה",1,1) = passwords1stLetter,passwords2ndLetter=""),"סיסמה","")),"סיסמה")</f>
        <v>סיסמה</v>
      </c>
      <c r="C11" s="114" t="str">
        <f>IF(passwords1stLetter&lt;&gt;"",IF(AND(MID("סיפוח",1,1) = passwords1stLetter,MID("סיפוח",2,1) = passwords2ndLetter),"סיפוח",IF(AND(MID("סיפוח",1,1) = passwords1stLetter,passwords2ndLetter=""),"סיפוח","")),"סיפוח")</f>
        <v>סיפוח</v>
      </c>
      <c r="D11" s="114"/>
      <c r="E11" s="114"/>
      <c r="F11" s="114"/>
    </row>
    <row r="12" spans="1:14" x14ac:dyDescent="0.25">
      <c r="A12" s="3" t="s">
        <v>303</v>
      </c>
      <c r="B12" s="114" t="str">
        <f>IF(passwords1stLetter&lt;&gt;"",IF(AND(MID("פרוטה",1,1) = passwords1stLetter,MID("פרוטה",2,1) = passwords2ndLetter),"פרוטה",IF(AND(MID("פרוטה",1,1) = passwords1stLetter,passwords2ndLetter=""),"פרוטה","")),"פרוטה")</f>
        <v>פרוטה</v>
      </c>
      <c r="C12" s="114"/>
      <c r="D12" s="114"/>
      <c r="E12" s="114"/>
      <c r="F12" s="114"/>
      <c r="H12" s="234" t="s">
        <v>207</v>
      </c>
    </row>
    <row r="13" spans="1:14" x14ac:dyDescent="0.25">
      <c r="A13" s="3" t="s">
        <v>294</v>
      </c>
      <c r="B13" s="114" t="str">
        <f>IF(passwords1stLetter&lt;&gt;"",IF(AND(MID("ציפור",1,1) = passwords1stLetter,MID("ציפור",2,1) = passwords2ndLetter),"ציפור",IF(AND(MID("ציפור",1,1) = passwords1stLetter,passwords2ndLetter=""),"ציפור","")),"ציפור")</f>
        <v>ציפור</v>
      </c>
      <c r="C13" s="114" t="str">
        <f>IF(passwords1stLetter&lt;&gt;"",IF(AND(MID("צלצול",1,1) = passwords1stLetter,MID("צלצול",2,1) = passwords2ndLetter),"צלצול",IF(AND(MID("צלצול",1,1) = passwords1stLetter,passwords2ndLetter=""),"צלצול","")),"צלצול")</f>
        <v>צלצול</v>
      </c>
      <c r="D13" s="114"/>
      <c r="E13" s="114"/>
      <c r="F13" s="114"/>
      <c r="H13" s="233" t="s">
        <v>350</v>
      </c>
    </row>
    <row r="14" spans="1:14" x14ac:dyDescent="0.25">
      <c r="A14" s="3" t="s">
        <v>300</v>
      </c>
      <c r="B14" s="114" t="str">
        <f>IF(passwords1stLetter&lt;&gt;"",IF(AND(MID("ריבוע",1,1) = passwords1stLetter,MID("ריבוע",2,1) = passwords2ndLetter),"ריבוע",IF(AND(MID("ריבוע",1,1) = passwords1stLetter,passwords2ndLetter=""),"ריבוע","")),"ריבוע")</f>
        <v>ריבוע</v>
      </c>
      <c r="C14" s="114" t="str">
        <f>IF(passwords1stLetter&lt;&gt;"",IF(AND(MID("רצועה",1,1) = passwords1stLetter,MID("רצועה",2,1) = passwords2ndLetter),"רצועה",IF(AND(MID("רצועה",1,1) = passwords1stLetter,passwords2ndLetter=""),"רצועה","")),"רצועה")</f>
        <v>רצועה</v>
      </c>
      <c r="D14" s="114"/>
      <c r="E14" s="114"/>
      <c r="F14" s="114"/>
      <c r="H14" s="233" t="s">
        <v>208</v>
      </c>
    </row>
    <row r="15" spans="1:14" x14ac:dyDescent="0.25">
      <c r="A15" s="3" t="s">
        <v>297</v>
      </c>
      <c r="B15" s="114" t="str">
        <f>IF(passwords1stLetter&lt;&gt;"",IF(AND(MID("שאלות",1,1) = passwords1stLetter,MID("שאלות",2,1) = passwords2ndLetter),"שאלות",IF(AND(MID("שאלות",1,1) = passwords1stLetter,passwords2ndLetter=""),"שאלות","")),"שאלות")</f>
        <v>שאלות</v>
      </c>
      <c r="C15" s="114" t="str">
        <f>IF(passwords1stLetter&lt;&gt;"",IF(AND(MID("שושלת",1,1) = passwords1stLetter,MID("שושלת",2,1) = passwords2ndLetter),"שושלת",IF(AND(MID("שושלת",1,1) = passwords1stLetter,passwords2ndLetter=""),"שושלת","")),"שושלת")</f>
        <v>שושלת</v>
      </c>
      <c r="D15" s="114" t="str">
        <f>IF(passwords1stLetter&lt;&gt;"",IF(AND(MID("שיעול",1,1) = passwords1stLetter,MID("שיעול",2,1) = passwords2ndLetter),"שיעול",IF(AND(MID("שיעול",1,1) = passwords1stLetter,passwords2ndLetter=""),"שיעול","")),"שיעול")</f>
        <v>שיעול</v>
      </c>
      <c r="E15" s="114" t="str">
        <f>IF(passwords1stLetter&lt;&gt;"",IF(AND(MID("שליטה",1,1) = passwords1stLetter,MID("שליטה",2,1) = passwords2ndLetter),"שליטה",IF(AND(MID("שליטה",1,1) = passwords1stLetter,passwords2ndLetter=""),"שליטה","")),"שליטה")</f>
        <v>שליטה</v>
      </c>
      <c r="F15" s="114" t="str">
        <f>IF(passwords1stLetter&lt;&gt;"",IF(AND(MID("שמיכה",1,1) = passwords1stLetter,MID("שמיכה",2,1) = passwords2ndLetter),"שמיכה",IF(AND(MID("שמיכה",1,1) = passwords1stLetter,passwords2ndLetter=""),"שמיכה","")),"שמיכה")</f>
        <v>שמיכה</v>
      </c>
      <c r="H15" s="233" t="s">
        <v>209</v>
      </c>
    </row>
    <row r="16" spans="1:14" x14ac:dyDescent="0.25">
      <c r="A16" s="3" t="s">
        <v>304</v>
      </c>
      <c r="B16" s="114" t="str">
        <f>IF(passwords1stLetter&lt;&gt;"",IF(AND(MID("תינוק",1,1) = passwords1stLetter,MID("תינוק",2,1) = passwords2ndLetter),"תינוק",IF(AND(MID("תינוק",1,1) = passwords1stLetter,passwords2ndLetter=""),"תינוק","")),"תינוק")</f>
        <v>תינוק</v>
      </c>
      <c r="C16" s="114" t="str">
        <f>IF(passwords1stLetter&lt;&gt;"",IF(AND(MID("תנשמת",1,1) = passwords1stLetter,MID("תנשמת",2,1) = passwords2ndLetter),"תנשמת",IF(AND(MID("תנשמת",1,1) = passwords1stLetter,passwords2ndLetter=""),"תנשמת","")),"תנשמת")</f>
        <v>תנשמת</v>
      </c>
      <c r="D16" s="114" t="str">
        <f>IF(passwords1stLetter&lt;&gt;"",IF(AND(MID("תרדמת",1,1) = passwords1stLetter,MID("תרדמת",2,1) = passwords2ndLetter),"תרדמת",IF(AND(MID("תרדמת",1,1) = passwords1stLetter,passwords2ndLetter=""),"תרדמת","")),"תרדמת")</f>
        <v>תרדמת</v>
      </c>
      <c r="E16" s="114"/>
      <c r="F16" s="114"/>
    </row>
    <row r="18" spans="1:15" x14ac:dyDescent="0.25">
      <c r="B18" s="104" t="s">
        <v>347</v>
      </c>
    </row>
    <row r="19" spans="1:15" x14ac:dyDescent="0.25">
      <c r="B19" s="240" t="s">
        <v>346</v>
      </c>
    </row>
    <row r="22" spans="1:15" x14ac:dyDescent="0.25">
      <c r="A22" s="3"/>
      <c r="B22" s="7"/>
      <c r="C22" s="7"/>
      <c r="D22" s="7"/>
      <c r="E22" s="7"/>
      <c r="F22" s="7"/>
    </row>
    <row r="23" spans="1:15" x14ac:dyDescent="0.25">
      <c r="A23" s="3"/>
      <c r="B23" s="7"/>
      <c r="C23" s="7"/>
      <c r="D23" s="7"/>
      <c r="E23" s="7"/>
      <c r="F23" s="7"/>
    </row>
    <row r="24" spans="1:15" x14ac:dyDescent="0.25">
      <c r="A24" s="3"/>
      <c r="B24" s="7"/>
      <c r="C24" s="7"/>
      <c r="D24" s="7"/>
      <c r="E24" s="7"/>
      <c r="F24" s="7"/>
      <c r="L24" s="298"/>
      <c r="O24" s="298"/>
    </row>
    <row r="25" spans="1:15" x14ac:dyDescent="0.25">
      <c r="A25" s="3"/>
      <c r="B25" s="7"/>
      <c r="C25" s="7"/>
      <c r="D25" s="7"/>
      <c r="E25" s="7"/>
      <c r="F25" s="7"/>
    </row>
    <row r="26" spans="1:15" x14ac:dyDescent="0.25">
      <c r="A26" s="3"/>
      <c r="B26" s="7"/>
      <c r="C26" s="7"/>
      <c r="D26" s="7"/>
      <c r="E26" s="7"/>
      <c r="F26" s="7"/>
    </row>
    <row r="27" spans="1:15" x14ac:dyDescent="0.25">
      <c r="A27" s="3"/>
      <c r="B27" s="7"/>
      <c r="C27" s="7"/>
      <c r="D27" s="7"/>
      <c r="E27" s="7"/>
      <c r="F27" s="7"/>
    </row>
    <row r="28" spans="1:15" x14ac:dyDescent="0.25">
      <c r="A28" s="3"/>
      <c r="B28" s="7"/>
      <c r="C28" s="7"/>
      <c r="D28" s="7"/>
      <c r="E28" s="7"/>
      <c r="F28" s="7"/>
    </row>
    <row r="29" spans="1:15" x14ac:dyDescent="0.25">
      <c r="A29" s="3"/>
      <c r="B29" s="7"/>
      <c r="C29" s="7"/>
      <c r="D29" s="7"/>
      <c r="E29" s="7"/>
      <c r="F29" s="7"/>
    </row>
    <row r="30" spans="1:15" x14ac:dyDescent="0.25">
      <c r="A30" s="3"/>
      <c r="B30" s="7"/>
      <c r="C30" s="7"/>
      <c r="D30" s="7"/>
      <c r="E30" s="7"/>
      <c r="F30" s="7"/>
    </row>
    <row r="31" spans="1:15" x14ac:dyDescent="0.25">
      <c r="A31" s="3"/>
      <c r="B31" s="7"/>
      <c r="C31" s="7"/>
      <c r="D31" s="7"/>
      <c r="E31" s="7"/>
      <c r="F31" s="7"/>
    </row>
    <row r="32" spans="1:15" x14ac:dyDescent="0.25">
      <c r="A32" s="3"/>
      <c r="B32" s="7"/>
      <c r="C32" s="7"/>
      <c r="D32" s="7"/>
      <c r="E32" s="7"/>
      <c r="F32" s="7"/>
    </row>
    <row r="33" spans="1:6" x14ac:dyDescent="0.25">
      <c r="A33" s="3"/>
      <c r="B33" s="7"/>
      <c r="C33" s="7"/>
      <c r="D33" s="7"/>
      <c r="E33" s="7"/>
      <c r="F33" s="7"/>
    </row>
    <row r="34" spans="1:6" x14ac:dyDescent="0.25">
      <c r="A34" s="3"/>
      <c r="B34" s="7"/>
      <c r="C34" s="7"/>
      <c r="D34" s="7"/>
      <c r="E34" s="7"/>
      <c r="F34" s="7"/>
    </row>
    <row r="35" spans="1:6" x14ac:dyDescent="0.25">
      <c r="A35" s="3"/>
      <c r="B35" s="7"/>
      <c r="C35" s="7"/>
      <c r="D35" s="7"/>
      <c r="E35" s="7"/>
      <c r="F35" s="7"/>
    </row>
  </sheetData>
  <conditionalFormatting sqref="J2 J4:J9 N2 N4:N9">
    <cfRule type="cellIs" dxfId="10" priority="3" operator="equal">
      <formula>"ק"</formula>
    </cfRule>
    <cfRule type="cellIs" dxfId="9" priority="4" operator="equal">
      <formula>"ע"</formula>
    </cfRule>
    <cfRule type="cellIs" dxfId="8" priority="5" operator="equal">
      <formula>"ט"</formula>
    </cfRule>
    <cfRule type="cellIs" dxfId="7" priority="6" operator="equal">
      <formula>"ה"</formula>
    </cfRule>
    <cfRule type="cellIs" dxfId="6" priority="7" operator="equal">
      <formula>"ג"</formula>
    </cfRule>
  </conditionalFormatting>
  <conditionalFormatting sqref="J2 J4:J9">
    <cfRule type="cellIs" dxfId="5" priority="1" operator="equal">
      <formula>"ל"</formula>
    </cfRule>
    <cfRule type="cellIs" dxfId="4" priority="2" operator="equal">
      <formula>"ו"</formula>
    </cfRule>
  </conditionalFormatting>
  <dataValidations count="3">
    <dataValidation type="textLength" operator="equal" allowBlank="1" showInputMessage="1" showErrorMessage="1" prompt="יש להזין אפשרות" sqref="N4:N9 J4:J9" xr:uid="{37F756AC-5D1B-47BB-AE20-A674F62B6FBA}">
      <formula1>1</formula1>
    </dataValidation>
    <dataValidation type="list" allowBlank="1" showInputMessage="1" showErrorMessage="1" errorTitle="Error!" error="Please choose an option from the different ones you entered." prompt="יש לבחור אפשרות מרשימת האפשרויות שלמטה" sqref="J2" xr:uid="{BD0E35F3-F899-432F-ADB5-F0BDC573D839}">
      <formula1>$J$4:$J$9</formula1>
    </dataValidation>
    <dataValidation type="list" showInputMessage="1" showErrorMessage="1" errorTitle="Error!" error="Please choose an option from the different ones you entered." prompt="יש לבחור אפשרות מרשימת האפשרויות שלמטה" sqref="N2" xr:uid="{CEA350EF-5FC9-47B4-A9D1-93CCCDF767A7}">
      <formula1>$N$4:$N$9</formula1>
    </dataValidation>
  </dataValidations>
  <hyperlinks>
    <hyperlink ref="A1" location="הקדמה!A1" display="חזרה" xr:uid="{B0695B1C-145B-4C01-8BBB-D2ECD82D9A09}"/>
  </hyperlinks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FF58F-7C2E-4AAD-A762-7165E090B834}">
  <dimension ref="A1:Z31"/>
  <sheetViews>
    <sheetView showGridLines="0" rightToLeft="1" zoomScaleNormal="100" workbookViewId="0"/>
  </sheetViews>
  <sheetFormatPr defaultColWidth="9" defaultRowHeight="12.75" x14ac:dyDescent="0.25"/>
  <cols>
    <col min="1" max="1" width="9" style="13"/>
    <col min="2" max="2" width="19.42578125" style="13" customWidth="1"/>
    <col min="3" max="5" width="11.140625" style="13" customWidth="1"/>
    <col min="6" max="6" width="2.7109375" style="13" customWidth="1"/>
    <col min="7" max="9" width="11.140625" style="13" customWidth="1"/>
    <col min="10" max="10" width="2.7109375" style="13" customWidth="1"/>
    <col min="11" max="13" width="11.140625" style="13" customWidth="1"/>
    <col min="14" max="14" width="2.7109375" style="13" customWidth="1"/>
    <col min="15" max="17" width="11.140625" style="13" customWidth="1"/>
    <col min="18" max="16384" width="9" style="13"/>
  </cols>
  <sheetData>
    <row r="1" spans="1:26" ht="40.5" customHeight="1" x14ac:dyDescent="0.25">
      <c r="A1" s="6" t="s">
        <v>80</v>
      </c>
      <c r="B1" s="6"/>
    </row>
    <row r="2" spans="1:26" ht="16.5" customHeight="1" x14ac:dyDescent="0.25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</row>
    <row r="3" spans="1:26" ht="16.5" customHeight="1" x14ac:dyDescent="0.25">
      <c r="A3" s="157"/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</row>
    <row r="4" spans="1:26" ht="16.5" customHeight="1" x14ac:dyDescent="0.25">
      <c r="A4" s="157"/>
      <c r="B4" s="157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</row>
    <row r="5" spans="1:26" ht="12.75" customHeight="1" thickBot="1" x14ac:dyDescent="0.3">
      <c r="A5" s="157"/>
      <c r="B5" s="157"/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</row>
    <row r="6" spans="1:26" ht="12.75" customHeight="1" x14ac:dyDescent="0.25">
      <c r="A6" s="157"/>
      <c r="C6" s="593" t="s">
        <v>120</v>
      </c>
      <c r="D6" s="594"/>
      <c r="E6" s="595"/>
      <c r="G6" s="593" t="s">
        <v>116</v>
      </c>
      <c r="H6" s="594"/>
      <c r="I6" s="595"/>
      <c r="K6" s="593" t="s">
        <v>123</v>
      </c>
      <c r="L6" s="594"/>
      <c r="M6" s="595"/>
      <c r="O6" s="593" t="s">
        <v>124</v>
      </c>
      <c r="P6" s="594"/>
      <c r="Q6" s="595"/>
      <c r="S6" s="157"/>
    </row>
    <row r="7" spans="1:26" ht="12.75" customHeight="1" thickBot="1" x14ac:dyDescent="0.3">
      <c r="A7" s="157"/>
      <c r="C7" s="596"/>
      <c r="D7" s="597"/>
      <c r="E7" s="598"/>
      <c r="G7" s="596"/>
      <c r="H7" s="597"/>
      <c r="I7" s="598"/>
      <c r="K7" s="596"/>
      <c r="L7" s="597"/>
      <c r="M7" s="598"/>
      <c r="O7" s="596"/>
      <c r="P7" s="597"/>
      <c r="Q7" s="598"/>
      <c r="S7" s="157"/>
    </row>
    <row r="8" spans="1:26" ht="12.75" customHeight="1" x14ac:dyDescent="0.25">
      <c r="A8" s="157"/>
      <c r="B8" s="369"/>
      <c r="C8" s="157"/>
      <c r="D8" s="157"/>
      <c r="E8" s="157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</row>
    <row r="9" spans="1:26" ht="12.75" customHeight="1" x14ac:dyDescent="0.25">
      <c r="A9" s="157"/>
      <c r="R9" s="157"/>
      <c r="S9" s="157"/>
    </row>
    <row r="10" spans="1:26" ht="15" customHeight="1" x14ac:dyDescent="0.25">
      <c r="B10" s="599" t="s">
        <v>507</v>
      </c>
    </row>
    <row r="11" spans="1:26" ht="15" customHeight="1" x14ac:dyDescent="0.25">
      <c r="B11" s="599"/>
      <c r="T11"/>
      <c r="U11"/>
      <c r="V11"/>
      <c r="W11"/>
      <c r="X11"/>
      <c r="Y11"/>
      <c r="Z11"/>
    </row>
    <row r="12" spans="1:26" ht="15" customHeight="1" x14ac:dyDescent="0.25">
      <c r="C12" s="443"/>
      <c r="D12" s="443"/>
      <c r="E12" s="443"/>
      <c r="F12" s="443"/>
      <c r="G12" s="443"/>
      <c r="H12" s="443"/>
      <c r="I12" s="443"/>
      <c r="J12" s="443"/>
      <c r="K12" s="443"/>
      <c r="L12" s="443"/>
      <c r="M12" s="443"/>
      <c r="N12" s="443"/>
      <c r="O12" s="443"/>
      <c r="P12" s="443"/>
      <c r="Q12" s="443"/>
      <c r="T12"/>
      <c r="U12"/>
      <c r="V12"/>
      <c r="W12"/>
      <c r="X12"/>
      <c r="Y12"/>
      <c r="Z12"/>
    </row>
    <row r="13" spans="1:26" ht="12.75" customHeight="1" x14ac:dyDescent="0.25">
      <c r="T13"/>
      <c r="U13"/>
      <c r="V13"/>
      <c r="W13"/>
      <c r="X13"/>
      <c r="Y13"/>
      <c r="Z13"/>
    </row>
    <row r="14" spans="1:26" ht="12.75" customHeight="1" thickBot="1" x14ac:dyDescent="0.3">
      <c r="T14"/>
      <c r="U14"/>
      <c r="V14"/>
      <c r="W14"/>
      <c r="X14"/>
      <c r="Y14"/>
      <c r="Z14"/>
    </row>
    <row r="15" spans="1:26" ht="15.75" thickBot="1" x14ac:dyDescent="0.3">
      <c r="B15" s="600" t="s">
        <v>441</v>
      </c>
      <c r="C15" s="444" t="s">
        <v>118</v>
      </c>
      <c r="D15" s="445" t="s">
        <v>121</v>
      </c>
      <c r="E15" s="446" t="s">
        <v>121</v>
      </c>
      <c r="G15" s="444" t="s">
        <v>117</v>
      </c>
      <c r="H15" s="447" t="s">
        <v>117</v>
      </c>
      <c r="I15" s="448" t="s">
        <v>121</v>
      </c>
      <c r="K15" s="449" t="s">
        <v>122</v>
      </c>
      <c r="L15" s="450" t="s">
        <v>122</v>
      </c>
      <c r="M15" s="448" t="s">
        <v>121</v>
      </c>
      <c r="O15" s="451" t="s">
        <v>117</v>
      </c>
      <c r="P15" s="452" t="s">
        <v>121</v>
      </c>
      <c r="Q15" s="453" t="s">
        <v>117</v>
      </c>
      <c r="T15"/>
      <c r="U15"/>
      <c r="V15"/>
      <c r="W15"/>
      <c r="X15"/>
      <c r="Y15"/>
      <c r="Z15"/>
    </row>
    <row r="16" spans="1:26" ht="15.75" thickBot="1" x14ac:dyDescent="0.3">
      <c r="B16" s="600"/>
      <c r="C16" s="120" t="s">
        <v>118</v>
      </c>
      <c r="D16" s="109" t="s">
        <v>121</v>
      </c>
      <c r="E16" s="121" t="s">
        <v>119</v>
      </c>
      <c r="G16" s="108" t="s">
        <v>119</v>
      </c>
      <c r="H16" s="109" t="s">
        <v>121</v>
      </c>
      <c r="I16" s="119" t="s">
        <v>119</v>
      </c>
      <c r="K16" s="117" t="s">
        <v>122</v>
      </c>
      <c r="L16" s="110" t="s">
        <v>122</v>
      </c>
      <c r="M16" s="118" t="s">
        <v>122</v>
      </c>
      <c r="T16"/>
      <c r="U16"/>
      <c r="V16"/>
      <c r="W16"/>
      <c r="X16"/>
      <c r="Y16"/>
      <c r="Z16"/>
    </row>
    <row r="17" spans="3:26" ht="12.75" customHeight="1" x14ac:dyDescent="0.25">
      <c r="T17"/>
      <c r="U17"/>
      <c r="V17"/>
      <c r="W17"/>
      <c r="X17"/>
      <c r="Y17"/>
      <c r="Z17"/>
    </row>
    <row r="18" spans="3:26" ht="12.75" customHeight="1" x14ac:dyDescent="0.25">
      <c r="T18"/>
      <c r="U18"/>
      <c r="V18"/>
      <c r="W18"/>
      <c r="X18"/>
      <c r="Y18"/>
      <c r="Z18"/>
    </row>
    <row r="19" spans="3:26" ht="12.75" customHeight="1" x14ac:dyDescent="0.25">
      <c r="T19"/>
      <c r="U19"/>
      <c r="V19"/>
      <c r="W19"/>
      <c r="X19"/>
      <c r="Y19"/>
      <c r="Z19"/>
    </row>
    <row r="20" spans="3:26" ht="12.75" customHeight="1" x14ac:dyDescent="0.25">
      <c r="T20"/>
      <c r="U20"/>
      <c r="V20"/>
      <c r="W20"/>
      <c r="X20"/>
      <c r="Y20"/>
      <c r="Z20"/>
    </row>
    <row r="22" spans="3:26" x14ac:dyDescent="0.25">
      <c r="C22" s="105" t="s">
        <v>115</v>
      </c>
      <c r="D22" s="4"/>
      <c r="E22" s="4"/>
      <c r="F22" s="4"/>
      <c r="G22" s="4"/>
      <c r="H22" s="4"/>
      <c r="I22" s="4"/>
    </row>
    <row r="23" spans="3:26" x14ac:dyDescent="0.25">
      <c r="C23" s="105" t="s">
        <v>139</v>
      </c>
      <c r="D23" s="4"/>
      <c r="E23" s="4"/>
      <c r="F23" s="4"/>
      <c r="G23" s="4"/>
      <c r="H23" s="4"/>
      <c r="I23" s="4"/>
    </row>
    <row r="24" spans="3:26" x14ac:dyDescent="0.25">
      <c r="C24" s="106"/>
      <c r="D24" s="4"/>
      <c r="E24" s="4"/>
      <c r="F24" s="4"/>
      <c r="G24" s="4"/>
      <c r="H24" s="4"/>
      <c r="I24" s="4"/>
    </row>
    <row r="25" spans="3:26" x14ac:dyDescent="0.25">
      <c r="C25" s="107"/>
      <c r="D25" s="4"/>
      <c r="E25" s="4"/>
      <c r="F25" s="4"/>
      <c r="G25" s="4"/>
      <c r="H25" s="4"/>
      <c r="I25" s="4"/>
    </row>
    <row r="26" spans="3:26" x14ac:dyDescent="0.25">
      <c r="C26" s="105" t="s">
        <v>273</v>
      </c>
      <c r="D26" s="4"/>
      <c r="E26" s="4"/>
      <c r="F26" s="4"/>
      <c r="G26" s="4"/>
      <c r="H26" s="4"/>
      <c r="I26" s="4"/>
    </row>
    <row r="27" spans="3:26" x14ac:dyDescent="0.25">
      <c r="C27" s="105" t="s">
        <v>272</v>
      </c>
      <c r="D27" s="4"/>
      <c r="E27" s="4"/>
      <c r="F27" s="4"/>
      <c r="G27" s="4"/>
      <c r="H27" s="4"/>
      <c r="I27" s="4"/>
    </row>
    <row r="28" spans="3:26" x14ac:dyDescent="0.25">
      <c r="C28" s="105" t="s">
        <v>271</v>
      </c>
      <c r="D28" s="4"/>
      <c r="E28" s="4"/>
      <c r="F28" s="4"/>
      <c r="G28" s="4"/>
      <c r="H28" s="4"/>
      <c r="I28" s="4"/>
    </row>
    <row r="29" spans="3:26" x14ac:dyDescent="0.25">
      <c r="C29" s="105" t="s">
        <v>274</v>
      </c>
      <c r="D29" s="4"/>
      <c r="E29" s="4"/>
      <c r="F29" s="4"/>
      <c r="G29" s="4"/>
      <c r="H29" s="4"/>
      <c r="I29" s="4"/>
    </row>
    <row r="30" spans="3:26" x14ac:dyDescent="0.25">
      <c r="C30" s="4"/>
      <c r="D30" s="4"/>
      <c r="E30" s="4"/>
      <c r="F30" s="4"/>
      <c r="G30" s="4"/>
      <c r="H30" s="4"/>
      <c r="I30" s="4"/>
    </row>
    <row r="31" spans="3:26" x14ac:dyDescent="0.25">
      <c r="C31" s="4"/>
      <c r="D31" s="4"/>
      <c r="E31" s="4"/>
      <c r="F31" s="4"/>
      <c r="G31" s="4"/>
      <c r="I31" s="4"/>
    </row>
  </sheetData>
  <mergeCells count="6">
    <mergeCell ref="B15:B16"/>
    <mergeCell ref="C6:E7"/>
    <mergeCell ref="G6:I7"/>
    <mergeCell ref="K6:M7"/>
    <mergeCell ref="O6:Q7"/>
    <mergeCell ref="B10:B11"/>
  </mergeCells>
  <conditionalFormatting sqref="C15:Q15 C16:N16">
    <cfRule type="containsText" dxfId="3" priority="1" operator="containsText" text="ללא">
      <formula>NOT(ISERROR(SEARCH("ללא",C15)))</formula>
    </cfRule>
    <cfRule type="containsText" dxfId="2" priority="2" operator="containsText" text="למעלה">
      <formula>NOT(ISERROR(SEARCH("למעלה",C15)))</formula>
    </cfRule>
    <cfRule type="containsText" dxfId="1" priority="3" operator="containsText" text="למטה">
      <formula>NOT(ISERROR(SEARCH("למטה",C15)))</formula>
    </cfRule>
    <cfRule type="containsText" dxfId="0" priority="4" operator="containsText" text="שתיהן">
      <formula>NOT(ISERROR(SEARCH("שתיהן",C15)))</formula>
    </cfRule>
  </conditionalFormatting>
  <hyperlinks>
    <hyperlink ref="A1" location="הקדמה!A1" display="חזרה" xr:uid="{57F3AF43-5B56-4E76-AB9D-77969541EDA3}"/>
  </hyperlink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EDBC-30A4-438A-AF0A-22A62D059D10}">
  <sheetPr>
    <tabColor theme="9" tint="0.39997558519241921"/>
  </sheetPr>
  <dimension ref="A2:N42"/>
  <sheetViews>
    <sheetView showGridLines="0" rightToLeft="1" tabSelected="1" zoomScaleNormal="100" workbookViewId="0">
      <selection activeCell="F13" sqref="F13"/>
    </sheetView>
  </sheetViews>
  <sheetFormatPr defaultRowHeight="15" x14ac:dyDescent="0.25"/>
  <cols>
    <col min="1" max="1" width="9.140625" style="8"/>
    <col min="2" max="2" width="2.140625" style="8" bestFit="1" customWidth="1"/>
    <col min="3" max="3" width="26" style="8" customWidth="1"/>
    <col min="4" max="4" width="10.42578125" style="8" customWidth="1"/>
    <col min="5" max="5" width="7" style="8" customWidth="1"/>
    <col min="6" max="6" width="10.7109375" style="8" customWidth="1"/>
    <col min="7" max="16384" width="9.140625" style="8"/>
  </cols>
  <sheetData>
    <row r="2" spans="1:14" x14ac:dyDescent="0.25">
      <c r="C2" s="34" t="s">
        <v>19</v>
      </c>
      <c r="D2" s="33"/>
      <c r="L2" s="261" t="s">
        <v>268</v>
      </c>
      <c r="M2" s="3"/>
      <c r="N2" s="3"/>
    </row>
    <row r="3" spans="1:14" x14ac:dyDescent="0.25">
      <c r="B3" s="3">
        <v>1</v>
      </c>
      <c r="C3" s="115" t="s">
        <v>127</v>
      </c>
      <c r="L3" s="115" t="s">
        <v>125</v>
      </c>
      <c r="M3" s="116"/>
    </row>
    <row r="4" spans="1:14" x14ac:dyDescent="0.25">
      <c r="B4" s="3">
        <v>2</v>
      </c>
      <c r="C4" s="115" t="s">
        <v>126</v>
      </c>
      <c r="L4" s="115" t="s">
        <v>126</v>
      </c>
      <c r="M4" s="116"/>
    </row>
    <row r="5" spans="1:14" x14ac:dyDescent="0.25">
      <c r="B5" s="3">
        <v>3</v>
      </c>
      <c r="C5" s="115" t="s">
        <v>130</v>
      </c>
      <c r="L5" s="115" t="s">
        <v>127</v>
      </c>
      <c r="M5" s="116"/>
    </row>
    <row r="6" spans="1:14" x14ac:dyDescent="0.25">
      <c r="B6" s="3">
        <v>4</v>
      </c>
      <c r="C6" s="115" t="s">
        <v>132</v>
      </c>
      <c r="L6" s="115" t="s">
        <v>136</v>
      </c>
      <c r="M6" s="116"/>
    </row>
    <row r="7" spans="1:14" x14ac:dyDescent="0.25">
      <c r="B7" s="3">
        <v>5</v>
      </c>
      <c r="C7" s="102" t="s">
        <v>135</v>
      </c>
      <c r="L7" s="115" t="s">
        <v>128</v>
      </c>
      <c r="M7" s="116"/>
    </row>
    <row r="8" spans="1:14" x14ac:dyDescent="0.25">
      <c r="B8" s="9" t="s">
        <v>9</v>
      </c>
      <c r="C8" s="115" t="s">
        <v>129</v>
      </c>
      <c r="D8" s="37" t="s">
        <v>20</v>
      </c>
      <c r="L8" s="115" t="s">
        <v>129</v>
      </c>
      <c r="M8" s="116"/>
    </row>
    <row r="9" spans="1:14" x14ac:dyDescent="0.25">
      <c r="B9" s="9" t="s">
        <v>9</v>
      </c>
      <c r="C9" s="115" t="s">
        <v>136</v>
      </c>
      <c r="D9" s="37" t="s">
        <v>20</v>
      </c>
      <c r="L9" s="115" t="s">
        <v>130</v>
      </c>
      <c r="M9" s="116"/>
    </row>
    <row r="10" spans="1:14" x14ac:dyDescent="0.25">
      <c r="L10" s="115" t="s">
        <v>137</v>
      </c>
      <c r="M10" s="116"/>
    </row>
    <row r="11" spans="1:14" x14ac:dyDescent="0.25">
      <c r="L11" s="115" t="s">
        <v>131</v>
      </c>
      <c r="M11" s="116"/>
    </row>
    <row r="12" spans="1:14" ht="19.5" customHeight="1" thickBot="1" x14ac:dyDescent="0.3">
      <c r="B12" s="33"/>
      <c r="C12" s="34" t="s">
        <v>16</v>
      </c>
      <c r="L12" s="115" t="s">
        <v>132</v>
      </c>
      <c r="M12" s="116"/>
    </row>
    <row r="13" spans="1:14" ht="19.5" customHeight="1" x14ac:dyDescent="0.3">
      <c r="A13" s="405" t="s">
        <v>499</v>
      </c>
      <c r="B13" s="3">
        <v>1</v>
      </c>
      <c r="C13" s="372" t="s">
        <v>479</v>
      </c>
      <c r="F13" s="15"/>
      <c r="L13" s="115" t="s">
        <v>133</v>
      </c>
      <c r="M13" s="116"/>
    </row>
    <row r="14" spans="1:14" ht="19.5" customHeight="1" x14ac:dyDescent="0.3">
      <c r="A14" s="405" t="s">
        <v>495</v>
      </c>
      <c r="B14" s="3">
        <v>2</v>
      </c>
      <c r="C14" s="32" t="s">
        <v>17</v>
      </c>
      <c r="F14" s="16"/>
      <c r="G14" s="26"/>
      <c r="L14" s="115" t="s">
        <v>134</v>
      </c>
      <c r="M14" s="116"/>
    </row>
    <row r="15" spans="1:14" ht="19.5" customHeight="1" x14ac:dyDescent="0.3">
      <c r="A15" s="405" t="s">
        <v>496</v>
      </c>
      <c r="B15" s="3">
        <v>3</v>
      </c>
      <c r="C15" s="299" t="s">
        <v>353</v>
      </c>
      <c r="F15" s="348"/>
      <c r="G15" s="3" t="s">
        <v>10</v>
      </c>
      <c r="L15" s="33"/>
    </row>
    <row r="16" spans="1:14" ht="19.5" customHeight="1" x14ac:dyDescent="0.3">
      <c r="A16" s="405" t="s">
        <v>497</v>
      </c>
      <c r="B16" s="3">
        <v>4</v>
      </c>
      <c r="C16" s="430" t="s">
        <v>528</v>
      </c>
      <c r="F16" s="429"/>
      <c r="G16" s="3" t="s">
        <v>10</v>
      </c>
      <c r="L16" s="33"/>
    </row>
    <row r="17" spans="1:12" ht="19.5" customHeight="1" thickBot="1" x14ac:dyDescent="0.35">
      <c r="A17" s="405" t="s">
        <v>498</v>
      </c>
      <c r="B17" s="3">
        <v>5</v>
      </c>
      <c r="C17" s="102" t="s">
        <v>138</v>
      </c>
      <c r="F17" s="349"/>
      <c r="G17" s="3" t="s">
        <v>10</v>
      </c>
      <c r="L17" s="373" t="s">
        <v>211</v>
      </c>
    </row>
    <row r="18" spans="1:12" x14ac:dyDescent="0.25">
      <c r="B18" s="10"/>
      <c r="F18" s="10"/>
    </row>
    <row r="20" spans="1:12" x14ac:dyDescent="0.25">
      <c r="C20"/>
    </row>
    <row r="21" spans="1:12" x14ac:dyDescent="0.25">
      <c r="C21" s="35" t="s">
        <v>18</v>
      </c>
      <c r="E21" s="125" t="s">
        <v>12</v>
      </c>
    </row>
    <row r="22" spans="1:12" x14ac:dyDescent="0.25">
      <c r="C22" s="123" t="s">
        <v>355</v>
      </c>
      <c r="D22" s="123"/>
      <c r="E22" s="123" t="s">
        <v>356</v>
      </c>
    </row>
    <row r="23" spans="1:12" x14ac:dyDescent="0.25">
      <c r="E23"/>
    </row>
    <row r="24" spans="1:12" ht="18.75" x14ac:dyDescent="0.3">
      <c r="C24" s="36"/>
    </row>
    <row r="25" spans="1:12" x14ac:dyDescent="0.25">
      <c r="C25" s="115" t="s">
        <v>210</v>
      </c>
    </row>
    <row r="26" spans="1:12" ht="15.75" x14ac:dyDescent="0.25">
      <c r="C26" s="31"/>
    </row>
    <row r="27" spans="1:12" x14ac:dyDescent="0.25">
      <c r="C27" s="29"/>
      <c r="G27"/>
    </row>
    <row r="28" spans="1:12" x14ac:dyDescent="0.25">
      <c r="C28" s="29"/>
    </row>
    <row r="29" spans="1:12" x14ac:dyDescent="0.25">
      <c r="C29" s="29"/>
    </row>
    <row r="31" spans="1:12" x14ac:dyDescent="0.25">
      <c r="C31" s="29"/>
    </row>
    <row r="32" spans="1:12" x14ac:dyDescent="0.25">
      <c r="C32" s="29"/>
    </row>
    <row r="33" spans="3:3" x14ac:dyDescent="0.25">
      <c r="C33" s="29"/>
    </row>
    <row r="34" spans="3:3" x14ac:dyDescent="0.25">
      <c r="C34" s="29"/>
    </row>
    <row r="36" spans="3:3" x14ac:dyDescent="0.25">
      <c r="C36" s="29"/>
    </row>
    <row r="37" spans="3:3" x14ac:dyDescent="0.25">
      <c r="C37" s="29"/>
    </row>
    <row r="38" spans="3:3" x14ac:dyDescent="0.25">
      <c r="C38" s="29"/>
    </row>
    <row r="41" spans="3:3" ht="15.75" x14ac:dyDescent="0.25">
      <c r="C41" s="31"/>
    </row>
    <row r="42" spans="3:3" x14ac:dyDescent="0.25">
      <c r="C42" s="27"/>
    </row>
  </sheetData>
  <sortState xmlns:xlrd2="http://schemas.microsoft.com/office/spreadsheetml/2017/richdata2" ref="L3:L14">
    <sortCondition ref="L3"/>
  </sortState>
  <dataValidations count="3">
    <dataValidation type="whole" operator="greaterThanOrEqual" allowBlank="1" showInputMessage="1" showErrorMessage="1" sqref="F14" xr:uid="{BE536F87-FA9B-45C2-BD24-5CCF5893208E}">
      <formula1>0</formula1>
    </dataValidation>
    <dataValidation type="whole" allowBlank="1" showInputMessage="1" showErrorMessage="1" sqref="F13" xr:uid="{D11779DF-DAB7-4625-8EE0-E3A5F8E9AF99}">
      <formula1>0</formula1>
      <formula2>9</formula2>
    </dataValidation>
    <dataValidation type="list" allowBlank="1" showInputMessage="1" showErrorMessage="1" sqref="F15:F17" xr:uid="{359A726B-1B87-437E-BE89-9AE73A63838F}">
      <formula1>"V,X"</formula1>
    </dataValidation>
  </dataValidations>
  <hyperlinks>
    <hyperlink ref="L17" location="מנטרל.ת!A1" display="מנטרל/ת (עזרים לשימוש עצמי)" xr:uid="{E35B2961-288D-40E2-BD70-D8DEDF5D5DA0}"/>
    <hyperlink ref="E21" r:id="rId1" xr:uid="{64EE3239-AB92-4F95-9A57-3D1D631DD201}"/>
    <hyperlink ref="L5" location="חוטים!A1" display="חוטים" xr:uid="{8316CD61-0FE0-456A-91D3-AAA5021132D6}"/>
    <hyperlink ref="L8" location="כפתור!A1" display="כפתור" xr:uid="{328D330D-B35B-4B31-93E6-704DF344FF3A}"/>
    <hyperlink ref="L11" location="'לוח מקשים'!A1" display="מקשים (סמלים)" xr:uid="{5FCFF790-448D-4815-B58D-29681374F792}"/>
    <hyperlink ref="L3" location="'הרצל אמר (סיימון)'!A1" display="הרצל אמר (סיימון)" xr:uid="{9A1B4047-AF33-44B0-A954-7B6174301AAE}"/>
    <hyperlink ref="L10" location="'שעשועון מילים'!A1" display="משחק מילים" xr:uid="{4957F294-A3E0-4B92-9B49-23B6B2D4DD46}"/>
    <hyperlink ref="L4" location="זיכרון!A1" display="זיכרון" xr:uid="{87C84F65-80FD-4B82-A6E8-86755E9F198A}"/>
    <hyperlink ref="L13" location="'קוד מורס'!A1" display="קוד מורס" xr:uid="{714843AC-9E37-42F3-A63E-3483DC16104F}"/>
    <hyperlink ref="L6" location="'חוטים מסובכים'!A1" display="חוטים מורכבים" xr:uid="{BE218C37-4E73-412F-BA6B-661C8475B8EB}"/>
    <hyperlink ref="L14" location="'רצפי חוטים'!A1" display="רצפי חוטים" xr:uid="{D237A5FA-5B09-459B-A954-B7A26DEDD4AF}"/>
    <hyperlink ref="L9" location="מבוכים!A1" display="מבוכים" xr:uid="{E3A573F1-2439-417E-AB35-C5E526E0FCE3}"/>
    <hyperlink ref="L12" location="סיסמאות!A1" display="סיסמאות" xr:uid="{4B59C99B-529A-4D0F-B774-323ECB6F70F0}"/>
    <hyperlink ref="L7" location="ידיות!A1" display="ידיות" xr:uid="{7788450E-A8D6-420E-B08E-89F1BBC1BFCA}"/>
    <hyperlink ref="C4" location="זיכרון!A1" display="זיכרון" xr:uid="{A96E7868-C353-4B78-A778-2A6515E0A5AD}"/>
    <hyperlink ref="C5" location="מבוכים!A1" display="מבוכים" xr:uid="{3D5A5A78-3497-4F38-9290-410BB5C70408}"/>
    <hyperlink ref="C3" location="חוטים!A1" display="חוטים" xr:uid="{B4D01725-B555-404E-A10C-884E0DE38012}"/>
    <hyperlink ref="C6" location="סיסמאות!A1" display="סיסמאות" xr:uid="{5CA0AB22-9834-4046-BF1E-6F373FC5615B}"/>
    <hyperlink ref="C8" location="כפתור!A1" display="כפתור" xr:uid="{C601B766-5779-4103-9825-1B1073665CAB}"/>
    <hyperlink ref="C9" location="'חוטים מסובכים'!A1" display="חוטים מורכבים" xr:uid="{D2B900B9-6AEA-4208-B42B-5D29B83F166E}"/>
    <hyperlink ref="C25" r:id="rId2" xr:uid="{28CE19DE-10E9-4B26-A1E6-BE846E68921B}"/>
  </hyperlinks>
  <pageMargins left="0.7" right="0.7" top="0.75" bottom="0.75" header="0.3" footer="0.3"/>
  <pageSetup paperSize="9"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E77AA-FAF9-4BB9-9157-ACA8ED1B9704}">
  <dimension ref="A1:O25"/>
  <sheetViews>
    <sheetView showGridLines="0" rightToLeft="1" zoomScaleNormal="100" workbookViewId="0"/>
  </sheetViews>
  <sheetFormatPr defaultColWidth="9" defaultRowHeight="15" x14ac:dyDescent="0.25"/>
  <cols>
    <col min="1" max="1" width="9" style="2"/>
    <col min="2" max="2" width="4.140625" style="2" customWidth="1"/>
    <col min="3" max="3" width="20.140625" style="2" customWidth="1"/>
    <col min="4" max="4" width="16.7109375" style="2" bestFit="1" customWidth="1"/>
    <col min="5" max="9" width="17" style="2" customWidth="1"/>
    <col min="10" max="11" width="9" style="2"/>
    <col min="12" max="12" width="32.28515625" style="2" bestFit="1" customWidth="1"/>
    <col min="13" max="13" width="27" style="2" customWidth="1"/>
    <col min="14" max="14" width="9" style="2"/>
    <col min="15" max="15" width="30.7109375" style="2" customWidth="1"/>
    <col min="16" max="16384" width="9" style="2"/>
  </cols>
  <sheetData>
    <row r="1" spans="1:15" ht="40.5" customHeight="1" x14ac:dyDescent="0.25">
      <c r="A1" s="6" t="s">
        <v>80</v>
      </c>
      <c r="B1" s="6"/>
    </row>
    <row r="2" spans="1:15" ht="18.75" x14ac:dyDescent="0.25">
      <c r="B2" s="34" t="s">
        <v>492</v>
      </c>
      <c r="D2" s="4"/>
      <c r="E2" s="52" t="s">
        <v>62</v>
      </c>
      <c r="F2" s="4"/>
      <c r="L2" s="459" t="s">
        <v>548</v>
      </c>
      <c r="M2" s="459"/>
      <c r="N2" s="459"/>
      <c r="O2" s="459"/>
    </row>
    <row r="3" spans="1:15" ht="19.5" thickBot="1" x14ac:dyDescent="0.3">
      <c r="C3" s="34"/>
      <c r="D3" s="4"/>
      <c r="E3" s="52"/>
      <c r="F3" s="4"/>
      <c r="L3" s="385" t="s">
        <v>486</v>
      </c>
      <c r="M3" s="460" t="s">
        <v>488</v>
      </c>
      <c r="N3" s="461"/>
      <c r="O3" s="438" t="s">
        <v>487</v>
      </c>
    </row>
    <row r="4" spans="1:15" x14ac:dyDescent="0.25">
      <c r="B4" s="406" t="s">
        <v>480</v>
      </c>
      <c r="C4" s="407" t="s">
        <v>490</v>
      </c>
      <c r="E4" s="4"/>
      <c r="F4" s="4"/>
      <c r="L4" s="383" t="str">
        <f>IF(introductionSerialLast&lt;&gt;"","הוזנה ספרה אחרונה במספר הסידורי","לא הוזנה ספרה אחרונה במספר הסידורי")</f>
        <v>לא הוזנה ספרה אחרונה במספר הסידורי</v>
      </c>
      <c r="M4" s="383" t="s">
        <v>354</v>
      </c>
      <c r="N4" s="400"/>
      <c r="O4" s="384" t="str">
        <f>IF(N4&lt;&gt;"",N4,IF(introductionSerialLast&lt;&gt;"",introductionSerialLast,"יש להזין ספרה אחרונה במספר הסידורי"))</f>
        <v>יש להזין ספרה אחרונה במספר הסידורי</v>
      </c>
    </row>
    <row r="5" spans="1:15" x14ac:dyDescent="0.25">
      <c r="B5" s="401">
        <v>1</v>
      </c>
      <c r="C5" s="311"/>
    </row>
    <row r="6" spans="1:15" ht="15.75" thickBot="1" x14ac:dyDescent="0.3">
      <c r="B6" s="401">
        <v>2</v>
      </c>
      <c r="C6" s="311"/>
    </row>
    <row r="7" spans="1:15" x14ac:dyDescent="0.25">
      <c r="B7" s="401">
        <v>3</v>
      </c>
      <c r="C7" s="311"/>
      <c r="D7" s="267" t="s">
        <v>491</v>
      </c>
      <c r="E7" s="390" t="str">
        <f>IF(wiresSerialLast&lt;&gt;"יש להזין ספרה אחרונה במספר הסידורי",IF(wiresSum=3,IF(COUNTIF(wiresRange3,"א")=0,"לחתוך חוט שני","לא מתקיים"),""),"חסרים נתונים")</f>
        <v>חסרים נתונים</v>
      </c>
      <c r="F7" s="391" t="str">
        <f>IF(wiresSerialLast&lt;&gt;"יש להזין ספרה אחרונה במספר הסידורי",IF(AND(E7&lt;&gt;"",ISNUMBER(SEARCH("לא מתקיים",E7))),IF(COUNTIF(wiresRange3,"כ")&gt;=2,"לחתוך חוט כחול אחרון","לא מתקיים"),""),"חסרים נתונים")</f>
        <v>חסרים נתונים</v>
      </c>
      <c r="G7" s="391" t="str">
        <f>IF(wiresSerialLast&lt;&gt;"יש להזין ספרה אחרונה במספר הסידורי",IF(AND(F7&lt;&gt;"",ISNUMBER(SEARCH("לא מתקיים",F7))),"לחתוך חוט אחרון",""),"חסרים נתונים")</f>
        <v>חסרים נתונים</v>
      </c>
      <c r="H7" s="392"/>
      <c r="I7" s="393"/>
    </row>
    <row r="8" spans="1:15" x14ac:dyDescent="0.25">
      <c r="B8" s="401">
        <v>4</v>
      </c>
      <c r="C8" s="311"/>
      <c r="D8" s="267" t="s">
        <v>491</v>
      </c>
      <c r="E8" s="394" t="str">
        <f>IF(wiresSerialLast&lt;&gt;"יש להזין ספרה אחרונה במספר הסידורי",IF(wiresSum=4,IF(AND(COUNTIF(wiresRange4,"א")&gt;=2,wiresSerialLast&lt;&gt;"",NOT(ISEVEN(wiresSerialLast))),"לחתוך חוט אדום אחרון","לא מתקיים"),""),"חסרים נתונים")</f>
        <v>חסרים נתונים</v>
      </c>
      <c r="F8" s="389" t="str">
        <f>IF(wiresSerialLast&lt;&gt;"יש להזין ספרה אחרונה במספר הסידורי",IF(AND(E8&lt;&gt;"",ISNUMBER(SEARCH("לא מתקיים",E8))),IF(AND(COUNTIF(wiresRange4,"א")=0,forthWire="צ"),"לחתוך חוט ראשון","לא מתקיים"),""),"חסרים נתונים")</f>
        <v>חסרים נתונים</v>
      </c>
      <c r="G8" s="389" t="str">
        <f>IF(wiresSerialLast&lt;&gt;"יש להזין ספרה אחרונה במספר הסידורי",IF(AND(F8&lt;&gt;"",ISNUMBER(SEARCH("לא מתקיים",F8))),IF(COUNTIF(wiresRange4,"כ")=1,"לחתוך חוט ראשון","לא מתקיים"),""),"חסרים נתונים")</f>
        <v>חסרים נתונים</v>
      </c>
      <c r="H8" s="389" t="str">
        <f>IF(wiresSerialLast&lt;&gt;"יש להזין ספרה אחרונה במספר הסידורי",IF(AND(G8&lt;&gt;"",ISNUMBER(SEARCH("לא מתקיים",G8))),IF(COUNTIF(wiresRange4,"צ")&gt;=2,"לחתוך חוט אחרון","לא מתקיים"),""),"חסרים נתונים")</f>
        <v>חסרים נתונים</v>
      </c>
      <c r="I8" s="395" t="str">
        <f>IF(wiresSerialLast&lt;&gt;"יש להזין ספרה אחרונה במספר הסידורי",IF(AND(H8&lt;&gt;"",ISNUMBER(SEARCH("לא מתקיים",H8))),"לחתוך חוט שני",""),"חסרים נתונים")</f>
        <v>חסרים נתונים</v>
      </c>
      <c r="L8"/>
      <c r="M8"/>
      <c r="N8"/>
    </row>
    <row r="9" spans="1:15" x14ac:dyDescent="0.25">
      <c r="B9" s="401">
        <v>5</v>
      </c>
      <c r="C9" s="311"/>
      <c r="D9" s="267" t="s">
        <v>491</v>
      </c>
      <c r="E9" s="394" t="str">
        <f>IF(wiresSerialLast&lt;&gt;"יש להזין ספרה אחרונה במספר הסידורי",IF(wiresSum=5,IF(AND(fifthWire="ש",wiresSerialLast&lt;&gt;"",NOT(ISEVEN(wiresSerialLast))),"לחתוך חוט רביעי","לא מתקיים"),""),"חסרים נתונים")</f>
        <v>חסרים נתונים</v>
      </c>
      <c r="F9" s="389" t="str">
        <f>IF(wiresSerialLast&lt;&gt;"יש להזין ספרה אחרונה במספר הסידורי",IF(AND(E9&lt;&gt;"",ISNUMBER(SEARCH("לא מתקיים",E9))),IF(AND(COUNTIF(wiresRange5,"צ")&gt;=2,COUNTIF(wiresRange5,"א")=1),"לחתוך חוט ראשון","לא מתקיים"),""),"חסרים נתונים")</f>
        <v>חסרים נתונים</v>
      </c>
      <c r="G9" s="389" t="str">
        <f>IF(wiresSerialLast&lt;&gt;"יש להזין ספרה אחרונה במספר הסידורי",IF(AND(F9&lt;&gt;"",ISNUMBER(SEARCH("לא מתקיים",F9))),IF(COUNTIF(wiresRange5,"ש")=0,"לחתוך חוט שני","לא מתקיים"),""),"חסרים נתונים")</f>
        <v>חסרים נתונים</v>
      </c>
      <c r="H9" s="389" t="str">
        <f>IF(wiresSerialLast&lt;&gt;"יש להזין ספרה אחרונה במספר הסידורי",IF(AND(G9&lt;&gt;"",ISNUMBER(SEARCH("לא מתקיים",G9))),"לחתוך חוט ראשון",""),"חסרים נתונים")</f>
        <v>חסרים נתונים</v>
      </c>
      <c r="I9" s="396"/>
      <c r="L9"/>
      <c r="M9"/>
      <c r="N9"/>
    </row>
    <row r="10" spans="1:15" ht="15.75" thickBot="1" x14ac:dyDescent="0.3">
      <c r="B10" s="402">
        <v>6</v>
      </c>
      <c r="C10" s="310"/>
      <c r="D10" s="267" t="s">
        <v>491</v>
      </c>
      <c r="E10" s="397" t="str">
        <f>IF(wiresSerialLast&lt;&gt;"יש להזין ספרה אחרונה במספר הסידורי",IF(wiresSum=6,IF(AND(COUNTIF(wiresRange6,"צ")=0,wiresSerialLast&lt;&gt;"",NOT(ISEVEN(wiresSerialLast))),"לחתוך חוט שלישי","לא מתקיים"),""),"חסרים נתונים")</f>
        <v>חסרים נתונים</v>
      </c>
      <c r="F10" s="398" t="str">
        <f>IF(wiresSerialLast&lt;&gt;"יש להזין ספרה אחרונה במספר הסידורי",IF(AND(E10&lt;&gt;"",ISNUMBER(SEARCH("לא מתקיים",E10))),IF(AND(COUNTIF(wiresRange6,"ל")&gt;=2,COUNTIF(wiresRange6,"צ")=1),"לחתוך חוט רביעי","לא מתקיים"),""),"חסרים נתונים")</f>
        <v>חסרים נתונים</v>
      </c>
      <c r="G10" s="398" t="str">
        <f>IF(wiresSerialLast&lt;&gt;"יש להזין ספרה אחרונה במספר הסידורי",IF(AND(F10&lt;&gt;"",ISNUMBER(SEARCH("לא מתקיים",F10))),IF(COUNTIF(wiresRange6,"א")=0,"לחתוך חוט אחרון","לא מתקיים"),""),"חסרים נתונים")</f>
        <v>חסרים נתונים</v>
      </c>
      <c r="H10" s="398" t="str">
        <f>IF(wiresSerialLast&lt;&gt;"יש להזין ספרה אחרונה במספר הסידורי",IF(AND(G10&lt;&gt;"",ISNUMBER(SEARCH("לא מתקיים",G10))),"לחתוך חוט רביעי",""),"חסרים נתונים")</f>
        <v>חסרים נתונים</v>
      </c>
      <c r="I10" s="399"/>
    </row>
    <row r="12" spans="1:15" x14ac:dyDescent="0.25">
      <c r="B12" s="439" t="s">
        <v>543</v>
      </c>
      <c r="C12" s="267">
        <f>COUNTIF(wiresRange,"&lt;&gt;")</f>
        <v>0</v>
      </c>
      <c r="J12" s="12"/>
      <c r="K12" s="12"/>
    </row>
    <row r="18" spans="3:8" x14ac:dyDescent="0.25">
      <c r="C18" s="38" t="s">
        <v>74</v>
      </c>
    </row>
    <row r="19" spans="3:8" ht="15.75" thickBot="1" x14ac:dyDescent="0.3"/>
    <row r="20" spans="3:8" ht="15.75" thickBot="1" x14ac:dyDescent="0.3">
      <c r="C20" s="53" t="s">
        <v>63</v>
      </c>
      <c r="D20" s="53" t="s">
        <v>64</v>
      </c>
      <c r="E20" s="53" t="s">
        <v>65</v>
      </c>
      <c r="F20" s="53" t="s">
        <v>66</v>
      </c>
      <c r="H20" s="58" t="s">
        <v>544</v>
      </c>
    </row>
    <row r="21" spans="3:8" ht="38.25" x14ac:dyDescent="0.25">
      <c r="C21" s="54" t="s">
        <v>143</v>
      </c>
      <c r="D21" s="54" t="s">
        <v>476</v>
      </c>
      <c r="E21" s="54" t="s">
        <v>477</v>
      </c>
      <c r="F21" s="54" t="s">
        <v>478</v>
      </c>
    </row>
    <row r="22" spans="3:8" ht="38.25" x14ac:dyDescent="0.25">
      <c r="C22" s="55" t="s">
        <v>144</v>
      </c>
      <c r="D22" s="55" t="s">
        <v>142</v>
      </c>
      <c r="E22" s="56" t="s">
        <v>67</v>
      </c>
      <c r="F22" s="56" t="s">
        <v>68</v>
      </c>
    </row>
    <row r="23" spans="3:8" ht="25.5" x14ac:dyDescent="0.25">
      <c r="C23" s="55"/>
      <c r="D23" s="55" t="s">
        <v>141</v>
      </c>
      <c r="E23" s="55" t="s">
        <v>69</v>
      </c>
      <c r="F23" s="55" t="s">
        <v>140</v>
      </c>
    </row>
    <row r="24" spans="3:8" ht="25.5" x14ac:dyDescent="0.25">
      <c r="C24" s="55"/>
      <c r="D24" s="55" t="s">
        <v>70</v>
      </c>
      <c r="E24" s="55"/>
      <c r="F24" s="55"/>
    </row>
    <row r="25" spans="3:8" ht="15.75" thickBot="1" x14ac:dyDescent="0.3">
      <c r="C25" s="57" t="s">
        <v>145</v>
      </c>
      <c r="D25" s="57" t="s">
        <v>71</v>
      </c>
      <c r="E25" s="57" t="s">
        <v>72</v>
      </c>
      <c r="F25" s="57" t="s">
        <v>73</v>
      </c>
    </row>
  </sheetData>
  <mergeCells count="2">
    <mergeCell ref="L2:O2"/>
    <mergeCell ref="M3:N3"/>
  </mergeCells>
  <conditionalFormatting sqref="E7:I10">
    <cfRule type="containsText" dxfId="90" priority="19" operator="containsText" text="לא">
      <formula>NOT(ISERROR(SEARCH("לא",E7)))</formula>
    </cfRule>
    <cfRule type="containsText" dxfId="89" priority="20" operator="containsText" text="לחתוך">
      <formula>NOT(ISERROR(SEARCH("לחתוך",E7)))</formula>
    </cfRule>
  </conditionalFormatting>
  <conditionalFormatting sqref="L4">
    <cfRule type="beginsWith" dxfId="88" priority="12" operator="beginsWith" text="לא">
      <formula>LEFT(L4,LEN("לא"))="לא"</formula>
    </cfRule>
    <cfRule type="beginsWith" dxfId="87" priority="13" operator="beginsWith" text="הוזנה">
      <formula>LEFT(L4,LEN("הוזנה"))="הוזנה"</formula>
    </cfRule>
  </conditionalFormatting>
  <conditionalFormatting sqref="O4">
    <cfRule type="notContainsText" dxfId="86" priority="10" operator="notContains" text="יש">
      <formula>ISERROR(SEARCH("יש",O4))</formula>
    </cfRule>
    <cfRule type="beginsWith" dxfId="85" priority="11" operator="beginsWith" text="יש">
      <formula>LEFT(O4,LEN("יש"))="יש"</formula>
    </cfRule>
  </conditionalFormatting>
  <conditionalFormatting sqref="E7:G7 E8:I8 E9:H10">
    <cfRule type="containsText" dxfId="84" priority="9" operator="containsText" text="חסרים">
      <formula>NOT(ISERROR(SEARCH("חסרים",E7)))</formula>
    </cfRule>
  </conditionalFormatting>
  <dataValidations count="2">
    <dataValidation type="list" allowBlank="1" showInputMessage="1" showErrorMessage="1" errorTitle="אפשרות לא קיימת" error="יש להזין את אחת מהאפשרויות הבאות:_x000a_א = אדום_x000a_כ = כחול_x000a_ל = לבן_x000a_צ = צהוב_x000a_ש = שחור" prompt="יש להזין אפשרות" sqref="C5:C10" xr:uid="{F95474D7-65F6-4BDA-83B3-8A72FB010EF9}">
      <formula1>"א,כ,ל,צ,ש"</formula1>
    </dataValidation>
    <dataValidation type="whole" allowBlank="1" showInputMessage="1" showErrorMessage="1" sqref="N4" xr:uid="{5DF24F79-CB59-422B-94C6-EB2F410DD456}">
      <formula1>0</formula1>
      <formula2>9</formula2>
    </dataValidation>
  </dataValidations>
  <hyperlinks>
    <hyperlink ref="A1" location="הקדמה!A1" display="חזרה" xr:uid="{02B135FA-3BF9-4F87-A7D2-E247D6FE678F}"/>
    <hyperlink ref="L3" location="Introduction!A1" display="Automatic  (using 'Introduction')" xr:uid="{6C53E389-6F99-464B-9D26-73299DEFDEAE}"/>
  </hyperlink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50DD6-EBD6-41D2-8EB4-DBA98E7CD046}">
  <dimension ref="A1:N21"/>
  <sheetViews>
    <sheetView showGridLines="0" rightToLeft="1" zoomScaleNormal="100" workbookViewId="0"/>
  </sheetViews>
  <sheetFormatPr defaultColWidth="9" defaultRowHeight="15" x14ac:dyDescent="0.25"/>
  <cols>
    <col min="1" max="1" width="9" style="5"/>
    <col min="2" max="2" width="2.42578125" style="5" customWidth="1"/>
    <col min="3" max="3" width="18.5703125" style="5" customWidth="1"/>
    <col min="4" max="4" width="9" style="5"/>
    <col min="5" max="7" width="18.5703125" style="5" customWidth="1"/>
    <col min="8" max="9" width="9" style="5"/>
    <col min="10" max="10" width="30.7109375" style="5" customWidth="1"/>
    <col min="11" max="11" width="29.42578125" style="5" bestFit="1" customWidth="1"/>
    <col min="12" max="13" width="10.5703125" style="5" customWidth="1"/>
    <col min="14" max="14" width="37.5703125" style="5" bestFit="1" customWidth="1"/>
    <col min="15" max="16384" width="9" style="5"/>
  </cols>
  <sheetData>
    <row r="1" spans="1:14" ht="40.5" customHeight="1" x14ac:dyDescent="0.25">
      <c r="A1" s="6" t="s">
        <v>80</v>
      </c>
    </row>
    <row r="2" spans="1:14" ht="29.25" customHeight="1" x14ac:dyDescent="0.25">
      <c r="B2" s="60" t="s">
        <v>75</v>
      </c>
      <c r="J2" s="459" t="s">
        <v>485</v>
      </c>
      <c r="K2" s="462"/>
      <c r="L2" s="462"/>
      <c r="M2" s="462"/>
      <c r="N2" s="462"/>
    </row>
    <row r="3" spans="1:14" ht="18.75" customHeight="1" x14ac:dyDescent="0.25">
      <c r="B3" s="379" t="s">
        <v>480</v>
      </c>
      <c r="C3" s="379" t="s">
        <v>481</v>
      </c>
      <c r="D3" s="379" t="s">
        <v>524</v>
      </c>
      <c r="E3" s="379" t="s">
        <v>482</v>
      </c>
      <c r="F3" s="379" t="s">
        <v>524</v>
      </c>
      <c r="G3" s="379" t="s">
        <v>483</v>
      </c>
      <c r="J3" s="385" t="s">
        <v>486</v>
      </c>
      <c r="K3" s="463" t="s">
        <v>488</v>
      </c>
      <c r="L3" s="463"/>
      <c r="M3" s="463"/>
      <c r="N3" s="386" t="s">
        <v>487</v>
      </c>
    </row>
    <row r="4" spans="1:14" ht="18.75" customHeight="1" x14ac:dyDescent="0.25">
      <c r="B4" s="375">
        <v>1</v>
      </c>
      <c r="C4" s="376" t="str">
        <f>IF(buttonBatteries&lt;&gt;"יש להזין מספר סוללות",IF(buttonBatteries&gt;=2,"2 סוללות או יותר","לא מתקיים"),"יש 2+ סוללות?")</f>
        <v>יש 2+ סוללות?</v>
      </c>
      <c r="D4" s="468" t="s">
        <v>24</v>
      </c>
      <c r="E4" s="403" t="s">
        <v>493</v>
      </c>
      <c r="F4" s="474"/>
      <c r="G4" s="475"/>
      <c r="J4" s="383" t="str">
        <f>IF(introductionBatteries&lt;&gt;"","מספר סוללות הוזן","לא הוזן מספר סוללות")</f>
        <v>לא הוזן מספר סוללות</v>
      </c>
      <c r="K4" s="425" t="s">
        <v>525</v>
      </c>
      <c r="L4" s="478"/>
      <c r="M4" s="478"/>
      <c r="N4" s="384" t="str">
        <f>IF(L4&lt;&gt;"",L4,IF(introductionBatteries&lt;&gt;"",introductionBatteries,"יש להזין מספר סוללות"))</f>
        <v>יש להזין מספר סוללות</v>
      </c>
    </row>
    <row r="5" spans="1:14" ht="18.75" customHeight="1" x14ac:dyDescent="0.25">
      <c r="B5" s="375">
        <v>2</v>
      </c>
      <c r="C5" s="377" t="s">
        <v>27</v>
      </c>
      <c r="D5" s="469"/>
      <c r="E5" s="403" t="s">
        <v>494</v>
      </c>
      <c r="F5" s="476"/>
      <c r="G5" s="477"/>
      <c r="J5" s="383" t="str">
        <f>IF(introductionFRK&lt;&gt;"","הוזן אם קיימת תווית FRK","לא הוזן אם קיימת תווית FRK")</f>
        <v>לא הוזן אם קיימת תווית FRK</v>
      </c>
      <c r="K5" s="426" t="s">
        <v>526</v>
      </c>
      <c r="L5" s="388"/>
      <c r="M5" s="387" t="s">
        <v>10</v>
      </c>
      <c r="N5" s="384" t="str">
        <f>IF(L5&lt;&gt;"",L5,IF(introductionFRK&lt;&gt;"",introductionFRK,"יש להזין אם קיימת נורת בקרה מוארת בתיוג FRK"))</f>
        <v>יש להזין אם קיימת נורת בקרה מוארת בתיוג FRK</v>
      </c>
    </row>
    <row r="6" spans="1:14" ht="18.75" customHeight="1" x14ac:dyDescent="0.25">
      <c r="B6" s="473">
        <v>3</v>
      </c>
      <c r="C6" s="467" t="str">
        <f>IF(buttonBatteries&lt;&gt;"יש להזין מספר סוללות",IF(buttonBatteries&gt;=3,"3 סוללות או יותר","לא מתקיים"),"יש 3+ סוללות?")</f>
        <v>יש 3+ סוללות?</v>
      </c>
      <c r="D6" s="469"/>
      <c r="E6" s="471" t="str">
        <f>IF(buttonFRK&lt;&gt;"יש להזין אם קיימת נורת בקרה מוארת בתיוג FRK",IF(ISNUMBER(SEARCH("V",buttonFRK)),"יש תווית FRK מוארת","לא מתקיים"),"יש נורת בקרה מוארת בתיוג FRK?")</f>
        <v>יש נורת בקרה מוארת בתיוג FRK?</v>
      </c>
      <c r="F6" s="472" t="s">
        <v>484</v>
      </c>
      <c r="G6" s="382" t="s">
        <v>489</v>
      </c>
    </row>
    <row r="7" spans="1:14" ht="18.75" x14ac:dyDescent="0.25">
      <c r="B7" s="473"/>
      <c r="C7" s="467"/>
      <c r="D7" s="469"/>
      <c r="E7" s="471"/>
      <c r="F7" s="472"/>
      <c r="G7" s="380" t="s">
        <v>101</v>
      </c>
    </row>
    <row r="8" spans="1:14" x14ac:dyDescent="0.25">
      <c r="B8" s="473"/>
      <c r="C8" s="467"/>
      <c r="D8" s="470"/>
      <c r="E8" s="471"/>
      <c r="F8" s="472"/>
      <c r="G8" s="381" t="s">
        <v>440</v>
      </c>
    </row>
    <row r="9" spans="1:14" x14ac:dyDescent="0.25">
      <c r="C9" s="1"/>
      <c r="D9" s="1"/>
      <c r="E9" s="1"/>
      <c r="F9" s="1"/>
      <c r="G9" s="374"/>
    </row>
    <row r="10" spans="1:14" x14ac:dyDescent="0.25">
      <c r="B10" s="61" t="s">
        <v>534</v>
      </c>
    </row>
    <row r="11" spans="1:14" x14ac:dyDescent="0.25">
      <c r="B11" s="59" t="s">
        <v>79</v>
      </c>
    </row>
    <row r="12" spans="1:14" x14ac:dyDescent="0.25">
      <c r="B12" s="126" t="s">
        <v>13</v>
      </c>
      <c r="C12" s="40" t="s">
        <v>76</v>
      </c>
    </row>
    <row r="13" spans="1:14" x14ac:dyDescent="0.25">
      <c r="B13" s="126" t="s">
        <v>13</v>
      </c>
      <c r="C13" s="41" t="s">
        <v>77</v>
      </c>
    </row>
    <row r="14" spans="1:14" x14ac:dyDescent="0.25">
      <c r="B14" s="126" t="s">
        <v>13</v>
      </c>
      <c r="C14" s="42" t="s">
        <v>78</v>
      </c>
    </row>
    <row r="15" spans="1:14" x14ac:dyDescent="0.25">
      <c r="B15" s="59"/>
      <c r="C15" s="43"/>
      <c r="E15"/>
      <c r="F15"/>
      <c r="G15"/>
    </row>
    <row r="16" spans="1:14" ht="15.75" thickBot="1" x14ac:dyDescent="0.3"/>
    <row r="17" spans="2:7" x14ac:dyDescent="0.25">
      <c r="B17" s="464" t="s">
        <v>146</v>
      </c>
      <c r="C17" s="131" t="s">
        <v>545</v>
      </c>
      <c r="D17" s="127"/>
      <c r="E17" s="127"/>
      <c r="F17" s="127"/>
      <c r="G17" s="28"/>
    </row>
    <row r="18" spans="2:7" x14ac:dyDescent="0.25">
      <c r="B18" s="465"/>
      <c r="C18" s="59" t="s">
        <v>546</v>
      </c>
      <c r="G18" s="128"/>
    </row>
    <row r="19" spans="2:7" x14ac:dyDescent="0.25">
      <c r="B19" s="465"/>
      <c r="C19" s="411" t="s">
        <v>523</v>
      </c>
      <c r="G19" s="128"/>
    </row>
    <row r="20" spans="2:7" x14ac:dyDescent="0.25">
      <c r="B20" s="465"/>
      <c r="C20" s="411" t="s">
        <v>522</v>
      </c>
      <c r="G20" s="128"/>
    </row>
    <row r="21" spans="2:7" ht="15.75" thickBot="1" x14ac:dyDescent="0.3">
      <c r="B21" s="466"/>
      <c r="C21" s="132" t="s">
        <v>147</v>
      </c>
      <c r="D21" s="129"/>
      <c r="E21" s="129"/>
      <c r="F21" s="129"/>
      <c r="G21" s="130"/>
    </row>
  </sheetData>
  <mergeCells count="10">
    <mergeCell ref="J2:N2"/>
    <mergeCell ref="K3:M3"/>
    <mergeCell ref="B17:B21"/>
    <mergeCell ref="C6:C8"/>
    <mergeCell ref="D4:D8"/>
    <mergeCell ref="E6:E8"/>
    <mergeCell ref="F6:F8"/>
    <mergeCell ref="B6:B8"/>
    <mergeCell ref="F4:G5"/>
    <mergeCell ref="L4:M4"/>
  </mergeCells>
  <conditionalFormatting sqref="N4:N5">
    <cfRule type="notContainsText" dxfId="83" priority="23" operator="notContains" text="יש">
      <formula>ISERROR(SEARCH("יש",N4))</formula>
    </cfRule>
    <cfRule type="beginsWith" dxfId="82" priority="24" operator="beginsWith" text="יש">
      <formula>LEFT(N4,LEN("יש"))="יש"</formula>
    </cfRule>
  </conditionalFormatting>
  <conditionalFormatting sqref="J4:J5">
    <cfRule type="beginsWith" dxfId="81" priority="25" operator="beginsWith" text="לא">
      <formula>LEFT(J4,LEN("לא"))="לא"</formula>
    </cfRule>
    <cfRule type="endsWith" dxfId="80" priority="26" operator="endsWith" text="הוזן">
      <formula>RIGHT(J4,LEN("הוזן"))="הוזן"</formula>
    </cfRule>
  </conditionalFormatting>
  <conditionalFormatting sqref="N5">
    <cfRule type="notContainsText" dxfId="79" priority="15" operator="notContains" text="יש">
      <formula>ISERROR(SEARCH("יש",N5))</formula>
    </cfRule>
    <cfRule type="beginsWith" dxfId="78" priority="16" operator="beginsWith" text="יש">
      <formula>LEFT(N5,LEN("יש"))="יש"</formula>
    </cfRule>
  </conditionalFormatting>
  <conditionalFormatting sqref="J5">
    <cfRule type="beginsWith" dxfId="77" priority="19" operator="beginsWith" text="לא">
      <formula>LEFT(J5,LEN("לא"))="לא"</formula>
    </cfRule>
    <cfRule type="beginsWith" dxfId="76" priority="20" operator="beginsWith" text="הוזן">
      <formula>LEFT(J5,LEN("הוזן"))="הוזן"</formula>
    </cfRule>
  </conditionalFormatting>
  <conditionalFormatting sqref="E6">
    <cfRule type="endsWith" dxfId="75" priority="7" operator="endsWith" text="?">
      <formula>RIGHT(E6,LEN("?"))="?"</formula>
    </cfRule>
    <cfRule type="containsText" dxfId="74" priority="9" operator="containsText" text="יש">
      <formula>NOT(ISERROR(SEARCH("יש",E6)))</formula>
    </cfRule>
    <cfRule type="containsText" dxfId="73" priority="11" operator="containsText" text="לא">
      <formula>NOT(ISERROR(SEARCH("לא",E6)))</formula>
    </cfRule>
  </conditionalFormatting>
  <conditionalFormatting sqref="C4 C6">
    <cfRule type="endsWith" dxfId="72" priority="1" operator="endsWith" text="?">
      <formula>RIGHT(C4,LEN("?"))="?"</formula>
    </cfRule>
    <cfRule type="endsWith" dxfId="71" priority="2" operator="endsWith" text="יותר">
      <formula>RIGHT(C4,LEN("יותר"))="יותר"</formula>
    </cfRule>
    <cfRule type="containsText" dxfId="70" priority="3" operator="containsText" text="לא">
      <formula>NOT(ISERROR(SEARCH("לא",C4)))</formula>
    </cfRule>
  </conditionalFormatting>
  <dataValidations count="3">
    <dataValidation type="whole" operator="greaterThanOrEqual" allowBlank="1" showInputMessage="1" showErrorMessage="1" sqref="M5" xr:uid="{ED6A6D2C-C2CA-43A2-B3D2-4FF610C62312}">
      <formula1>0</formula1>
    </dataValidation>
    <dataValidation type="whole" operator="greaterThanOrEqual" allowBlank="1" showInputMessage="1" showErrorMessage="1" promptTitle="קלט" prompt="יש להזין מספר" sqref="L4:M4" xr:uid="{DB8DD6FD-F3F4-48F7-9028-32EE1F56B801}">
      <formula1>0</formula1>
    </dataValidation>
    <dataValidation type="list" operator="greaterThanOrEqual" allowBlank="1" showInputMessage="1" showErrorMessage="1" sqref="L5" xr:uid="{FC4E5F59-7807-4083-8837-2A28C980C548}">
      <formula1>"V,X"</formula1>
    </dataValidation>
  </dataValidations>
  <hyperlinks>
    <hyperlink ref="J3" location="Introduction!A1" display="Automatic  (using 'Introduction')" xr:uid="{19AC880A-DC67-4F49-A928-E1F8A73B9770}"/>
    <hyperlink ref="A1" location="הקדמה!A1" display="חזרה" xr:uid="{1C07AE52-1CD0-4E53-876D-A9E49BF7DDE3}"/>
  </hyperlink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2AC50-52B2-4FEE-AABC-89C625005C8A}">
  <dimension ref="A1:AB16"/>
  <sheetViews>
    <sheetView showGridLines="0" rightToLeft="1" zoomScaleNormal="100" workbookViewId="0"/>
  </sheetViews>
  <sheetFormatPr defaultRowHeight="15" x14ac:dyDescent="0.25"/>
  <cols>
    <col min="1" max="1" width="9" style="73" customWidth="1"/>
    <col min="2" max="2" width="8.5703125" style="73" customWidth="1"/>
    <col min="3" max="3" width="2.7109375" style="73" customWidth="1"/>
    <col min="4" max="4" width="8.5703125" style="73" customWidth="1"/>
    <col min="5" max="5" width="2.7109375" style="73" customWidth="1"/>
    <col min="6" max="6" width="8.5703125" style="73" customWidth="1"/>
    <col min="7" max="7" width="2.7109375" style="73" customWidth="1"/>
    <col min="8" max="8" width="8.5703125" style="73" customWidth="1"/>
    <col min="9" max="9" width="2.7109375" style="73" customWidth="1"/>
    <col min="10" max="10" width="8.5703125" style="73" customWidth="1"/>
    <col min="11" max="11" width="2.7109375" style="73" customWidth="1"/>
    <col min="12" max="12" width="8.5703125" style="73" customWidth="1"/>
    <col min="13" max="18" width="9.140625" style="73"/>
    <col min="19" max="19" width="2.7109375" style="73" customWidth="1"/>
    <col min="20" max="20" width="9.140625" style="73"/>
    <col min="21" max="21" width="2.7109375" style="73" customWidth="1"/>
    <col min="22" max="22" width="9.140625" style="73"/>
    <col min="23" max="23" width="2.7109375" style="73" customWidth="1"/>
    <col min="24" max="24" width="9.140625" style="73"/>
    <col min="25" max="25" width="2.7109375" style="73" customWidth="1"/>
    <col min="26" max="26" width="9.140625" style="73"/>
    <col min="27" max="27" width="2.7109375" style="73" customWidth="1"/>
    <col min="28" max="16384" width="9.140625" style="73"/>
  </cols>
  <sheetData>
    <row r="1" spans="1:28" ht="40.5" customHeight="1" x14ac:dyDescent="0.25">
      <c r="A1" s="6" t="s">
        <v>80</v>
      </c>
      <c r="B1" s="72">
        <v>6</v>
      </c>
      <c r="C1" s="72"/>
      <c r="D1" s="72">
        <v>5</v>
      </c>
      <c r="E1" s="72"/>
      <c r="F1" s="72">
        <v>4</v>
      </c>
      <c r="G1" s="72"/>
      <c r="H1" s="72">
        <v>3</v>
      </c>
      <c r="I1" s="72"/>
      <c r="J1" s="72">
        <v>2</v>
      </c>
      <c r="K1" s="72"/>
      <c r="L1" s="72">
        <v>1</v>
      </c>
      <c r="R1" s="133">
        <v>6</v>
      </c>
      <c r="S1" s="133"/>
      <c r="T1" s="133">
        <v>5</v>
      </c>
      <c r="U1" s="133"/>
      <c r="V1" s="133">
        <v>4</v>
      </c>
      <c r="W1" s="133"/>
      <c r="X1" s="133">
        <v>3</v>
      </c>
      <c r="Y1" s="133"/>
      <c r="Z1" s="133">
        <v>2</v>
      </c>
      <c r="AA1" s="133"/>
      <c r="AB1" s="133">
        <v>1</v>
      </c>
    </row>
    <row r="2" spans="1:28" ht="45.6" customHeight="1" x14ac:dyDescent="0.25">
      <c r="B2" s="151" t="s">
        <v>151</v>
      </c>
      <c r="C2" s="136"/>
      <c r="D2" s="155" t="s">
        <v>152</v>
      </c>
      <c r="E2" s="136"/>
      <c r="F2" s="151" t="s">
        <v>151</v>
      </c>
      <c r="G2" s="136"/>
      <c r="H2" s="137" t="s">
        <v>150</v>
      </c>
      <c r="I2" s="136"/>
      <c r="J2" s="146" t="s">
        <v>149</v>
      </c>
      <c r="K2" s="136"/>
      <c r="L2" s="141" t="s">
        <v>148</v>
      </c>
      <c r="O2" s="74" t="s">
        <v>91</v>
      </c>
      <c r="R2" s="134"/>
      <c r="S2"/>
      <c r="T2" s="134"/>
      <c r="U2"/>
      <c r="V2" s="134"/>
      <c r="W2"/>
      <c r="X2" s="134"/>
      <c r="Y2"/>
      <c r="Z2" s="134"/>
      <c r="AA2"/>
      <c r="AB2" s="134"/>
    </row>
    <row r="3" spans="1:28" ht="45.6" customHeight="1" x14ac:dyDescent="0.25">
      <c r="B3" s="146" t="s">
        <v>149</v>
      </c>
      <c r="C3" s="136"/>
      <c r="D3" s="154" t="s">
        <v>156</v>
      </c>
      <c r="E3" s="136"/>
      <c r="F3" s="152" t="s">
        <v>155</v>
      </c>
      <c r="G3" s="136"/>
      <c r="H3" s="139" t="s">
        <v>154</v>
      </c>
      <c r="I3" s="136"/>
      <c r="J3" s="141" t="s">
        <v>148</v>
      </c>
      <c r="K3" s="136"/>
      <c r="L3" s="138" t="s">
        <v>153</v>
      </c>
      <c r="O3" s="74" t="s">
        <v>92</v>
      </c>
      <c r="R3" s="134"/>
      <c r="S3"/>
      <c r="T3" s="134"/>
      <c r="U3"/>
      <c r="V3" s="134"/>
      <c r="W3"/>
      <c r="X3" s="134"/>
      <c r="Y3"/>
      <c r="Z3" s="134"/>
      <c r="AA3"/>
      <c r="AB3" s="134"/>
    </row>
    <row r="4" spans="1:28" ht="45.6" customHeight="1" x14ac:dyDescent="0.25">
      <c r="B4" s="140" t="s">
        <v>161</v>
      </c>
      <c r="C4" s="136"/>
      <c r="D4" s="153" t="s">
        <v>160</v>
      </c>
      <c r="E4" s="136"/>
      <c r="F4" s="153" t="s">
        <v>160</v>
      </c>
      <c r="G4" s="136"/>
      <c r="H4" s="147" t="s">
        <v>159</v>
      </c>
      <c r="I4" s="136"/>
      <c r="J4" s="145" t="s">
        <v>158</v>
      </c>
      <c r="K4" s="136"/>
      <c r="L4" s="142" t="s">
        <v>157</v>
      </c>
      <c r="O4" s="74" t="s">
        <v>93</v>
      </c>
      <c r="R4" s="134"/>
      <c r="S4"/>
      <c r="T4" s="134"/>
      <c r="U4"/>
      <c r="V4" s="134"/>
      <c r="W4"/>
      <c r="X4" s="134"/>
      <c r="Y4"/>
      <c r="Z4" s="134"/>
      <c r="AA4"/>
      <c r="AB4" s="134"/>
    </row>
    <row r="5" spans="1:28" ht="45.6" customHeight="1" x14ac:dyDescent="0.25">
      <c r="B5" s="138" t="s">
        <v>166</v>
      </c>
      <c r="C5" s="136"/>
      <c r="D5" s="135" t="s">
        <v>165</v>
      </c>
      <c r="E5" s="136"/>
      <c r="F5" s="143" t="s">
        <v>164</v>
      </c>
      <c r="G5" s="136"/>
      <c r="H5" s="150" t="s">
        <v>163</v>
      </c>
      <c r="I5" s="136"/>
      <c r="J5" s="147" t="s">
        <v>159</v>
      </c>
      <c r="K5" s="136"/>
      <c r="L5" s="135" t="s">
        <v>162</v>
      </c>
      <c r="R5" s="134"/>
      <c r="S5"/>
      <c r="T5" s="134"/>
      <c r="U5"/>
      <c r="V5" s="134"/>
      <c r="W5"/>
      <c r="X5" s="134"/>
      <c r="Y5"/>
      <c r="Z5" s="134"/>
      <c r="AA5"/>
      <c r="AB5" s="134"/>
    </row>
    <row r="6" spans="1:28" ht="45.6" customHeight="1" x14ac:dyDescent="0.25">
      <c r="B6" s="155" t="s">
        <v>152</v>
      </c>
      <c r="C6" s="136"/>
      <c r="D6" s="152" t="s">
        <v>155</v>
      </c>
      <c r="E6" s="136"/>
      <c r="F6" s="150" t="s">
        <v>163</v>
      </c>
      <c r="G6" s="136"/>
      <c r="H6" s="137" t="s">
        <v>168</v>
      </c>
      <c r="I6" s="136"/>
      <c r="J6" s="148" t="s">
        <v>167</v>
      </c>
      <c r="K6" s="136"/>
      <c r="L6" s="143" t="s">
        <v>164</v>
      </c>
      <c r="R6" s="134"/>
      <c r="S6"/>
      <c r="T6" s="134"/>
      <c r="U6"/>
      <c r="V6" s="134"/>
      <c r="W6"/>
      <c r="X6" s="134"/>
      <c r="Y6"/>
      <c r="Z6" s="134"/>
      <c r="AA6"/>
      <c r="AB6" s="134"/>
    </row>
    <row r="7" spans="1:28" ht="45.6" customHeight="1" x14ac:dyDescent="0.25">
      <c r="B7" s="137" t="s">
        <v>172</v>
      </c>
      <c r="C7" s="136"/>
      <c r="D7" s="135" t="s">
        <v>171</v>
      </c>
      <c r="E7" s="136"/>
      <c r="F7" s="149" t="s">
        <v>170</v>
      </c>
      <c r="G7" s="136"/>
      <c r="H7" s="142" t="s">
        <v>157</v>
      </c>
      <c r="I7" s="136"/>
      <c r="J7" s="144" t="s">
        <v>169</v>
      </c>
      <c r="K7" s="136"/>
      <c r="L7" s="144" t="s">
        <v>169</v>
      </c>
      <c r="R7" s="134"/>
      <c r="S7"/>
      <c r="T7" s="134"/>
      <c r="U7"/>
      <c r="V7" s="134"/>
      <c r="W7"/>
      <c r="X7" s="134"/>
      <c r="Y7"/>
      <c r="Z7" s="134"/>
      <c r="AA7"/>
      <c r="AB7" s="134"/>
    </row>
    <row r="8" spans="1:28" ht="45" customHeight="1" x14ac:dyDescent="0.25">
      <c r="B8" s="137" t="s">
        <v>173</v>
      </c>
      <c r="C8" s="136"/>
      <c r="D8" s="135" t="s">
        <v>11</v>
      </c>
      <c r="E8" s="136"/>
      <c r="F8" s="154" t="s">
        <v>156</v>
      </c>
      <c r="G8" s="136"/>
      <c r="H8" s="148" t="s">
        <v>167</v>
      </c>
      <c r="I8" s="136"/>
      <c r="J8" s="149" t="s">
        <v>170</v>
      </c>
      <c r="K8" s="136"/>
      <c r="L8" s="145" t="s">
        <v>158</v>
      </c>
      <c r="R8" s="134"/>
      <c r="S8"/>
      <c r="T8" s="134"/>
      <c r="U8"/>
      <c r="V8" s="134"/>
      <c r="W8"/>
      <c r="X8" s="134"/>
      <c r="Y8"/>
      <c r="Z8" s="134"/>
      <c r="AA8"/>
      <c r="AB8" s="134"/>
    </row>
    <row r="9" spans="1:28" x14ac:dyDescent="0.25">
      <c r="R9"/>
      <c r="S9"/>
      <c r="T9"/>
      <c r="U9"/>
      <c r="V9"/>
      <c r="W9"/>
      <c r="X9"/>
      <c r="Y9"/>
      <c r="Z9"/>
      <c r="AA9"/>
      <c r="AB9"/>
    </row>
    <row r="10" spans="1:28" x14ac:dyDescent="0.25">
      <c r="B10" s="78" t="s">
        <v>281</v>
      </c>
      <c r="D10" s="75" t="s">
        <v>352</v>
      </c>
      <c r="F10" s="78" t="s">
        <v>281</v>
      </c>
      <c r="H10" s="77" t="s">
        <v>54</v>
      </c>
      <c r="J10" s="75" t="s">
        <v>51</v>
      </c>
      <c r="L10" s="75" t="s">
        <v>284</v>
      </c>
      <c r="R10" s="479" t="s">
        <v>174</v>
      </c>
      <c r="S10" s="479"/>
      <c r="T10" s="479"/>
      <c r="U10" s="479"/>
      <c r="V10" s="479"/>
      <c r="W10" s="479"/>
      <c r="X10" s="479"/>
      <c r="Y10" s="479"/>
      <c r="Z10" s="479"/>
      <c r="AA10" s="479"/>
      <c r="AB10" s="479"/>
    </row>
    <row r="11" spans="1:28" x14ac:dyDescent="0.25">
      <c r="B11" s="75" t="s">
        <v>51</v>
      </c>
      <c r="D11" s="75" t="s">
        <v>60</v>
      </c>
      <c r="F11" s="75" t="s">
        <v>286</v>
      </c>
      <c r="H11" s="76" t="s">
        <v>55</v>
      </c>
      <c r="J11" s="75" t="s">
        <v>284</v>
      </c>
      <c r="L11" s="76" t="s">
        <v>285</v>
      </c>
    </row>
    <row r="12" spans="1:28" x14ac:dyDescent="0.25">
      <c r="B12" s="76" t="s">
        <v>351</v>
      </c>
      <c r="D12" s="75" t="s">
        <v>59</v>
      </c>
      <c r="F12" s="75" t="s">
        <v>59</v>
      </c>
      <c r="H12" s="75" t="s">
        <v>52</v>
      </c>
      <c r="J12" s="75" t="s">
        <v>283</v>
      </c>
      <c r="L12" s="75" t="s">
        <v>276</v>
      </c>
    </row>
    <row r="13" spans="1:28" x14ac:dyDescent="0.25">
      <c r="B13" s="76" t="s">
        <v>5</v>
      </c>
      <c r="D13" s="76" t="s">
        <v>2</v>
      </c>
      <c r="F13" s="75" t="s">
        <v>277</v>
      </c>
      <c r="H13" s="75" t="s">
        <v>56</v>
      </c>
      <c r="J13" s="75" t="s">
        <v>52</v>
      </c>
      <c r="L13" s="76" t="s">
        <v>50</v>
      </c>
    </row>
    <row r="14" spans="1:28" x14ac:dyDescent="0.25">
      <c r="B14" s="75" t="s">
        <v>352</v>
      </c>
      <c r="D14" s="75" t="s">
        <v>286</v>
      </c>
      <c r="F14" s="75" t="s">
        <v>56</v>
      </c>
      <c r="H14" s="76" t="s">
        <v>282</v>
      </c>
      <c r="J14" s="75" t="s">
        <v>53</v>
      </c>
      <c r="L14" s="75" t="s">
        <v>277</v>
      </c>
    </row>
    <row r="15" spans="1:28" x14ac:dyDescent="0.25">
      <c r="B15" s="76" t="s">
        <v>58</v>
      </c>
      <c r="D15" s="76" t="s">
        <v>279</v>
      </c>
      <c r="F15" s="75" t="s">
        <v>280</v>
      </c>
      <c r="H15" s="75" t="s">
        <v>276</v>
      </c>
      <c r="J15" s="75" t="s">
        <v>278</v>
      </c>
      <c r="L15" s="75" t="s">
        <v>278</v>
      </c>
    </row>
    <row r="16" spans="1:28" x14ac:dyDescent="0.25">
      <c r="B16" s="79" t="s">
        <v>61</v>
      </c>
      <c r="D16" s="79" t="s">
        <v>57</v>
      </c>
      <c r="F16" s="75" t="s">
        <v>60</v>
      </c>
      <c r="H16" s="75" t="s">
        <v>53</v>
      </c>
      <c r="J16" s="75" t="s">
        <v>280</v>
      </c>
      <c r="L16" s="75" t="s">
        <v>283</v>
      </c>
    </row>
  </sheetData>
  <mergeCells count="1">
    <mergeCell ref="R10:AB10"/>
  </mergeCells>
  <hyperlinks>
    <hyperlink ref="A1" location="הקדמה!A1" display="חזרה" xr:uid="{24CCDA36-2B12-4473-A481-EFD16BDFF9D3}"/>
  </hyperlinks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80425-6F3A-4945-8ABB-61B75A7B46AA}">
  <dimension ref="A1:O22"/>
  <sheetViews>
    <sheetView showGridLines="0" rightToLeft="1" zoomScaleNormal="100" workbookViewId="0"/>
  </sheetViews>
  <sheetFormatPr defaultRowHeight="15" x14ac:dyDescent="0.25"/>
  <cols>
    <col min="1" max="2" width="9" style="5" customWidth="1"/>
    <col min="3" max="3" width="9.140625" style="5"/>
    <col min="4" max="4" width="10.5703125" style="5" customWidth="1"/>
    <col min="5" max="5" width="10" style="5" customWidth="1"/>
    <col min="6" max="6" width="11.28515625" style="5" customWidth="1"/>
    <col min="7" max="7" width="11" style="5" customWidth="1"/>
    <col min="8" max="8" width="9.140625" style="5"/>
    <col min="9" max="9" width="9.140625" style="5" customWidth="1"/>
    <col min="10" max="10" width="9.140625" style="5"/>
    <col min="11" max="11" width="32" style="5" bestFit="1" customWidth="1"/>
    <col min="12" max="12" width="23.28515625" style="5" bestFit="1" customWidth="1"/>
    <col min="13" max="13" width="7" style="5" customWidth="1"/>
    <col min="14" max="14" width="14.42578125" style="5" customWidth="1"/>
    <col min="15" max="15" width="35.42578125" style="5" bestFit="1" customWidth="1"/>
    <col min="16" max="16384" width="9.140625" style="5"/>
  </cols>
  <sheetData>
    <row r="1" spans="1:15" ht="40.5" customHeight="1" thickBot="1" x14ac:dyDescent="0.3">
      <c r="A1" s="6" t="s">
        <v>80</v>
      </c>
      <c r="B1" s="6"/>
    </row>
    <row r="2" spans="1:15" ht="15.75" customHeight="1" x14ac:dyDescent="0.25">
      <c r="A2" s="6"/>
      <c r="B2" s="6"/>
      <c r="C2" s="486" t="str">
        <f>IF(simonVowel&lt;&gt;"יש להזין אם קיימת אות ניקוד במספר הסידורי",IF(ISNUMBER(SEARCH("V",simonVowel)),"השתמש בטבלה זו",""),"?האם יש אות ניקוד במספר הסידורי")</f>
        <v>?האם יש אות ניקוד במספר הסידורי</v>
      </c>
      <c r="D2" s="487"/>
      <c r="E2" s="487"/>
      <c r="F2" s="487"/>
      <c r="G2" s="488"/>
      <c r="K2" s="459" t="s">
        <v>548</v>
      </c>
      <c r="L2" s="462"/>
      <c r="M2" s="462"/>
      <c r="N2" s="462"/>
      <c r="O2" s="462"/>
    </row>
    <row r="3" spans="1:15" ht="18.75" x14ac:dyDescent="0.25">
      <c r="C3" s="483" t="s">
        <v>536</v>
      </c>
      <c r="D3" s="484"/>
      <c r="E3" s="484"/>
      <c r="F3" s="484"/>
      <c r="G3" s="485"/>
      <c r="K3" s="385" t="s">
        <v>486</v>
      </c>
      <c r="L3" s="463" t="s">
        <v>488</v>
      </c>
      <c r="M3" s="463"/>
      <c r="N3" s="463"/>
      <c r="O3" s="386" t="s">
        <v>487</v>
      </c>
    </row>
    <row r="4" spans="1:15" ht="18.75" x14ac:dyDescent="0.25">
      <c r="C4" s="232"/>
      <c r="D4" s="44" t="s">
        <v>33</v>
      </c>
      <c r="E4" s="45" t="s">
        <v>34</v>
      </c>
      <c r="F4" s="46" t="s">
        <v>35</v>
      </c>
      <c r="G4" s="221" t="s">
        <v>36</v>
      </c>
      <c r="K4" s="383" t="str">
        <f>IF(introductionSerialVowel&lt;&gt;"","אות ניקוד במספר הסידורי הוזן","לא הוזן אם יש אות ניקוד במספר הסידורי")</f>
        <v>לא הוזן אם יש אות ניקוד במספר הסידורי</v>
      </c>
      <c r="L4" s="425" t="s">
        <v>529</v>
      </c>
      <c r="M4" s="388"/>
      <c r="N4" s="387" t="s">
        <v>10</v>
      </c>
      <c r="O4" s="384" t="str">
        <f>IF(M4&lt;&gt;"",M4,IF(introductionSerialVowel&lt;&gt;"",introductionSerialVowel,"יש להזין אם קיימת אות ניקוד במספר הסידורי"))</f>
        <v>יש להזין אם קיימת אות ניקוד במספר הסידורי</v>
      </c>
    </row>
    <row r="5" spans="1:15" ht="20.100000000000001" customHeight="1" x14ac:dyDescent="0.25">
      <c r="C5" s="222" t="s">
        <v>37</v>
      </c>
      <c r="D5" s="47" t="s">
        <v>38</v>
      </c>
      <c r="E5" s="48" t="s">
        <v>39</v>
      </c>
      <c r="F5" s="49" t="s">
        <v>40</v>
      </c>
      <c r="G5" s="223" t="s">
        <v>41</v>
      </c>
      <c r="K5" s="436"/>
      <c r="L5" s="425" t="s">
        <v>532</v>
      </c>
      <c r="M5" s="489"/>
      <c r="N5" s="490"/>
      <c r="O5" s="384" t="str">
        <f>IF(M5&lt;&gt;"",M5,"יש להזין את מספר הפסילות הנוכחי")</f>
        <v>יש להזין את מספר הפסילות הנוכחי</v>
      </c>
    </row>
    <row r="6" spans="1:15" ht="20.100000000000001" customHeight="1" x14ac:dyDescent="0.25">
      <c r="C6" s="222" t="s">
        <v>42</v>
      </c>
      <c r="D6" s="49" t="s">
        <v>40</v>
      </c>
      <c r="E6" s="50" t="s">
        <v>41</v>
      </c>
      <c r="F6" s="47" t="s">
        <v>38</v>
      </c>
      <c r="G6" s="224" t="s">
        <v>39</v>
      </c>
    </row>
    <row r="7" spans="1:15" ht="20.100000000000001" customHeight="1" thickBot="1" x14ac:dyDescent="0.3">
      <c r="C7" s="225" t="s">
        <v>43</v>
      </c>
      <c r="D7" s="226" t="s">
        <v>41</v>
      </c>
      <c r="E7" s="227" t="s">
        <v>39</v>
      </c>
      <c r="F7" s="228" t="s">
        <v>40</v>
      </c>
      <c r="G7" s="229" t="s">
        <v>38</v>
      </c>
      <c r="M7" s="34" t="s">
        <v>533</v>
      </c>
      <c r="O7" s="435" t="s">
        <v>535</v>
      </c>
    </row>
    <row r="8" spans="1:15" ht="15.75" thickBot="1" x14ac:dyDescent="0.3">
      <c r="C8"/>
      <c r="D8"/>
      <c r="E8"/>
      <c r="F8"/>
      <c r="G8"/>
    </row>
    <row r="9" spans="1:15" ht="15.75" thickBot="1" x14ac:dyDescent="0.3">
      <c r="C9"/>
      <c r="D9"/>
      <c r="E9"/>
      <c r="F9"/>
      <c r="G9"/>
      <c r="M9" s="406" t="s">
        <v>480</v>
      </c>
      <c r="N9" s="432" t="s">
        <v>530</v>
      </c>
      <c r="O9" s="433" t="s">
        <v>531</v>
      </c>
    </row>
    <row r="10" spans="1:15" x14ac:dyDescent="0.25">
      <c r="C10" s="486" t="str">
        <f>IF(simonVowel&lt;&gt;"יש להזין אם קיימת אות ניקוד במספר הסידורי",IF(ISNUMBER(SEARCH("X",simonVowel)),"השתמש בטבלה זו",""),"?האם אין אות ניקוד במספר הסידורי")</f>
        <v>?האם אין אות ניקוד במספר הסידורי</v>
      </c>
      <c r="D10" s="487"/>
      <c r="E10" s="487"/>
      <c r="F10" s="487"/>
      <c r="G10" s="488"/>
      <c r="M10" s="401">
        <v>1</v>
      </c>
      <c r="N10" s="328"/>
      <c r="O10" s="434" t="str">
        <f>IF(AND(simonVowel&lt;&gt;"יש להזין אם קיימת אות ניקוד במספר הסידורי",simonStrikes&lt;&gt;"יש להזין את מספר הפסילות הנוכחי"),
    IF(AND(simonVowel="V",simonStrikes = 0),
        IF(simonFlash1="א","כחול",IF(simonFlash1="כ","אדום",IF(simonFlash1="י","צהוב",IF(simonFlash1="צ","ירוק","")))),
        IF(AND(simonVowel="V",simonStrikes = 1),
             IF(simonFlash1="א","צהוב",IF(simonFlash1="כ","ירוק",IF(simonFlash1="י","כחול",IF(simonFlash1="צ","אדום","")))),
             IF(AND(simonVowel="V",simonStrikes = 2),
                 IF(simonFlash1="א","ירוק",IF(simonFlash1="כ","אדום",IF(simonFlash1="י","צהוב",IF(simonFlash1="צ","כחול","")))),
                 IF(AND(simonVowel="X",simonStrikes = 0),
                     IF(simonFlash1="א","כחול",IF(simonFlash1="כ","צהוב",IF(simonFlash1="י","ירוק",IF(simonFlash1="צ","אדום","")))),
                     IF(AND(simonVowel="X",simonStrikes = 1),
                         IF(simonFlash1="א","אדום",IF(simonFlash1="כ","כחול",IF(simonFlash1="י","צהוב",IF(simonFlash1="צ","ירוק","")))),
                         IF(simonFlash1="א","צהוב",IF(simonFlash1="כ","ירוק",IF(simonFlash1="י","כחול",IF(simonFlash1="צ","אדום",""))))))))),
"חסרים נתונים")</f>
        <v>חסרים נתונים</v>
      </c>
    </row>
    <row r="11" spans="1:15" ht="18.75" x14ac:dyDescent="0.25">
      <c r="C11" s="480" t="s">
        <v>537</v>
      </c>
      <c r="D11" s="481"/>
      <c r="E11" s="481"/>
      <c r="F11" s="481"/>
      <c r="G11" s="482"/>
      <c r="M11" s="401">
        <v>2</v>
      </c>
      <c r="N11" s="328"/>
      <c r="O11" s="434" t="str">
        <f>IF(AND(simonVowel&lt;&gt;"יש להזין אם קיימת אות ניקוד במספר הסידורי",simonStrikes&lt;&gt;"יש להזין את מספר הפסילות הנוכחי"),
    IF(AND(simonVowel="V",simonStrikes = 0),
        IF(simonFlash2="א","כחול",IF(simonFlash2="כ","אדום",IF(simonFlash2="י","צהוב",IF(simonFlash2="צ","ירוק","")))),
        IF(AND(simonVowel="V",simonStrikes = 1),
             IF(simonFlash2="א","צהוב",IF(simonFlash2="כ","ירוק",IF(simonFlash2="י","כחול",IF(simonFlash2="צ","אדום","")))),
             IF(AND(simonVowel="V",simonStrikes = 2),
                 IF(simonFlash2="א","ירוק",IF(simonFlash2="כ","אדום",IF(simonFlash2="י","צהוב",IF(simonFlash2="צ","כחול","")))),
                 IF(AND(simonVowel="X",simonStrikes = 0),
                     IF(simonFlash2="א","כחול",IF(simonFlash2="כ","צהוב",IF(simonFlash2="י","ירוק",IF(simonFlash2="צ","אדום","")))),
                     IF(AND(simonVowel="X",simonStrikes = 1),
                         IF(simonFlash2="א","אדום",IF(simonFlash2="כ","כחול",IF(simonFlash2="י","צהוב",IF(simonFlash2="צ","ירוק","")))),
                         IF(simonFlash2="א","צהוב",IF(simonFlash2="כ","ירוק",IF(simonFlash2="י","כחול",IF(simonFlash2="צ","אדום",""))))))))),
"חסרים נתונים")</f>
        <v>חסרים נתונים</v>
      </c>
    </row>
    <row r="12" spans="1:15" x14ac:dyDescent="0.25">
      <c r="C12" s="232"/>
      <c r="D12" s="44" t="s">
        <v>33</v>
      </c>
      <c r="E12" s="45" t="s">
        <v>34</v>
      </c>
      <c r="F12" s="46" t="s">
        <v>35</v>
      </c>
      <c r="G12" s="221" t="s">
        <v>36</v>
      </c>
      <c r="M12" s="401">
        <v>3</v>
      </c>
      <c r="N12" s="328"/>
      <c r="O12" s="434" t="str">
        <f>IF(AND(simonVowel&lt;&gt;"יש להזין אם קיימת אות ניקוד במספר הסידורי",simonStrikes&lt;&gt;"יש להזין את מספר הפסילות הנוכחי"),
    IF(AND(simonVowel="V",simonStrikes = 0),
        IF(simonFlash3="א","כחול",IF(simonFlash3="כ","אדום",IF(simonFlash3="י","צהוב",IF(simonFlash3="צ","ירוק","")))),
        IF(AND(simonVowel="V",simonStrikes = 1),
             IF(simonFlash3="א","צהוב",IF(simonFlash3="כ","ירוק",IF(simonFlash3="י","כחול",IF(simonFlash3="צ","אדום","")))),
             IF(AND(simonVowel="V",simonStrikes = 2),
                 IF(simonFlash3="א","ירוק",IF(simonFlash3="כ","אדום",IF(simonFlash3="י","צהוב",IF(simonFlash3="צ","כחול","")))),
                 IF(AND(simonVowel="X",simonStrikes = 0),
                     IF(simonFlash3="א","כחול",IF(simonFlash3="כ","צהוב",IF(simonFlash3="י","ירוק",IF(simonFlash3="צ","אדום","")))),
                     IF(AND(simonVowel="X",simonStrikes = 1),
                         IF(simonFlash3="א","אדום",IF(simonFlash3="כ","כחול",IF(simonFlash3="י","צהוב",IF(simonFlash3="צ","ירוק","")))),
                         IF(simonFlash3="א","צהוב",IF(simonFlash3="כ","ירוק",IF(simonFlash3="י","כחול",IF(simonFlash3="צ","אדום",""))))))))),
"חסרים נתונים")</f>
        <v>חסרים נתונים</v>
      </c>
    </row>
    <row r="13" spans="1:15" ht="20.100000000000001" customHeight="1" x14ac:dyDescent="0.25">
      <c r="C13" s="222" t="s">
        <v>37</v>
      </c>
      <c r="D13" s="47" t="s">
        <v>38</v>
      </c>
      <c r="E13" s="49" t="s">
        <v>40</v>
      </c>
      <c r="F13" s="50" t="s">
        <v>41</v>
      </c>
      <c r="G13" s="224" t="s">
        <v>39</v>
      </c>
      <c r="M13" s="401">
        <v>4</v>
      </c>
      <c r="N13" s="328"/>
      <c r="O13" s="434" t="str">
        <f>IF(AND(simonVowel&lt;&gt;"יש להזין אם קיימת אות ניקוד במספר הסידורי",simonStrikes&lt;&gt;"יש להזין את מספר הפסילות הנוכחי"),
    IF(AND(simonVowel="V",simonStrikes = 0),
        IF(simonFlash4="א","כחול",IF(simonFlash4="כ","אדום",IF(simonFlash4="י","צהוב",IF(simonFlash4="צ","ירוק","")))),
        IF(AND(simonVowel="V",simonStrikes = 1),
             IF(simonFlash4="א","צהוב",IF(simonFlash4="כ","ירוק",IF(simonFlash4="י","כחול",IF(simonFlash4="צ","אדום","")))),
             IF(AND(simonVowel="V",simonStrikes = 2),
                 IF(simonFlash4="א","ירוק",IF(simonFlash4="כ","אדום",IF(simonFlash4="י","צהוב",IF(simonFlash4="צ","כחול","")))),
                 IF(AND(simonVowel="X",simonStrikes = 0),
                     IF(simonFlash4="א","כחול",IF(simonFlash4="כ","צהוב",IF(simonFlash4="י","ירוק",IF(simonFlash4="צ","אדום","")))),
                     IF(AND(simonVowel="X",simonStrikes = 1),
                         IF(simonFlash4="א","אדום",IF(simonFlash4="כ","כחול",IF(simonFlash4="י","צהוב",IF(simonFlash4="צ","ירוק","")))),
                         IF(simonFlash4="א","צהוב",IF(simonFlash4="כ","ירוק",IF(simonFlash4="י","כחול",IF(simonFlash4="צ","אדום",""))))))))),
"חסרים נתונים")</f>
        <v>חסרים נתונים</v>
      </c>
    </row>
    <row r="14" spans="1:15" ht="20.100000000000001" customHeight="1" x14ac:dyDescent="0.25">
      <c r="C14" s="222" t="s">
        <v>42</v>
      </c>
      <c r="D14" s="48" t="s">
        <v>39</v>
      </c>
      <c r="E14" s="47" t="s">
        <v>38</v>
      </c>
      <c r="F14" s="49" t="s">
        <v>40</v>
      </c>
      <c r="G14" s="223" t="s">
        <v>41</v>
      </c>
      <c r="M14" s="401">
        <v>5</v>
      </c>
      <c r="N14" s="328"/>
      <c r="O14" s="434" t="str">
        <f>IF(AND(simonVowel&lt;&gt;"יש להזין אם קיימת אות ניקוד במספר הסידורי",simonStrikes&lt;&gt;"יש להזין את מספר הפסילות הנוכחי"),
    IF(AND(simonVowel="V",simonStrikes = 0),
        IF(simonFlash5="א","כחול",IF(simonFlash5="כ","אדום",IF(simonFlash5="י","צהוב",IF(simonFlash5="צ","ירוק","")))),
        IF(AND(simonVowel="V",simonStrikes = 1),
             IF(simonFlash5="א","צהוב",IF(simonFlash5="כ","ירוק",IF(simonFlash5="י","כחול",IF(simonFlash5="צ","אדום","")))),
             IF(AND(simonVowel="V",simonStrikes = 2),
                 IF(simonFlash5="א","ירוק",IF(simonFlash5="כ","אדום",IF(simonFlash5="י","צהוב",IF(simonFlash5="צ","כחול","")))),
                 IF(AND(simonVowel="X",simonStrikes = 0),
                     IF(simonFlash5="א","כחול",IF(simonFlash5="כ","צהוב",IF(simonFlash5="י","ירוק",IF(simonFlash5="צ","אדום","")))),
                     IF(AND(simonVowel="X",simonStrikes = 1),
                         IF(simonFlash5="א","אדום",IF(simonFlash5="כ","כחול",IF(simonFlash5="י","צהוב",IF(simonFlash5="צ","ירוק","")))),
                         IF(simonFlash5="א","צהוב",IF(simonFlash5="כ","ירוק",IF(simonFlash5="י","כחול",IF(simonFlash5="צ","אדום",""))))))))),
"חסרים נתונים")</f>
        <v>חסרים נתונים</v>
      </c>
    </row>
    <row r="15" spans="1:15" ht="20.100000000000001" customHeight="1" thickBot="1" x14ac:dyDescent="0.3">
      <c r="C15" s="225" t="s">
        <v>43</v>
      </c>
      <c r="D15" s="228" t="s">
        <v>40</v>
      </c>
      <c r="E15" s="226" t="s">
        <v>41</v>
      </c>
      <c r="F15" s="230" t="s">
        <v>38</v>
      </c>
      <c r="G15" s="231" t="s">
        <v>39</v>
      </c>
      <c r="M15" s="402">
        <v>6</v>
      </c>
      <c r="N15" s="327"/>
      <c r="O15" s="11" t="str">
        <f>IF(AND(simonVowel&lt;&gt;"יש להזין אם קיימת אות ניקוד במספר הסידורי",simonStrikes&lt;&gt;"יש להזין את מספר הפסילות הנוכחי"),
    IF(AND(simonVowel="V",simonStrikes = 0),
        IF(simonFlash6="א","כחול",IF(simonFlash6="כ","אדום",IF(simonFlash6="י","צהוב",IF(simonFlash6="צ","ירוק","")))),
        IF(AND(simonVowel="V",simonStrikes = 1),
             IF(simonFlash6="א","צהוב",IF(simonFlash6="כ","ירוק",IF(simonFlash6="י","כחול",IF(simonFlash6="צ","אדום","")))),
             IF(AND(simonVowel="V",simonStrikes = 2),
                 IF(simonFlash6="א","ירוק",IF(simonFlash6="כ","אדום",IF(simonFlash6="י","צהוב",IF(simonFlash6="צ","כחול","")))),
                 IF(AND(simonVowel="X",simonStrikes = 0),
                     IF(simonFlash6="א","כחול",IF(simonFlash6="כ","צהוב",IF(simonFlash6="י","ירוק",IF(simonFlash6="צ","אדום","")))),
                     IF(AND(simonVowel="X",simonStrikes = 1),
                         IF(simonFlash6="א","אדום",IF(simonFlash6="כ","כחול",IF(simonFlash6="י","צהוב",IF(simonFlash6="צ","ירוק","")))),
                         IF(simonFlash6="א","צהוב",IF(simonFlash6="כ","ירוק",IF(simonFlash6="י","כחול",IF(simonFlash6="צ","אדום",""))))))))),
"חסרים נתונים")</f>
        <v>חסרים נתונים</v>
      </c>
    </row>
    <row r="17" spans="2:11" x14ac:dyDescent="0.25">
      <c r="B17" s="431"/>
      <c r="C17" s="431"/>
      <c r="D17" s="431"/>
      <c r="E17" s="431"/>
      <c r="F17" s="431"/>
      <c r="G17" s="431"/>
      <c r="H17" s="431"/>
      <c r="I17" s="431"/>
    </row>
    <row r="22" spans="2:11" x14ac:dyDescent="0.25">
      <c r="K22" s="404"/>
    </row>
  </sheetData>
  <mergeCells count="7">
    <mergeCell ref="C11:G11"/>
    <mergeCell ref="C3:G3"/>
    <mergeCell ref="C2:G2"/>
    <mergeCell ref="C10:G10"/>
    <mergeCell ref="K2:O2"/>
    <mergeCell ref="L3:N3"/>
    <mergeCell ref="M5:N5"/>
  </mergeCells>
  <conditionalFormatting sqref="C10 C2">
    <cfRule type="containsText" dxfId="69" priority="26" operator="containsText" text="האם">
      <formula>NOT(ISERROR(SEARCH("האם",C2)))</formula>
    </cfRule>
    <cfRule type="containsText" dxfId="68" priority="27" operator="containsText" text="השתמש">
      <formula>NOT(ISERROR(SEARCH("השתמש",C2)))</formula>
    </cfRule>
  </conditionalFormatting>
  <conditionalFormatting sqref="O4">
    <cfRule type="notContainsText" dxfId="67" priority="14" operator="notContains" text="יש">
      <formula>ISERROR(SEARCH("יש",O4))</formula>
    </cfRule>
    <cfRule type="beginsWith" dxfId="66" priority="15" operator="beginsWith" text="יש">
      <formula>LEFT(O4,LEN("יש"))="יש"</formula>
    </cfRule>
  </conditionalFormatting>
  <conditionalFormatting sqref="K4">
    <cfRule type="beginsWith" dxfId="65" priority="24" operator="beginsWith" text="לא">
      <formula>LEFT(K4,LEN("לא"))="לא"</formula>
    </cfRule>
    <cfRule type="endsWith" dxfId="64" priority="25" operator="endsWith" text="הוזן">
      <formula>RIGHT(K4,LEN("הוזן"))="הוזן"</formula>
    </cfRule>
  </conditionalFormatting>
  <conditionalFormatting sqref="O4">
    <cfRule type="notContainsText" dxfId="63" priority="16" operator="notContains" text="יש">
      <formula>ISERROR(SEARCH("יש",O4))</formula>
    </cfRule>
    <cfRule type="beginsWith" dxfId="62" priority="17" operator="beginsWith" text="יש">
      <formula>LEFT(O4,LEN("יש"))="יש"</formula>
    </cfRule>
  </conditionalFormatting>
  <conditionalFormatting sqref="O5">
    <cfRule type="notContainsText" dxfId="61" priority="6" operator="notContains" text="יש">
      <formula>ISERROR(SEARCH("יש",O5))</formula>
    </cfRule>
  </conditionalFormatting>
  <conditionalFormatting sqref="O5">
    <cfRule type="beginsWith" dxfId="60" priority="9" operator="beginsWith" text="יש">
      <formula>LEFT(O5,LEN("יש"))="יש"</formula>
    </cfRule>
  </conditionalFormatting>
  <conditionalFormatting sqref="O10:O15">
    <cfRule type="cellIs" dxfId="59" priority="1" operator="equal">
      <formula>"צהוב"</formula>
    </cfRule>
    <cfRule type="cellIs" dxfId="58" priority="2" operator="equal">
      <formula>"ירוק"</formula>
    </cfRule>
    <cfRule type="cellIs" dxfId="57" priority="3" operator="equal">
      <formula>"כחול"</formula>
    </cfRule>
    <cfRule type="cellIs" dxfId="56" priority="4" operator="equal">
      <formula>"אדום"</formula>
    </cfRule>
    <cfRule type="containsText" dxfId="55" priority="5" operator="containsText" text="חסרים נתונים">
      <formula>NOT(ISERROR(SEARCH("חסרים נתונים",O10)))</formula>
    </cfRule>
  </conditionalFormatting>
  <dataValidations count="4">
    <dataValidation type="list" operator="greaterThanOrEqual" allowBlank="1" showInputMessage="1" showErrorMessage="1" sqref="M4" xr:uid="{1DCA11CC-AF7D-40E3-B20A-457121341942}">
      <formula1>"V,X"</formula1>
    </dataValidation>
    <dataValidation type="whole" operator="greaterThanOrEqual" allowBlank="1" showInputMessage="1" showErrorMessage="1" sqref="N4" xr:uid="{ADA00DA7-261B-4BD8-8774-2CC00BAD1759}">
      <formula1>0</formula1>
    </dataValidation>
    <dataValidation type="list" allowBlank="1" showInputMessage="1" showErrorMessage="1" sqref="M5:N5" xr:uid="{9954F900-70F6-4779-AAA3-E47035ED249F}">
      <formula1>"0,1,2"</formula1>
    </dataValidation>
    <dataValidation type="list" allowBlank="1" showInputMessage="1" showErrorMessage="1" errorTitle="אפשרות לא קיימת" error="יש להזין את אחת מהאפשרויות הבאות:_x000a_א = אדום_x000a_י = ירוק_x000a_כ = כחול_x000a_צ = צהוב" prompt="יש להזין אפשרות" sqref="N10:N15" xr:uid="{F88D8FD3-AF13-4C44-B7E8-88B35514AB4F}">
      <formula1>"א,כ,י,צ"</formula1>
    </dataValidation>
  </dataValidations>
  <hyperlinks>
    <hyperlink ref="A1" location="הקדמה!A1" display="חזרה" xr:uid="{7103D3DE-873D-4FFD-9F77-485C6E190E0A}"/>
    <hyperlink ref="K3" location="Introduction!A1" display="Automatic  (using 'Introduction')" xr:uid="{27CB8CDF-D00E-4CE1-B51E-DAEED4026D19}"/>
  </hyperlinks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3A3B5-4E7D-4A83-BB9A-DC709BCE98C6}">
  <dimension ref="A1:Y38"/>
  <sheetViews>
    <sheetView showGridLines="0" rightToLeft="1" zoomScaleNormal="100" workbookViewId="0"/>
  </sheetViews>
  <sheetFormatPr defaultRowHeight="15" x14ac:dyDescent="0.25"/>
  <cols>
    <col min="1" max="1" width="9" style="5" customWidth="1"/>
    <col min="2" max="2" width="20.5703125" style="5" customWidth="1"/>
    <col min="3" max="4" width="9.140625" style="5"/>
    <col min="5" max="5" width="2.28515625" style="5" customWidth="1"/>
    <col min="6" max="6" width="37.42578125" style="5" bestFit="1" customWidth="1"/>
    <col min="7" max="10" width="11.7109375" style="5" bestFit="1" customWidth="1"/>
    <col min="11" max="11" width="9.140625" style="5" bestFit="1" customWidth="1"/>
    <col min="12" max="13" width="11.7109375" style="5" bestFit="1" customWidth="1"/>
    <col min="14" max="14" width="9.85546875" style="5" bestFit="1" customWidth="1"/>
    <col min="15" max="16" width="11.7109375" style="5" bestFit="1" customWidth="1"/>
    <col min="17" max="17" width="9.85546875" style="5" bestFit="1" customWidth="1"/>
    <col min="18" max="18" width="7.85546875" style="5" bestFit="1" customWidth="1"/>
    <col min="19" max="19" width="11.5703125" style="5" bestFit="1" customWidth="1"/>
    <col min="20" max="20" width="7.85546875" style="5" bestFit="1" customWidth="1"/>
    <col min="21" max="22" width="9.140625" style="5"/>
    <col min="23" max="23" width="18.7109375" style="5" bestFit="1" customWidth="1"/>
    <col min="24" max="24" width="9.140625" style="5"/>
    <col min="25" max="25" width="16.42578125" style="5" bestFit="1" customWidth="1"/>
    <col min="26" max="16384" width="9.140625" style="5"/>
  </cols>
  <sheetData>
    <row r="1" spans="1:25" ht="40.5" customHeight="1" x14ac:dyDescent="0.25">
      <c r="A1" s="6" t="s">
        <v>80</v>
      </c>
      <c r="B1"/>
      <c r="C1"/>
      <c r="D1"/>
      <c r="E1"/>
      <c r="F1"/>
      <c r="G1"/>
      <c r="H1"/>
    </row>
    <row r="2" spans="1:25" ht="15.75" thickBot="1" x14ac:dyDescent="0.3">
      <c r="A2" s="6"/>
      <c r="B2" s="61" t="s">
        <v>438</v>
      </c>
      <c r="E2"/>
      <c r="F2" s="61" t="s">
        <v>439</v>
      </c>
      <c r="G2" s="350">
        <v>1</v>
      </c>
      <c r="H2" s="350">
        <v>2</v>
      </c>
      <c r="I2" s="351">
        <v>3</v>
      </c>
      <c r="J2" s="350">
        <v>4</v>
      </c>
      <c r="K2" s="350">
        <v>5</v>
      </c>
      <c r="L2" s="351">
        <v>6</v>
      </c>
      <c r="M2" s="350">
        <v>7</v>
      </c>
      <c r="N2" s="350">
        <v>8</v>
      </c>
      <c r="O2" s="351">
        <v>9</v>
      </c>
      <c r="P2" s="350">
        <v>10</v>
      </c>
      <c r="Q2" s="350">
        <v>11</v>
      </c>
      <c r="R2" s="351">
        <v>12</v>
      </c>
      <c r="S2" s="350">
        <v>13</v>
      </c>
      <c r="T2" s="350">
        <v>14</v>
      </c>
    </row>
    <row r="3" spans="1:25" ht="15.75" thickBot="1" x14ac:dyDescent="0.3">
      <c r="A3" s="6"/>
      <c r="B3" s="352"/>
      <c r="C3" s="111" t="str">
        <f>IF(B3="","שמאל ←",VLOOKUP("*"&amp;B3&amp;"*",$B$6:$D$33,2,FALSE))</f>
        <v>שמאל ←</v>
      </c>
      <c r="D3" s="111" t="str">
        <f>IF(B3="","למטה ↓",VLOOKUP("*"&amp;B3&amp;"*",$B$6:$D$33,3,FALSE))</f>
        <v>למטה ↓</v>
      </c>
      <c r="E3"/>
      <c r="F3" s="353"/>
      <c r="G3" s="354" t="str">
        <f t="shared" ref="G3:T3" si="0">IF($F$3="","",IF(INDEX(G6:G33,MATCH($F$3,$F$6:$F$33))=0,"",INDEX(G6:G33,MATCH($F$3,$F$6:$F$33))))</f>
        <v/>
      </c>
      <c r="H3" s="355" t="str">
        <f t="shared" si="0"/>
        <v/>
      </c>
      <c r="I3" s="355" t="str">
        <f t="shared" si="0"/>
        <v/>
      </c>
      <c r="J3" s="355" t="str">
        <f t="shared" si="0"/>
        <v/>
      </c>
      <c r="K3" s="355" t="str">
        <f t="shared" si="0"/>
        <v/>
      </c>
      <c r="L3" s="355" t="str">
        <f t="shared" si="0"/>
        <v/>
      </c>
      <c r="M3" s="355" t="str">
        <f t="shared" si="0"/>
        <v/>
      </c>
      <c r="N3" s="355" t="str">
        <f t="shared" si="0"/>
        <v/>
      </c>
      <c r="O3" s="355" t="str">
        <f t="shared" si="0"/>
        <v/>
      </c>
      <c r="P3" s="355" t="str">
        <f t="shared" si="0"/>
        <v/>
      </c>
      <c r="Q3" s="355" t="str">
        <f t="shared" si="0"/>
        <v/>
      </c>
      <c r="R3" s="355" t="str">
        <f t="shared" si="0"/>
        <v/>
      </c>
      <c r="S3" s="355" t="str">
        <f t="shared" si="0"/>
        <v/>
      </c>
      <c r="T3" s="356" t="str">
        <f t="shared" si="0"/>
        <v/>
      </c>
    </row>
    <row r="4" spans="1:25" ht="15" customHeight="1" thickBot="1" x14ac:dyDescent="0.3">
      <c r="A4" s="6"/>
      <c r="B4"/>
      <c r="C4"/>
      <c r="D4"/>
      <c r="E4"/>
      <c r="F4"/>
      <c r="G4"/>
      <c r="H4"/>
    </row>
    <row r="5" spans="1:25" ht="15.75" thickBot="1" x14ac:dyDescent="0.3">
      <c r="B5" s="496" t="s">
        <v>104</v>
      </c>
      <c r="C5" s="497"/>
      <c r="D5" s="492"/>
      <c r="E5"/>
      <c r="F5" s="493" t="s">
        <v>105</v>
      </c>
      <c r="G5" s="494"/>
      <c r="H5" s="494"/>
      <c r="I5" s="494"/>
      <c r="J5" s="494"/>
      <c r="K5" s="494"/>
      <c r="L5" s="494"/>
      <c r="M5" s="494"/>
      <c r="N5" s="494"/>
      <c r="O5" s="494"/>
      <c r="P5" s="494"/>
      <c r="Q5" s="494"/>
      <c r="R5" s="494"/>
      <c r="S5" s="494"/>
      <c r="T5" s="495"/>
      <c r="U5" s="7"/>
      <c r="V5" s="505" t="s">
        <v>502</v>
      </c>
      <c r="W5" s="506"/>
      <c r="X5" s="506"/>
      <c r="Y5" s="507"/>
    </row>
    <row r="6" spans="1:25" ht="15.75" thickBot="1" x14ac:dyDescent="0.3">
      <c r="B6" s="156"/>
      <c r="C6" s="300" t="s">
        <v>110</v>
      </c>
      <c r="D6" s="111" t="s">
        <v>106</v>
      </c>
      <c r="E6"/>
      <c r="F6" s="302" t="s">
        <v>407</v>
      </c>
      <c r="G6" s="338" t="str">
        <f>IF(whosFirstEasierToRead="כן",VLOOKUP("תא",whosFirstEasierToReadStep2,2,FALSE),"תא")</f>
        <v>תא (2 אותיות)</v>
      </c>
      <c r="H6" s="339" t="str">
        <f>IF(whosFirstEasierToRead="כן",VLOOKUP("ת",whosFirstEasierToReadStep2,2,FALSE),"ת")</f>
        <v>ת (אות אחת)</v>
      </c>
      <c r="I6" s="339" t="str">
        <f>IF(whosFirstEasierToRead="כן",VLOOKUP("את",whosFirstEasierToReadStep2,2,FALSE),"את")</f>
        <v>את (אל"ף)</v>
      </c>
      <c r="J6" s="339" t="str">
        <f>IF(whosFirstEasierToRead="כן",VLOOKUP("עת",whosFirstEasierToReadStep2,2,FALSE),"עת")</f>
        <v>עת (זמן)</v>
      </c>
      <c r="K6" s="339" t="s">
        <v>399</v>
      </c>
      <c r="L6" s="339" t="str">
        <f>IF(whosFirstEasierToRead="כן",VLOOKUP("אה אה",whosFirstEasierToReadStep2,2,FALSE),"אה אה")</f>
        <v>אה אה (2 מילים)</v>
      </c>
      <c r="M6" s="339"/>
      <c r="N6" s="339"/>
      <c r="O6" s="339"/>
      <c r="P6" s="339"/>
      <c r="Q6" s="339"/>
      <c r="R6" s="339"/>
      <c r="S6" s="339"/>
      <c r="T6" s="340"/>
      <c r="U6" s="7"/>
      <c r="V6" s="502" t="s">
        <v>500</v>
      </c>
      <c r="W6" s="503"/>
      <c r="X6" s="504"/>
      <c r="Y6" s="199" t="s">
        <v>206</v>
      </c>
    </row>
    <row r="7" spans="1:25" ht="15.75" thickBot="1" x14ac:dyDescent="0.3">
      <c r="B7" s="156" t="str">
        <f>IF(whosFirstEasierToRead="כן",VLOOKUP("אבא",whosFirstEasierToReadStep1,2,FALSE),"אבא")</f>
        <v>אבא (אל"ף)</v>
      </c>
      <c r="C7" s="301" t="s">
        <v>109</v>
      </c>
      <c r="D7" s="112" t="s">
        <v>108</v>
      </c>
      <c r="E7"/>
      <c r="F7" s="307" t="s">
        <v>396</v>
      </c>
      <c r="G7" s="341" t="str">
        <f>IF(whosFirstEasierToRead="כן",VLOOKUP("אהא",whosFirstEasierToReadStep2,2,FALSE),"אהא")</f>
        <v>אהא (מילה אחת)</v>
      </c>
      <c r="H7" s="342"/>
      <c r="I7" s="342"/>
      <c r="J7" s="342"/>
      <c r="K7" s="342"/>
      <c r="L7" s="342"/>
      <c r="M7" s="342"/>
      <c r="N7" s="342"/>
      <c r="O7" s="342"/>
      <c r="P7" s="342"/>
      <c r="Q7" s="342"/>
      <c r="R7" s="342"/>
      <c r="S7" s="342"/>
      <c r="T7" s="343"/>
      <c r="U7" s="7"/>
      <c r="V7" s="502" t="s">
        <v>501</v>
      </c>
      <c r="W7" s="503"/>
      <c r="X7" s="504"/>
      <c r="Y7" s="199" t="s">
        <v>206</v>
      </c>
    </row>
    <row r="8" spans="1:25" ht="15.75" thickBot="1" x14ac:dyDescent="0.3">
      <c r="B8" s="156" t="s">
        <v>360</v>
      </c>
      <c r="C8" s="301" t="s">
        <v>109</v>
      </c>
      <c r="D8" s="113" t="s">
        <v>107</v>
      </c>
      <c r="E8"/>
      <c r="F8" s="302" t="s">
        <v>386</v>
      </c>
      <c r="G8" s="338" t="s">
        <v>383</v>
      </c>
      <c r="H8" s="339" t="s">
        <v>361</v>
      </c>
      <c r="I8" s="339" t="s">
        <v>387</v>
      </c>
      <c r="J8" s="339" t="str">
        <f>IF(whosFirstEasierToRead="כן",VLOOKUP("מה",whosFirstEasierToReadStep2,2,FALSE),"מה")</f>
        <v>מה (בלי ?)</v>
      </c>
      <c r="K8" s="339" t="s">
        <v>359</v>
      </c>
      <c r="L8" s="339" t="s">
        <v>206</v>
      </c>
      <c r="M8" s="339" t="s">
        <v>388</v>
      </c>
      <c r="N8" s="339" t="s">
        <v>363</v>
      </c>
      <c r="O8" s="339" t="str">
        <f>IF(whosFirstEasierToRead="כן",VLOOKUP("לחץ",whosFirstEasierToReadStep2,2,FALSE),"לחץ")</f>
        <v>לחץ (למ"ד)</v>
      </c>
      <c r="P8" s="339" t="s">
        <v>362</v>
      </c>
      <c r="Q8" s="339" t="s">
        <v>386</v>
      </c>
      <c r="R8" s="339"/>
      <c r="S8" s="339"/>
      <c r="T8" s="340"/>
      <c r="U8" s="7"/>
    </row>
    <row r="9" spans="1:25" ht="15.75" thickBot="1" x14ac:dyDescent="0.3">
      <c r="B9" s="156" t="str">
        <f>IF(whosFirstEasierToRead="כן",VLOOKUP("אח",whosFirstEasierToReadStep1,2,FALSE),"אח")</f>
        <v>אח (חי"ת)</v>
      </c>
      <c r="C9" s="301" t="s">
        <v>109</v>
      </c>
      <c r="D9" s="111" t="s">
        <v>106</v>
      </c>
      <c r="E9"/>
      <c r="F9" s="303" t="s">
        <v>389</v>
      </c>
      <c r="G9" s="341" t="s">
        <v>362</v>
      </c>
      <c r="H9" s="342" t="s">
        <v>383</v>
      </c>
      <c r="I9" s="342" t="s">
        <v>359</v>
      </c>
      <c r="J9" s="342" t="str">
        <f>IF(whosFirstEasierToRead="כן",VLOOKUP("מה",whosFirstEasierToReadStep2,2,FALSE),"מה")</f>
        <v>מה (בלי ?)</v>
      </c>
      <c r="K9" s="342" t="s">
        <v>361</v>
      </c>
      <c r="L9" s="342" t="str">
        <f>IF(whosFirstEasierToRead="כן",VLOOKUP("לחץ",whosFirstEasierToReadStep2,2,FALSE),"לחץ")</f>
        <v>לחץ (למ"ד)</v>
      </c>
      <c r="M9" s="342" t="s">
        <v>363</v>
      </c>
      <c r="N9" s="342" t="s">
        <v>390</v>
      </c>
      <c r="O9" s="342" t="s">
        <v>387</v>
      </c>
      <c r="P9" s="342" t="s">
        <v>389</v>
      </c>
      <c r="Q9" s="342"/>
      <c r="R9" s="342"/>
      <c r="S9" s="344"/>
      <c r="T9" s="345"/>
      <c r="U9" s="7"/>
    </row>
    <row r="10" spans="1:25" ht="15.75" thickBot="1" x14ac:dyDescent="0.3">
      <c r="B10" s="156" t="str">
        <f>IF(whosFirstEasierToRead="כן",VLOOKUP("אי",whosFirstEasierToReadStep1,2,FALSE),"אי")</f>
        <v>אי (מים)</v>
      </c>
      <c r="C10" s="301" t="s">
        <v>109</v>
      </c>
      <c r="D10" s="111" t="s">
        <v>106</v>
      </c>
      <c r="E10"/>
      <c r="F10" s="306" t="s">
        <v>392</v>
      </c>
      <c r="G10" s="338" t="str">
        <f>IF(whosFirstEasierToRead="כן",VLOOKUP("עט",whosFirstEasierToReadStep2,2,FALSE),"עט")</f>
        <v>עט (כתיבה)</v>
      </c>
      <c r="H10" s="339" t="s">
        <v>399</v>
      </c>
      <c r="I10" s="339" t="s">
        <v>402</v>
      </c>
      <c r="J10" s="339" t="str">
        <f>IF(whosFirstEasierToRead="כן",VLOOKUP("אהא",whosFirstEasierToReadStep2,2,FALSE),"אהא")</f>
        <v>אהא (מילה אחת)</v>
      </c>
      <c r="K10" s="339" t="str">
        <f>IF(whosFirstEasierToRead="כן",VLOOKUP("מה?",whosFirstEasierToReadStep2,2,FALSE),"מה?")</f>
        <v>מה (עם ?)</v>
      </c>
      <c r="L10" s="339" t="s">
        <v>398</v>
      </c>
      <c r="M10" s="339" t="str">
        <f>IF(whosFirstEasierToRead="כן",VLOOKUP("אה אה",whosFirstEasierToReadStep2,2,FALSE),"אה אה")</f>
        <v>אה אה (2 מילים)</v>
      </c>
      <c r="N10" s="339" t="s">
        <v>400</v>
      </c>
      <c r="O10" s="339" t="s">
        <v>371</v>
      </c>
      <c r="P10" s="339" t="str">
        <f>IF(whosFirstEasierToRead="כן",VLOOKUP("ת",whosFirstEasierToReadStep2,2,FALSE),"ת")</f>
        <v>ת (אות אחת)</v>
      </c>
      <c r="Q10" s="339" t="str">
        <f>IF(whosFirstEasierToRead="כן",VLOOKUP("עת",whosFirstEasierToReadStep2,2,FALSE),"עת")</f>
        <v>עת (זמן)</v>
      </c>
      <c r="R10" s="339" t="s">
        <v>401</v>
      </c>
      <c r="S10" s="339" t="str">
        <f>IF(whosFirstEasierToRead="כן",VLOOKUP("תא",whosFirstEasierToReadStep2,2,FALSE),"תא")</f>
        <v>תא (2 אותיות)</v>
      </c>
      <c r="T10" s="340" t="str">
        <f>IF(whosFirstEasierToRead="כן",VLOOKUP("את",whosFirstEasierToReadStep2,2,FALSE),"את")</f>
        <v>את (אל"ף)</v>
      </c>
      <c r="U10" s="7"/>
    </row>
    <row r="11" spans="1:25" ht="15.75" thickBot="1" x14ac:dyDescent="0.3">
      <c r="B11" s="156" t="str">
        <f>IF(whosFirstEasierToRead="כן",VLOOKUP("איך",whosFirstEasierToReadStep1,2,FALSE),"איך")</f>
        <v>איך (שאלה)</v>
      </c>
      <c r="C11" s="301" t="s">
        <v>109</v>
      </c>
      <c r="D11" s="113" t="s">
        <v>107</v>
      </c>
      <c r="E11"/>
      <c r="F11" s="303" t="s">
        <v>371</v>
      </c>
      <c r="G11" s="341" t="s">
        <v>401</v>
      </c>
      <c r="H11" s="342" t="str">
        <f>IF(whosFirstEasierToRead="כן",VLOOKUP("את",whosFirstEasierToReadStep2,2,FALSE),"את")</f>
        <v>את (אל"ף)</v>
      </c>
      <c r="I11" s="342" t="str">
        <f>IF(whosFirstEasierToRead="כן",VLOOKUP("עט",whosFirstEasierToReadStep2,2,FALSE),"עט")</f>
        <v>עט (כתיבה)</v>
      </c>
      <c r="J11" s="342" t="str">
        <f>IF(whosFirstEasierToRead="כן",VLOOKUP("עת",whosFirstEasierToReadStep2,2,FALSE),"עת")</f>
        <v>עת (זמן)</v>
      </c>
      <c r="K11" s="342" t="s">
        <v>399</v>
      </c>
      <c r="L11" s="342" t="str">
        <f>IF(whosFirstEasierToRead="כן",VLOOKUP("אהא",whosFirstEasierToReadStep2,2,FALSE),"אהא")</f>
        <v>אהא (מילה אחת)</v>
      </c>
      <c r="M11" s="342" t="str">
        <f>IF(whosFirstEasierToRead="כן",VLOOKUP("תא",whosFirstEasierToReadStep2,2,FALSE),"תא")</f>
        <v>תא (2 אותיות)</v>
      </c>
      <c r="N11" s="342" t="s">
        <v>400</v>
      </c>
      <c r="O11" s="342" t="str">
        <f>IF(whosFirstEasierToRead="כן",VLOOKUP("מה?",whosFirstEasierToReadStep2,2,FALSE),"מה?")</f>
        <v>מה (עם ?)</v>
      </c>
      <c r="P11" s="342" t="s">
        <v>371</v>
      </c>
      <c r="Q11" s="342"/>
      <c r="R11" s="344"/>
      <c r="S11" s="344"/>
      <c r="T11" s="345"/>
      <c r="U11" s="7"/>
    </row>
    <row r="12" spans="1:25" ht="15.75" thickBot="1" x14ac:dyDescent="0.3">
      <c r="B12" s="156" t="str">
        <f>IF(whosFirstEasierToRead="כן",VLOOKUP("אך",whosFirstEasierToReadStep1,2,FALSE),"אך")</f>
        <v>אך (כ"ף סופית)</v>
      </c>
      <c r="C12" s="301" t="s">
        <v>109</v>
      </c>
      <c r="D12" s="111" t="s">
        <v>106</v>
      </c>
      <c r="E12"/>
      <c r="F12" s="302" t="s">
        <v>398</v>
      </c>
      <c r="G12" s="338" t="s">
        <v>401</v>
      </c>
      <c r="H12" s="339" t="str">
        <f>IF(whosFirstEasierToRead="כן",VLOOKUP("אהא",whosFirstEasierToReadStep2,2,FALSE),"אהא")</f>
        <v>אהא (מילה אחת)</v>
      </c>
      <c r="I12" s="339" t="s">
        <v>399</v>
      </c>
      <c r="J12" s="339" t="str">
        <f>IF(whosFirstEasierToRead="כן",VLOOKUP("מה?",whosFirstEasierToReadStep2,2,FALSE),"מה?")</f>
        <v>מה (עם ?)</v>
      </c>
      <c r="K12" s="339" t="str">
        <f>IF(whosFirstEasierToRead="כן",VLOOKUP("עט",whosFirstEasierToReadStep2,2,FALSE),"עט")</f>
        <v>עט (כתיבה)</v>
      </c>
      <c r="L12" s="339" t="str">
        <f>IF(whosFirstEasierToRead="כן",VLOOKUP("תא",whosFirstEasierToReadStep2,2,FALSE),"תא")</f>
        <v>תא (2 אותיות)</v>
      </c>
      <c r="M12" s="339" t="str">
        <f>IF(whosFirstEasierToRead="כן",VLOOKUP("עת",whosFirstEasierToReadStep2,2,FALSE),"עת")</f>
        <v>עת (זמן)</v>
      </c>
      <c r="N12" s="339" t="s">
        <v>400</v>
      </c>
      <c r="O12" s="339" t="s">
        <v>402</v>
      </c>
      <c r="P12" s="339" t="s">
        <v>371</v>
      </c>
      <c r="Q12" s="339" t="str">
        <f>IF(whosFirstEasierToRead="כן",VLOOKUP("ת",whosFirstEasierToReadStep2,2,FALSE),"ת")</f>
        <v>ת (אות אחת)</v>
      </c>
      <c r="R12" s="339" t="str">
        <f>IF(whosFirstEasierToRead="כן",VLOOKUP("את",whosFirstEasierToReadStep2,2,FALSE),"את")</f>
        <v>את (אל"ף)</v>
      </c>
      <c r="S12" s="339" t="str">
        <f>IF(whosFirstEasierToRead="כן",VLOOKUP("אה אה",whosFirstEasierToReadStep2,2,FALSE),"אה אה")</f>
        <v>אה אה (2 מילים)</v>
      </c>
      <c r="T12" s="340" t="s">
        <v>398</v>
      </c>
      <c r="U12" s="7"/>
      <c r="V12" s="500" t="s">
        <v>503</v>
      </c>
      <c r="W12" s="501"/>
      <c r="X12" s="501"/>
      <c r="Y12" s="501"/>
    </row>
    <row r="13" spans="1:25" ht="15.75" thickBot="1" x14ac:dyDescent="0.3">
      <c r="B13" s="156" t="str">
        <f>IF(whosFirstEasierToRead="כן",VLOOKUP("אם",whosFirstEasierToReadStep1,2,FALSE),"אם")</f>
        <v>אם (אל"ף)</v>
      </c>
      <c r="C13" s="301" t="s">
        <v>109</v>
      </c>
      <c r="D13" s="111" t="s">
        <v>106</v>
      </c>
      <c r="E13"/>
      <c r="F13" s="303" t="s">
        <v>401</v>
      </c>
      <c r="G13" s="341" t="str">
        <f>IF(whosFirstEasierToRead="כן",VLOOKUP("את",whosFirstEasierToReadStep2,2,FALSE),"את")</f>
        <v>את (אל"ף)</v>
      </c>
      <c r="H13" s="342" t="s">
        <v>398</v>
      </c>
      <c r="I13" s="342" t="s">
        <v>402</v>
      </c>
      <c r="J13" s="342" t="str">
        <f>IF(whosFirstEasierToRead="כן",VLOOKUP("עת",whosFirstEasierToReadStep2,2,FALSE),"עת")</f>
        <v>עת (זמן)</v>
      </c>
      <c r="K13" s="342" t="s">
        <v>371</v>
      </c>
      <c r="L13" s="342" t="s">
        <v>400</v>
      </c>
      <c r="M13" s="342" t="str">
        <f>IF(whosFirstEasierToRead="כן",VLOOKUP("אהא",whosFirstEasierToReadStep2,2,FALSE),"אהא")</f>
        <v>אהא (מילה אחת)</v>
      </c>
      <c r="N13" s="342" t="str">
        <f>IF(whosFirstEasierToRead="כן",VLOOKUP("תא",whosFirstEasierToReadStep2,2,FALSE),"תא")</f>
        <v>תא (2 אותיות)</v>
      </c>
      <c r="O13" s="342" t="s">
        <v>401</v>
      </c>
      <c r="P13" s="342"/>
      <c r="Q13" s="344"/>
      <c r="R13" s="344"/>
      <c r="S13" s="344"/>
      <c r="T13" s="345"/>
      <c r="U13" s="7"/>
      <c r="V13" s="498" t="s">
        <v>411</v>
      </c>
      <c r="W13" s="499"/>
      <c r="X13" s="491" t="s">
        <v>201</v>
      </c>
      <c r="Y13" s="492"/>
    </row>
    <row r="14" spans="1:25" ht="15.75" thickBot="1" x14ac:dyDescent="0.3">
      <c r="B14" s="156" t="s">
        <v>371</v>
      </c>
      <c r="C14" s="300" t="s">
        <v>110</v>
      </c>
      <c r="D14" s="112" t="s">
        <v>108</v>
      </c>
      <c r="E14"/>
      <c r="F14" s="302" t="s">
        <v>359</v>
      </c>
      <c r="G14" s="338" t="s">
        <v>389</v>
      </c>
      <c r="H14" s="339" t="s">
        <v>363</v>
      </c>
      <c r="I14" s="339" t="str">
        <f>IF(whosFirstEasierToRead="כן",VLOOKUP("רחץ",whosFirstEasierToReadStep2,2,FALSE),"רחץ")</f>
        <v>רחץ (רי"ש)</v>
      </c>
      <c r="J14" s="339" t="s">
        <v>206</v>
      </c>
      <c r="K14" s="339" t="s">
        <v>386</v>
      </c>
      <c r="L14" s="339" t="s">
        <v>361</v>
      </c>
      <c r="M14" s="339" t="s">
        <v>390</v>
      </c>
      <c r="N14" s="339" t="s">
        <v>359</v>
      </c>
      <c r="O14" s="339"/>
      <c r="P14" s="339"/>
      <c r="Q14" s="339"/>
      <c r="R14" s="339"/>
      <c r="S14" s="339"/>
      <c r="T14" s="340"/>
      <c r="U14" s="7"/>
      <c r="V14" s="312" t="s">
        <v>375</v>
      </c>
      <c r="W14" s="326" t="s">
        <v>412</v>
      </c>
      <c r="X14" s="329" t="s">
        <v>403</v>
      </c>
      <c r="Y14" s="162" t="s">
        <v>427</v>
      </c>
    </row>
    <row r="15" spans="1:25" ht="15.75" thickBot="1" x14ac:dyDescent="0.3">
      <c r="B15" s="156" t="s">
        <v>359</v>
      </c>
      <c r="C15" s="300" t="s">
        <v>110</v>
      </c>
      <c r="D15" s="111" t="s">
        <v>106</v>
      </c>
      <c r="F15" s="303" t="s">
        <v>400</v>
      </c>
      <c r="G15" s="346" t="str">
        <f>IF(whosFirstEasierToRead="כן",VLOOKUP("את",whosFirstEasierToReadStep2,2,FALSE),"את")</f>
        <v>את (אל"ף)</v>
      </c>
      <c r="H15" s="344" t="str">
        <f>IF(whosFirstEasierToRead="כן",VLOOKUP("ת",whosFirstEasierToReadStep2,2,FALSE),"ת")</f>
        <v>ת (אות אחת)</v>
      </c>
      <c r="I15" s="344" t="s">
        <v>398</v>
      </c>
      <c r="J15" s="344" t="str">
        <f>IF(whosFirstEasierToRead="כן",VLOOKUP("אה אה",whosFirstEasierToReadStep2,2,FALSE),"אה אה")</f>
        <v>אה אה (2 מילים)</v>
      </c>
      <c r="K15" s="344" t="s">
        <v>371</v>
      </c>
      <c r="L15" s="344" t="str">
        <f>IF(whosFirstEasierToRead="כן",VLOOKUP("תא",whosFirstEasierToReadStep2,2,FALSE),"תא")</f>
        <v>תא (2 אותיות)</v>
      </c>
      <c r="M15" s="344" t="s">
        <v>401</v>
      </c>
      <c r="N15" s="344" t="str">
        <f>IF(whosFirstEasierToRead="כן",VLOOKUP("מה?",whosFirstEasierToReadStep2,2,FALSE),"מה?")</f>
        <v>מה (עם ?)</v>
      </c>
      <c r="O15" s="344" t="str">
        <f>IF(whosFirstEasierToRead="כן",VLOOKUP("עת",whosFirstEasierToReadStep2,2,FALSE),"עת")</f>
        <v>עת (זמן)</v>
      </c>
      <c r="P15" s="344" t="s">
        <v>399</v>
      </c>
      <c r="Q15" s="344" t="s">
        <v>400</v>
      </c>
      <c r="R15" s="344"/>
      <c r="S15" s="344"/>
      <c r="T15" s="345"/>
      <c r="U15" s="7"/>
      <c r="V15" s="313" t="s">
        <v>374</v>
      </c>
      <c r="W15" s="327" t="s">
        <v>413</v>
      </c>
      <c r="X15" s="330" t="s">
        <v>396</v>
      </c>
      <c r="Y15" s="161" t="s">
        <v>428</v>
      </c>
    </row>
    <row r="16" spans="1:25" ht="15.75" thickBot="1" x14ac:dyDescent="0.3">
      <c r="B16" s="156" t="str">
        <f>IF(whosFirstEasierToRead="כן",VLOOKUP("הבא",whosFirstEasierToReadStep1,2,FALSE),"הבא")</f>
        <v>הבא (ה"א)</v>
      </c>
      <c r="C16" s="301" t="s">
        <v>109</v>
      </c>
      <c r="D16" s="111" t="s">
        <v>106</v>
      </c>
      <c r="F16" s="304" t="s">
        <v>399</v>
      </c>
      <c r="G16" s="338" t="str">
        <f>IF(whosFirstEasierToRead="כן",VLOOKUP("מה?",whosFirstEasierToReadStep2,2,FALSE),"מה?")</f>
        <v>מה (עם ?)</v>
      </c>
      <c r="H16" s="339" t="str">
        <f>IF(whosFirstEasierToRead="כן",VLOOKUP("אהא",whosFirstEasierToReadStep2,2,FALSE),"אהא")</f>
        <v>אהא (מילה אחת)</v>
      </c>
      <c r="I16" s="339" t="str">
        <f>IF(whosFirstEasierToRead="כן",VLOOKUP("אה אה",whosFirstEasierToReadStep2,2,FALSE),"אה אה")</f>
        <v>אה אה (2 מילים)</v>
      </c>
      <c r="J16" s="339" t="str">
        <f>IF(whosFirstEasierToRead="כן",VLOOKUP("עט",whosFirstEasierToReadStep2,2,FALSE),"עט")</f>
        <v>עט (כתיבה)</v>
      </c>
      <c r="K16" s="339" t="s">
        <v>400</v>
      </c>
      <c r="L16" s="339" t="s">
        <v>401</v>
      </c>
      <c r="M16" s="339" t="s">
        <v>399</v>
      </c>
      <c r="N16" s="339"/>
      <c r="O16" s="339"/>
      <c r="P16" s="339"/>
      <c r="Q16" s="339"/>
      <c r="R16" s="339"/>
      <c r="S16" s="339"/>
      <c r="T16" s="340"/>
      <c r="U16" s="7"/>
      <c r="V16" s="508"/>
      <c r="W16" s="509"/>
      <c r="X16" s="508"/>
      <c r="Y16" s="509"/>
    </row>
    <row r="17" spans="2:25" ht="15.75" thickBot="1" x14ac:dyDescent="0.3">
      <c r="B17" s="156" t="str">
        <f>IF(whosFirstEasierToRead="כן",VLOOKUP("היא",whosFirstEasierToReadStep1,2,FALSE),"היא")</f>
        <v>היא (ה"א)</v>
      </c>
      <c r="C17" s="300" t="s">
        <v>110</v>
      </c>
      <c r="D17" s="112" t="s">
        <v>108</v>
      </c>
      <c r="F17" s="303" t="s">
        <v>390</v>
      </c>
      <c r="G17" s="346" t="s">
        <v>386</v>
      </c>
      <c r="H17" s="344" t="s">
        <v>363</v>
      </c>
      <c r="I17" s="344" t="s">
        <v>362</v>
      </c>
      <c r="J17" s="344" t="s">
        <v>359</v>
      </c>
      <c r="K17" s="344" t="s">
        <v>206</v>
      </c>
      <c r="L17" s="344" t="s">
        <v>387</v>
      </c>
      <c r="M17" s="344" t="str">
        <f>IF(whosFirstEasierToRead="כן",VLOOKUP("רחץ",whosFirstEasierToReadStep2,2,FALSE),"רחץ")</f>
        <v>רחץ (רי"ש)</v>
      </c>
      <c r="N17" s="344" t="str">
        <f>IF(whosFirstEasierToRead="כן",VLOOKUP("לחץ",whosFirstEasierToReadStep2,2,FALSE),"לחץ")</f>
        <v>לחץ (למ"ד)</v>
      </c>
      <c r="O17" s="344" t="str">
        <f>IF(whosFirstEasierToRead="כן",VLOOKUP("מה",whosFirstEasierToReadStep2,2,FALSE),"מה")</f>
        <v>מה (בלי ?)</v>
      </c>
      <c r="P17" s="344" t="s">
        <v>390</v>
      </c>
      <c r="Q17" s="344"/>
      <c r="R17" s="344"/>
      <c r="S17" s="344"/>
      <c r="T17" s="345"/>
      <c r="U17" s="7"/>
      <c r="V17" s="314" t="s">
        <v>380</v>
      </c>
      <c r="W17" s="326" t="s">
        <v>414</v>
      </c>
      <c r="X17" s="331" t="s">
        <v>392</v>
      </c>
      <c r="Y17" s="162" t="s">
        <v>429</v>
      </c>
    </row>
    <row r="18" spans="2:25" ht="15.75" thickBot="1" x14ac:dyDescent="0.3">
      <c r="B18" s="156" t="s">
        <v>361</v>
      </c>
      <c r="C18" s="301" t="s">
        <v>109</v>
      </c>
      <c r="D18" s="113" t="s">
        <v>107</v>
      </c>
      <c r="F18" s="302" t="s">
        <v>388</v>
      </c>
      <c r="G18" s="338" t="s">
        <v>206</v>
      </c>
      <c r="H18" s="339" t="s">
        <v>361</v>
      </c>
      <c r="I18" s="339" t="s">
        <v>383</v>
      </c>
      <c r="J18" s="339" t="str">
        <f>IF(whosFirstEasierToRead="כן",VLOOKUP("לחץ",whosFirstEasierToReadStep2,2,FALSE),"לחץ")</f>
        <v>לחץ (למ"ד)</v>
      </c>
      <c r="K18" s="339" t="s">
        <v>363</v>
      </c>
      <c r="L18" s="339" t="s">
        <v>390</v>
      </c>
      <c r="M18" s="339" t="str">
        <f>IF(whosFirstEasierToRead="כן",VLOOKUP("מה",whosFirstEasierToReadStep2,2,FALSE),"מה")</f>
        <v>מה (בלי ?)</v>
      </c>
      <c r="N18" s="339" t="s">
        <v>388</v>
      </c>
      <c r="O18" s="339"/>
      <c r="P18" s="339"/>
      <c r="Q18" s="339"/>
      <c r="R18" s="339"/>
      <c r="S18" s="339"/>
      <c r="T18" s="340"/>
      <c r="U18" s="7"/>
      <c r="V18" s="315" t="s">
        <v>382</v>
      </c>
      <c r="W18" s="328" t="s">
        <v>415</v>
      </c>
      <c r="X18" s="332" t="s">
        <v>393</v>
      </c>
      <c r="Y18" s="160" t="s">
        <v>430</v>
      </c>
    </row>
    <row r="19" spans="2:25" ht="15.75" thickBot="1" x14ac:dyDescent="0.3">
      <c r="B19" s="156" t="s">
        <v>206</v>
      </c>
      <c r="C19" s="301" t="s">
        <v>109</v>
      </c>
      <c r="D19" s="112" t="s">
        <v>108</v>
      </c>
      <c r="F19" s="303" t="s">
        <v>361</v>
      </c>
      <c r="G19" s="346" t="s">
        <v>386</v>
      </c>
      <c r="H19" s="344" t="s">
        <v>388</v>
      </c>
      <c r="I19" s="344" t="s">
        <v>359</v>
      </c>
      <c r="J19" s="344" t="s">
        <v>389</v>
      </c>
      <c r="K19" s="344" t="s">
        <v>206</v>
      </c>
      <c r="L19" s="344" t="s">
        <v>362</v>
      </c>
      <c r="M19" s="344" t="s">
        <v>363</v>
      </c>
      <c r="N19" s="344" t="str">
        <f>IF(whosFirstEasierToRead="כן",VLOOKUP("לחץ",whosFirstEasierToReadStep2,2,FALSE),"לחץ")</f>
        <v>לחץ (למ"ד)</v>
      </c>
      <c r="O19" s="344" t="s">
        <v>387</v>
      </c>
      <c r="P19" s="344" t="str">
        <f>IF(whosFirstEasierToRead="כן",VLOOKUP("מה",whosFirstEasierToReadStep2,2,FALSE),"מה")</f>
        <v>מה (בלי ?)</v>
      </c>
      <c r="Q19" s="344" t="s">
        <v>390</v>
      </c>
      <c r="R19" s="344" t="str">
        <f>IF(whosFirstEasierToRead="כן",VLOOKUP("רחץ",whosFirstEasierToReadStep2,2,FALSE),"רחץ")</f>
        <v>רחץ (רי"ש)</v>
      </c>
      <c r="S19" s="344" t="s">
        <v>361</v>
      </c>
      <c r="T19" s="345"/>
      <c r="U19" s="7"/>
      <c r="V19" s="316" t="s">
        <v>381</v>
      </c>
      <c r="W19" s="327" t="s">
        <v>416</v>
      </c>
      <c r="X19" s="333" t="s">
        <v>394</v>
      </c>
      <c r="Y19" s="161" t="s">
        <v>431</v>
      </c>
    </row>
    <row r="20" spans="2:25" ht="15.75" thickBot="1" x14ac:dyDescent="0.3">
      <c r="B20" s="156" t="str">
        <f>IF(whosFirstEasierToRead="כן",VLOOKUP("כרה",whosFirstEasierToReadStep1,2,FALSE),"כרה")</f>
        <v>כרה (כ"ף, ה"א)</v>
      </c>
      <c r="C20" s="301" t="s">
        <v>109</v>
      </c>
      <c r="D20" s="112" t="s">
        <v>108</v>
      </c>
      <c r="F20" s="302" t="s">
        <v>402</v>
      </c>
      <c r="G20" s="338" t="str">
        <f>IF(whosFirstEasierToRead="כן",VLOOKUP("עת",whosFirstEasierToReadStep2,2,FALSE),"עת")</f>
        <v>עת (זמן)</v>
      </c>
      <c r="H20" s="339" t="s">
        <v>399</v>
      </c>
      <c r="I20" s="339" t="str">
        <f>IF(whosFirstEasierToRead="כן",VLOOKUP("ת",whosFirstEasierToReadStep2,2,FALSE),"ת")</f>
        <v>ת (אות אחת)</v>
      </c>
      <c r="J20" s="339" t="str">
        <f>IF(whosFirstEasierToRead="כן",VLOOKUP("תא",whosFirstEasierToReadStep2,2,FALSE),"תא")</f>
        <v>תא (2 אותיות)</v>
      </c>
      <c r="K20" s="339" t="s">
        <v>400</v>
      </c>
      <c r="L20" s="339" t="s">
        <v>398</v>
      </c>
      <c r="M20" s="339" t="str">
        <f>IF(whosFirstEasierToRead="כן",VLOOKUP("אה אה",whosFirstEasierToReadStep2,2,FALSE),"אה אה")</f>
        <v>אה אה (2 מילים)</v>
      </c>
      <c r="N20" s="339" t="str">
        <f>IF(whosFirstEasierToRead="כן",VLOOKUP("מה?",whosFirstEasierToReadStep2,2,FALSE),"מה?")</f>
        <v>מה (עם ?)</v>
      </c>
      <c r="O20" s="339" t="str">
        <f>IF(whosFirstEasierToRead="כן",VLOOKUP("אהא",whosFirstEasierToReadStep2,2,FALSE),"אהא")</f>
        <v>אהא (מילה אחת)</v>
      </c>
      <c r="P20" s="339" t="s">
        <v>371</v>
      </c>
      <c r="Q20" s="338" t="s">
        <v>402</v>
      </c>
      <c r="R20" s="339"/>
      <c r="S20" s="339"/>
      <c r="T20" s="340"/>
      <c r="U20" s="7"/>
      <c r="V20" s="508"/>
      <c r="W20" s="509"/>
      <c r="X20" s="508"/>
      <c r="Y20" s="509"/>
    </row>
    <row r="21" spans="2:25" ht="15.75" thickBot="1" x14ac:dyDescent="0.3">
      <c r="B21" s="156" t="s">
        <v>363</v>
      </c>
      <c r="C21" s="300" t="s">
        <v>110</v>
      </c>
      <c r="D21" s="111" t="s">
        <v>106</v>
      </c>
      <c r="F21" s="305" t="s">
        <v>206</v>
      </c>
      <c r="G21" s="346" t="s">
        <v>359</v>
      </c>
      <c r="H21" s="344" t="s">
        <v>388</v>
      </c>
      <c r="I21" s="344" t="s">
        <v>386</v>
      </c>
      <c r="J21" s="344" t="s">
        <v>389</v>
      </c>
      <c r="K21" s="344" t="str">
        <f>IF(whosFirstEasierToRead="כן",VLOOKUP("רחץ",whosFirstEasierToReadStep2,2,FALSE),"רחץ")</f>
        <v>רחץ (רי"ש)</v>
      </c>
      <c r="L21" s="344" t="str">
        <f>IF(whosFirstEasierToRead="כן",VLOOKUP("מה",whosFirstEasierToReadStep2,2,FALSE),"מה")</f>
        <v>מה (בלי ?)</v>
      </c>
      <c r="M21" s="344" t="str">
        <f>IF(whosFirstEasierToRead="כן",VLOOKUP("לחץ",whosFirstEasierToReadStep2,2,FALSE),"לחץ")</f>
        <v>לחץ (למ"ד)</v>
      </c>
      <c r="N21" s="344" t="s">
        <v>383</v>
      </c>
      <c r="O21" s="344" t="s">
        <v>361</v>
      </c>
      <c r="P21" s="344" t="s">
        <v>206</v>
      </c>
      <c r="Q21" s="344"/>
      <c r="R21" s="344"/>
      <c r="S21" s="344"/>
      <c r="T21" s="345"/>
      <c r="U21" s="7"/>
      <c r="V21" s="317" t="s">
        <v>377</v>
      </c>
      <c r="W21" s="326" t="s">
        <v>417</v>
      </c>
      <c r="X21" s="334" t="s">
        <v>391</v>
      </c>
      <c r="Y21" s="162" t="s">
        <v>432</v>
      </c>
    </row>
    <row r="22" spans="2:25" ht="15.75" thickBot="1" x14ac:dyDescent="0.3">
      <c r="B22" s="156" t="str">
        <f>IF(whosFirstEasierToRead="כן",VLOOKUP("מחר",whosFirstEasierToReadStep1,2,FALSE),"מחר")</f>
        <v>מחר (חי"ת)</v>
      </c>
      <c r="C22" s="301" t="s">
        <v>109</v>
      </c>
      <c r="D22" s="111" t="s">
        <v>106</v>
      </c>
      <c r="E22"/>
      <c r="F22" s="304" t="s">
        <v>363</v>
      </c>
      <c r="G22" s="338" t="s">
        <v>362</v>
      </c>
      <c r="H22" s="339" t="s">
        <v>386</v>
      </c>
      <c r="I22" s="339" t="s">
        <v>390</v>
      </c>
      <c r="J22" s="339" t="str">
        <f>IF(whosFirstEasierToRead="כן",VLOOKUP("רחץ",whosFirstEasierToReadStep2,2,FALSE),"רחץ")</f>
        <v>רחץ (רי"ש)</v>
      </c>
      <c r="K22" s="339" t="str">
        <f>IF(whosFirstEasierToRead="כן",VLOOKUP("מה",whosFirstEasierToReadStep2,2,FALSE),"מה")</f>
        <v>מה (בלי ?)</v>
      </c>
      <c r="L22" s="339" t="s">
        <v>383</v>
      </c>
      <c r="M22" s="339" t="s">
        <v>388</v>
      </c>
      <c r="N22" s="339" t="s">
        <v>206</v>
      </c>
      <c r="O22" s="339" t="s">
        <v>361</v>
      </c>
      <c r="P22" s="339" t="s">
        <v>387</v>
      </c>
      <c r="Q22" s="339" t="str">
        <f>IF(whosFirstEasierToRead="כן",VLOOKUP("לחץ",whosFirstEasierToReadStep2,2,FALSE),"לחץ")</f>
        <v>לחץ (למ"ד)</v>
      </c>
      <c r="R22" s="339" t="s">
        <v>359</v>
      </c>
      <c r="S22" s="339" t="s">
        <v>363</v>
      </c>
      <c r="T22" s="340"/>
      <c r="U22" s="7"/>
      <c r="V22" s="318" t="s">
        <v>376</v>
      </c>
      <c r="W22" s="327" t="s">
        <v>418</v>
      </c>
      <c r="X22" s="335" t="s">
        <v>384</v>
      </c>
      <c r="Y22" s="161" t="s">
        <v>433</v>
      </c>
    </row>
    <row r="23" spans="2:25" ht="15.75" thickBot="1" x14ac:dyDescent="0.3">
      <c r="B23" s="156" t="str">
        <f>IF(whosFirstEasierToRead="כן",VLOOKUP("מכר",whosFirstEasierToReadStep1,2,FALSE),"מכר")</f>
        <v>מכר (כ"ף)</v>
      </c>
      <c r="C23" s="301" t="s">
        <v>109</v>
      </c>
      <c r="D23" s="111" t="s">
        <v>106</v>
      </c>
      <c r="E23"/>
      <c r="F23" s="305" t="s">
        <v>409</v>
      </c>
      <c r="G23" s="346" t="s">
        <v>388</v>
      </c>
      <c r="H23" s="344" t="s">
        <v>389</v>
      </c>
      <c r="I23" s="344" t="s">
        <v>206</v>
      </c>
      <c r="J23" s="344" t="s">
        <v>383</v>
      </c>
      <c r="K23" s="344" t="str">
        <f>IF(whosFirstEasierToRead="כן",VLOOKUP("לחץ",whosFirstEasierToReadStep2,2,FALSE),"לחץ")</f>
        <v>לחץ (למ"ד)</v>
      </c>
      <c r="L23" s="344"/>
      <c r="M23" s="344"/>
      <c r="N23" s="344"/>
      <c r="O23" s="344"/>
      <c r="P23" s="344"/>
      <c r="Q23" s="344"/>
      <c r="R23" s="344"/>
      <c r="S23" s="344"/>
      <c r="T23" s="345"/>
      <c r="U23" s="7"/>
      <c r="V23" s="508"/>
      <c r="W23" s="509"/>
      <c r="X23" s="508"/>
      <c r="Y23" s="509"/>
    </row>
    <row r="24" spans="2:25" ht="15.75" thickBot="1" x14ac:dyDescent="0.3">
      <c r="B24" s="156" t="s">
        <v>369</v>
      </c>
      <c r="C24" s="301" t="s">
        <v>109</v>
      </c>
      <c r="D24" s="112" t="s">
        <v>108</v>
      </c>
      <c r="E24"/>
      <c r="F24" s="304" t="s">
        <v>385</v>
      </c>
      <c r="G24" s="338" t="s">
        <v>386</v>
      </c>
      <c r="H24" s="339" t="str">
        <f>IF(whosFirstEasierToRead="כן",VLOOKUP("מה",whosFirstEasierToReadStep2,2,FALSE),"מה")</f>
        <v>מה (בלי ?)</v>
      </c>
      <c r="I24" s="339"/>
      <c r="J24" s="339"/>
      <c r="K24" s="339"/>
      <c r="L24" s="339"/>
      <c r="M24" s="339"/>
      <c r="N24" s="339"/>
      <c r="O24" s="339"/>
      <c r="P24" s="339"/>
      <c r="Q24" s="339"/>
      <c r="R24" s="339"/>
      <c r="S24" s="339"/>
      <c r="T24" s="340"/>
      <c r="U24" s="7"/>
      <c r="V24" s="319" t="s">
        <v>379</v>
      </c>
      <c r="W24" s="326" t="s">
        <v>419</v>
      </c>
      <c r="X24" s="336" t="s">
        <v>385</v>
      </c>
      <c r="Y24" s="162" t="s">
        <v>434</v>
      </c>
    </row>
    <row r="25" spans="2:25" ht="15.75" thickBot="1" x14ac:dyDescent="0.3">
      <c r="B25" s="156" t="str">
        <f>IF(whosFirstEasierToRead="כן",VLOOKUP("עם",whosFirstEasierToReadStep1,2,FALSE),"עם")</f>
        <v>עם (עי"ן)</v>
      </c>
      <c r="C25" s="301" t="s">
        <v>109</v>
      </c>
      <c r="D25" s="111" t="s">
        <v>106</v>
      </c>
      <c r="F25" s="305" t="s">
        <v>404</v>
      </c>
      <c r="G25" s="346" t="s">
        <v>371</v>
      </c>
      <c r="H25" s="344" t="s">
        <v>400</v>
      </c>
      <c r="I25" s="344" t="str">
        <f>IF(whosFirstEasierToRead="כן",VLOOKUP("עת",whosFirstEasierToReadStep2,2,FALSE),"עת")</f>
        <v>עת (זמן)</v>
      </c>
      <c r="J25" s="344" t="str">
        <f>IF(whosFirstEasierToRead="כן",VLOOKUP("עט",whosFirstEasierToReadStep2,2,FALSE),"עט")</f>
        <v>עט (כתיבה)</v>
      </c>
      <c r="K25" s="344" t="str">
        <f>IF(whosFirstEasierToRead="כן",VLOOKUP("ת",whosFirstEasierToReadStep2,2,FALSE),"ת")</f>
        <v>ת (אות אחת)</v>
      </c>
      <c r="L25" s="344" t="s">
        <v>398</v>
      </c>
      <c r="M25" s="344" t="str">
        <f>IF(whosFirstEasierToRead="כן",VLOOKUP("אה אה",whosFirstEasierToReadStep2,2,FALSE),"אה אה")</f>
        <v>אה אה (2 מילים)</v>
      </c>
      <c r="N25" s="344" t="s">
        <v>402</v>
      </c>
      <c r="O25" s="344" t="str">
        <f>IF(whosFirstEasierToRead="כן",VLOOKUP("את",whosFirstEasierToReadStep2,2,FALSE),"את")</f>
        <v>את (אל"ף)</v>
      </c>
      <c r="P25" s="344" t="str">
        <f>IF(whosFirstEasierToRead="כן",VLOOKUP("אהא",whosFirstEasierToReadStep2,2,FALSE),"אהא")</f>
        <v>אהא (מילה אחת)</v>
      </c>
      <c r="Q25" s="344" t="str">
        <f>IF(whosFirstEasierToRead="כן",VLOOKUP("תא",whosFirstEasierToReadStep2,2,FALSE),"תא")</f>
        <v>תא (2 אותיות)</v>
      </c>
      <c r="R25" s="344" t="s">
        <v>399</v>
      </c>
      <c r="S25" s="344" t="str">
        <f>IF(whosFirstEasierToRead="כן",VLOOKUP("מה?",whosFirstEasierToReadStep2,2,FALSE),"מה?")</f>
        <v>מה (עם ?)</v>
      </c>
      <c r="T25" s="345"/>
      <c r="U25" s="7"/>
      <c r="V25" s="320" t="s">
        <v>378</v>
      </c>
      <c r="W25" s="327" t="s">
        <v>420</v>
      </c>
      <c r="X25" s="337" t="s">
        <v>397</v>
      </c>
      <c r="Y25" s="161" t="s">
        <v>435</v>
      </c>
    </row>
    <row r="26" spans="2:25" ht="15.75" thickBot="1" x14ac:dyDescent="0.3">
      <c r="B26" s="156" t="s">
        <v>358</v>
      </c>
      <c r="C26" s="300" t="s">
        <v>110</v>
      </c>
      <c r="D26" s="112" t="s">
        <v>108</v>
      </c>
      <c r="F26" s="302" t="s">
        <v>383</v>
      </c>
      <c r="G26" s="338" t="s">
        <v>206</v>
      </c>
      <c r="H26" s="339" t="s">
        <v>359</v>
      </c>
      <c r="I26" s="339" t="str">
        <f>IF(whosFirstEasierToRead="כן",VLOOKUP("מה",whosFirstEasierToReadStep2,2,FALSE),"מה")</f>
        <v>מה (בלי ?)</v>
      </c>
      <c r="J26" s="339" t="s">
        <v>389</v>
      </c>
      <c r="K26" s="339" t="s">
        <v>387</v>
      </c>
      <c r="L26" s="339" t="str">
        <f>IF(whosFirstEasierToRead="כן",VLOOKUP("לחץ",whosFirstEasierToReadStep2,2,FALSE),"לחץ")</f>
        <v>לחץ (למ"ד)</v>
      </c>
      <c r="M26" s="339" t="s">
        <v>388</v>
      </c>
      <c r="N26" s="339" t="s">
        <v>362</v>
      </c>
      <c r="O26" s="339" t="s">
        <v>383</v>
      </c>
      <c r="P26" s="339"/>
      <c r="Q26" s="339"/>
      <c r="R26" s="339"/>
      <c r="S26" s="339"/>
      <c r="T26" s="340"/>
      <c r="U26" s="7"/>
      <c r="V26" s="508"/>
      <c r="W26" s="509"/>
      <c r="X26" s="508"/>
      <c r="Y26" s="509"/>
    </row>
    <row r="27" spans="2:25" ht="15.75" thickBot="1" x14ac:dyDescent="0.3">
      <c r="B27" s="156" t="str">
        <f>IF(whosFirstEasierToRead="כן",VLOOKUP("קרא",whosFirstEasierToReadStep1,2,FALSE),"קרא")</f>
        <v>קרא (קו"ף, אל"ף)</v>
      </c>
      <c r="C27" s="300" t="s">
        <v>110</v>
      </c>
      <c r="D27" s="111" t="s">
        <v>106</v>
      </c>
      <c r="F27" s="305" t="s">
        <v>405</v>
      </c>
      <c r="G27" s="346" t="str">
        <f>IF(whosFirstEasierToRead="כן",VLOOKUP("אה אה",whosFirstEasierToReadStep2,2,FALSE),"אה אה")</f>
        <v>אה אה (2 מילים)</v>
      </c>
      <c r="H27" s="344" t="str">
        <f>IF(whosFirstEasierToRead="כן",VLOOKUP("את",whosFirstEasierToReadStep2,2,FALSE),"את")</f>
        <v>את (אל"ף)</v>
      </c>
      <c r="I27" s="344" t="str">
        <f>IF(whosFirstEasierToRead="כן",VLOOKUP("אהא",whosFirstEasierToReadStep2,2,FALSE),"אהא")</f>
        <v>אהא (מילה אחת)</v>
      </c>
      <c r="J27" s="344" t="str">
        <f>IF(whosFirstEasierToRead="כן",VLOOKUP("עט",whosFirstEasierToReadStep2,2,FALSE),"עט")</f>
        <v>עט (כתיבה)</v>
      </c>
      <c r="K27" s="344"/>
      <c r="L27" s="344"/>
      <c r="M27" s="344"/>
      <c r="N27" s="344"/>
      <c r="O27" s="344"/>
      <c r="P27" s="344"/>
      <c r="Q27" s="344"/>
      <c r="R27" s="344"/>
      <c r="S27" s="344"/>
      <c r="T27" s="345"/>
      <c r="U27" s="7"/>
      <c r="V27" s="321" t="s">
        <v>368</v>
      </c>
      <c r="W27" s="326" t="s">
        <v>421</v>
      </c>
      <c r="X27" s="317" t="s">
        <v>304</v>
      </c>
      <c r="Y27" s="309" t="s">
        <v>436</v>
      </c>
    </row>
    <row r="28" spans="2:25" ht="15.75" thickBot="1" x14ac:dyDescent="0.3">
      <c r="B28" s="156" t="str">
        <f>IF(whosFirstEasierToRead="כן",VLOOKUP("קרה",whosFirstEasierToReadStep1,2,FALSE),"קרה")</f>
        <v>קרה (קו"ף, ה"א)</v>
      </c>
      <c r="C28" s="300" t="s">
        <v>110</v>
      </c>
      <c r="D28" s="113" t="s">
        <v>107</v>
      </c>
      <c r="F28" s="304" t="s">
        <v>406</v>
      </c>
      <c r="G28" s="338" t="s">
        <v>371</v>
      </c>
      <c r="H28" s="339" t="str">
        <f>IF(whosFirstEasierToRead="כן",VLOOKUP("עת",whosFirstEasierToReadStep2,2,FALSE),"עת")</f>
        <v>עת (זמן)</v>
      </c>
      <c r="I28" s="347"/>
      <c r="J28" s="339"/>
      <c r="K28" s="339"/>
      <c r="L28" s="339"/>
      <c r="M28" s="339"/>
      <c r="N28" s="339"/>
      <c r="O28" s="339"/>
      <c r="P28" s="339"/>
      <c r="Q28" s="339"/>
      <c r="R28" s="339"/>
      <c r="S28" s="339"/>
      <c r="T28" s="340"/>
      <c r="U28" s="7"/>
      <c r="V28" s="322" t="s">
        <v>366</v>
      </c>
      <c r="W28" s="328" t="s">
        <v>422</v>
      </c>
      <c r="X28" s="318" t="s">
        <v>395</v>
      </c>
      <c r="Y28" s="310" t="s">
        <v>437</v>
      </c>
    </row>
    <row r="29" spans="2:25" ht="15.75" thickBot="1" x14ac:dyDescent="0.3">
      <c r="B29" s="156" t="s">
        <v>367</v>
      </c>
      <c r="C29" s="300" t="s">
        <v>110</v>
      </c>
      <c r="D29" s="112" t="s">
        <v>108</v>
      </c>
      <c r="F29" s="303" t="s">
        <v>408</v>
      </c>
      <c r="G29" s="346" t="s">
        <v>387</v>
      </c>
      <c r="H29" s="344" t="s">
        <v>359</v>
      </c>
      <c r="I29" s="344" t="s">
        <v>206</v>
      </c>
      <c r="J29" s="344" t="s">
        <v>389</v>
      </c>
      <c r="K29" s="344" t="s">
        <v>363</v>
      </c>
      <c r="L29" s="344" t="s">
        <v>388</v>
      </c>
      <c r="M29" s="344" t="s">
        <v>361</v>
      </c>
      <c r="N29" s="344" t="s">
        <v>386</v>
      </c>
      <c r="O29" s="344" t="s">
        <v>390</v>
      </c>
      <c r="P29" s="344" t="s">
        <v>383</v>
      </c>
      <c r="Q29" s="344" t="s">
        <v>362</v>
      </c>
      <c r="R29" s="344" t="str">
        <f>IF(whosFirstEasierToRead="כן",VLOOKUP("מה",whosFirstEasierToReadStep2,2,FALSE),"מה")</f>
        <v>מה (בלי ?)</v>
      </c>
      <c r="S29" s="344" t="str">
        <f>IF(whosFirstEasierToRead="כן",VLOOKUP("לחץ",whosFirstEasierToReadStep2,2,FALSE),"לחץ")</f>
        <v>לחץ (למ"ד)</v>
      </c>
      <c r="T29" s="345" t="str">
        <f>IF(whosFirstEasierToRead="כן",VLOOKUP("רחץ",whosFirstEasierToReadStep2,2,FALSE),"רחץ")</f>
        <v>רחץ (רי"ש)</v>
      </c>
      <c r="U29" s="7"/>
      <c r="V29" s="322" t="s">
        <v>364</v>
      </c>
      <c r="W29" s="311" t="s">
        <v>423</v>
      </c>
    </row>
    <row r="30" spans="2:25" ht="15.75" thickBot="1" x14ac:dyDescent="0.3">
      <c r="B30" s="156" t="str">
        <f>IF(whosFirstEasierToRead="כן",VLOOKUP("קרע",whosFirstEasierToReadStep1,2,FALSE),"קרע")</f>
        <v>קרע (קו"ף, עי"ן)</v>
      </c>
      <c r="C30" s="301" t="s">
        <v>109</v>
      </c>
      <c r="D30" s="112" t="s">
        <v>108</v>
      </c>
      <c r="F30" s="304" t="s">
        <v>362</v>
      </c>
      <c r="G30" s="338" t="s">
        <v>390</v>
      </c>
      <c r="H30" s="339" t="s">
        <v>388</v>
      </c>
      <c r="I30" s="339" t="s">
        <v>359</v>
      </c>
      <c r="J30" s="339" t="s">
        <v>389</v>
      </c>
      <c r="K30" s="339" t="s">
        <v>362</v>
      </c>
      <c r="L30" s="339"/>
      <c r="M30" s="339"/>
      <c r="N30" s="339"/>
      <c r="O30" s="339"/>
      <c r="P30" s="339"/>
      <c r="Q30" s="339"/>
      <c r="R30" s="339"/>
      <c r="S30" s="339"/>
      <c r="T30" s="340"/>
      <c r="U30" s="7"/>
      <c r="V30" s="323" t="s">
        <v>365</v>
      </c>
      <c r="W30" s="310" t="s">
        <v>424</v>
      </c>
    </row>
    <row r="31" spans="2:25" ht="15.75" thickBot="1" x14ac:dyDescent="0.3">
      <c r="B31" s="156" t="s">
        <v>357</v>
      </c>
      <c r="C31" s="301" t="s">
        <v>109</v>
      </c>
      <c r="D31" s="111" t="s">
        <v>106</v>
      </c>
      <c r="F31" s="305" t="s">
        <v>387</v>
      </c>
      <c r="G31" s="346" t="s">
        <v>388</v>
      </c>
      <c r="H31" s="344" t="s">
        <v>387</v>
      </c>
      <c r="I31" s="344"/>
      <c r="J31" s="344"/>
      <c r="K31" s="344"/>
      <c r="L31" s="344"/>
      <c r="M31" s="344"/>
      <c r="N31" s="344"/>
      <c r="O31" s="344"/>
      <c r="P31" s="344"/>
      <c r="Q31" s="344"/>
      <c r="R31" s="344"/>
      <c r="S31" s="344"/>
      <c r="T31" s="345"/>
      <c r="U31" s="7"/>
      <c r="V31" s="508"/>
      <c r="W31" s="509"/>
    </row>
    <row r="32" spans="2:25" ht="15.75" thickBot="1" x14ac:dyDescent="0.3">
      <c r="B32" s="156" t="s">
        <v>370</v>
      </c>
      <c r="C32" s="301" t="s">
        <v>109</v>
      </c>
      <c r="D32" s="112" t="s">
        <v>108</v>
      </c>
      <c r="F32" s="308" t="s">
        <v>304</v>
      </c>
      <c r="G32" s="338" t="str">
        <f>IF(whosFirstEasierToRead="כן",VLOOKUP("אהא",whosFirstEasierToReadStep2,2,FALSE),"אהא")</f>
        <v>אהא (מילה אחת)</v>
      </c>
      <c r="H32" s="339" t="s">
        <v>401</v>
      </c>
      <c r="I32" s="339" t="s">
        <v>399</v>
      </c>
      <c r="J32" s="339" t="str">
        <f>IF(whosFirstEasierToRead="כן",VLOOKUP("מה?",whosFirstEasierToReadStep2,2,FALSE),"מה?")</f>
        <v>מה (עם ?)</v>
      </c>
      <c r="K32" s="339" t="str">
        <f>IF(whosFirstEasierToRead="כן",VLOOKUP("עת",whosFirstEasierToReadStep2,2,FALSE),"עת")</f>
        <v>עת (זמן)</v>
      </c>
      <c r="L32" s="339" t="str">
        <f>IF(whosFirstEasierToRead="כן",VLOOKUP("תא",whosFirstEasierToReadStep2,2,FALSE),"תא")</f>
        <v>תא (2 אותיות)</v>
      </c>
      <c r="M32" s="339" t="str">
        <f>IF(whosFirstEasierToRead="כן",VLOOKUP("אה אה",whosFirstEasierToReadStep2,2,FALSE),"אה אה")</f>
        <v>אה אה (2 מילים)</v>
      </c>
      <c r="N32" s="339" t="s">
        <v>398</v>
      </c>
      <c r="O32" s="339" t="str">
        <f>IF(whosFirstEasierToRead="כן",VLOOKUP("ת",whosFirstEasierToReadStep2,2,FALSE),"ת")</f>
        <v>ת (אות אחת)</v>
      </c>
      <c r="P32" s="339"/>
      <c r="Q32" s="339"/>
      <c r="R32" s="339"/>
      <c r="S32" s="339"/>
      <c r="T32" s="340"/>
      <c r="U32" s="7"/>
      <c r="V32" s="324" t="s">
        <v>373</v>
      </c>
      <c r="W32" s="309" t="s">
        <v>425</v>
      </c>
    </row>
    <row r="33" spans="2:23" ht="15.75" thickBot="1" x14ac:dyDescent="0.3">
      <c r="B33" s="156" t="s">
        <v>362</v>
      </c>
      <c r="C33" s="301" t="s">
        <v>109</v>
      </c>
      <c r="D33" s="112" t="s">
        <v>108</v>
      </c>
      <c r="F33" s="305" t="s">
        <v>410</v>
      </c>
      <c r="G33" s="346" t="s">
        <v>398</v>
      </c>
      <c r="H33" s="344" t="str">
        <f>IF(whosFirstEasierToRead="כן",VLOOKUP("ת",whosFirstEasierToReadStep2,2,FALSE),"ת")</f>
        <v>ת (אות אחת)</v>
      </c>
      <c r="I33" s="344" t="str">
        <f>IF(whosFirstEasierToRead="כן",VLOOKUP("תא",whosFirstEasierToReadStep2,2,FALSE),"תא")</f>
        <v>תא (2 אותיות)</v>
      </c>
      <c r="J33" s="344"/>
      <c r="K33" s="344"/>
      <c r="L33" s="344"/>
      <c r="M33" s="344"/>
      <c r="N33" s="344"/>
      <c r="O33" s="344"/>
      <c r="P33" s="344"/>
      <c r="Q33" s="344"/>
      <c r="R33" s="344"/>
      <c r="S33" s="344"/>
      <c r="T33" s="345"/>
      <c r="V33" s="325" t="s">
        <v>372</v>
      </c>
      <c r="W33" s="310" t="s">
        <v>426</v>
      </c>
    </row>
    <row r="35" spans="2:23" x14ac:dyDescent="0.25">
      <c r="B35" s="51" t="s">
        <v>504</v>
      </c>
    </row>
    <row r="36" spans="2:23" x14ac:dyDescent="0.25">
      <c r="B36" s="242" t="s">
        <v>269</v>
      </c>
    </row>
    <row r="37" spans="2:23" x14ac:dyDescent="0.25">
      <c r="B37" s="59" t="s">
        <v>217</v>
      </c>
    </row>
    <row r="38" spans="2:23" x14ac:dyDescent="0.25">
      <c r="B38" s="59" t="s">
        <v>215</v>
      </c>
    </row>
  </sheetData>
  <sortState xmlns:xlrd2="http://schemas.microsoft.com/office/spreadsheetml/2017/richdata2" ref="U5:U32">
    <sortCondition ref="U5:U32"/>
  </sortState>
  <mergeCells count="17">
    <mergeCell ref="V31:W31"/>
    <mergeCell ref="X26:Y26"/>
    <mergeCell ref="X20:Y20"/>
    <mergeCell ref="X23:Y23"/>
    <mergeCell ref="V16:W16"/>
    <mergeCell ref="X16:Y16"/>
    <mergeCell ref="V20:W20"/>
    <mergeCell ref="V23:W23"/>
    <mergeCell ref="V26:W26"/>
    <mergeCell ref="X13:Y13"/>
    <mergeCell ref="F5:T5"/>
    <mergeCell ref="B5:D5"/>
    <mergeCell ref="V13:W13"/>
    <mergeCell ref="V12:Y12"/>
    <mergeCell ref="V6:X6"/>
    <mergeCell ref="V7:X7"/>
    <mergeCell ref="V5:Y5"/>
  </mergeCells>
  <conditionalFormatting sqref="B13 B25">
    <cfRule type="expression" dxfId="54" priority="31">
      <formula>whosFirstHighlights="כן"</formula>
    </cfRule>
  </conditionalFormatting>
  <conditionalFormatting sqref="B10 B17">
    <cfRule type="expression" dxfId="53" priority="30">
      <formula>whosFirstHighlights="כן"</formula>
    </cfRule>
  </conditionalFormatting>
  <conditionalFormatting sqref="B9 B11:B12">
    <cfRule type="expression" dxfId="52" priority="29">
      <formula>whosFirstHighlights="כן"</formula>
    </cfRule>
  </conditionalFormatting>
  <conditionalFormatting sqref="B7 B16">
    <cfRule type="expression" dxfId="51" priority="28">
      <formula>whosFirstHighlights="כן"</formula>
    </cfRule>
  </conditionalFormatting>
  <conditionalFormatting sqref="B20 B27:B30">
    <cfRule type="expression" dxfId="50" priority="22">
      <formula>whosFirstHighlights="כן"</formula>
    </cfRule>
  </conditionalFormatting>
  <conditionalFormatting sqref="B22:B23">
    <cfRule type="expression" dxfId="49" priority="21">
      <formula>whosFirstHighlights="כן"</formula>
    </cfRule>
  </conditionalFormatting>
  <conditionalFormatting sqref="F6:F7">
    <cfRule type="expression" dxfId="48" priority="20">
      <formula>whosFirstHighlights="כן"</formula>
    </cfRule>
  </conditionalFormatting>
  <conditionalFormatting sqref="F10 F27:F28">
    <cfRule type="expression" dxfId="47" priority="19">
      <formula>whosFirstHighlights="כן"</formula>
    </cfRule>
  </conditionalFormatting>
  <conditionalFormatting sqref="F23 F29">
    <cfRule type="expression" dxfId="46" priority="18">
      <formula>whosFirstHighlights="כן"</formula>
    </cfRule>
  </conditionalFormatting>
  <conditionalFormatting sqref="F32:F33">
    <cfRule type="expression" dxfId="45" priority="17">
      <formula>whosFirstHighlights="כן"</formula>
    </cfRule>
  </conditionalFormatting>
  <conditionalFormatting sqref="F24:F25">
    <cfRule type="expression" dxfId="44" priority="16">
      <formula>whosFirstHighlights="כן"</formula>
    </cfRule>
  </conditionalFormatting>
  <conditionalFormatting sqref="C1:D1 C3:D1048576">
    <cfRule type="containsText" dxfId="43" priority="6" operator="containsText" text="אמצע">
      <formula>NOT(ISERROR(SEARCH("אמצע",C1)))</formula>
    </cfRule>
    <cfRule type="containsText" dxfId="42" priority="7" operator="containsText" text="שמאל">
      <formula>NOT(ISERROR(SEARCH("שמאל",C1)))</formula>
    </cfRule>
    <cfRule type="containsText" dxfId="41" priority="8" operator="containsText" text="ימין">
      <formula>NOT(ISERROR(SEARCH("ימין",C1)))</formula>
    </cfRule>
    <cfRule type="containsText" dxfId="40" priority="9" operator="containsText" text="למעלה">
      <formula>NOT(ISERROR(SEARCH("למעלה",C1)))</formula>
    </cfRule>
    <cfRule type="containsText" dxfId="39" priority="10" operator="containsText" text="למטה">
      <formula>NOT(ISERROR(SEARCH("למטה",C1)))</formula>
    </cfRule>
  </conditionalFormatting>
  <conditionalFormatting sqref="C1:D1048576">
    <cfRule type="containsText" dxfId="38" priority="1" operator="containsText" text="אמצע">
      <formula>NOT(ISERROR(SEARCH("אמצע",C1)))</formula>
    </cfRule>
    <cfRule type="containsText" dxfId="37" priority="2" operator="containsText" text="שמאל">
      <formula>NOT(ISERROR(SEARCH("שמאל",C1)))</formula>
    </cfRule>
    <cfRule type="containsText" dxfId="36" priority="3" operator="containsText" text="ימין">
      <formula>NOT(ISERROR(SEARCH("ימין",C1)))</formula>
    </cfRule>
    <cfRule type="containsText" dxfId="35" priority="4" operator="containsText" text="למעלה">
      <formula>NOT(ISERROR(SEARCH("למעלה",C1)))</formula>
    </cfRule>
    <cfRule type="containsText" dxfId="34" priority="5" operator="containsText" text="למטה">
      <formula>NOT(ISERROR(SEARCH("למטה",C1)))</formula>
    </cfRule>
  </conditionalFormatting>
  <dataValidations count="3">
    <dataValidation type="list" allowBlank="1" showInputMessage="1" showErrorMessage="1" sqref="Y6:Y7" xr:uid="{C2657792-C719-4217-B162-E7863D3EDF35}">
      <formula1>"כן,לא"</formula1>
    </dataValidation>
    <dataValidation type="list" allowBlank="1" showInputMessage="1" showErrorMessage="1" sqref="B3" xr:uid="{EC587090-EBCA-4170-AA3C-4330FF82B378}">
      <formula1>"אבא,אומר,אח,אי,איך,אך,אם,אתה,בסדר,הבא,היא,כלום,כן,כרה,לא,מחר,מכר,משימה,עם,צג,קרא,קרה,קריאה,קרע,ראשון,רגע,ריק"</formula1>
    </dataValidation>
    <dataValidation type="list" allowBlank="1" showInputMessage="1" showErrorMessage="1" sqref="F3" xr:uid="{E2916C7A-BC7E-4052-B82C-CE8EAAA1F847}">
      <formula1>"אה,אהא,אמממ,אמצע,את,אתה,בוצע,בטח,בסדר,החזק,המשך,חכה,ימין,כלום,כמו,כן,לא,לחץ,מה,מה?,מוכן,עט,עת,רחץ,ריק,שמאל,ת,תא"</formula1>
    </dataValidation>
  </dataValidations>
  <hyperlinks>
    <hyperlink ref="A1" location="הקדמה!A1" display="חזרה" xr:uid="{7D44B476-5403-41CF-882B-1AB03284A468}"/>
  </hyperlinks>
  <pageMargins left="0.7" right="0.7" top="0.75" bottom="0.75" header="0.3" footer="0.3"/>
  <pageSetup orientation="portrait" horizontalDpi="300" verticalDpi="300" r:id="rId1"/>
  <ignoredErrors>
    <ignoredError sqref="J12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66305-76DF-4954-8F95-69D13BF66C96}">
  <dimension ref="A1:P33"/>
  <sheetViews>
    <sheetView showGridLines="0" rightToLeft="1" zoomScaleNormal="100" workbookViewId="0"/>
  </sheetViews>
  <sheetFormatPr defaultColWidth="9" defaultRowHeight="15" x14ac:dyDescent="0.25"/>
  <cols>
    <col min="1" max="3" width="9" style="17"/>
    <col min="4" max="7" width="17.7109375" style="17" customWidth="1"/>
    <col min="8" max="9" width="7.85546875" style="17" customWidth="1"/>
    <col min="10" max="11" width="9" style="17" customWidth="1"/>
    <col min="12" max="16" width="17.7109375" style="17" customWidth="1"/>
    <col min="17" max="16384" width="9" style="17"/>
  </cols>
  <sheetData>
    <row r="1" spans="1:16" ht="40.5" customHeight="1" x14ac:dyDescent="0.25">
      <c r="A1" s="6" t="s">
        <v>80</v>
      </c>
    </row>
    <row r="2" spans="1:16" ht="23.25" customHeight="1" x14ac:dyDescent="0.25">
      <c r="A2" s="6"/>
      <c r="B2" s="510" t="s">
        <v>549</v>
      </c>
      <c r="C2" s="510"/>
      <c r="D2" s="510"/>
      <c r="E2" s="510"/>
      <c r="F2" s="510"/>
      <c r="G2" s="510"/>
      <c r="H2" s="440"/>
      <c r="I2" s="5"/>
      <c r="J2" s="510" t="s">
        <v>550</v>
      </c>
      <c r="K2" s="510"/>
      <c r="L2" s="510"/>
      <c r="M2" s="510"/>
      <c r="N2" s="510"/>
      <c r="O2" s="510"/>
      <c r="P2" s="510"/>
    </row>
    <row r="3" spans="1:16" ht="23.25" customHeight="1" thickBot="1" x14ac:dyDescent="0.3">
      <c r="A3" s="6"/>
      <c r="B3" s="6"/>
      <c r="C3" s="6"/>
      <c r="D3" s="6"/>
      <c r="E3" s="6"/>
      <c r="F3" s="6"/>
      <c r="G3" s="6"/>
      <c r="H3" s="440"/>
      <c r="I3" s="5"/>
      <c r="J3" s="6"/>
      <c r="K3" s="6"/>
      <c r="L3" s="6"/>
      <c r="M3" s="6"/>
      <c r="N3" s="6"/>
      <c r="O3" s="6"/>
      <c r="P3" s="6"/>
    </row>
    <row r="4" spans="1:16" ht="15" customHeight="1" x14ac:dyDescent="0.25">
      <c r="B4" s="18"/>
      <c r="C4" s="19"/>
      <c r="D4" s="540" t="s">
        <v>103</v>
      </c>
      <c r="E4" s="541"/>
      <c r="F4" s="541"/>
      <c r="G4" s="542"/>
      <c r="H4" s="440"/>
      <c r="I4" s="441"/>
      <c r="J4" s="20"/>
      <c r="K4" s="21"/>
      <c r="L4" s="524" t="s">
        <v>102</v>
      </c>
      <c r="M4" s="525"/>
      <c r="N4" s="525"/>
      <c r="O4" s="525"/>
      <c r="P4" s="526"/>
    </row>
    <row r="5" spans="1:16" ht="15.75" customHeight="1" thickBot="1" x14ac:dyDescent="0.3">
      <c r="B5" s="22"/>
      <c r="C5" s="23"/>
      <c r="D5" s="357">
        <v>1</v>
      </c>
      <c r="E5" s="358">
        <v>2</v>
      </c>
      <c r="F5" s="358">
        <v>3</v>
      </c>
      <c r="G5" s="359">
        <v>4</v>
      </c>
      <c r="H5" s="440"/>
      <c r="I5" s="441"/>
      <c r="J5" s="24"/>
      <c r="K5" s="25"/>
      <c r="L5" s="366">
        <v>1</v>
      </c>
      <c r="M5" s="358">
        <v>2</v>
      </c>
      <c r="N5" s="358">
        <v>3</v>
      </c>
      <c r="O5" s="358">
        <v>4</v>
      </c>
      <c r="P5" s="359">
        <v>5</v>
      </c>
    </row>
    <row r="6" spans="1:16" ht="15" customHeight="1" x14ac:dyDescent="0.25">
      <c r="B6" s="511" t="s">
        <v>102</v>
      </c>
      <c r="C6" s="360">
        <v>1</v>
      </c>
      <c r="D6" s="80" t="s">
        <v>94</v>
      </c>
      <c r="E6" s="80" t="s">
        <v>94</v>
      </c>
      <c r="F6" s="80" t="s">
        <v>95</v>
      </c>
      <c r="G6" s="408" t="s">
        <v>96</v>
      </c>
      <c r="H6" s="440"/>
      <c r="I6" s="441"/>
      <c r="J6" s="527" t="s">
        <v>103</v>
      </c>
      <c r="K6" s="367">
        <v>1</v>
      </c>
      <c r="L6" s="80" t="s">
        <v>94</v>
      </c>
      <c r="M6" s="101" t="s">
        <v>99</v>
      </c>
      <c r="N6" s="90" t="str">
        <f>"ספרה "&amp;IF(M15&lt;&gt;"",M15,"(שלב 2)")</f>
        <v>ספרה (שלב 2)</v>
      </c>
      <c r="O6" s="91" t="str">
        <f>"מיקום "&amp;IF(L17&lt;&gt;"",
IF(L17=1,"ראשון",
IF(L17=2,"שני",
IF(L17=3,"שלישי",
IF(L17=4,"רביעי","…")))),"(שלב 1)")</f>
        <v>מיקום (שלב 1)</v>
      </c>
      <c r="P6" s="92" t="str">
        <f>"ספרה "&amp;IF(L15&lt;&gt;"",L15,"(שלב 1)")</f>
        <v>ספרה (שלב 1)</v>
      </c>
    </row>
    <row r="7" spans="1:16" ht="15" customHeight="1" x14ac:dyDescent="0.25">
      <c r="B7" s="512"/>
      <c r="C7" s="361">
        <v>2</v>
      </c>
      <c r="D7" s="81" t="s">
        <v>98</v>
      </c>
      <c r="E7" s="82" t="str">
        <f>"מיקום "&amp;IF(E14&lt;&gt;"",
IF(E14=1,"ראשון",
IF(E14=2,"שני",
IF(E14=3,"שלישי",
IF(E14=4,"רביעי","…")))),"(שלב 1)")</f>
        <v>מיקום (שלב 1)</v>
      </c>
      <c r="F7" s="80" t="s">
        <v>97</v>
      </c>
      <c r="G7" s="83" t="str">
        <f>"מיקום "&amp;IF(E14&lt;&gt;"",
IF(E14=1,"ראשון",
IF(E14=2,"שני",
IF(E14=3,"שלישי",
IF(E14=4,"רביעי","…")))),"(שלב 1)")</f>
        <v>מיקום (שלב 1)</v>
      </c>
      <c r="H7" s="440"/>
      <c r="I7" s="441"/>
      <c r="J7" s="528"/>
      <c r="K7" s="361">
        <v>2</v>
      </c>
      <c r="L7" s="98" t="s">
        <v>94</v>
      </c>
      <c r="M7" s="82" t="str">
        <f>"מיקום "&amp;IF(L17&lt;&gt;"",
IF(L17=1,"ראשון",
IF(L17=2,"שני",
IF(L17=3,"שלישי",
IF(L17=4,"רביעי","…")))),"(שלב 1)")</f>
        <v>מיקום (שלב 1)</v>
      </c>
      <c r="N7" s="84" t="str">
        <f>"ספרה "&amp;IF(L15&lt;&gt;"",L15,"(שלב 1)")</f>
        <v>ספרה (שלב 1)</v>
      </c>
      <c r="O7" s="93" t="s">
        <v>100</v>
      </c>
      <c r="P7" s="94" t="str">
        <f>"ספרה "&amp;IF(M15&lt;&gt;"",M15,"(שלב 2)")</f>
        <v>ספרה (שלב 2)</v>
      </c>
    </row>
    <row r="8" spans="1:16" ht="15" customHeight="1" x14ac:dyDescent="0.25">
      <c r="B8" s="512"/>
      <c r="C8" s="361">
        <v>3</v>
      </c>
      <c r="D8" s="81" t="str">
        <f>"ספרה "&amp;IF(D15&lt;&gt;"",D15,"(שלב 2)")</f>
        <v>ספרה (שלב 2)</v>
      </c>
      <c r="E8" s="84" t="str">
        <f>"ספרה "&amp;IF(D14&lt;&gt;"",D14,"(שלב 1)")</f>
        <v>ספרה (שלב 1)</v>
      </c>
      <c r="F8" s="80" t="s">
        <v>95</v>
      </c>
      <c r="G8" s="85" t="s">
        <v>99</v>
      </c>
      <c r="H8" s="440"/>
      <c r="I8" s="441"/>
      <c r="J8" s="528"/>
      <c r="K8" s="361">
        <v>3</v>
      </c>
      <c r="L8" s="98" t="s">
        <v>95</v>
      </c>
      <c r="M8" s="80" t="s">
        <v>97</v>
      </c>
      <c r="N8" s="80" t="s">
        <v>95</v>
      </c>
      <c r="O8" s="82" t="str">
        <f>"מיקום "&amp;IF(M17&lt;&gt;"",
IF(M17=1,"ראשון",
IF(M17=2,"שני",
IF(M17=3,"שלישי",
IF(M17=4,"רביעי","…")))),"(שלב 2)")</f>
        <v>מיקום (שלב 2)</v>
      </c>
      <c r="P8" s="95" t="str">
        <f>"ספרה "&amp;IF(O15&lt;&gt;"",O15,"(שלב 4)")</f>
        <v>ספרה (שלב 4)</v>
      </c>
    </row>
    <row r="9" spans="1:16" ht="15.75" customHeight="1" thickBot="1" x14ac:dyDescent="0.3">
      <c r="B9" s="512"/>
      <c r="C9" s="362">
        <v>4</v>
      </c>
      <c r="D9" s="86" t="str">
        <f>"מיקום "&amp;IF(E14&lt;&gt;"",
IF(E14=1,"ראשון",
IF(E14=2,"שני",
IF(E14=3,"שלישי",
IF(E14=4,"רביעי","…")))),"(שלב 1)")</f>
        <v>מיקום (שלב 1)</v>
      </c>
      <c r="E9" s="80" t="s">
        <v>97</v>
      </c>
      <c r="F9" s="82" t="str">
        <f>"מיקום "&amp;IF(E15&lt;&gt;"",
IF(E15=1,"ראשון",
IF(E15=2,"שני",
IF(E15=3,"שלישי",
IF(E15=4,"רביעי","…")))),"(שלב 2)")</f>
        <v>מיקום (שלב 2)</v>
      </c>
      <c r="G9" s="83" t="str">
        <f>"מיקום "&amp;IF(E15&lt;&gt;"",
IF(E15=1,"ראשון",
IF(E15=2,"שני",
IF(E15=3,"שלישי",
IF(E15=4,"רביעי","…")))),"(שלב 2)")</f>
        <v>מיקום (שלב 2)</v>
      </c>
      <c r="H9" s="440"/>
      <c r="I9" s="441"/>
      <c r="J9" s="529"/>
      <c r="K9" s="368">
        <v>4</v>
      </c>
      <c r="L9" s="99" t="s">
        <v>96</v>
      </c>
      <c r="M9" s="96" t="str">
        <f>"מיקום "&amp;IF(L17&lt;&gt;"",
IF(L17=1,"ראשון",
IF(L17=2,"שני",
IF(L17=3,"שלישי",
IF(L17=4,"רביעי","…")))),"(שלב 1)")</f>
        <v>מיקום (שלב 1)</v>
      </c>
      <c r="N9" s="100" t="s">
        <v>99</v>
      </c>
      <c r="O9" s="97" t="str">
        <f>"מיקום "&amp;IF(M17&lt;&gt;"",
IF(M17=1,"ראשון",
IF(M17=2,"שני",
IF(M17=3,"שלישי",
IF(M17=4,"רביעי","…")))),"(שלב 2)")</f>
        <v>מיקום (שלב 2)</v>
      </c>
      <c r="P9" s="89" t="str">
        <f>"ספרה "&amp;IF(N15&lt;&gt;"",N15,"(שלב 3)")</f>
        <v>ספרה (שלב 3)</v>
      </c>
    </row>
    <row r="10" spans="1:16" ht="15.75" customHeight="1" thickBot="1" x14ac:dyDescent="0.3">
      <c r="B10" s="513"/>
      <c r="C10" s="359">
        <v>5</v>
      </c>
      <c r="D10" s="87" t="str">
        <f>"ספרה "&amp;IF(D14&lt;&gt;"",D14,"(שלב 1)")</f>
        <v>ספרה (שלב 1)</v>
      </c>
      <c r="E10" s="88" t="str">
        <f>"ספרה "&amp;IF(D15&lt;&gt;"",D15,"(שלב 2)")</f>
        <v>ספרה (שלב 2)</v>
      </c>
      <c r="F10" s="88" t="str">
        <f>"ספרה "&amp;IF(D17&lt;&gt;"",D17,"(שלב 4)")</f>
        <v>ספרה (שלב 4)</v>
      </c>
      <c r="G10" s="89" t="str">
        <f>"ספרה "&amp;IF(D16&lt;&gt;"",D16,"(שלב 3)")</f>
        <v>ספרה (שלב 3)</v>
      </c>
      <c r="H10" s="440"/>
      <c r="I10" s="441"/>
    </row>
    <row r="11" spans="1:16" ht="15" customHeight="1" x14ac:dyDescent="0.25">
      <c r="H11" s="440"/>
      <c r="I11" s="441"/>
    </row>
    <row r="12" spans="1:16" ht="15.75" customHeight="1" thickBot="1" x14ac:dyDescent="0.3">
      <c r="H12" s="539" t="s">
        <v>101</v>
      </c>
      <c r="I12" s="539"/>
    </row>
    <row r="13" spans="1:16" ht="30" customHeight="1" thickBot="1" x14ac:dyDescent="0.3">
      <c r="B13" s="413"/>
      <c r="C13" s="414"/>
      <c r="D13" s="415" t="s">
        <v>213</v>
      </c>
      <c r="E13" s="416" t="s">
        <v>214</v>
      </c>
      <c r="H13" s="440"/>
      <c r="I13" s="441"/>
      <c r="J13" s="427"/>
      <c r="K13" s="428"/>
      <c r="L13" s="532" t="s">
        <v>102</v>
      </c>
      <c r="M13" s="533"/>
      <c r="N13" s="533"/>
      <c r="O13" s="534"/>
    </row>
    <row r="14" spans="1:16" ht="30" customHeight="1" thickBot="1" x14ac:dyDescent="0.3">
      <c r="B14" s="511" t="s">
        <v>102</v>
      </c>
      <c r="C14" s="360">
        <v>1</v>
      </c>
      <c r="D14" s="417"/>
      <c r="E14" s="418"/>
      <c r="H14" s="440"/>
      <c r="I14" s="441"/>
      <c r="J14" s="24"/>
      <c r="K14" s="25"/>
      <c r="L14" s="365">
        <v>1</v>
      </c>
      <c r="M14" s="363">
        <v>2</v>
      </c>
      <c r="N14" s="363">
        <v>3</v>
      </c>
      <c r="O14" s="364">
        <v>4</v>
      </c>
    </row>
    <row r="15" spans="1:16" ht="30" customHeight="1" x14ac:dyDescent="0.25">
      <c r="B15" s="512"/>
      <c r="C15" s="361">
        <v>2</v>
      </c>
      <c r="D15" s="419"/>
      <c r="E15" s="420"/>
      <c r="H15" s="440"/>
      <c r="I15" s="442"/>
      <c r="J15" s="535" t="s">
        <v>213</v>
      </c>
      <c r="K15" s="536"/>
      <c r="L15" s="514"/>
      <c r="M15" s="518"/>
      <c r="N15" s="518"/>
      <c r="O15" s="530"/>
    </row>
    <row r="16" spans="1:16" ht="30" customHeight="1" x14ac:dyDescent="0.25">
      <c r="B16" s="512"/>
      <c r="C16" s="361">
        <v>3</v>
      </c>
      <c r="D16" s="421"/>
      <c r="E16" s="422"/>
      <c r="H16" s="440"/>
      <c r="I16" s="441"/>
      <c r="J16" s="537"/>
      <c r="K16" s="538"/>
      <c r="L16" s="515"/>
      <c r="M16" s="519"/>
      <c r="N16" s="519"/>
      <c r="O16" s="531"/>
    </row>
    <row r="17" spans="2:15" ht="30" customHeight="1" thickBot="1" x14ac:dyDescent="0.3">
      <c r="B17" s="513"/>
      <c r="C17" s="368">
        <v>4</v>
      </c>
      <c r="D17" s="423"/>
      <c r="E17" s="424"/>
      <c r="H17" s="440"/>
      <c r="I17" s="441"/>
      <c r="J17" s="520" t="s">
        <v>214</v>
      </c>
      <c r="K17" s="521"/>
      <c r="L17" s="516"/>
      <c r="M17" s="519"/>
      <c r="N17" s="544"/>
      <c r="O17" s="544"/>
    </row>
    <row r="18" spans="2:15" ht="30" customHeight="1" thickBot="1" x14ac:dyDescent="0.3">
      <c r="H18" s="440"/>
      <c r="I18" s="441"/>
      <c r="J18" s="522"/>
      <c r="K18" s="523"/>
      <c r="L18" s="517"/>
      <c r="M18" s="543"/>
      <c r="N18" s="545"/>
      <c r="O18" s="545"/>
    </row>
    <row r="19" spans="2:15" x14ac:dyDescent="0.25">
      <c r="H19" s="5"/>
      <c r="I19" s="5"/>
    </row>
    <row r="28" spans="2:15" x14ac:dyDescent="0.25">
      <c r="B28"/>
      <c r="C28"/>
      <c r="D28"/>
      <c r="E28"/>
      <c r="F28"/>
      <c r="G28"/>
    </row>
    <row r="29" spans="2:15" x14ac:dyDescent="0.25">
      <c r="B29"/>
      <c r="C29"/>
      <c r="D29"/>
      <c r="E29"/>
      <c r="F29"/>
      <c r="G29"/>
    </row>
    <row r="30" spans="2:15" x14ac:dyDescent="0.25">
      <c r="B30"/>
      <c r="C30"/>
      <c r="D30"/>
      <c r="E30"/>
      <c r="F30"/>
      <c r="G30"/>
    </row>
    <row r="31" spans="2:15" x14ac:dyDescent="0.25">
      <c r="B31"/>
      <c r="C31"/>
      <c r="D31"/>
      <c r="E31"/>
      <c r="F31"/>
      <c r="G31"/>
    </row>
    <row r="32" spans="2:15" x14ac:dyDescent="0.25">
      <c r="B32"/>
      <c r="C32"/>
      <c r="D32"/>
      <c r="E32"/>
      <c r="F32"/>
      <c r="G32"/>
    </row>
    <row r="33" spans="2:7" x14ac:dyDescent="0.25">
      <c r="B33"/>
      <c r="C33"/>
      <c r="D33"/>
      <c r="E33"/>
      <c r="F33"/>
      <c r="G33"/>
    </row>
  </sheetData>
  <mergeCells count="19">
    <mergeCell ref="N17:N18"/>
    <mergeCell ref="O17:O18"/>
    <mergeCell ref="B14:B17"/>
    <mergeCell ref="B2:G2"/>
    <mergeCell ref="J2:P2"/>
    <mergeCell ref="B6:B10"/>
    <mergeCell ref="L15:L16"/>
    <mergeCell ref="L17:L18"/>
    <mergeCell ref="M15:M16"/>
    <mergeCell ref="N15:N16"/>
    <mergeCell ref="J17:K18"/>
    <mergeCell ref="L4:P4"/>
    <mergeCell ref="J6:J9"/>
    <mergeCell ref="O15:O16"/>
    <mergeCell ref="L13:O13"/>
    <mergeCell ref="J15:K16"/>
    <mergeCell ref="H12:I12"/>
    <mergeCell ref="D4:G4"/>
    <mergeCell ref="M17:M18"/>
  </mergeCells>
  <dataValidations count="1">
    <dataValidation type="whole" allowBlank="1" showInputMessage="1" showErrorMessage="1" sqref="L17:N18 D14:D15 L15:O16" xr:uid="{1B97884B-4576-480D-B5E1-63255C2FDC80}">
      <formula1>1</formula1>
      <formula2>4</formula2>
    </dataValidation>
  </dataValidations>
  <hyperlinks>
    <hyperlink ref="A1" location="הקדמה!A1" display="חזרה" xr:uid="{F6198822-A0A5-4761-9D46-349F0995A3EA}"/>
  </hyperlink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194BB-09D8-4E94-98A5-1B51ECBEB0EA}">
  <dimension ref="A1:Z40"/>
  <sheetViews>
    <sheetView showGridLines="0" rightToLeft="1" zoomScaleNormal="100" workbookViewId="0"/>
  </sheetViews>
  <sheetFormatPr defaultRowHeight="15" x14ac:dyDescent="0.25"/>
  <cols>
    <col min="1" max="1" width="9" style="5" customWidth="1"/>
    <col min="2" max="19" width="4.7109375" style="5" customWidth="1"/>
    <col min="20" max="23" width="9.140625" style="5"/>
    <col min="24" max="24" width="11" style="5" customWidth="1"/>
    <col min="25" max="25" width="10.7109375" style="5" customWidth="1"/>
    <col min="26" max="26" width="31.5703125" style="5" customWidth="1"/>
    <col min="27" max="16384" width="9.140625" style="5"/>
  </cols>
  <sheetData>
    <row r="1" spans="1:26" ht="40.5" customHeight="1" thickBot="1" x14ac:dyDescent="0.3">
      <c r="A1" s="6" t="s">
        <v>80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</row>
    <row r="2" spans="1:26" ht="15" customHeight="1" thickBot="1" x14ac:dyDescent="0.3">
      <c r="B2" s="59"/>
      <c r="C2" s="59"/>
      <c r="D2" s="59"/>
      <c r="E2" s="59"/>
      <c r="F2" s="59"/>
      <c r="G2" s="59"/>
      <c r="H2" s="59"/>
      <c r="I2" s="59"/>
      <c r="J2" s="555" t="s">
        <v>198</v>
      </c>
      <c r="K2" s="556"/>
      <c r="L2" s="59"/>
      <c r="M2" s="59"/>
      <c r="N2" s="59"/>
      <c r="O2" s="59"/>
      <c r="P2" s="59"/>
      <c r="Q2" s="59"/>
      <c r="R2" s="59"/>
      <c r="S2" s="59"/>
      <c r="T2"/>
      <c r="U2" s="557" t="s">
        <v>114</v>
      </c>
      <c r="V2" s="558"/>
      <c r="X2" s="235" t="s">
        <v>199</v>
      </c>
      <c r="Y2" s="158" t="s">
        <v>200</v>
      </c>
      <c r="Z2" s="294" t="s">
        <v>333</v>
      </c>
    </row>
    <row r="3" spans="1:26" ht="15" customHeight="1" x14ac:dyDescent="0.25">
      <c r="A3" s="14"/>
      <c r="B3" s="59"/>
      <c r="C3" s="59"/>
      <c r="D3" s="59"/>
      <c r="E3" s="59"/>
      <c r="F3" s="59"/>
      <c r="G3" s="59"/>
      <c r="H3" s="59"/>
      <c r="I3" s="59"/>
      <c r="J3" s="269"/>
      <c r="K3" s="59"/>
      <c r="L3" s="59"/>
      <c r="M3" s="59"/>
      <c r="N3" s="59"/>
      <c r="O3" s="59"/>
      <c r="P3" s="59"/>
      <c r="Q3" s="59"/>
      <c r="R3" s="59"/>
      <c r="S3" s="59"/>
      <c r="T3" s="268"/>
      <c r="U3" s="265" t="s">
        <v>304</v>
      </c>
      <c r="V3" s="284" t="s">
        <v>14</v>
      </c>
      <c r="X3" s="236" t="s">
        <v>178</v>
      </c>
      <c r="Y3" s="290" t="s">
        <v>308</v>
      </c>
      <c r="Z3" s="295" t="s">
        <v>324</v>
      </c>
    </row>
    <row r="4" spans="1:26" ht="15" customHeight="1" x14ac:dyDescent="0.25">
      <c r="A4" s="14"/>
      <c r="B4" s="59"/>
      <c r="C4" s="59"/>
      <c r="D4" s="270"/>
      <c r="E4" s="271"/>
      <c r="F4" s="270"/>
      <c r="G4" s="271"/>
      <c r="H4" s="270"/>
      <c r="I4" s="272"/>
      <c r="J4" s="270"/>
      <c r="K4" s="272"/>
      <c r="L4" s="271"/>
      <c r="M4" s="272"/>
      <c r="N4" s="271"/>
      <c r="O4" s="272"/>
      <c r="P4" s="271"/>
      <c r="Q4" s="272"/>
      <c r="R4" s="59"/>
      <c r="S4" s="59"/>
      <c r="T4" s="268"/>
      <c r="U4" s="283" t="s">
        <v>291</v>
      </c>
      <c r="V4" s="280" t="s">
        <v>15</v>
      </c>
      <c r="X4" s="266" t="s">
        <v>193</v>
      </c>
      <c r="Y4" s="292" t="s">
        <v>321</v>
      </c>
      <c r="Z4" s="296" t="s">
        <v>338</v>
      </c>
    </row>
    <row r="5" spans="1:26" ht="15" customHeight="1" x14ac:dyDescent="0.25">
      <c r="A5" s="14"/>
      <c r="B5" s="59"/>
      <c r="C5" s="548" t="s">
        <v>287</v>
      </c>
      <c r="D5" s="548"/>
      <c r="E5" s="548" t="s">
        <v>15</v>
      </c>
      <c r="F5" s="548"/>
      <c r="G5" s="548" t="s">
        <v>175</v>
      </c>
      <c r="H5" s="548"/>
      <c r="I5" s="548" t="s">
        <v>288</v>
      </c>
      <c r="J5" s="548"/>
      <c r="K5" s="548" t="s">
        <v>289</v>
      </c>
      <c r="L5" s="548"/>
      <c r="M5" s="547" t="s">
        <v>341</v>
      </c>
      <c r="N5" s="548"/>
      <c r="O5" s="548" t="s">
        <v>179</v>
      </c>
      <c r="P5" s="548"/>
      <c r="Q5" s="548" t="s">
        <v>181</v>
      </c>
      <c r="R5" s="548"/>
      <c r="S5" s="273"/>
      <c r="T5" s="268"/>
      <c r="U5" s="283" t="s">
        <v>290</v>
      </c>
      <c r="V5" s="280" t="s">
        <v>287</v>
      </c>
      <c r="X5" s="266" t="s">
        <v>191</v>
      </c>
      <c r="Y5" s="292" t="s">
        <v>323</v>
      </c>
      <c r="Z5" s="296" t="s">
        <v>340</v>
      </c>
    </row>
    <row r="6" spans="1:26" ht="15" customHeight="1" x14ac:dyDescent="0.25">
      <c r="A6" s="14"/>
      <c r="B6" s="59"/>
      <c r="C6" s="274"/>
      <c r="D6" s="73"/>
      <c r="E6" s="549">
        <v>3.552</v>
      </c>
      <c r="F6" s="549"/>
      <c r="G6" s="549">
        <v>3.5920000000000001</v>
      </c>
      <c r="H6" s="549"/>
      <c r="I6" s="549">
        <v>3.5649999999999999</v>
      </c>
      <c r="J6" s="549"/>
      <c r="K6" s="549">
        <v>3.5950000000000002</v>
      </c>
      <c r="L6" s="549"/>
      <c r="M6" s="549">
        <v>3.5049999999999999</v>
      </c>
      <c r="N6" s="549"/>
      <c r="O6" s="550">
        <v>3.6</v>
      </c>
      <c r="P6" s="550"/>
      <c r="Q6" s="274"/>
      <c r="R6" s="73"/>
      <c r="S6" s="73"/>
      <c r="T6" s="268"/>
      <c r="U6" s="283" t="s">
        <v>293</v>
      </c>
      <c r="V6" s="280" t="s">
        <v>288</v>
      </c>
      <c r="X6" s="266" t="s">
        <v>185</v>
      </c>
      <c r="Y6" s="292" t="s">
        <v>315</v>
      </c>
      <c r="Z6" s="296" t="s">
        <v>331</v>
      </c>
    </row>
    <row r="7" spans="1:26" ht="15" customHeight="1" x14ac:dyDescent="0.25">
      <c r="A7" s="14"/>
      <c r="B7" s="59"/>
      <c r="C7" s="546" t="s">
        <v>290</v>
      </c>
      <c r="D7" s="546"/>
      <c r="E7" s="546" t="s">
        <v>291</v>
      </c>
      <c r="F7" s="546"/>
      <c r="G7" s="546" t="s">
        <v>292</v>
      </c>
      <c r="H7" s="546"/>
      <c r="I7" s="546" t="s">
        <v>293</v>
      </c>
      <c r="J7" s="546"/>
      <c r="K7" s="546" t="s">
        <v>294</v>
      </c>
      <c r="L7" s="546"/>
      <c r="M7" s="546" t="s">
        <v>295</v>
      </c>
      <c r="N7" s="546"/>
      <c r="O7" s="546" t="s">
        <v>296</v>
      </c>
      <c r="P7" s="546"/>
      <c r="Q7" s="546" t="s">
        <v>297</v>
      </c>
      <c r="R7" s="546"/>
      <c r="S7" s="275"/>
      <c r="T7" s="268"/>
      <c r="U7" s="283" t="s">
        <v>292</v>
      </c>
      <c r="V7" s="280" t="s">
        <v>175</v>
      </c>
      <c r="X7" s="237" t="s">
        <v>196</v>
      </c>
      <c r="Y7" s="291" t="s">
        <v>317</v>
      </c>
      <c r="Z7" s="296" t="s">
        <v>334</v>
      </c>
    </row>
    <row r="8" spans="1:26" ht="15" customHeight="1" x14ac:dyDescent="0.25">
      <c r="A8" s="14"/>
      <c r="B8" s="59"/>
      <c r="C8" s="276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276"/>
      <c r="R8" s="59"/>
      <c r="S8" s="59"/>
      <c r="T8" s="268"/>
      <c r="U8" s="159" t="s">
        <v>299</v>
      </c>
      <c r="V8" s="281" t="s">
        <v>177</v>
      </c>
      <c r="X8" s="266" t="s">
        <v>189</v>
      </c>
      <c r="Y8" s="292" t="s">
        <v>322</v>
      </c>
      <c r="Z8" s="296" t="s">
        <v>339</v>
      </c>
    </row>
    <row r="9" spans="1:26" ht="15" customHeight="1" x14ac:dyDescent="0.25">
      <c r="A9" s="14"/>
      <c r="B9" s="59"/>
      <c r="C9" s="276"/>
      <c r="D9" s="271"/>
      <c r="E9" s="272"/>
      <c r="F9" s="271"/>
      <c r="G9" s="272"/>
      <c r="H9" s="59"/>
      <c r="I9" s="59"/>
      <c r="J9" s="59"/>
      <c r="K9" s="59"/>
      <c r="L9" s="59"/>
      <c r="M9" s="59"/>
      <c r="N9" s="270"/>
      <c r="O9" s="271"/>
      <c r="P9" s="270"/>
      <c r="Q9" s="272"/>
      <c r="R9" s="59"/>
      <c r="S9" s="59"/>
      <c r="T9" s="268"/>
      <c r="U9" s="283" t="s">
        <v>295</v>
      </c>
      <c r="V9" s="281" t="s">
        <v>307</v>
      </c>
      <c r="X9" s="266" t="s">
        <v>186</v>
      </c>
      <c r="Y9" s="292" t="s">
        <v>319</v>
      </c>
      <c r="Z9" s="296" t="s">
        <v>336</v>
      </c>
    </row>
    <row r="10" spans="1:26" ht="15" customHeight="1" x14ac:dyDescent="0.25">
      <c r="A10" s="14"/>
      <c r="B10" s="59"/>
      <c r="C10" s="547" t="s">
        <v>184</v>
      </c>
      <c r="D10" s="547"/>
      <c r="E10" s="547" t="s">
        <v>287</v>
      </c>
      <c r="F10" s="547"/>
      <c r="G10" s="547" t="s">
        <v>177</v>
      </c>
      <c r="H10" s="547"/>
      <c r="I10" s="59"/>
      <c r="J10" s="59"/>
      <c r="K10" s="59"/>
      <c r="L10" s="59"/>
      <c r="M10" s="547" t="s">
        <v>188</v>
      </c>
      <c r="N10" s="547"/>
      <c r="O10" s="547" t="s">
        <v>184</v>
      </c>
      <c r="P10" s="547"/>
      <c r="Q10" s="547" t="s">
        <v>175</v>
      </c>
      <c r="R10" s="547"/>
      <c r="S10" s="59"/>
      <c r="T10" s="268"/>
      <c r="U10" s="283" t="s">
        <v>294</v>
      </c>
      <c r="V10" s="280" t="s">
        <v>289</v>
      </c>
      <c r="X10" s="237" t="s">
        <v>176</v>
      </c>
      <c r="Y10" s="291" t="s">
        <v>309</v>
      </c>
      <c r="Z10" s="296" t="s">
        <v>325</v>
      </c>
    </row>
    <row r="11" spans="1:26" ht="15" customHeight="1" x14ac:dyDescent="0.25">
      <c r="A11" s="14"/>
      <c r="B11" s="59"/>
      <c r="C11" s="276"/>
      <c r="D11" s="59"/>
      <c r="E11" s="549">
        <v>3.5350000000000001</v>
      </c>
      <c r="F11" s="549"/>
      <c r="G11" s="276"/>
      <c r="H11" s="59"/>
      <c r="I11" s="59"/>
      <c r="J11" s="59"/>
      <c r="K11" s="59"/>
      <c r="L11" s="59"/>
      <c r="M11" s="276"/>
      <c r="N11" s="59"/>
      <c r="O11" s="549">
        <v>3.5819999999999999</v>
      </c>
      <c r="P11" s="549"/>
      <c r="Q11" s="276"/>
      <c r="R11" s="59"/>
      <c r="S11" s="59"/>
      <c r="T11" s="268"/>
      <c r="U11" s="159" t="s">
        <v>303</v>
      </c>
      <c r="V11" s="281" t="s">
        <v>301</v>
      </c>
      <c r="X11" s="266" t="s">
        <v>187</v>
      </c>
      <c r="Y11" s="292" t="s">
        <v>318</v>
      </c>
      <c r="Z11" s="296" t="s">
        <v>335</v>
      </c>
    </row>
    <row r="12" spans="1:26" ht="15" customHeight="1" x14ac:dyDescent="0.25">
      <c r="A12" s="14"/>
      <c r="B12" s="59"/>
      <c r="C12" s="546" t="s">
        <v>298</v>
      </c>
      <c r="D12" s="546"/>
      <c r="E12" s="546" t="s">
        <v>290</v>
      </c>
      <c r="F12" s="546"/>
      <c r="G12" s="546" t="s">
        <v>299</v>
      </c>
      <c r="H12" s="546"/>
      <c r="I12" s="59"/>
      <c r="J12" s="59"/>
      <c r="K12" s="59"/>
      <c r="L12" s="59"/>
      <c r="M12" s="546" t="s">
        <v>300</v>
      </c>
      <c r="N12" s="546"/>
      <c r="O12" s="546" t="s">
        <v>298</v>
      </c>
      <c r="P12" s="546"/>
      <c r="Q12" s="546" t="s">
        <v>292</v>
      </c>
      <c r="R12" s="546"/>
      <c r="S12" s="59"/>
      <c r="T12" s="268"/>
      <c r="U12" s="159" t="s">
        <v>300</v>
      </c>
      <c r="V12" s="281" t="s">
        <v>188</v>
      </c>
      <c r="X12" s="237" t="s">
        <v>197</v>
      </c>
      <c r="Y12" s="291" t="s">
        <v>311</v>
      </c>
      <c r="Z12" s="296" t="s">
        <v>327</v>
      </c>
    </row>
    <row r="13" spans="1:26" ht="15" customHeight="1" x14ac:dyDescent="0.25">
      <c r="A13" s="14"/>
      <c r="B13" s="59"/>
      <c r="C13" s="276"/>
      <c r="D13" s="59"/>
      <c r="E13" s="59"/>
      <c r="F13" s="59"/>
      <c r="G13" s="276"/>
      <c r="H13" s="59"/>
      <c r="I13" s="59"/>
      <c r="J13" s="59"/>
      <c r="K13" s="59"/>
      <c r="L13" s="59"/>
      <c r="M13" s="276"/>
      <c r="N13" s="59"/>
      <c r="O13" s="59"/>
      <c r="P13" s="59"/>
      <c r="Q13" s="276"/>
      <c r="R13" s="59"/>
      <c r="S13" s="59"/>
      <c r="T13" s="268"/>
      <c r="U13" s="159" t="s">
        <v>305</v>
      </c>
      <c r="V13" s="281" t="s">
        <v>180</v>
      </c>
      <c r="X13" s="266" t="s">
        <v>192</v>
      </c>
      <c r="Y13" s="292" t="s">
        <v>312</v>
      </c>
      <c r="Z13" s="296" t="s">
        <v>328</v>
      </c>
    </row>
    <row r="14" spans="1:26" ht="15" customHeight="1" x14ac:dyDescent="0.25">
      <c r="A14" s="14"/>
      <c r="B14" s="59"/>
      <c r="C14" s="270"/>
      <c r="D14" s="272"/>
      <c r="E14" s="59"/>
      <c r="F14" s="59"/>
      <c r="G14" s="270"/>
      <c r="H14" s="272"/>
      <c r="I14" s="59"/>
      <c r="J14" s="59"/>
      <c r="K14" s="59"/>
      <c r="L14" s="59"/>
      <c r="M14" s="270"/>
      <c r="N14" s="272"/>
      <c r="O14" s="59"/>
      <c r="P14" s="59"/>
      <c r="Q14" s="270"/>
      <c r="R14" s="272"/>
      <c r="S14" s="59"/>
      <c r="T14" s="268"/>
      <c r="U14" s="159" t="s">
        <v>298</v>
      </c>
      <c r="V14" s="281" t="s">
        <v>184</v>
      </c>
      <c r="X14" s="266" t="s">
        <v>183</v>
      </c>
      <c r="Y14" s="292" t="s">
        <v>310</v>
      </c>
      <c r="Z14" s="296" t="s">
        <v>326</v>
      </c>
    </row>
    <row r="15" spans="1:26" ht="15" customHeight="1" x14ac:dyDescent="0.25">
      <c r="A15" s="14"/>
      <c r="B15" s="547" t="s">
        <v>306</v>
      </c>
      <c r="C15" s="547"/>
      <c r="D15" s="547" t="s">
        <v>301</v>
      </c>
      <c r="E15" s="547"/>
      <c r="F15" s="547" t="s">
        <v>175</v>
      </c>
      <c r="G15" s="547"/>
      <c r="H15" s="547" t="s">
        <v>301</v>
      </c>
      <c r="I15" s="547"/>
      <c r="J15" s="59"/>
      <c r="K15" s="59"/>
      <c r="L15" s="547" t="s">
        <v>175</v>
      </c>
      <c r="M15" s="547"/>
      <c r="N15" s="548" t="s">
        <v>181</v>
      </c>
      <c r="O15" s="548"/>
      <c r="P15" s="547" t="s">
        <v>14</v>
      </c>
      <c r="Q15" s="547"/>
      <c r="R15" s="547" t="s">
        <v>180</v>
      </c>
      <c r="S15" s="547"/>
      <c r="T15" s="268"/>
      <c r="U15" s="159" t="s">
        <v>302</v>
      </c>
      <c r="V15" s="281" t="s">
        <v>306</v>
      </c>
      <c r="X15" s="266" t="s">
        <v>194</v>
      </c>
      <c r="Y15" s="292" t="s">
        <v>314</v>
      </c>
      <c r="Z15" s="296" t="s">
        <v>330</v>
      </c>
    </row>
    <row r="16" spans="1:26" ht="15" customHeight="1" x14ac:dyDescent="0.25">
      <c r="A16" s="14"/>
      <c r="B16" s="549">
        <v>3.5720000000000001</v>
      </c>
      <c r="C16" s="549"/>
      <c r="D16" s="549">
        <v>3.532</v>
      </c>
      <c r="E16" s="549"/>
      <c r="F16" s="549">
        <v>3.5750000000000002</v>
      </c>
      <c r="G16" s="549"/>
      <c r="H16" s="549">
        <v>3.5150000000000001</v>
      </c>
      <c r="I16" s="549"/>
      <c r="J16" s="59"/>
      <c r="K16" s="59"/>
      <c r="L16" s="549">
        <v>3.5419999999999998</v>
      </c>
      <c r="M16" s="549"/>
      <c r="N16" s="549">
        <v>3.5550000000000002</v>
      </c>
      <c r="O16" s="549"/>
      <c r="P16" s="549">
        <v>3.5449999999999999</v>
      </c>
      <c r="Q16" s="549"/>
      <c r="R16" s="549">
        <v>3.5219999999999998</v>
      </c>
      <c r="S16" s="549"/>
      <c r="T16" s="268"/>
      <c r="U16" s="159" t="s">
        <v>297</v>
      </c>
      <c r="V16" s="280" t="s">
        <v>181</v>
      </c>
      <c r="X16" s="237" t="s">
        <v>195</v>
      </c>
      <c r="Y16" s="291" t="s">
        <v>320</v>
      </c>
      <c r="Z16" s="296" t="s">
        <v>337</v>
      </c>
    </row>
    <row r="17" spans="1:26" ht="15" customHeight="1" thickBot="1" x14ac:dyDescent="0.3">
      <c r="A17" s="14"/>
      <c r="B17" s="546" t="s">
        <v>302</v>
      </c>
      <c r="C17" s="546"/>
      <c r="D17" s="546" t="s">
        <v>303</v>
      </c>
      <c r="E17" s="546"/>
      <c r="F17" s="546" t="s">
        <v>292</v>
      </c>
      <c r="G17" s="546"/>
      <c r="H17" s="546" t="s">
        <v>303</v>
      </c>
      <c r="I17" s="546"/>
      <c r="J17" s="59"/>
      <c r="K17" s="59"/>
      <c r="L17" s="546" t="s">
        <v>292</v>
      </c>
      <c r="M17" s="546"/>
      <c r="N17" s="546" t="s">
        <v>297</v>
      </c>
      <c r="O17" s="546"/>
      <c r="P17" s="546" t="s">
        <v>304</v>
      </c>
      <c r="Q17" s="546"/>
      <c r="R17" s="546" t="s">
        <v>305</v>
      </c>
      <c r="S17" s="546"/>
      <c r="T17" s="268"/>
      <c r="U17" s="285" t="s">
        <v>296</v>
      </c>
      <c r="V17" s="282" t="s">
        <v>179</v>
      </c>
      <c r="X17" s="266" t="s">
        <v>190</v>
      </c>
      <c r="Y17" s="292" t="s">
        <v>313</v>
      </c>
      <c r="Z17" s="296" t="s">
        <v>329</v>
      </c>
    </row>
    <row r="18" spans="1:26" ht="15" customHeight="1" thickBot="1" x14ac:dyDescent="0.3">
      <c r="A18" s="14"/>
      <c r="B18" s="268"/>
      <c r="C18" s="268"/>
      <c r="D18" s="268"/>
      <c r="E18" s="268"/>
      <c r="F18" s="268"/>
      <c r="G18" s="268"/>
      <c r="H18" s="268"/>
      <c r="I18" s="268"/>
      <c r="J18" s="268"/>
      <c r="K18" s="268"/>
      <c r="L18" s="268"/>
      <c r="M18" s="268"/>
      <c r="N18" s="268"/>
      <c r="O18" s="268"/>
      <c r="P18" s="268"/>
      <c r="Q18" s="268"/>
      <c r="R18" s="268"/>
      <c r="S18" s="268"/>
      <c r="T18" s="268"/>
      <c r="U18"/>
      <c r="V18"/>
      <c r="X18" s="289" t="s">
        <v>182</v>
      </c>
      <c r="Y18" s="293" t="s">
        <v>316</v>
      </c>
      <c r="Z18" s="297" t="s">
        <v>332</v>
      </c>
    </row>
    <row r="19" spans="1:26" ht="15" customHeight="1" x14ac:dyDescent="0.25">
      <c r="A19" s="14"/>
      <c r="B19" s="268"/>
      <c r="C19" s="268"/>
      <c r="D19" s="268"/>
      <c r="E19" s="268"/>
      <c r="F19" s="268"/>
      <c r="G19" s="268"/>
      <c r="H19" s="268"/>
      <c r="I19" s="268"/>
      <c r="J19" s="268"/>
      <c r="K19" s="268"/>
      <c r="L19" s="268"/>
      <c r="M19" s="268"/>
      <c r="N19" s="268"/>
      <c r="O19" s="268"/>
      <c r="P19" s="268"/>
      <c r="Q19" s="268"/>
      <c r="R19" s="268"/>
      <c r="S19" s="268"/>
      <c r="T19" s="268"/>
      <c r="U19"/>
      <c r="V19"/>
      <c r="W19"/>
      <c r="X19"/>
      <c r="Y19"/>
      <c r="Z19"/>
    </row>
    <row r="20" spans="1:26" ht="15" customHeight="1" x14ac:dyDescent="0.25">
      <c r="A20" s="14"/>
      <c r="C20" s="268"/>
      <c r="D20" s="268"/>
      <c r="E20" s="268"/>
      <c r="F20" s="268"/>
      <c r="G20" s="268"/>
      <c r="H20" s="554"/>
      <c r="I20" s="554"/>
      <c r="J20" s="268"/>
      <c r="K20" s="268"/>
      <c r="L20" s="554"/>
      <c r="M20" s="554"/>
      <c r="N20" s="268"/>
      <c r="O20" s="268"/>
      <c r="P20" s="554"/>
      <c r="Q20" s="554"/>
      <c r="R20" s="554"/>
      <c r="S20" s="554"/>
      <c r="T20" s="268"/>
      <c r="U20"/>
      <c r="V20"/>
      <c r="W20"/>
      <c r="X20"/>
      <c r="Y20"/>
      <c r="Z20"/>
    </row>
    <row r="21" spans="1:26" ht="15" customHeight="1" x14ac:dyDescent="0.25">
      <c r="A21" s="14"/>
      <c r="B21" s="268"/>
      <c r="C21" s="268"/>
      <c r="D21" s="268"/>
      <c r="E21" s="268"/>
      <c r="F21" s="268"/>
      <c r="G21" s="268"/>
      <c r="H21" s="553"/>
      <c r="I21" s="553"/>
      <c r="J21" s="268"/>
      <c r="K21" s="268"/>
      <c r="L21" s="268"/>
      <c r="M21" s="268"/>
      <c r="N21" s="268"/>
      <c r="O21" s="268"/>
      <c r="P21" s="553"/>
      <c r="Q21" s="553"/>
      <c r="R21" s="553"/>
      <c r="S21" s="553"/>
      <c r="T21" s="268"/>
      <c r="U21"/>
      <c r="V21"/>
      <c r="W21"/>
      <c r="X21"/>
      <c r="Y21"/>
      <c r="Z21"/>
    </row>
    <row r="22" spans="1:26" ht="15" customHeight="1" x14ac:dyDescent="0.25">
      <c r="A22" s="14"/>
      <c r="B22" s="268"/>
      <c r="C22" s="268"/>
      <c r="D22" s="268"/>
      <c r="E22" s="268"/>
      <c r="F22" s="268"/>
      <c r="G22" s="268"/>
      <c r="H22" s="552"/>
      <c r="I22" s="552"/>
      <c r="J22" s="268"/>
      <c r="K22" s="268"/>
      <c r="L22" s="552"/>
      <c r="M22" s="552"/>
      <c r="N22" s="268"/>
      <c r="O22" s="268"/>
      <c r="P22" s="552"/>
      <c r="Q22" s="552"/>
      <c r="R22" s="552"/>
      <c r="S22" s="552"/>
      <c r="T22" s="268"/>
      <c r="U22"/>
      <c r="V22" s="277"/>
      <c r="W22" s="277"/>
      <c r="X22"/>
      <c r="Y22"/>
      <c r="Z22"/>
    </row>
    <row r="23" spans="1:26" ht="15" customHeight="1" x14ac:dyDescent="0.25">
      <c r="A23" s="14"/>
      <c r="B23" s="437" t="s">
        <v>541</v>
      </c>
      <c r="C23" s="268"/>
      <c r="D23" s="268"/>
      <c r="E23" s="268"/>
      <c r="F23" s="268"/>
      <c r="G23" s="268"/>
      <c r="H23" s="268"/>
      <c r="I23" s="268"/>
      <c r="J23" s="268"/>
      <c r="K23" s="268"/>
      <c r="L23" s="268"/>
      <c r="M23" s="268"/>
      <c r="N23" s="268"/>
      <c r="O23" s="268"/>
      <c r="P23" s="268"/>
      <c r="Q23" s="268"/>
      <c r="R23" s="268"/>
      <c r="S23" s="268"/>
      <c r="T23" s="268"/>
      <c r="U23" s="279"/>
      <c r="V23" s="277"/>
      <c r="W23" s="277"/>
      <c r="X23"/>
      <c r="Y23"/>
      <c r="Z23"/>
    </row>
    <row r="24" spans="1:26" ht="15" customHeight="1" x14ac:dyDescent="0.25">
      <c r="A24" s="14"/>
      <c r="B24" s="268" t="s">
        <v>538</v>
      </c>
      <c r="C24" s="268"/>
      <c r="D24" s="268"/>
      <c r="E24" s="268"/>
      <c r="F24" s="268"/>
      <c r="G24" s="268"/>
      <c r="H24" s="268"/>
      <c r="I24" s="268"/>
      <c r="J24" s="268"/>
      <c r="K24" s="268"/>
      <c r="L24" s="268"/>
      <c r="M24" s="268"/>
      <c r="N24" s="268"/>
      <c r="O24" s="268"/>
      <c r="P24" s="268"/>
      <c r="Q24" s="268"/>
      <c r="R24" s="268"/>
      <c r="S24" s="268"/>
      <c r="T24" s="268"/>
      <c r="U24" s="279"/>
      <c r="V24" s="278"/>
      <c r="W24" s="277"/>
      <c r="X24"/>
      <c r="Y24"/>
      <c r="Z24"/>
    </row>
    <row r="25" spans="1:26" ht="15" customHeight="1" x14ac:dyDescent="0.25">
      <c r="A25" s="14"/>
      <c r="B25" s="268"/>
      <c r="C25" s="268"/>
      <c r="D25" s="268"/>
      <c r="E25" s="268"/>
      <c r="F25" s="268"/>
      <c r="G25" s="268"/>
      <c r="H25" s="268"/>
      <c r="I25" s="268"/>
      <c r="J25" s="559"/>
      <c r="K25" s="559"/>
      <c r="L25" s="559"/>
      <c r="M25" s="559"/>
      <c r="N25" s="560"/>
      <c r="O25" s="560"/>
      <c r="P25" s="268"/>
      <c r="Q25" s="268"/>
      <c r="R25" s="268"/>
      <c r="S25" s="268"/>
      <c r="T25" s="268"/>
      <c r="U25" s="279"/>
      <c r="X25"/>
      <c r="Y25"/>
      <c r="Z25"/>
    </row>
    <row r="26" spans="1:26" ht="15" customHeight="1" x14ac:dyDescent="0.25">
      <c r="A26" s="14"/>
      <c r="B26" s="268"/>
      <c r="C26" s="268"/>
      <c r="D26" s="268"/>
      <c r="E26" s="268"/>
      <c r="F26" s="268"/>
      <c r="G26" s="268"/>
      <c r="H26" s="268"/>
      <c r="I26" s="268"/>
      <c r="J26" s="553"/>
      <c r="K26" s="553"/>
      <c r="L26" s="553"/>
      <c r="M26" s="553"/>
      <c r="N26" s="551"/>
      <c r="O26" s="551"/>
      <c r="P26" s="268"/>
      <c r="Q26" s="268"/>
      <c r="R26" s="268"/>
      <c r="S26" s="268"/>
      <c r="T26" s="268"/>
      <c r="U26" s="279"/>
      <c r="V26" s="267"/>
      <c r="W26" s="287"/>
      <c r="X26"/>
      <c r="Y26"/>
      <c r="Z26"/>
    </row>
    <row r="27" spans="1:26" ht="15" customHeight="1" x14ac:dyDescent="0.25">
      <c r="A27" s="14"/>
      <c r="B27" s="268"/>
      <c r="C27" s="268"/>
      <c r="D27" s="268"/>
      <c r="E27" s="268"/>
      <c r="F27" s="268"/>
      <c r="G27" s="268"/>
      <c r="H27" s="268"/>
      <c r="I27" s="268"/>
      <c r="J27" s="552"/>
      <c r="K27" s="552"/>
      <c r="L27" s="552"/>
      <c r="M27" s="552"/>
      <c r="N27" s="552"/>
      <c r="O27" s="552"/>
      <c r="P27" s="268"/>
      <c r="Q27" s="268"/>
      <c r="R27" s="268"/>
      <c r="S27" s="268"/>
      <c r="T27" s="268"/>
      <c r="U27" s="279"/>
      <c r="V27" s="286"/>
      <c r="W27" s="288"/>
      <c r="X27"/>
      <c r="Y27"/>
      <c r="Z27"/>
    </row>
    <row r="28" spans="1:26" ht="15" customHeight="1" x14ac:dyDescent="0.25">
      <c r="A28" s="14"/>
      <c r="B28" s="268"/>
      <c r="C28" s="268"/>
      <c r="D28" s="268"/>
      <c r="E28" s="268"/>
      <c r="F28" s="268"/>
      <c r="G28" s="268"/>
      <c r="H28" s="268"/>
      <c r="I28" s="268"/>
      <c r="J28" s="268"/>
      <c r="K28" s="268"/>
      <c r="L28" s="268"/>
      <c r="M28" s="268"/>
      <c r="N28" s="268"/>
      <c r="O28" s="268"/>
      <c r="P28" s="268"/>
      <c r="Q28" s="268"/>
      <c r="R28" s="268"/>
      <c r="S28" s="268"/>
      <c r="T28" s="268"/>
      <c r="U28" s="279"/>
      <c r="V28" s="286"/>
      <c r="W28" s="288"/>
      <c r="X28"/>
      <c r="Y28"/>
      <c r="Z28"/>
    </row>
    <row r="29" spans="1:26" ht="15" customHeight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/>
      <c r="V29" s="286"/>
      <c r="W29" s="288"/>
    </row>
    <row r="30" spans="1:26" ht="15" customHeight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279"/>
      <c r="V30" s="286"/>
      <c r="W30" s="288"/>
    </row>
    <row r="31" spans="1:26" ht="15" customHeight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/>
      <c r="V31" s="267"/>
      <c r="W31" s="287"/>
    </row>
    <row r="32" spans="1:26" ht="23.25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/>
      <c r="V32" s="286"/>
      <c r="W32" s="287"/>
    </row>
    <row r="33" spans="21:23" ht="23.25" x14ac:dyDescent="0.25">
      <c r="U33"/>
      <c r="V33" s="286"/>
      <c r="W33" s="288"/>
    </row>
    <row r="34" spans="21:23" ht="23.25" x14ac:dyDescent="0.25">
      <c r="U34"/>
      <c r="V34" s="267"/>
      <c r="W34" s="287"/>
    </row>
    <row r="35" spans="21:23" ht="23.25" x14ac:dyDescent="0.25">
      <c r="U35"/>
      <c r="V35" s="267"/>
      <c r="W35" s="287"/>
    </row>
    <row r="36" spans="21:23" ht="23.25" x14ac:dyDescent="0.25">
      <c r="U36" s="279"/>
      <c r="V36" s="267"/>
      <c r="W36" s="287"/>
    </row>
    <row r="37" spans="21:23" ht="23.25" x14ac:dyDescent="0.25">
      <c r="U37" s="279"/>
      <c r="V37" s="267"/>
      <c r="W37" s="287"/>
    </row>
    <row r="38" spans="21:23" ht="23.25" x14ac:dyDescent="0.25">
      <c r="V38" s="267"/>
      <c r="W38" s="287"/>
    </row>
    <row r="39" spans="21:23" ht="23.25" x14ac:dyDescent="0.25">
      <c r="V39" s="267"/>
      <c r="W39" s="288"/>
    </row>
    <row r="40" spans="21:23" ht="23.25" x14ac:dyDescent="0.25">
      <c r="V40" s="286"/>
      <c r="W40" s="287"/>
    </row>
  </sheetData>
  <autoFilter ref="X2:Z18" xr:uid="{41337FE1-FFB4-4E9D-8AE1-8681AF3103E2}">
    <sortState xmlns:xlrd2="http://schemas.microsoft.com/office/spreadsheetml/2017/richdata2" ref="X3:Z18">
      <sortCondition ref="Y2:Y18"/>
    </sortState>
  </autoFilter>
  <sortState xmlns:xlrd2="http://schemas.microsoft.com/office/spreadsheetml/2017/richdata2" ref="V26:W39">
    <sortCondition ref="W25"/>
  </sortState>
  <mergeCells count="79">
    <mergeCell ref="J27:K27"/>
    <mergeCell ref="L27:M27"/>
    <mergeCell ref="N27:O27"/>
    <mergeCell ref="J2:K2"/>
    <mergeCell ref="U2:V2"/>
    <mergeCell ref="J25:K25"/>
    <mergeCell ref="L25:M25"/>
    <mergeCell ref="N25:O25"/>
    <mergeCell ref="P21:S21"/>
    <mergeCell ref="P22:S22"/>
    <mergeCell ref="L17:M17"/>
    <mergeCell ref="N17:O17"/>
    <mergeCell ref="J26:K26"/>
    <mergeCell ref="L26:M26"/>
    <mergeCell ref="M5:N5"/>
    <mergeCell ref="L15:M15"/>
    <mergeCell ref="N26:O26"/>
    <mergeCell ref="H22:I22"/>
    <mergeCell ref="H21:I21"/>
    <mergeCell ref="P20:S20"/>
    <mergeCell ref="L22:M22"/>
    <mergeCell ref="H20:I20"/>
    <mergeCell ref="L20:M20"/>
    <mergeCell ref="K5:L5"/>
    <mergeCell ref="G12:H12"/>
    <mergeCell ref="M6:N6"/>
    <mergeCell ref="O6:P6"/>
    <mergeCell ref="G10:H10"/>
    <mergeCell ref="O5:P5"/>
    <mergeCell ref="E11:F11"/>
    <mergeCell ref="O11:P11"/>
    <mergeCell ref="E7:F7"/>
    <mergeCell ref="G7:H7"/>
    <mergeCell ref="I7:J7"/>
    <mergeCell ref="K7:L7"/>
    <mergeCell ref="M7:N7"/>
    <mergeCell ref="O7:P7"/>
    <mergeCell ref="B17:C17"/>
    <mergeCell ref="D17:E17"/>
    <mergeCell ref="P17:Q17"/>
    <mergeCell ref="R17:S17"/>
    <mergeCell ref="B16:C16"/>
    <mergeCell ref="D16:E16"/>
    <mergeCell ref="P16:Q16"/>
    <mergeCell ref="R16:S16"/>
    <mergeCell ref="F16:G16"/>
    <mergeCell ref="H16:I16"/>
    <mergeCell ref="L16:M16"/>
    <mergeCell ref="F17:G17"/>
    <mergeCell ref="H17:I17"/>
    <mergeCell ref="N16:O16"/>
    <mergeCell ref="Q5:R5"/>
    <mergeCell ref="C7:D7"/>
    <mergeCell ref="Q7:R7"/>
    <mergeCell ref="C10:D10"/>
    <mergeCell ref="E10:F10"/>
    <mergeCell ref="M10:N10"/>
    <mergeCell ref="O10:P10"/>
    <mergeCell ref="Q10:R10"/>
    <mergeCell ref="E6:F6"/>
    <mergeCell ref="G6:H6"/>
    <mergeCell ref="I6:J6"/>
    <mergeCell ref="K6:L6"/>
    <mergeCell ref="C5:D5"/>
    <mergeCell ref="E5:F5"/>
    <mergeCell ref="G5:H5"/>
    <mergeCell ref="I5:J5"/>
    <mergeCell ref="Q12:R12"/>
    <mergeCell ref="B15:C15"/>
    <mergeCell ref="D15:E15"/>
    <mergeCell ref="P15:Q15"/>
    <mergeCell ref="R15:S15"/>
    <mergeCell ref="E12:F12"/>
    <mergeCell ref="O12:P12"/>
    <mergeCell ref="C12:D12"/>
    <mergeCell ref="M12:N12"/>
    <mergeCell ref="F15:G15"/>
    <mergeCell ref="H15:I15"/>
    <mergeCell ref="N15:O15"/>
  </mergeCells>
  <hyperlinks>
    <hyperlink ref="A1" location="הקדמה!A1" display="חזרה" xr:uid="{52B1D4FD-1CD9-4381-9BAF-2117B37E531F}"/>
  </hyperlink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35</vt:i4>
      </vt:variant>
    </vt:vector>
  </HeadingPairs>
  <TitlesOfParts>
    <vt:vector size="49" baseType="lpstr">
      <vt:lpstr>מנטרל.ת</vt:lpstr>
      <vt:lpstr>הקדמה</vt:lpstr>
      <vt:lpstr>חוטים</vt:lpstr>
      <vt:lpstr>כפתור</vt:lpstr>
      <vt:lpstr>לוח מקשים</vt:lpstr>
      <vt:lpstr>הרצל אמר (סיימון)</vt:lpstr>
      <vt:lpstr>שעשועון מילים</vt:lpstr>
      <vt:lpstr>זיכרון</vt:lpstr>
      <vt:lpstr>קוד מורס</vt:lpstr>
      <vt:lpstr>חוטים מסובכים</vt:lpstr>
      <vt:lpstr>רצפי חוטים</vt:lpstr>
      <vt:lpstr>מבוכים</vt:lpstr>
      <vt:lpstr>סיסמאות</vt:lpstr>
      <vt:lpstr>ידיות</vt:lpstr>
      <vt:lpstr>buttonBatteries</vt:lpstr>
      <vt:lpstr>buttonFRK</vt:lpstr>
      <vt:lpstr>complicatedWiresBatteries</vt:lpstr>
      <vt:lpstr>complicatedWiresParallel</vt:lpstr>
      <vt:lpstr>complicatedWiresSerialLast</vt:lpstr>
      <vt:lpstr>fifthWire</vt:lpstr>
      <vt:lpstr>forthWire</vt:lpstr>
      <vt:lpstr>introductionBatteries</vt:lpstr>
      <vt:lpstr>introductionFRK</vt:lpstr>
      <vt:lpstr>introductionParallel</vt:lpstr>
      <vt:lpstr>introductionSerialLast</vt:lpstr>
      <vt:lpstr>introductionSerialVowel</vt:lpstr>
      <vt:lpstr>mazesHighlights</vt:lpstr>
      <vt:lpstr>mazesMethod</vt:lpstr>
      <vt:lpstr>passwords1stLetter</vt:lpstr>
      <vt:lpstr>passwords2ndLetter</vt:lpstr>
      <vt:lpstr>simonFlash1</vt:lpstr>
      <vt:lpstr>simonFlash2</vt:lpstr>
      <vt:lpstr>simonFlash3</vt:lpstr>
      <vt:lpstr>simonFlash4</vt:lpstr>
      <vt:lpstr>simonFlash5</vt:lpstr>
      <vt:lpstr>simonFlash6</vt:lpstr>
      <vt:lpstr>simonStrikes</vt:lpstr>
      <vt:lpstr>simonVowel</vt:lpstr>
      <vt:lpstr>whosFirstEasierToRead</vt:lpstr>
      <vt:lpstr>whosFirstEasierToReadStep1</vt:lpstr>
      <vt:lpstr>whosFirstEasierToReadStep2</vt:lpstr>
      <vt:lpstr>whosFirstHighlights</vt:lpstr>
      <vt:lpstr>wiresRange</vt:lpstr>
      <vt:lpstr>wiresRange3</vt:lpstr>
      <vt:lpstr>wiresRange4</vt:lpstr>
      <vt:lpstr>wiresRange5</vt:lpstr>
      <vt:lpstr>wiresRange6</vt:lpstr>
      <vt:lpstr>wiresSerialLast</vt:lpstr>
      <vt:lpstr>wiresSum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אראל</dc:creator>
  <cp:lastModifiedBy>Erel</cp:lastModifiedBy>
  <cp:lastPrinted>2020-02-26T10:46:43Z</cp:lastPrinted>
  <dcterms:created xsi:type="dcterms:W3CDTF">2019-09-21T15:37:35Z</dcterms:created>
  <dcterms:modified xsi:type="dcterms:W3CDTF">2021-06-09T16:13:10Z</dcterms:modified>
</cp:coreProperties>
</file>